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F5F7BDA1-F3FC-4D3C-9981-B7D011DADF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9" i="1" l="1"/>
  <c r="Q13" i="1" l="1"/>
  <c r="R13" i="1"/>
  <c r="T13" i="1"/>
  <c r="U13" i="1"/>
  <c r="J33" i="1" l="1"/>
  <c r="K33" i="1"/>
  <c r="T33" i="1" l="1"/>
  <c r="P17" i="1"/>
  <c r="U6" i="1"/>
  <c r="U7" i="1"/>
  <c r="J23" i="1" l="1"/>
  <c r="T23" i="1"/>
  <c r="U3" i="1" l="1"/>
  <c r="G6" i="1" l="1"/>
  <c r="G10" i="1"/>
  <c r="G14" i="1"/>
  <c r="G18" i="1"/>
  <c r="G22" i="1"/>
  <c r="G26" i="1"/>
  <c r="G30" i="1"/>
  <c r="G4" i="1"/>
  <c r="U5" i="1"/>
  <c r="U8" i="1" s="1"/>
  <c r="G7" i="1"/>
  <c r="G11" i="1"/>
  <c r="G15" i="1"/>
  <c r="G19" i="1"/>
  <c r="G23" i="1"/>
  <c r="G27" i="1"/>
  <c r="G31" i="1"/>
  <c r="G9" i="1"/>
  <c r="G17" i="1"/>
  <c r="G21" i="1"/>
  <c r="G29" i="1"/>
  <c r="G8" i="1"/>
  <c r="G12" i="1"/>
  <c r="G16" i="1"/>
  <c r="G20" i="1"/>
  <c r="G24" i="1"/>
  <c r="G28" i="1"/>
  <c r="G32" i="1"/>
  <c r="G5" i="1"/>
  <c r="G13" i="1"/>
  <c r="G25" i="1"/>
  <c r="K23" i="1"/>
  <c r="K24" i="1"/>
  <c r="K25" i="1"/>
  <c r="K26" i="1"/>
  <c r="K27" i="1"/>
  <c r="K28" i="1"/>
  <c r="K29" i="1"/>
  <c r="K30" i="1"/>
  <c r="K31" i="1"/>
  <c r="K3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M23" i="1" s="1"/>
  <c r="J24" i="1"/>
  <c r="J25" i="1"/>
  <c r="T25" i="1" s="1"/>
  <c r="J26" i="1"/>
  <c r="T26" i="1" s="1"/>
  <c r="J27" i="1"/>
  <c r="T27" i="1" s="1"/>
  <c r="J28" i="1"/>
  <c r="T28" i="1" s="1"/>
  <c r="J29" i="1"/>
  <c r="T29" i="1" s="1"/>
  <c r="J30" i="1"/>
  <c r="T30" i="1" s="1"/>
  <c r="J31" i="1"/>
  <c r="J32" i="1"/>
  <c r="J4" i="1"/>
  <c r="H5" i="1"/>
  <c r="H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4" i="1"/>
  <c r="N33" i="1" l="1"/>
  <c r="N32" i="1"/>
  <c r="T32" i="1"/>
  <c r="M33" i="1"/>
  <c r="T24" i="1"/>
  <c r="I8" i="1"/>
  <c r="N23" i="1"/>
  <c r="T31" i="1"/>
  <c r="M32" i="1"/>
  <c r="I33" i="1" l="1"/>
  <c r="I4" i="1"/>
  <c r="I25" i="1"/>
  <c r="I21" i="1"/>
  <c r="I5" i="1"/>
  <c r="I23" i="1"/>
  <c r="I13" i="1"/>
  <c r="I27" i="1"/>
  <c r="I17" i="1"/>
  <c r="I14" i="1"/>
  <c r="I28" i="1"/>
  <c r="I18" i="1"/>
  <c r="I20" i="1"/>
  <c r="I10" i="1"/>
  <c r="I15" i="1"/>
  <c r="I19" i="1"/>
  <c r="I12" i="1"/>
  <c r="I26" i="1"/>
  <c r="I9" i="1"/>
  <c r="I32" i="1"/>
  <c r="I31" i="1"/>
  <c r="I6" i="1"/>
  <c r="I24" i="1"/>
  <c r="I30" i="1"/>
  <c r="I7" i="1"/>
  <c r="I11" i="1"/>
  <c r="I29" i="1"/>
  <c r="I16" i="1"/>
  <c r="I22" i="1"/>
  <c r="H32" i="1"/>
  <c r="H31" i="1"/>
  <c r="N31" i="1"/>
  <c r="N17" i="1"/>
  <c r="N7" i="1"/>
  <c r="N9" i="1"/>
  <c r="N11" i="1"/>
  <c r="N13" i="1"/>
  <c r="N15" i="1"/>
  <c r="N19" i="1"/>
  <c r="N21" i="1"/>
  <c r="N25" i="1"/>
  <c r="N27" i="1"/>
  <c r="N29" i="1"/>
  <c r="M6" i="1"/>
  <c r="M18" i="1"/>
  <c r="M22" i="1"/>
  <c r="M26" i="1"/>
  <c r="M30" i="1"/>
  <c r="H30" i="1"/>
  <c r="P13" i="1" l="1"/>
  <c r="L32" i="1"/>
  <c r="L7" i="1"/>
  <c r="L13" i="1"/>
  <c r="L23" i="1"/>
  <c r="L33" i="1"/>
  <c r="L19" i="1"/>
  <c r="L15" i="1"/>
  <c r="M31" i="1"/>
  <c r="M28" i="1"/>
  <c r="M24" i="1"/>
  <c r="M20" i="1"/>
  <c r="M16" i="1"/>
  <c r="M15" i="1"/>
  <c r="M14" i="1"/>
  <c r="M12" i="1"/>
  <c r="L11" i="1"/>
  <c r="M10" i="1"/>
  <c r="M8" i="1"/>
  <c r="M7" i="1"/>
  <c r="M5" i="1"/>
  <c r="L9" i="1"/>
  <c r="M19" i="1"/>
  <c r="M29" i="1"/>
  <c r="M25" i="1"/>
  <c r="M21" i="1"/>
  <c r="M17" i="1"/>
  <c r="M13" i="1"/>
  <c r="M9" i="1"/>
  <c r="L5" i="1"/>
  <c r="M27" i="1"/>
  <c r="M11" i="1"/>
  <c r="L12" i="1"/>
  <c r="L8" i="1"/>
  <c r="N30" i="1"/>
  <c r="N26" i="1"/>
  <c r="N22" i="1"/>
  <c r="N18" i="1"/>
  <c r="N14" i="1"/>
  <c r="N10" i="1"/>
  <c r="N6" i="1"/>
  <c r="N24" i="1"/>
  <c r="L22" i="1"/>
  <c r="N16" i="1"/>
  <c r="L14" i="1"/>
  <c r="N8" i="1"/>
  <c r="L6" i="1"/>
  <c r="N5" i="1"/>
  <c r="N28" i="1"/>
  <c r="N20" i="1"/>
  <c r="L18" i="1"/>
  <c r="N12" i="1"/>
  <c r="L1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L17" i="1" l="1"/>
  <c r="L16" i="1"/>
  <c r="L21" i="1" l="1"/>
  <c r="L20" i="1"/>
  <c r="L25" i="1" l="1"/>
  <c r="L24" i="1"/>
  <c r="L27" i="1" l="1"/>
  <c r="L26" i="1"/>
  <c r="L29" i="1" l="1"/>
  <c r="L28" i="1"/>
  <c r="L31" i="1" l="1"/>
  <c r="L30" i="1"/>
  <c r="S13" i="1" s="1"/>
  <c r="Q17" i="1" l="1"/>
  <c r="R17" i="1" l="1"/>
  <c r="S17" i="1" l="1"/>
  <c r="P107" i="1" l="1"/>
  <c r="P109" i="1"/>
  <c r="P173" i="1"/>
  <c r="P120" i="1"/>
  <c r="P82" i="1"/>
  <c r="P116" i="1"/>
  <c r="P201" i="1"/>
  <c r="P36" i="1"/>
  <c r="P60" i="1"/>
  <c r="P178" i="1"/>
  <c r="P59" i="1"/>
  <c r="P138" i="1"/>
  <c r="P156" i="1"/>
  <c r="P72" i="1"/>
  <c r="P161" i="1"/>
  <c r="P24" i="1"/>
  <c r="P71" i="1"/>
  <c r="P78" i="1"/>
  <c r="P204" i="1"/>
  <c r="P35" i="1"/>
  <c r="P180" i="1"/>
  <c r="P150" i="1"/>
  <c r="P137" i="1"/>
  <c r="P196" i="1"/>
  <c r="P126" i="1"/>
  <c r="P122" i="1"/>
  <c r="P164" i="1"/>
  <c r="P162" i="1"/>
  <c r="P64" i="1"/>
  <c r="P69" i="1"/>
  <c r="P33" i="1"/>
  <c r="P182" i="1"/>
  <c r="P148" i="1"/>
  <c r="P66" i="1"/>
  <c r="P99" i="1"/>
  <c r="P47" i="1"/>
  <c r="P118" i="1"/>
  <c r="P146" i="1"/>
  <c r="P144" i="1"/>
  <c r="P57" i="1"/>
  <c r="P168" i="1"/>
  <c r="P135" i="1"/>
  <c r="P133" i="1"/>
  <c r="P27" i="1"/>
  <c r="P70" i="1"/>
  <c r="P159" i="1"/>
  <c r="P147" i="1"/>
  <c r="P95" i="1"/>
  <c r="P192" i="1"/>
  <c r="P81" i="1"/>
  <c r="P56" i="1"/>
  <c r="P152" i="1"/>
  <c r="P93" i="1"/>
  <c r="P195" i="1"/>
  <c r="P31" i="1"/>
  <c r="P143" i="1"/>
  <c r="P26" i="1"/>
  <c r="P50" i="1"/>
  <c r="P153" i="1"/>
  <c r="P80" i="1"/>
  <c r="P43" i="1"/>
  <c r="P124" i="1"/>
  <c r="P123" i="1"/>
  <c r="P114" i="1"/>
  <c r="P170" i="1"/>
  <c r="P176" i="1"/>
  <c r="P73" i="1"/>
  <c r="P151" i="1"/>
  <c r="P102" i="1"/>
  <c r="P149" i="1"/>
  <c r="P97" i="1"/>
  <c r="P175" i="1"/>
  <c r="P52" i="1"/>
  <c r="P32" i="1"/>
  <c r="P92" i="1"/>
  <c r="P84" i="1"/>
  <c r="P174" i="1"/>
  <c r="P185" i="1"/>
  <c r="P40" i="1"/>
  <c r="P83" i="1"/>
  <c r="P34" i="1"/>
  <c r="P188" i="1"/>
  <c r="P88" i="1"/>
  <c r="P23" i="1"/>
  <c r="P139" i="1"/>
  <c r="P131" i="1"/>
  <c r="P100" i="1"/>
  <c r="P187" i="1"/>
  <c r="P45" i="1"/>
  <c r="P154" i="1"/>
  <c r="P189" i="1"/>
  <c r="P44" i="1"/>
  <c r="P42" i="1"/>
  <c r="P48" i="1"/>
  <c r="P87" i="1"/>
  <c r="P194" i="1"/>
  <c r="P200" i="1"/>
  <c r="P85" i="1"/>
  <c r="P163" i="1"/>
  <c r="P96" i="1"/>
  <c r="P111" i="1"/>
  <c r="P28" i="1"/>
  <c r="P75" i="1"/>
  <c r="P172" i="1"/>
  <c r="P46" i="1"/>
  <c r="P121" i="1"/>
  <c r="P199" i="1"/>
  <c r="P132" i="1"/>
  <c r="P140" i="1"/>
  <c r="P198" i="1"/>
  <c r="P197" i="1"/>
  <c r="P94" i="1"/>
  <c r="P145" i="1"/>
  <c r="P186" i="1"/>
  <c r="P61" i="1"/>
  <c r="P112" i="1"/>
  <c r="P136" i="1"/>
  <c r="P30" i="1"/>
  <c r="P25" i="1"/>
  <c r="P165" i="1"/>
  <c r="P190" i="1"/>
  <c r="P184" i="1"/>
  <c r="P125" i="1"/>
  <c r="P128" i="1"/>
  <c r="P106" i="1"/>
  <c r="P169" i="1"/>
  <c r="P119" i="1"/>
  <c r="P130" i="1"/>
  <c r="P117" i="1"/>
  <c r="P67" i="1"/>
  <c r="P193" i="1"/>
  <c r="P79" i="1"/>
  <c r="P202" i="1"/>
  <c r="P167" i="1"/>
  <c r="P142" i="1"/>
  <c r="P41" i="1"/>
  <c r="P55" i="1"/>
  <c r="P38" i="1"/>
  <c r="P53" i="1"/>
  <c r="P65" i="1"/>
  <c r="P155" i="1"/>
  <c r="P203" i="1"/>
  <c r="P179" i="1"/>
  <c r="P158" i="1"/>
  <c r="P58" i="1"/>
  <c r="P160" i="1"/>
  <c r="P157" i="1"/>
  <c r="P90" i="1"/>
  <c r="P108" i="1"/>
  <c r="P74" i="1"/>
  <c r="P110" i="1"/>
  <c r="P89" i="1"/>
  <c r="P103" i="1"/>
  <c r="P134" i="1"/>
  <c r="P101" i="1"/>
  <c r="P51" i="1"/>
  <c r="P113" i="1"/>
  <c r="P141" i="1"/>
  <c r="P63" i="1"/>
  <c r="P105" i="1"/>
  <c r="P183" i="1"/>
  <c r="P68" i="1"/>
  <c r="P76" i="1"/>
  <c r="P166" i="1"/>
  <c r="P181" i="1"/>
  <c r="P62" i="1"/>
  <c r="P129" i="1"/>
  <c r="P77" i="1"/>
  <c r="P54" i="1"/>
  <c r="P39" i="1"/>
  <c r="P98" i="1"/>
  <c r="P104" i="1"/>
  <c r="P37" i="1"/>
  <c r="P115" i="1"/>
  <c r="P177" i="1"/>
  <c r="P191" i="1"/>
  <c r="P91" i="1"/>
  <c r="P49" i="1"/>
  <c r="P127" i="1"/>
  <c r="P86" i="1"/>
  <c r="P171" i="1"/>
  <c r="P29" i="1"/>
  <c r="R23" i="1"/>
  <c r="R25" i="1"/>
  <c r="R28" i="1"/>
  <c r="R26" i="1"/>
  <c r="R30" i="1"/>
  <c r="R31" i="1"/>
  <c r="R29" i="1"/>
  <c r="R24" i="1"/>
  <c r="R32" i="1"/>
  <c r="R27" i="1"/>
  <c r="R33" i="1"/>
  <c r="Q26" i="1"/>
  <c r="S26" i="1" s="1"/>
  <c r="Q24" i="1"/>
  <c r="Q27" i="1"/>
  <c r="S27" i="1" s="1"/>
  <c r="Q32" i="1"/>
  <c r="Q23" i="1"/>
  <c r="Q31" i="1"/>
  <c r="Q28" i="1"/>
  <c r="Q25" i="1"/>
  <c r="Q30" i="1"/>
  <c r="Q33" i="1"/>
  <c r="Q29" i="1"/>
  <c r="S29" i="1" s="1"/>
  <c r="S33" i="1" l="1"/>
  <c r="U33" i="1" s="1"/>
  <c r="V33" i="1" s="1"/>
  <c r="S28" i="1"/>
  <c r="U28" i="1" s="1"/>
  <c r="V28" i="1" s="1"/>
  <c r="S30" i="1"/>
  <c r="U30" i="1" s="1"/>
  <c r="V30" i="1" s="1"/>
  <c r="S32" i="1"/>
  <c r="U32" i="1" s="1"/>
  <c r="V32" i="1" s="1"/>
  <c r="S31" i="1"/>
  <c r="U31" i="1" s="1"/>
  <c r="V31" i="1" s="1"/>
  <c r="S24" i="1"/>
  <c r="U24" i="1" s="1"/>
  <c r="V24" i="1" s="1"/>
  <c r="S25" i="1"/>
  <c r="U25" i="1" s="1"/>
  <c r="V25" i="1" s="1"/>
  <c r="U27" i="1"/>
  <c r="V27" i="1" s="1"/>
  <c r="U26" i="1"/>
  <c r="V26" i="1" s="1"/>
  <c r="U29" i="1"/>
  <c r="V29" i="1" s="1"/>
  <c r="S23" i="1"/>
  <c r="U23" i="1" s="1"/>
  <c r="V23" i="1" l="1"/>
  <c r="W23" i="1"/>
  <c r="X23" i="1" s="1"/>
  <c r="W24" i="1" l="1"/>
  <c r="R34" i="1"/>
  <c r="W25" i="1" l="1"/>
  <c r="X24" i="1"/>
  <c r="H33" i="1"/>
  <c r="G33" i="1"/>
  <c r="W26" i="1" l="1"/>
  <c r="X25" i="1"/>
  <c r="Q34" i="1"/>
  <c r="S34" i="1" s="1"/>
  <c r="U34" i="1" s="1"/>
  <c r="W27" i="1" l="1"/>
  <c r="X26" i="1"/>
  <c r="V34" i="1"/>
  <c r="J34" i="1"/>
  <c r="W28" i="1" l="1"/>
  <c r="X27" i="1"/>
  <c r="M34" i="1"/>
  <c r="D34" i="1" s="1"/>
  <c r="R35" i="1"/>
  <c r="K34" i="1"/>
  <c r="I34" i="1" s="1"/>
  <c r="L34" i="1" s="1"/>
  <c r="H34" i="1" l="1"/>
  <c r="F34" i="1"/>
  <c r="W29" i="1"/>
  <c r="X28" i="1"/>
  <c r="G34" i="1"/>
  <c r="Q35" i="1"/>
  <c r="S35" i="1" s="1"/>
  <c r="U35" i="1" s="1"/>
  <c r="N34" i="1"/>
  <c r="E34" i="1" s="1"/>
  <c r="W30" i="1" l="1"/>
  <c r="X29" i="1"/>
  <c r="V35" i="1"/>
  <c r="J35" i="1"/>
  <c r="W31" i="1" l="1"/>
  <c r="X30" i="1"/>
  <c r="K35" i="1"/>
  <c r="N35" i="1" s="1"/>
  <c r="E35" i="1" s="1"/>
  <c r="R36" i="1"/>
  <c r="M35" i="1"/>
  <c r="D35" i="1" s="1"/>
  <c r="F35" i="1" s="1"/>
  <c r="W32" i="1" l="1"/>
  <c r="X31" i="1"/>
  <c r="H35" i="1"/>
  <c r="G35" i="1"/>
  <c r="I35" i="1"/>
  <c r="L35" i="1" s="1"/>
  <c r="W33" i="1" l="1"/>
  <c r="X32" i="1"/>
  <c r="Q36" i="1"/>
  <c r="S36" i="1" s="1"/>
  <c r="J36" i="1" l="1"/>
  <c r="R37" i="1" s="1"/>
  <c r="U36" i="1"/>
  <c r="V36" i="1" s="1"/>
  <c r="X33" i="1"/>
  <c r="W34" i="1"/>
  <c r="M36" i="1" l="1"/>
  <c r="D36" i="1" s="1"/>
  <c r="F36" i="1" s="1"/>
  <c r="K36" i="1"/>
  <c r="N36" i="1" s="1"/>
  <c r="E36" i="1" s="1"/>
  <c r="X34" i="1"/>
  <c r="W35" i="1"/>
  <c r="G36" i="1"/>
  <c r="I36" i="1"/>
  <c r="H36" i="1" l="1"/>
  <c r="X35" i="1"/>
  <c r="W36" i="1"/>
  <c r="L36" i="1"/>
  <c r="Q37" i="1"/>
  <c r="S37" i="1" s="1"/>
  <c r="U37" i="1" s="1"/>
  <c r="V37" i="1" s="1"/>
  <c r="X36" i="1" l="1"/>
  <c r="W37" i="1"/>
  <c r="J37" i="1"/>
  <c r="X37" i="1" l="1"/>
  <c r="R38" i="1"/>
  <c r="K37" i="1"/>
  <c r="M37" i="1"/>
  <c r="D37" i="1" s="1"/>
  <c r="F37" i="1" s="1"/>
  <c r="I37" i="1" l="1"/>
  <c r="L37" i="1" s="1"/>
  <c r="N37" i="1"/>
  <c r="E37" i="1" s="1"/>
  <c r="G37" i="1"/>
  <c r="H37" i="1"/>
  <c r="Q38" i="1" l="1"/>
  <c r="S38" i="1" s="1"/>
  <c r="U38" i="1" s="1"/>
  <c r="V38" i="1" l="1"/>
  <c r="W38" i="1"/>
  <c r="J38" i="1"/>
  <c r="X38" i="1" l="1"/>
  <c r="M38" i="1"/>
  <c r="D38" i="1" s="1"/>
  <c r="F38" i="1" s="1"/>
  <c r="R39" i="1"/>
  <c r="K38" i="1"/>
  <c r="H38" i="1" l="1"/>
  <c r="G38" i="1"/>
  <c r="N38" i="1"/>
  <c r="E38" i="1" s="1"/>
  <c r="I38" i="1"/>
  <c r="L38" i="1" s="1"/>
  <c r="Q39" i="1" l="1"/>
  <c r="S39" i="1" s="1"/>
  <c r="U39" i="1" s="1"/>
  <c r="V39" i="1" l="1"/>
  <c r="W39" i="1"/>
  <c r="J39" i="1"/>
  <c r="X39" i="1" l="1"/>
  <c r="M39" i="1"/>
  <c r="D39" i="1" s="1"/>
  <c r="F39" i="1" s="1"/>
  <c r="R40" i="1"/>
  <c r="K39" i="1"/>
  <c r="I39" i="1" s="1"/>
  <c r="L39" i="1" s="1"/>
  <c r="N39" i="1" l="1"/>
  <c r="E39" i="1" s="1"/>
  <c r="G39" i="1"/>
  <c r="H39" i="1"/>
  <c r="Q40" i="1"/>
  <c r="S40" i="1" s="1"/>
  <c r="U40" i="1" s="1"/>
  <c r="V40" i="1" l="1"/>
  <c r="W40" i="1"/>
  <c r="J40" i="1"/>
  <c r="X40" i="1" l="1"/>
  <c r="R41" i="1"/>
  <c r="M40" i="1"/>
  <c r="D40" i="1" s="1"/>
  <c r="F40" i="1" s="1"/>
  <c r="K40" i="1"/>
  <c r="H40" i="1" l="1"/>
  <c r="G40" i="1"/>
  <c r="N40" i="1"/>
  <c r="E40" i="1" s="1"/>
  <c r="I40" i="1"/>
  <c r="L40" i="1" s="1"/>
  <c r="Q41" i="1" l="1"/>
  <c r="S41" i="1" s="1"/>
  <c r="U41" i="1" s="1"/>
  <c r="V41" i="1" l="1"/>
  <c r="W41" i="1"/>
  <c r="X41" i="1" s="1"/>
  <c r="J41" i="1"/>
  <c r="M41" i="1" l="1"/>
  <c r="D41" i="1" s="1"/>
  <c r="K41" i="1"/>
  <c r="N41" i="1" s="1"/>
  <c r="E41" i="1" s="1"/>
  <c r="R42" i="1"/>
  <c r="H41" i="1" l="1"/>
  <c r="F41" i="1"/>
  <c r="I41" i="1"/>
  <c r="L41" i="1" s="1"/>
  <c r="G41" i="1"/>
  <c r="Q42" i="1" l="1"/>
  <c r="S42" i="1" l="1"/>
  <c r="J42" i="1" s="1"/>
  <c r="M42" i="1" l="1"/>
  <c r="D42" i="1" s="1"/>
  <c r="K42" i="1"/>
  <c r="I42" i="1" s="1"/>
  <c r="L42" i="1" s="1"/>
  <c r="R43" i="1"/>
  <c r="H42" i="1" l="1"/>
  <c r="F42" i="1"/>
  <c r="N42" i="1"/>
  <c r="E42" i="1" s="1"/>
  <c r="G42" i="1"/>
  <c r="Q43" i="1"/>
  <c r="S43" i="1" s="1"/>
  <c r="J43" i="1" l="1"/>
  <c r="R44" i="1" l="1"/>
  <c r="K43" i="1"/>
  <c r="I43" i="1" s="1"/>
  <c r="L43" i="1" s="1"/>
  <c r="M43" i="1"/>
  <c r="D43" i="1" s="1"/>
  <c r="G43" i="1" l="1"/>
  <c r="F43" i="1"/>
  <c r="H43" i="1"/>
  <c r="N43" i="1"/>
  <c r="E43" i="1" s="1"/>
  <c r="Q44" i="1"/>
  <c r="S44" i="1" s="1"/>
  <c r="J44" i="1" l="1"/>
  <c r="K44" i="1" l="1"/>
  <c r="R45" i="1"/>
  <c r="M44" i="1"/>
  <c r="D44" i="1" s="1"/>
  <c r="F44" i="1" s="1"/>
  <c r="I44" i="1" l="1"/>
  <c r="L44" i="1" s="1"/>
  <c r="N44" i="1"/>
  <c r="E44" i="1" s="1"/>
  <c r="G44" i="1"/>
  <c r="H44" i="1"/>
  <c r="Q45" i="1" l="1"/>
  <c r="S45" i="1" s="1"/>
  <c r="J45" i="1" l="1"/>
  <c r="M45" i="1" l="1"/>
  <c r="D45" i="1" s="1"/>
  <c r="F45" i="1" s="1"/>
  <c r="R46" i="1"/>
  <c r="K45" i="1"/>
  <c r="I45" i="1" l="1"/>
  <c r="L45" i="1" s="1"/>
  <c r="N45" i="1"/>
  <c r="E45" i="1" s="1"/>
  <c r="H45" i="1"/>
  <c r="G45" i="1"/>
  <c r="Q46" i="1" l="1"/>
  <c r="S46" i="1" s="1"/>
  <c r="J46" i="1" l="1"/>
  <c r="M46" i="1" l="1"/>
  <c r="D46" i="1" s="1"/>
  <c r="F46" i="1" s="1"/>
  <c r="R47" i="1"/>
  <c r="K46" i="1"/>
  <c r="H46" i="1" l="1"/>
  <c r="G46" i="1"/>
  <c r="I46" i="1"/>
  <c r="L46" i="1" s="1"/>
  <c r="N46" i="1"/>
  <c r="E46" i="1" s="1"/>
  <c r="Q47" i="1" l="1"/>
  <c r="S47" i="1" s="1"/>
  <c r="J47" i="1" l="1"/>
  <c r="R48" i="1" l="1"/>
  <c r="M47" i="1"/>
  <c r="D47" i="1" s="1"/>
  <c r="F47" i="1" s="1"/>
  <c r="K47" i="1"/>
  <c r="I47" i="1" l="1"/>
  <c r="L47" i="1" s="1"/>
  <c r="N47" i="1"/>
  <c r="E47" i="1" s="1"/>
  <c r="G47" i="1"/>
  <c r="H47" i="1"/>
  <c r="Q48" i="1" l="1"/>
  <c r="S48" i="1" s="1"/>
  <c r="J48" i="1" l="1"/>
  <c r="K48" i="1" l="1"/>
  <c r="R49" i="1"/>
  <c r="M48" i="1"/>
  <c r="D48" i="1" s="1"/>
  <c r="F48" i="1" s="1"/>
  <c r="I48" i="1" l="1"/>
  <c r="L48" i="1" s="1"/>
  <c r="N48" i="1"/>
  <c r="E48" i="1" s="1"/>
  <c r="G48" i="1"/>
  <c r="H48" i="1"/>
  <c r="Q49" i="1" l="1"/>
  <c r="S49" i="1" s="1"/>
  <c r="J49" i="1" l="1"/>
  <c r="M49" i="1" l="1"/>
  <c r="D49" i="1" s="1"/>
  <c r="F49" i="1" s="1"/>
  <c r="R50" i="1"/>
  <c r="K49" i="1"/>
  <c r="G49" i="1" l="1"/>
  <c r="H49" i="1"/>
  <c r="I49" i="1"/>
  <c r="L49" i="1" s="1"/>
  <c r="N49" i="1"/>
  <c r="E49" i="1" s="1"/>
  <c r="Q50" i="1" l="1"/>
  <c r="S50" i="1" s="1"/>
  <c r="J50" i="1" l="1"/>
  <c r="R51" i="1" l="1"/>
  <c r="M50" i="1"/>
  <c r="D50" i="1" s="1"/>
  <c r="F50" i="1" s="1"/>
  <c r="K50" i="1"/>
  <c r="I50" i="1" l="1"/>
  <c r="L50" i="1" s="1"/>
  <c r="N50" i="1"/>
  <c r="E50" i="1" s="1"/>
  <c r="G50" i="1"/>
  <c r="H50" i="1"/>
  <c r="Q51" i="1" l="1"/>
  <c r="S51" i="1" s="1"/>
  <c r="J51" i="1" l="1"/>
  <c r="M51" i="1" l="1"/>
  <c r="D51" i="1" s="1"/>
  <c r="F51" i="1" s="1"/>
  <c r="K51" i="1"/>
  <c r="R52" i="1"/>
  <c r="G51" i="1" l="1"/>
  <c r="H51" i="1"/>
  <c r="I51" i="1"/>
  <c r="L51" i="1" s="1"/>
  <c r="N51" i="1"/>
  <c r="E51" i="1" s="1"/>
  <c r="Q52" i="1" l="1"/>
  <c r="S52" i="1" s="1"/>
  <c r="J52" i="1" l="1"/>
  <c r="K52" i="1" l="1"/>
  <c r="R53" i="1"/>
  <c r="M52" i="1"/>
  <c r="D52" i="1" s="1"/>
  <c r="F52" i="1" s="1"/>
  <c r="I52" i="1" l="1"/>
  <c r="L52" i="1" s="1"/>
  <c r="N52" i="1"/>
  <c r="E52" i="1" s="1"/>
  <c r="G52" i="1"/>
  <c r="H52" i="1"/>
  <c r="Q53" i="1" l="1"/>
  <c r="S53" i="1" s="1"/>
  <c r="J53" i="1" l="1"/>
  <c r="K53" i="1" l="1"/>
  <c r="M53" i="1"/>
  <c r="D53" i="1" s="1"/>
  <c r="F53" i="1" s="1"/>
  <c r="R54" i="1"/>
  <c r="I53" i="1" l="1"/>
  <c r="L53" i="1" s="1"/>
  <c r="N53" i="1"/>
  <c r="E53" i="1" s="1"/>
  <c r="H53" i="1"/>
  <c r="G53" i="1"/>
  <c r="Q54" i="1" l="1"/>
  <c r="S54" i="1" s="1"/>
  <c r="J54" i="1" l="1"/>
  <c r="K54" i="1" l="1"/>
  <c r="M54" i="1"/>
  <c r="D54" i="1" s="1"/>
  <c r="F54" i="1" s="1"/>
  <c r="R55" i="1"/>
  <c r="H54" i="1" l="1"/>
  <c r="G54" i="1"/>
  <c r="I54" i="1"/>
  <c r="L54" i="1" s="1"/>
  <c r="N54" i="1"/>
  <c r="E54" i="1" s="1"/>
  <c r="Q55" i="1" l="1"/>
  <c r="S55" i="1" s="1"/>
  <c r="J55" i="1" l="1"/>
  <c r="R56" i="1" l="1"/>
  <c r="M55" i="1"/>
  <c r="D55" i="1" s="1"/>
  <c r="F55" i="1" s="1"/>
  <c r="K55" i="1"/>
  <c r="I55" i="1" l="1"/>
  <c r="L55" i="1" s="1"/>
  <c r="N55" i="1"/>
  <c r="E55" i="1" s="1"/>
  <c r="G55" i="1"/>
  <c r="H55" i="1"/>
  <c r="Q56" i="1" l="1"/>
  <c r="S56" i="1" s="1"/>
  <c r="J56" i="1" l="1"/>
  <c r="R57" i="1" l="1"/>
  <c r="M56" i="1"/>
  <c r="D56" i="1" s="1"/>
  <c r="F56" i="1" s="1"/>
  <c r="K56" i="1"/>
  <c r="I56" i="1" l="1"/>
  <c r="L56" i="1" s="1"/>
  <c r="N56" i="1"/>
  <c r="E56" i="1" s="1"/>
  <c r="G56" i="1"/>
  <c r="H56" i="1"/>
  <c r="Q57" i="1" l="1"/>
  <c r="S57" i="1" s="1"/>
  <c r="J57" i="1" l="1"/>
  <c r="K57" i="1" l="1"/>
  <c r="M57" i="1"/>
  <c r="D57" i="1" s="1"/>
  <c r="F57" i="1" s="1"/>
  <c r="R58" i="1"/>
  <c r="I57" i="1" l="1"/>
  <c r="L57" i="1" s="1"/>
  <c r="N57" i="1"/>
  <c r="E57" i="1" s="1"/>
  <c r="H57" i="1"/>
  <c r="G57" i="1"/>
  <c r="Q58" i="1" l="1"/>
  <c r="S58" i="1" s="1"/>
  <c r="J58" i="1" l="1"/>
  <c r="M58" i="1" l="1"/>
  <c r="D58" i="1" s="1"/>
  <c r="R59" i="1"/>
  <c r="K58" i="1"/>
  <c r="N58" i="1" s="1"/>
  <c r="E58" i="1" s="1"/>
  <c r="G58" i="1" l="1"/>
  <c r="F58" i="1"/>
  <c r="H58" i="1"/>
  <c r="I58" i="1"/>
  <c r="L58" i="1" s="1"/>
  <c r="Q59" i="1" l="1"/>
  <c r="S59" i="1" s="1"/>
  <c r="J59" i="1" l="1"/>
  <c r="M59" i="1" l="1"/>
  <c r="D59" i="1" s="1"/>
  <c r="F59" i="1" s="1"/>
  <c r="R60" i="1"/>
  <c r="K59" i="1"/>
  <c r="I59" i="1" s="1"/>
  <c r="L59" i="1" s="1"/>
  <c r="G59" i="1" l="1"/>
  <c r="H59" i="1"/>
  <c r="N59" i="1"/>
  <c r="E59" i="1" s="1"/>
  <c r="Q60" i="1"/>
  <c r="S60" i="1" s="1"/>
  <c r="J60" i="1" l="1"/>
  <c r="R61" i="1" l="1"/>
  <c r="M60" i="1"/>
  <c r="D60" i="1" s="1"/>
  <c r="F60" i="1" s="1"/>
  <c r="K60" i="1"/>
  <c r="I60" i="1" l="1"/>
  <c r="L60" i="1" s="1"/>
  <c r="N60" i="1"/>
  <c r="E60" i="1" s="1"/>
  <c r="G60" i="1"/>
  <c r="H60" i="1"/>
  <c r="Q61" i="1" l="1"/>
  <c r="S61" i="1" s="1"/>
  <c r="J61" i="1" l="1"/>
  <c r="M61" i="1" l="1"/>
  <c r="D61" i="1" s="1"/>
  <c r="F61" i="1" s="1"/>
  <c r="R62" i="1"/>
  <c r="K61" i="1"/>
  <c r="I61" i="1" s="1"/>
  <c r="L61" i="1" s="1"/>
  <c r="G61" i="1" l="1"/>
  <c r="H61" i="1"/>
  <c r="N61" i="1"/>
  <c r="E61" i="1" s="1"/>
  <c r="Q62" i="1"/>
  <c r="S62" i="1" s="1"/>
  <c r="J62" i="1" l="1"/>
  <c r="M62" i="1" l="1"/>
  <c r="D62" i="1" s="1"/>
  <c r="F62" i="1" s="1"/>
  <c r="R63" i="1"/>
  <c r="K62" i="1"/>
  <c r="I62" i="1" l="1"/>
  <c r="L62" i="1" s="1"/>
  <c r="N62" i="1"/>
  <c r="E62" i="1" s="1"/>
  <c r="G62" i="1"/>
  <c r="H62" i="1"/>
  <c r="Q63" i="1" l="1"/>
  <c r="S63" i="1" s="1"/>
  <c r="J63" i="1" l="1"/>
  <c r="M63" i="1" l="1"/>
  <c r="D63" i="1" s="1"/>
  <c r="R64" i="1"/>
  <c r="K63" i="1"/>
  <c r="N63" i="1" s="1"/>
  <c r="E63" i="1" s="1"/>
  <c r="H63" i="1" l="1"/>
  <c r="F63" i="1"/>
  <c r="G63" i="1"/>
  <c r="I63" i="1"/>
  <c r="L63" i="1" s="1"/>
  <c r="Q64" i="1" l="1"/>
  <c r="S64" i="1" l="1"/>
  <c r="J64" i="1" s="1"/>
  <c r="K64" i="1" l="1"/>
  <c r="N64" i="1" s="1"/>
  <c r="E64" i="1" s="1"/>
  <c r="R65" i="1"/>
  <c r="M64" i="1"/>
  <c r="D64" i="1" s="1"/>
  <c r="F64" i="1" s="1"/>
  <c r="I64" i="1" l="1"/>
  <c r="L64" i="1" s="1"/>
  <c r="G64" i="1"/>
  <c r="H64" i="1"/>
  <c r="Q65" i="1" l="1"/>
  <c r="S65" i="1" s="1"/>
  <c r="J65" i="1" s="1"/>
  <c r="R66" i="1" l="1"/>
  <c r="K65" i="1"/>
  <c r="I65" i="1" s="1"/>
  <c r="L65" i="1" s="1"/>
  <c r="M65" i="1"/>
  <c r="D65" i="1" s="1"/>
  <c r="F65" i="1" s="1"/>
  <c r="G65" i="1" l="1"/>
  <c r="N65" i="1"/>
  <c r="E65" i="1" s="1"/>
  <c r="H65" i="1"/>
  <c r="Q66" i="1"/>
  <c r="S66" i="1" s="1"/>
  <c r="J66" i="1" l="1"/>
  <c r="K66" i="1" l="1"/>
  <c r="M66" i="1"/>
  <c r="D66" i="1" s="1"/>
  <c r="F66" i="1" s="1"/>
  <c r="R67" i="1"/>
  <c r="H66" i="1" l="1"/>
  <c r="G66" i="1"/>
  <c r="I66" i="1"/>
  <c r="L66" i="1" s="1"/>
  <c r="N66" i="1"/>
  <c r="E66" i="1" s="1"/>
  <c r="Q67" i="1" l="1"/>
  <c r="S67" i="1" s="1"/>
  <c r="J67" i="1" l="1"/>
  <c r="R68" i="1" l="1"/>
  <c r="K67" i="1"/>
  <c r="M67" i="1"/>
  <c r="D67" i="1" s="1"/>
  <c r="F67" i="1" s="1"/>
  <c r="I67" i="1" l="1"/>
  <c r="L67" i="1" s="1"/>
  <c r="N67" i="1"/>
  <c r="E67" i="1" s="1"/>
  <c r="G67" i="1"/>
  <c r="H67" i="1"/>
  <c r="Q68" i="1" l="1"/>
  <c r="S68" i="1" s="1"/>
  <c r="J68" i="1" l="1"/>
  <c r="R69" i="1" l="1"/>
  <c r="K68" i="1"/>
  <c r="I68" i="1" s="1"/>
  <c r="L68" i="1" s="1"/>
  <c r="M68" i="1"/>
  <c r="D68" i="1" s="1"/>
  <c r="H68" i="1" l="1"/>
  <c r="F68" i="1"/>
  <c r="G68" i="1"/>
  <c r="N68" i="1"/>
  <c r="E68" i="1" s="1"/>
  <c r="Q69" i="1"/>
  <c r="S69" i="1" s="1"/>
  <c r="J69" i="1" l="1"/>
  <c r="R70" i="1" l="1"/>
  <c r="K69" i="1"/>
  <c r="M69" i="1"/>
  <c r="D69" i="1" s="1"/>
  <c r="H69" i="1" l="1"/>
  <c r="F69" i="1"/>
  <c r="G69" i="1"/>
  <c r="N69" i="1"/>
  <c r="E69" i="1" s="1"/>
  <c r="I69" i="1"/>
  <c r="L69" i="1" s="1"/>
  <c r="Q70" i="1" l="1"/>
  <c r="S70" i="1" s="1"/>
  <c r="J70" i="1" l="1"/>
  <c r="R71" i="1" l="1"/>
  <c r="K70" i="1"/>
  <c r="N70" i="1" s="1"/>
  <c r="E70" i="1" s="1"/>
  <c r="M70" i="1"/>
  <c r="D70" i="1" s="1"/>
  <c r="H70" i="1" l="1"/>
  <c r="F70" i="1"/>
  <c r="I70" i="1"/>
  <c r="L70" i="1" s="1"/>
  <c r="G70" i="1"/>
  <c r="Q71" i="1" l="1"/>
  <c r="S71" i="1" s="1"/>
  <c r="J71" i="1" s="1"/>
  <c r="R72" i="1" l="1"/>
  <c r="K71" i="1"/>
  <c r="I71" i="1" s="1"/>
  <c r="L71" i="1" s="1"/>
  <c r="M71" i="1"/>
  <c r="D71" i="1" s="1"/>
  <c r="G71" i="1" l="1"/>
  <c r="F71" i="1"/>
  <c r="N71" i="1"/>
  <c r="E71" i="1" s="1"/>
  <c r="Q72" i="1"/>
  <c r="H71" i="1"/>
  <c r="S72" i="1" l="1"/>
  <c r="J72" i="1" s="1"/>
  <c r="R73" i="1" l="1"/>
  <c r="K72" i="1"/>
  <c r="I72" i="1" s="1"/>
  <c r="L72" i="1" s="1"/>
  <c r="M72" i="1"/>
  <c r="D72" i="1" s="1"/>
  <c r="G72" i="1" l="1"/>
  <c r="F72" i="1"/>
  <c r="H72" i="1"/>
  <c r="N72" i="1"/>
  <c r="E72" i="1" s="1"/>
  <c r="Q73" i="1"/>
  <c r="S73" i="1" s="1"/>
  <c r="J73" i="1" l="1"/>
  <c r="R74" i="1" l="1"/>
  <c r="M73" i="1"/>
  <c r="D73" i="1" s="1"/>
  <c r="F73" i="1" s="1"/>
  <c r="K73" i="1"/>
  <c r="I73" i="1" l="1"/>
  <c r="L73" i="1" s="1"/>
  <c r="N73" i="1"/>
  <c r="E73" i="1" s="1"/>
  <c r="G73" i="1"/>
  <c r="H73" i="1"/>
  <c r="Q74" i="1" l="1"/>
  <c r="S74" i="1" s="1"/>
  <c r="J74" i="1" l="1"/>
  <c r="K74" i="1" l="1"/>
  <c r="I74" i="1" s="1"/>
  <c r="L74" i="1" s="1"/>
  <c r="R75" i="1"/>
  <c r="M74" i="1"/>
  <c r="D74" i="1" s="1"/>
  <c r="H74" i="1" l="1"/>
  <c r="F74" i="1"/>
  <c r="N74" i="1"/>
  <c r="E74" i="1" s="1"/>
  <c r="G74" i="1"/>
  <c r="Q75" i="1"/>
  <c r="S75" i="1" s="1"/>
  <c r="J75" i="1" l="1"/>
  <c r="K75" i="1" l="1"/>
  <c r="N75" i="1" s="1"/>
  <c r="E75" i="1" s="1"/>
  <c r="M75" i="1"/>
  <c r="D75" i="1" s="1"/>
  <c r="R76" i="1"/>
  <c r="H75" i="1" l="1"/>
  <c r="F75" i="1"/>
  <c r="G75" i="1"/>
  <c r="I75" i="1"/>
  <c r="L75" i="1" s="1"/>
  <c r="Q76" i="1" l="1"/>
  <c r="S76" i="1" l="1"/>
  <c r="J76" i="1" s="1"/>
  <c r="K76" i="1" l="1"/>
  <c r="N76" i="1" s="1"/>
  <c r="E76" i="1" s="1"/>
  <c r="R77" i="1"/>
  <c r="M76" i="1"/>
  <c r="D76" i="1" s="1"/>
  <c r="F76" i="1" s="1"/>
  <c r="I76" i="1" l="1"/>
  <c r="L76" i="1" s="1"/>
  <c r="H76" i="1"/>
  <c r="G76" i="1"/>
  <c r="Q77" i="1" l="1"/>
  <c r="S77" i="1" s="1"/>
  <c r="J77" i="1" s="1"/>
  <c r="K77" i="1" l="1"/>
  <c r="I77" i="1" s="1"/>
  <c r="L77" i="1" s="1"/>
  <c r="R78" i="1"/>
  <c r="M77" i="1"/>
  <c r="D77" i="1" s="1"/>
  <c r="F77" i="1" s="1"/>
  <c r="Q78" i="1" l="1"/>
  <c r="S78" i="1" s="1"/>
  <c r="J78" i="1" s="1"/>
  <c r="N77" i="1"/>
  <c r="E77" i="1" s="1"/>
  <c r="H77" i="1"/>
  <c r="G77" i="1"/>
  <c r="R79" i="1" l="1"/>
  <c r="K78" i="1"/>
  <c r="M78" i="1"/>
  <c r="D78" i="1" s="1"/>
  <c r="F78" i="1" s="1"/>
  <c r="H78" i="1" l="1"/>
  <c r="G78" i="1"/>
  <c r="I78" i="1"/>
  <c r="L78" i="1" s="1"/>
  <c r="N78" i="1"/>
  <c r="E78" i="1" s="1"/>
  <c r="Q79" i="1" l="1"/>
  <c r="S79" i="1" s="1"/>
  <c r="J79" i="1" l="1"/>
  <c r="R80" i="1" l="1"/>
  <c r="K79" i="1"/>
  <c r="M79" i="1"/>
  <c r="D79" i="1" s="1"/>
  <c r="F79" i="1" s="1"/>
  <c r="G79" i="1" l="1"/>
  <c r="H79" i="1"/>
  <c r="I79" i="1"/>
  <c r="L79" i="1" s="1"/>
  <c r="N79" i="1"/>
  <c r="E79" i="1" s="1"/>
  <c r="Q80" i="1" l="1"/>
  <c r="S80" i="1" s="1"/>
  <c r="J80" i="1" l="1"/>
  <c r="R81" i="1" l="1"/>
  <c r="M80" i="1"/>
  <c r="D80" i="1" s="1"/>
  <c r="F80" i="1" s="1"/>
  <c r="K80" i="1"/>
  <c r="I80" i="1" l="1"/>
  <c r="L80" i="1" s="1"/>
  <c r="N80" i="1"/>
  <c r="E80" i="1" s="1"/>
  <c r="G80" i="1"/>
  <c r="H80" i="1"/>
  <c r="Q81" i="1" l="1"/>
  <c r="S81" i="1" s="1"/>
  <c r="J81" i="1" l="1"/>
  <c r="K81" i="1" l="1"/>
  <c r="I81" i="1" s="1"/>
  <c r="L81" i="1" s="1"/>
  <c r="R82" i="1"/>
  <c r="M81" i="1"/>
  <c r="D81" i="1" s="1"/>
  <c r="H81" i="1" l="1"/>
  <c r="F81" i="1"/>
  <c r="N81" i="1"/>
  <c r="E81" i="1" s="1"/>
  <c r="G81" i="1"/>
  <c r="Q82" i="1"/>
  <c r="S82" i="1" s="1"/>
  <c r="J82" i="1" l="1"/>
  <c r="M82" i="1" l="1"/>
  <c r="D82" i="1" s="1"/>
  <c r="F82" i="1" s="1"/>
  <c r="K82" i="1"/>
  <c r="I82" i="1" s="1"/>
  <c r="L82" i="1" s="1"/>
  <c r="R83" i="1"/>
  <c r="H82" i="1" l="1"/>
  <c r="G82" i="1"/>
  <c r="N82" i="1"/>
  <c r="E82" i="1" s="1"/>
  <c r="Q83" i="1"/>
  <c r="S83" i="1" s="1"/>
  <c r="J83" i="1" l="1"/>
  <c r="R84" i="1" l="1"/>
  <c r="M83" i="1"/>
  <c r="D83" i="1" s="1"/>
  <c r="F83" i="1" s="1"/>
  <c r="K83" i="1"/>
  <c r="I83" i="1" l="1"/>
  <c r="L83" i="1" s="1"/>
  <c r="N83" i="1"/>
  <c r="E83" i="1" s="1"/>
  <c r="H83" i="1"/>
  <c r="G83" i="1"/>
  <c r="Q84" i="1" l="1"/>
  <c r="S84" i="1" s="1"/>
  <c r="J84" i="1" l="1"/>
  <c r="K84" i="1" l="1"/>
  <c r="M84" i="1"/>
  <c r="D84" i="1" s="1"/>
  <c r="F84" i="1" s="1"/>
  <c r="R85" i="1"/>
  <c r="H84" i="1" l="1"/>
  <c r="G84" i="1"/>
  <c r="I84" i="1"/>
  <c r="L84" i="1" s="1"/>
  <c r="N84" i="1"/>
  <c r="E84" i="1" s="1"/>
  <c r="Q85" i="1" l="1"/>
  <c r="S85" i="1" s="1"/>
  <c r="J85" i="1" l="1"/>
  <c r="M85" i="1" l="1"/>
  <c r="D85" i="1" s="1"/>
  <c r="F85" i="1" s="1"/>
  <c r="R86" i="1"/>
  <c r="K85" i="1"/>
  <c r="I85" i="1" l="1"/>
  <c r="L85" i="1" s="1"/>
  <c r="N85" i="1"/>
  <c r="E85" i="1" s="1"/>
  <c r="H85" i="1"/>
  <c r="G85" i="1"/>
  <c r="Q86" i="1" l="1"/>
  <c r="S86" i="1" s="1"/>
  <c r="J86" i="1" l="1"/>
  <c r="R87" i="1" l="1"/>
  <c r="K86" i="1"/>
  <c r="I86" i="1" s="1"/>
  <c r="L86" i="1" s="1"/>
  <c r="M86" i="1"/>
  <c r="D86" i="1" s="1"/>
  <c r="G86" i="1" l="1"/>
  <c r="F86" i="1"/>
  <c r="N86" i="1"/>
  <c r="E86" i="1" s="1"/>
  <c r="H86" i="1"/>
  <c r="Q87" i="1"/>
  <c r="S87" i="1" s="1"/>
  <c r="J87" i="1" l="1"/>
  <c r="R88" i="1" l="1"/>
  <c r="K87" i="1"/>
  <c r="M87" i="1"/>
  <c r="D87" i="1" s="1"/>
  <c r="F87" i="1" s="1"/>
  <c r="G87" i="1" l="1"/>
  <c r="H87" i="1"/>
  <c r="I87" i="1"/>
  <c r="L87" i="1" s="1"/>
  <c r="N87" i="1"/>
  <c r="E87" i="1" s="1"/>
  <c r="Q88" i="1" l="1"/>
  <c r="S88" i="1" s="1"/>
  <c r="J88" i="1" l="1"/>
  <c r="R89" i="1" l="1"/>
  <c r="K88" i="1"/>
  <c r="M88" i="1"/>
  <c r="D88" i="1" s="1"/>
  <c r="F88" i="1" s="1"/>
  <c r="G88" i="1" l="1"/>
  <c r="H88" i="1"/>
  <c r="I88" i="1"/>
  <c r="L88" i="1" s="1"/>
  <c r="N88" i="1"/>
  <c r="E88" i="1" s="1"/>
  <c r="Q89" i="1" l="1"/>
  <c r="S89" i="1" s="1"/>
  <c r="J89" i="1" l="1"/>
  <c r="K89" i="1" l="1"/>
  <c r="R90" i="1"/>
  <c r="M89" i="1"/>
  <c r="D89" i="1" s="1"/>
  <c r="F89" i="1" s="1"/>
  <c r="H89" i="1" l="1"/>
  <c r="G89" i="1"/>
  <c r="I89" i="1"/>
  <c r="L89" i="1" s="1"/>
  <c r="N89" i="1"/>
  <c r="E89" i="1" s="1"/>
  <c r="Q90" i="1" l="1"/>
  <c r="S90" i="1" s="1"/>
  <c r="J90" i="1" l="1"/>
  <c r="M90" i="1" l="1"/>
  <c r="D90" i="1" s="1"/>
  <c r="F90" i="1" s="1"/>
  <c r="K90" i="1"/>
  <c r="R91" i="1"/>
  <c r="I90" i="1" l="1"/>
  <c r="L90" i="1" s="1"/>
  <c r="N90" i="1"/>
  <c r="E90" i="1" s="1"/>
  <c r="G90" i="1"/>
  <c r="H90" i="1"/>
  <c r="Q91" i="1" l="1"/>
  <c r="S91" i="1" s="1"/>
  <c r="J91" i="1" l="1"/>
  <c r="K91" i="1" l="1"/>
  <c r="I91" i="1" s="1"/>
  <c r="Q92" i="1" s="1"/>
  <c r="M91" i="1"/>
  <c r="D91" i="1" s="1"/>
  <c r="R92" i="1"/>
  <c r="G91" i="1" l="1"/>
  <c r="F91" i="1"/>
  <c r="S92" i="1"/>
  <c r="J92" i="1" s="1"/>
  <c r="H91" i="1"/>
  <c r="L91" i="1"/>
  <c r="N91" i="1"/>
  <c r="E91" i="1" s="1"/>
  <c r="M92" i="1" l="1"/>
  <c r="D92" i="1" s="1"/>
  <c r="F92" i="1" s="1"/>
  <c r="K92" i="1"/>
  <c r="N92" i="1" s="1"/>
  <c r="E92" i="1" s="1"/>
  <c r="R93" i="1"/>
  <c r="G92" i="1" l="1"/>
  <c r="H92" i="1"/>
  <c r="I92" i="1"/>
  <c r="Q93" i="1" s="1"/>
  <c r="S93" i="1" s="1"/>
  <c r="J93" i="1" s="1"/>
  <c r="L92" i="1" l="1"/>
  <c r="R94" i="1"/>
  <c r="K93" i="1"/>
  <c r="I93" i="1" s="1"/>
  <c r="Q94" i="1" s="1"/>
  <c r="S94" i="1" s="1"/>
  <c r="M93" i="1"/>
  <c r="D93" i="1" s="1"/>
  <c r="G93" i="1" l="1"/>
  <c r="F93" i="1"/>
  <c r="J94" i="1"/>
  <c r="H93" i="1"/>
  <c r="L93" i="1"/>
  <c r="N93" i="1"/>
  <c r="E93" i="1" s="1"/>
  <c r="K94" i="1" l="1"/>
  <c r="N94" i="1" s="1"/>
  <c r="E94" i="1" s="1"/>
  <c r="M94" i="1"/>
  <c r="D94" i="1" s="1"/>
  <c r="R95" i="1"/>
  <c r="H94" i="1" l="1"/>
  <c r="F94" i="1"/>
  <c r="G94" i="1"/>
  <c r="I94" i="1"/>
  <c r="Q95" i="1" s="1"/>
  <c r="S95" i="1" s="1"/>
  <c r="J95" i="1" s="1"/>
  <c r="L94" i="1" l="1"/>
  <c r="K95" i="1"/>
  <c r="N95" i="1" s="1"/>
  <c r="E95" i="1" s="1"/>
  <c r="M95" i="1"/>
  <c r="D95" i="1" s="1"/>
  <c r="R96" i="1"/>
  <c r="H95" i="1" l="1"/>
  <c r="F95" i="1"/>
  <c r="G95" i="1"/>
  <c r="I95" i="1"/>
  <c r="Q96" i="1" s="1"/>
  <c r="L95" i="1" l="1"/>
  <c r="S96" i="1"/>
  <c r="J96" i="1" s="1"/>
  <c r="M96" i="1" l="1"/>
  <c r="D96" i="1" s="1"/>
  <c r="K96" i="1"/>
  <c r="R97" i="1"/>
  <c r="H96" i="1" l="1"/>
  <c r="F96" i="1"/>
  <c r="G96" i="1"/>
  <c r="I96" i="1"/>
  <c r="N96" i="1"/>
  <c r="E96" i="1" s="1"/>
  <c r="L96" i="1" l="1"/>
  <c r="Q97" i="1"/>
  <c r="S97" i="1" l="1"/>
  <c r="J97" i="1" s="1"/>
  <c r="K97" i="1" l="1"/>
  <c r="R98" i="1"/>
  <c r="M97" i="1"/>
  <c r="D97" i="1" s="1"/>
  <c r="F97" i="1" s="1"/>
  <c r="G97" i="1" l="1"/>
  <c r="H97" i="1"/>
  <c r="I97" i="1"/>
  <c r="N97" i="1"/>
  <c r="E97" i="1" s="1"/>
  <c r="Q98" i="1" l="1"/>
  <c r="S98" i="1" s="1"/>
  <c r="J98" i="1" s="1"/>
  <c r="L97" i="1"/>
  <c r="R99" i="1" l="1"/>
  <c r="M98" i="1"/>
  <c r="D98" i="1" s="1"/>
  <c r="F98" i="1" s="1"/>
  <c r="K98" i="1"/>
  <c r="N98" i="1" l="1"/>
  <c r="E98" i="1" s="1"/>
  <c r="I98" i="1"/>
  <c r="G98" i="1"/>
  <c r="H98" i="1"/>
  <c r="Q99" i="1" l="1"/>
  <c r="S99" i="1" s="1"/>
  <c r="J99" i="1" s="1"/>
  <c r="L98" i="1"/>
  <c r="K99" i="1" l="1"/>
  <c r="M99" i="1"/>
  <c r="D99" i="1" s="1"/>
  <c r="F99" i="1" s="1"/>
  <c r="R100" i="1"/>
  <c r="H99" i="1" l="1"/>
  <c r="G99" i="1"/>
  <c r="N99" i="1"/>
  <c r="E99" i="1" s="1"/>
  <c r="I99" i="1"/>
  <c r="L99" i="1" s="1"/>
  <c r="Q100" i="1" l="1"/>
  <c r="S100" i="1" s="1"/>
  <c r="J100" i="1" s="1"/>
  <c r="K100" i="1" s="1"/>
  <c r="R101" i="1" l="1"/>
  <c r="M100" i="1"/>
  <c r="D100" i="1" s="1"/>
  <c r="I100" i="1"/>
  <c r="N100" i="1"/>
  <c r="E100" i="1" s="1"/>
  <c r="H100" i="1" l="1"/>
  <c r="F100" i="1"/>
  <c r="G100" i="1"/>
  <c r="L100" i="1"/>
  <c r="Q101" i="1"/>
  <c r="S101" i="1" s="1"/>
  <c r="J101" i="1" s="1"/>
  <c r="R102" i="1" s="1"/>
  <c r="M101" i="1" l="1"/>
  <c r="D101" i="1" s="1"/>
  <c r="F101" i="1" s="1"/>
  <c r="K101" i="1"/>
  <c r="N101" i="1" l="1"/>
  <c r="E101" i="1" s="1"/>
  <c r="I101" i="1"/>
  <c r="H101" i="1"/>
  <c r="G101" i="1"/>
  <c r="L101" i="1" l="1"/>
  <c r="Q102" i="1"/>
  <c r="S102" i="1" s="1"/>
  <c r="J102" i="1" s="1"/>
  <c r="K102" i="1" s="1"/>
  <c r="I102" i="1" s="1"/>
  <c r="Q103" i="1" s="1"/>
  <c r="M102" i="1" l="1"/>
  <c r="D102" i="1" s="1"/>
  <c r="R103" i="1"/>
  <c r="S103" i="1" s="1"/>
  <c r="J103" i="1" s="1"/>
  <c r="N102" i="1"/>
  <c r="E102" i="1" s="1"/>
  <c r="L102" i="1"/>
  <c r="H102" i="1" l="1"/>
  <c r="F102" i="1"/>
  <c r="G102" i="1"/>
  <c r="K103" i="1"/>
  <c r="M103" i="1"/>
  <c r="D103" i="1" s="1"/>
  <c r="F103" i="1" s="1"/>
  <c r="R104" i="1"/>
  <c r="G103" i="1" l="1"/>
  <c r="H103" i="1"/>
  <c r="N103" i="1"/>
  <c r="E103" i="1" s="1"/>
  <c r="I103" i="1"/>
  <c r="Q104" i="1" l="1"/>
  <c r="S104" i="1" s="1"/>
  <c r="L103" i="1"/>
  <c r="J104" i="1" l="1"/>
  <c r="K104" i="1" l="1"/>
  <c r="N104" i="1" s="1"/>
  <c r="E104" i="1" s="1"/>
  <c r="R105" i="1"/>
  <c r="M104" i="1"/>
  <c r="D104" i="1" s="1"/>
  <c r="G104" i="1" l="1"/>
  <c r="F104" i="1"/>
  <c r="I104" i="1"/>
  <c r="L104" i="1" s="1"/>
  <c r="H104" i="1"/>
  <c r="Q105" i="1" l="1"/>
  <c r="S105" i="1" s="1"/>
  <c r="J105" i="1" s="1"/>
  <c r="M105" i="1" l="1"/>
  <c r="D105" i="1" s="1"/>
  <c r="K105" i="1"/>
  <c r="N105" i="1" s="1"/>
  <c r="E105" i="1" s="1"/>
  <c r="R106" i="1"/>
  <c r="G105" i="1" l="1"/>
  <c r="F105" i="1"/>
  <c r="H105" i="1"/>
  <c r="I105" i="1"/>
  <c r="Q106" i="1" s="1"/>
  <c r="S106" i="1" s="1"/>
  <c r="L105" i="1" l="1"/>
  <c r="J106" i="1"/>
  <c r="R107" i="1" l="1"/>
  <c r="K106" i="1"/>
  <c r="N106" i="1" s="1"/>
  <c r="E106" i="1" s="1"/>
  <c r="M106" i="1"/>
  <c r="D106" i="1" s="1"/>
  <c r="F106" i="1" s="1"/>
  <c r="I106" i="1" l="1"/>
  <c r="Q107" i="1" s="1"/>
  <c r="S107" i="1" s="1"/>
  <c r="G106" i="1"/>
  <c r="H106" i="1"/>
  <c r="L106" i="1" l="1"/>
  <c r="J107" i="1"/>
  <c r="K107" i="1" l="1"/>
  <c r="N107" i="1" s="1"/>
  <c r="E107" i="1" s="1"/>
  <c r="M107" i="1"/>
  <c r="D107" i="1" s="1"/>
  <c r="F107" i="1" s="1"/>
  <c r="R108" i="1"/>
  <c r="H107" i="1" l="1"/>
  <c r="G107" i="1"/>
  <c r="I107" i="1"/>
  <c r="L107" i="1" l="1"/>
  <c r="Q108" i="1"/>
  <c r="S108" i="1" s="1"/>
  <c r="J108" i="1" l="1"/>
  <c r="R109" i="1" l="1"/>
  <c r="M108" i="1"/>
  <c r="D108" i="1" s="1"/>
  <c r="F108" i="1" s="1"/>
  <c r="K108" i="1"/>
  <c r="N108" i="1" l="1"/>
  <c r="E108" i="1" s="1"/>
  <c r="I108" i="1"/>
  <c r="G108" i="1"/>
  <c r="H108" i="1"/>
  <c r="Q109" i="1" l="1"/>
  <c r="L108" i="1"/>
  <c r="S109" i="1" l="1"/>
  <c r="J109" i="1" s="1"/>
  <c r="K109" i="1" l="1"/>
  <c r="I109" i="1" s="1"/>
  <c r="L109" i="1" s="1"/>
  <c r="M109" i="1"/>
  <c r="D109" i="1" s="1"/>
  <c r="F109" i="1" s="1"/>
  <c r="R110" i="1"/>
  <c r="N109" i="1" l="1"/>
  <c r="E109" i="1" s="1"/>
  <c r="G109" i="1"/>
  <c r="H109" i="1"/>
  <c r="Q110" i="1"/>
  <c r="S110" i="1" l="1"/>
  <c r="J110" i="1" s="1"/>
  <c r="R111" i="1" l="1"/>
  <c r="K110" i="1"/>
  <c r="I110" i="1" s="1"/>
  <c r="M110" i="1"/>
  <c r="D110" i="1" s="1"/>
  <c r="G110" i="1" l="1"/>
  <c r="F110" i="1"/>
  <c r="H110" i="1"/>
  <c r="N110" i="1"/>
  <c r="E110" i="1" s="1"/>
  <c r="L110" i="1"/>
  <c r="Q111" i="1"/>
  <c r="S111" i="1" l="1"/>
  <c r="J111" i="1" s="1"/>
  <c r="M111" i="1" l="1"/>
  <c r="D111" i="1" s="1"/>
  <c r="F111" i="1" s="1"/>
  <c r="K111" i="1"/>
  <c r="R112" i="1"/>
  <c r="N111" i="1" l="1"/>
  <c r="E111" i="1" s="1"/>
  <c r="I111" i="1"/>
  <c r="G111" i="1"/>
  <c r="H111" i="1"/>
  <c r="L111" i="1" l="1"/>
  <c r="Q112" i="1"/>
  <c r="S112" i="1" s="1"/>
  <c r="J112" i="1" s="1"/>
  <c r="K112" i="1" s="1"/>
  <c r="M112" i="1" l="1"/>
  <c r="D112" i="1" s="1"/>
  <c r="R113" i="1"/>
  <c r="N112" i="1"/>
  <c r="E112" i="1" s="1"/>
  <c r="I112" i="1"/>
  <c r="H112" i="1" l="1"/>
  <c r="F112" i="1"/>
  <c r="G112" i="1"/>
  <c r="Q113" i="1"/>
  <c r="S113" i="1" s="1"/>
  <c r="L112" i="1"/>
  <c r="J113" i="1" l="1"/>
  <c r="K113" i="1" l="1"/>
  <c r="M113" i="1"/>
  <c r="D113" i="1" s="1"/>
  <c r="F113" i="1" s="1"/>
  <c r="R114" i="1"/>
  <c r="I113" i="1" l="1"/>
  <c r="N113" i="1"/>
  <c r="E113" i="1" s="1"/>
  <c r="G113" i="1"/>
  <c r="H113" i="1"/>
  <c r="Q114" i="1" l="1"/>
  <c r="S114" i="1" s="1"/>
  <c r="L113" i="1"/>
  <c r="J114" i="1" l="1"/>
  <c r="R115" i="1" l="1"/>
  <c r="M114" i="1"/>
  <c r="D114" i="1" s="1"/>
  <c r="F114" i="1" s="1"/>
  <c r="K114" i="1"/>
  <c r="I114" i="1" l="1"/>
  <c r="Q115" i="1" s="1"/>
  <c r="S115" i="1" s="1"/>
  <c r="N114" i="1"/>
  <c r="E114" i="1" s="1"/>
  <c r="H114" i="1"/>
  <c r="G114" i="1"/>
  <c r="L114" i="1" l="1"/>
  <c r="J115" i="1"/>
  <c r="R116" i="1" l="1"/>
  <c r="M115" i="1"/>
  <c r="D115" i="1" s="1"/>
  <c r="K115" i="1"/>
  <c r="I115" i="1" s="1"/>
  <c r="L115" i="1" s="1"/>
  <c r="H115" i="1" l="1"/>
  <c r="F115" i="1"/>
  <c r="N115" i="1"/>
  <c r="E115" i="1" s="1"/>
  <c r="G115" i="1"/>
  <c r="Q116" i="1"/>
  <c r="S116" i="1" s="1"/>
  <c r="J116" i="1" l="1"/>
  <c r="M116" i="1" l="1"/>
  <c r="D116" i="1" s="1"/>
  <c r="F116" i="1" s="1"/>
  <c r="R117" i="1"/>
  <c r="K116" i="1"/>
  <c r="N116" i="1" s="1"/>
  <c r="E116" i="1" s="1"/>
  <c r="G116" i="1" l="1"/>
  <c r="H116" i="1"/>
  <c r="I116" i="1"/>
  <c r="Q117" i="1" s="1"/>
  <c r="S117" i="1" s="1"/>
  <c r="J117" i="1" l="1"/>
  <c r="L116" i="1"/>
  <c r="R118" i="1" l="1"/>
  <c r="K117" i="1"/>
  <c r="M117" i="1"/>
  <c r="D117" i="1" s="1"/>
  <c r="F117" i="1" s="1"/>
  <c r="G117" i="1" l="1"/>
  <c r="H117" i="1"/>
  <c r="N117" i="1"/>
  <c r="E117" i="1" s="1"/>
  <c r="I117" i="1"/>
  <c r="L117" i="1" s="1"/>
  <c r="Q118" i="1" l="1"/>
  <c r="S118" i="1" s="1"/>
  <c r="J118" i="1" l="1"/>
  <c r="M118" i="1" l="1"/>
  <c r="D118" i="1" s="1"/>
  <c r="F118" i="1" s="1"/>
  <c r="R119" i="1"/>
  <c r="K118" i="1"/>
  <c r="I118" i="1" l="1"/>
  <c r="L118" i="1" s="1"/>
  <c r="N118" i="1"/>
  <c r="E118" i="1" s="1"/>
  <c r="G118" i="1"/>
  <c r="H118" i="1"/>
  <c r="Q119" i="1" l="1"/>
  <c r="S119" i="1" s="1"/>
  <c r="J119" i="1" l="1"/>
  <c r="K119" i="1" l="1"/>
  <c r="M119" i="1"/>
  <c r="D119" i="1" s="1"/>
  <c r="F119" i="1" s="1"/>
  <c r="R120" i="1"/>
  <c r="H119" i="1" l="1"/>
  <c r="G119" i="1"/>
  <c r="I119" i="1"/>
  <c r="N119" i="1"/>
  <c r="E119" i="1" s="1"/>
  <c r="Q120" i="1" l="1"/>
  <c r="S120" i="1" s="1"/>
  <c r="L119" i="1"/>
  <c r="J120" i="1" l="1"/>
  <c r="M120" i="1" l="1"/>
  <c r="D120" i="1" s="1"/>
  <c r="F120" i="1" s="1"/>
  <c r="K120" i="1"/>
  <c r="R121" i="1"/>
  <c r="I120" i="1" l="1"/>
  <c r="L120" i="1" s="1"/>
  <c r="N120" i="1"/>
  <c r="E120" i="1" s="1"/>
  <c r="H120" i="1"/>
  <c r="G120" i="1"/>
  <c r="Q121" i="1" l="1"/>
  <c r="S121" i="1" s="1"/>
  <c r="J121" i="1" l="1"/>
  <c r="K121" i="1" l="1"/>
  <c r="N121" i="1" s="1"/>
  <c r="E121" i="1" s="1"/>
  <c r="M121" i="1"/>
  <c r="D121" i="1" s="1"/>
  <c r="R122" i="1"/>
  <c r="G121" i="1" l="1"/>
  <c r="F121" i="1"/>
  <c r="H121" i="1"/>
  <c r="I121" i="1"/>
  <c r="L121" i="1" s="1"/>
  <c r="Q122" i="1" l="1"/>
  <c r="S122" i="1" s="1"/>
  <c r="J122" i="1" s="1"/>
  <c r="M122" i="1" l="1"/>
  <c r="D122" i="1" s="1"/>
  <c r="F122" i="1" s="1"/>
  <c r="R123" i="1"/>
  <c r="K122" i="1"/>
  <c r="N122" i="1" l="1"/>
  <c r="E122" i="1" s="1"/>
  <c r="I122" i="1"/>
  <c r="L122" i="1" s="1"/>
  <c r="H122" i="1"/>
  <c r="G122" i="1"/>
  <c r="Q123" i="1" l="1"/>
  <c r="S123" i="1" s="1"/>
  <c r="J123" i="1" l="1"/>
  <c r="R124" i="1" l="1"/>
  <c r="M123" i="1"/>
  <c r="D123" i="1" s="1"/>
  <c r="F123" i="1" s="1"/>
  <c r="K123" i="1"/>
  <c r="I123" i="1" l="1"/>
  <c r="N123" i="1"/>
  <c r="E123" i="1" s="1"/>
  <c r="H123" i="1"/>
  <c r="G123" i="1"/>
  <c r="Q124" i="1" l="1"/>
  <c r="S124" i="1" s="1"/>
  <c r="L123" i="1"/>
  <c r="J124" i="1" l="1"/>
  <c r="R125" i="1" l="1"/>
  <c r="K124" i="1"/>
  <c r="M124" i="1"/>
  <c r="D124" i="1" s="1"/>
  <c r="F124" i="1" s="1"/>
  <c r="G124" i="1" l="1"/>
  <c r="H124" i="1"/>
  <c r="I124" i="1"/>
  <c r="L124" i="1" s="1"/>
  <c r="N124" i="1"/>
  <c r="E124" i="1" s="1"/>
  <c r="Q125" i="1" l="1"/>
  <c r="S125" i="1" s="1"/>
  <c r="J125" i="1" l="1"/>
  <c r="R126" i="1" l="1"/>
  <c r="M125" i="1"/>
  <c r="D125" i="1" s="1"/>
  <c r="F125" i="1" s="1"/>
  <c r="K125" i="1"/>
  <c r="I125" i="1" l="1"/>
  <c r="L125" i="1" s="1"/>
  <c r="N125" i="1"/>
  <c r="E125" i="1" s="1"/>
  <c r="H125" i="1"/>
  <c r="G125" i="1"/>
  <c r="Q126" i="1" l="1"/>
  <c r="S126" i="1" s="1"/>
  <c r="J126" i="1" l="1"/>
  <c r="R127" i="1" l="1"/>
  <c r="M126" i="1"/>
  <c r="D126" i="1" s="1"/>
  <c r="K126" i="1"/>
  <c r="N126" i="1" s="1"/>
  <c r="E126" i="1" s="1"/>
  <c r="G126" i="1" l="1"/>
  <c r="F126" i="1"/>
  <c r="H126" i="1"/>
  <c r="I126" i="1"/>
  <c r="Q127" i="1" s="1"/>
  <c r="S127" i="1" s="1"/>
  <c r="L126" i="1" l="1"/>
  <c r="J127" i="1"/>
  <c r="K127" i="1" l="1"/>
  <c r="R128" i="1"/>
  <c r="M127" i="1"/>
  <c r="D127" i="1" s="1"/>
  <c r="F127" i="1" s="1"/>
  <c r="I127" i="1" l="1"/>
  <c r="N127" i="1"/>
  <c r="E127" i="1" s="1"/>
  <c r="G127" i="1"/>
  <c r="H127" i="1"/>
  <c r="Q128" i="1" l="1"/>
  <c r="S128" i="1" s="1"/>
  <c r="L127" i="1"/>
  <c r="J128" i="1" l="1"/>
  <c r="M128" i="1" l="1"/>
  <c r="D128" i="1" s="1"/>
  <c r="F128" i="1" s="1"/>
  <c r="R129" i="1"/>
  <c r="K128" i="1"/>
  <c r="I128" i="1" l="1"/>
  <c r="Q129" i="1" s="1"/>
  <c r="S129" i="1" s="1"/>
  <c r="N128" i="1"/>
  <c r="E128" i="1" s="1"/>
  <c r="H128" i="1"/>
  <c r="G128" i="1"/>
  <c r="L128" i="1" l="1"/>
  <c r="J129" i="1"/>
  <c r="K129" i="1" l="1"/>
  <c r="M129" i="1"/>
  <c r="D129" i="1" s="1"/>
  <c r="F129" i="1" s="1"/>
  <c r="R130" i="1"/>
  <c r="H129" i="1" l="1"/>
  <c r="G129" i="1"/>
  <c r="I129" i="1"/>
  <c r="Q130" i="1" s="1"/>
  <c r="S130" i="1" s="1"/>
  <c r="N129" i="1"/>
  <c r="E129" i="1" s="1"/>
  <c r="J130" i="1" l="1"/>
  <c r="L129" i="1"/>
  <c r="M130" i="1" l="1"/>
  <c r="D130" i="1" s="1"/>
  <c r="K130" i="1"/>
  <c r="I130" i="1" s="1"/>
  <c r="Q131" i="1" s="1"/>
  <c r="S131" i="1" s="1"/>
  <c r="R131" i="1"/>
  <c r="H130" i="1" l="1"/>
  <c r="F130" i="1"/>
  <c r="G130" i="1"/>
  <c r="J131" i="1"/>
  <c r="N130" i="1"/>
  <c r="E130" i="1" s="1"/>
  <c r="L130" i="1"/>
  <c r="R132" i="1" l="1"/>
  <c r="M131" i="1"/>
  <c r="D131" i="1" s="1"/>
  <c r="K131" i="1"/>
  <c r="I131" i="1" s="1"/>
  <c r="Q132" i="1" s="1"/>
  <c r="S132" i="1" s="1"/>
  <c r="H131" i="1" l="1"/>
  <c r="F131" i="1"/>
  <c r="G131" i="1"/>
  <c r="J132" i="1"/>
  <c r="N131" i="1"/>
  <c r="E131" i="1" s="1"/>
  <c r="L131" i="1"/>
  <c r="M132" i="1" l="1"/>
  <c r="D132" i="1" s="1"/>
  <c r="K132" i="1"/>
  <c r="N132" i="1" s="1"/>
  <c r="E132" i="1" s="1"/>
  <c r="R133" i="1"/>
  <c r="G132" i="1" l="1"/>
  <c r="F132" i="1"/>
  <c r="H132" i="1"/>
  <c r="I132" i="1"/>
  <c r="Q133" i="1" s="1"/>
  <c r="S133" i="1" s="1"/>
  <c r="L132" i="1" l="1"/>
  <c r="J133" i="1"/>
  <c r="M133" i="1" l="1"/>
  <c r="D133" i="1" s="1"/>
  <c r="F133" i="1" s="1"/>
  <c r="K133" i="1"/>
  <c r="R134" i="1"/>
  <c r="I133" i="1" l="1"/>
  <c r="N133" i="1"/>
  <c r="E133" i="1" s="1"/>
  <c r="H133" i="1"/>
  <c r="G133" i="1"/>
  <c r="L133" i="1" l="1"/>
  <c r="Q134" i="1"/>
  <c r="S134" i="1" s="1"/>
  <c r="J134" i="1" l="1"/>
  <c r="R135" i="1" l="1"/>
  <c r="K134" i="1"/>
  <c r="M134" i="1"/>
  <c r="D134" i="1" s="1"/>
  <c r="F134" i="1" s="1"/>
  <c r="H134" i="1" l="1"/>
  <c r="G134" i="1"/>
  <c r="N134" i="1"/>
  <c r="E134" i="1" s="1"/>
  <c r="I134" i="1"/>
  <c r="Q135" i="1" l="1"/>
  <c r="S135" i="1" s="1"/>
  <c r="L134" i="1"/>
  <c r="J135" i="1" l="1"/>
  <c r="M135" i="1" l="1"/>
  <c r="D135" i="1" s="1"/>
  <c r="F135" i="1" s="1"/>
  <c r="K135" i="1"/>
  <c r="R136" i="1"/>
  <c r="N135" i="1" l="1"/>
  <c r="E135" i="1" s="1"/>
  <c r="I135" i="1"/>
  <c r="L135" i="1" s="1"/>
  <c r="G135" i="1"/>
  <c r="H135" i="1"/>
  <c r="Q136" i="1" l="1"/>
  <c r="S136" i="1" l="1"/>
  <c r="J136" i="1" s="1"/>
  <c r="M136" i="1" l="1"/>
  <c r="D136" i="1" s="1"/>
  <c r="H136" i="1" s="1"/>
  <c r="R137" i="1"/>
  <c r="K136" i="1"/>
  <c r="I136" i="1" s="1"/>
  <c r="L136" i="1" s="1"/>
  <c r="G136" i="1" l="1"/>
  <c r="F136" i="1"/>
  <c r="N136" i="1"/>
  <c r="E136" i="1" s="1"/>
  <c r="Q137" i="1"/>
  <c r="S137" i="1" s="1"/>
  <c r="J137" i="1" l="1"/>
  <c r="K137" i="1" l="1"/>
  <c r="M137" i="1"/>
  <c r="D137" i="1" s="1"/>
  <c r="F137" i="1" s="1"/>
  <c r="R138" i="1"/>
  <c r="G137" i="1" l="1"/>
  <c r="H137" i="1"/>
  <c r="I137" i="1"/>
  <c r="N137" i="1"/>
  <c r="E137" i="1" s="1"/>
  <c r="Q138" i="1" l="1"/>
  <c r="S138" i="1" s="1"/>
  <c r="L137" i="1"/>
  <c r="J138" i="1" l="1"/>
  <c r="R139" i="1" l="1"/>
  <c r="M138" i="1"/>
  <c r="D138" i="1" s="1"/>
  <c r="F138" i="1" s="1"/>
  <c r="K138" i="1"/>
  <c r="N138" i="1" l="1"/>
  <c r="E138" i="1" s="1"/>
  <c r="I138" i="1"/>
  <c r="H138" i="1"/>
  <c r="G138" i="1"/>
  <c r="Q139" i="1" l="1"/>
  <c r="S139" i="1" s="1"/>
  <c r="L138" i="1"/>
  <c r="J139" i="1" l="1"/>
  <c r="R140" i="1" l="1"/>
  <c r="M139" i="1"/>
  <c r="D139" i="1" s="1"/>
  <c r="F139" i="1" s="1"/>
  <c r="K139" i="1"/>
  <c r="G139" i="1" l="1"/>
  <c r="H139" i="1"/>
  <c r="I139" i="1"/>
  <c r="N139" i="1"/>
  <c r="E139" i="1" s="1"/>
  <c r="Q140" i="1" l="1"/>
  <c r="S140" i="1" s="1"/>
  <c r="L139" i="1"/>
  <c r="J140" i="1" l="1"/>
  <c r="K140" i="1" l="1"/>
  <c r="R141" i="1"/>
  <c r="M140" i="1"/>
  <c r="D140" i="1" s="1"/>
  <c r="F140" i="1" s="1"/>
  <c r="G140" i="1" l="1"/>
  <c r="H140" i="1"/>
  <c r="N140" i="1"/>
  <c r="E140" i="1" s="1"/>
  <c r="I140" i="1"/>
  <c r="Q141" i="1" l="1"/>
  <c r="S141" i="1" s="1"/>
  <c r="L140" i="1"/>
  <c r="J141" i="1" l="1"/>
  <c r="R142" i="1" l="1"/>
  <c r="M141" i="1"/>
  <c r="D141" i="1" s="1"/>
  <c r="F141" i="1" s="1"/>
  <c r="K141" i="1"/>
  <c r="G141" i="1" l="1"/>
  <c r="H141" i="1"/>
  <c r="I141" i="1"/>
  <c r="Q142" i="1" s="1"/>
  <c r="S142" i="1" s="1"/>
  <c r="N141" i="1"/>
  <c r="E141" i="1" s="1"/>
  <c r="J142" i="1" l="1"/>
  <c r="L141" i="1"/>
  <c r="M142" i="1" l="1"/>
  <c r="D142" i="1" s="1"/>
  <c r="F142" i="1" s="1"/>
  <c r="K142" i="1"/>
  <c r="N142" i="1" s="1"/>
  <c r="E142" i="1" s="1"/>
  <c r="R143" i="1"/>
  <c r="H142" i="1" l="1"/>
  <c r="I142" i="1"/>
  <c r="L142" i="1" s="1"/>
  <c r="G142" i="1"/>
  <c r="Q143" i="1" l="1"/>
  <c r="S143" i="1" s="1"/>
  <c r="J143" i="1" s="1"/>
  <c r="K143" i="1" l="1"/>
  <c r="I143" i="1" s="1"/>
  <c r="L143" i="1" s="1"/>
  <c r="M143" i="1"/>
  <c r="D143" i="1" s="1"/>
  <c r="R144" i="1"/>
  <c r="H143" i="1" l="1"/>
  <c r="F143" i="1"/>
  <c r="G143" i="1"/>
  <c r="N143" i="1"/>
  <c r="E143" i="1" s="1"/>
  <c r="Q144" i="1"/>
  <c r="S144" i="1" s="1"/>
  <c r="J144" i="1" l="1"/>
  <c r="K144" i="1" l="1"/>
  <c r="N144" i="1" s="1"/>
  <c r="E144" i="1" s="1"/>
  <c r="M144" i="1"/>
  <c r="D144" i="1" s="1"/>
  <c r="R145" i="1"/>
  <c r="H144" i="1" l="1"/>
  <c r="F144" i="1"/>
  <c r="G144" i="1"/>
  <c r="I144" i="1"/>
  <c r="L144" i="1" s="1"/>
  <c r="Q145" i="1" l="1"/>
  <c r="S145" i="1" s="1"/>
  <c r="J145" i="1" s="1"/>
  <c r="M145" i="1" l="1"/>
  <c r="D145" i="1" s="1"/>
  <c r="F145" i="1" s="1"/>
  <c r="R146" i="1"/>
  <c r="K145" i="1"/>
  <c r="I145" i="1" l="1"/>
  <c r="Q146" i="1" s="1"/>
  <c r="S146" i="1" s="1"/>
  <c r="N145" i="1"/>
  <c r="E145" i="1" s="1"/>
  <c r="H145" i="1"/>
  <c r="G145" i="1"/>
  <c r="J146" i="1" l="1"/>
  <c r="L145" i="1"/>
  <c r="K146" i="1" l="1"/>
  <c r="I146" i="1" s="1"/>
  <c r="Q147" i="1" s="1"/>
  <c r="M146" i="1"/>
  <c r="D146" i="1" s="1"/>
  <c r="F146" i="1" s="1"/>
  <c r="R147" i="1"/>
  <c r="S147" i="1" l="1"/>
  <c r="J147" i="1" s="1"/>
  <c r="H146" i="1"/>
  <c r="G146" i="1"/>
  <c r="N146" i="1"/>
  <c r="E146" i="1" s="1"/>
  <c r="L146" i="1"/>
  <c r="M147" i="1" l="1"/>
  <c r="D147" i="1" s="1"/>
  <c r="K147" i="1"/>
  <c r="I147" i="1" s="1"/>
  <c r="Q148" i="1" s="1"/>
  <c r="R148" i="1"/>
  <c r="G147" i="1" l="1"/>
  <c r="F147" i="1"/>
  <c r="S148" i="1"/>
  <c r="J148" i="1" s="1"/>
  <c r="N147" i="1"/>
  <c r="E147" i="1" s="1"/>
  <c r="H147" i="1"/>
  <c r="L147" i="1"/>
  <c r="R149" i="1" l="1"/>
  <c r="K148" i="1"/>
  <c r="I148" i="1" s="1"/>
  <c r="Q149" i="1" s="1"/>
  <c r="S149" i="1" s="1"/>
  <c r="M148" i="1"/>
  <c r="D148" i="1" s="1"/>
  <c r="F148" i="1" s="1"/>
  <c r="G148" i="1" l="1"/>
  <c r="H148" i="1"/>
  <c r="J149" i="1"/>
  <c r="N148" i="1"/>
  <c r="E148" i="1" s="1"/>
  <c r="L148" i="1"/>
  <c r="R150" i="1" l="1"/>
  <c r="K149" i="1"/>
  <c r="I149" i="1" s="1"/>
  <c r="Q150" i="1" s="1"/>
  <c r="S150" i="1" s="1"/>
  <c r="M149" i="1"/>
  <c r="D149" i="1" s="1"/>
  <c r="F149" i="1" s="1"/>
  <c r="H149" i="1" l="1"/>
  <c r="G149" i="1"/>
  <c r="J150" i="1"/>
  <c r="N149" i="1"/>
  <c r="E149" i="1" s="1"/>
  <c r="L149" i="1"/>
  <c r="M150" i="1" l="1"/>
  <c r="D150" i="1" s="1"/>
  <c r="F150" i="1" s="1"/>
  <c r="K150" i="1"/>
  <c r="I150" i="1" s="1"/>
  <c r="Q151" i="1" s="1"/>
  <c r="R151" i="1"/>
  <c r="S151" i="1" l="1"/>
  <c r="J151" i="1" s="1"/>
  <c r="G150" i="1"/>
  <c r="N150" i="1"/>
  <c r="E150" i="1" s="1"/>
  <c r="H150" i="1"/>
  <c r="L150" i="1"/>
  <c r="M151" i="1" l="1"/>
  <c r="D151" i="1" s="1"/>
  <c r="G151" i="1" s="1"/>
  <c r="R152" i="1"/>
  <c r="K151" i="1"/>
  <c r="N151" i="1" s="1"/>
  <c r="E151" i="1" s="1"/>
  <c r="H151" i="1" l="1"/>
  <c r="F151" i="1"/>
  <c r="I151" i="1"/>
  <c r="Q152" i="1" s="1"/>
  <c r="S152" i="1" s="1"/>
  <c r="L151" i="1" l="1"/>
  <c r="J152" i="1"/>
  <c r="K152" i="1" l="1"/>
  <c r="M152" i="1"/>
  <c r="D152" i="1" s="1"/>
  <c r="F152" i="1" s="1"/>
  <c r="R153" i="1"/>
  <c r="I152" i="1" l="1"/>
  <c r="Q153" i="1" s="1"/>
  <c r="N152" i="1"/>
  <c r="E152" i="1" s="1"/>
  <c r="H152" i="1"/>
  <c r="G152" i="1"/>
  <c r="S153" i="1" l="1"/>
  <c r="J153" i="1" s="1"/>
  <c r="L152" i="1"/>
  <c r="R154" i="1" l="1"/>
  <c r="K153" i="1"/>
  <c r="I153" i="1" s="1"/>
  <c r="M153" i="1"/>
  <c r="D153" i="1" s="1"/>
  <c r="F153" i="1" s="1"/>
  <c r="G153" i="1" l="1"/>
  <c r="H153" i="1"/>
  <c r="L153" i="1"/>
  <c r="N153" i="1"/>
  <c r="E153" i="1" s="1"/>
  <c r="Q154" i="1"/>
  <c r="S154" i="1" s="1"/>
  <c r="J154" i="1" l="1"/>
  <c r="K154" i="1" l="1"/>
  <c r="I154" i="1" s="1"/>
  <c r="M154" i="1"/>
  <c r="D154" i="1" s="1"/>
  <c r="F154" i="1" s="1"/>
  <c r="R155" i="1"/>
  <c r="G154" i="1" l="1"/>
  <c r="N154" i="1"/>
  <c r="E154" i="1" s="1"/>
  <c r="H154" i="1"/>
  <c r="Q155" i="1" l="1"/>
  <c r="S155" i="1" s="1"/>
  <c r="L154" i="1"/>
  <c r="J155" i="1" l="1"/>
  <c r="K155" i="1" l="1"/>
  <c r="I155" i="1" s="1"/>
  <c r="R156" i="1"/>
  <c r="M155" i="1"/>
  <c r="D155" i="1" s="1"/>
  <c r="F155" i="1" s="1"/>
  <c r="H155" i="1" l="1"/>
  <c r="N155" i="1"/>
  <c r="E155" i="1" s="1"/>
  <c r="L155" i="1"/>
  <c r="G155" i="1"/>
  <c r="Q156" i="1"/>
  <c r="S156" i="1" s="1"/>
  <c r="J156" i="1" l="1"/>
  <c r="R157" i="1" l="1"/>
  <c r="K156" i="1"/>
  <c r="I156" i="1" s="1"/>
  <c r="M156" i="1"/>
  <c r="D156" i="1" s="1"/>
  <c r="F156" i="1" s="1"/>
  <c r="H156" i="1" l="1"/>
  <c r="G156" i="1"/>
  <c r="N156" i="1"/>
  <c r="E156" i="1" s="1"/>
  <c r="Q157" i="1" l="1"/>
  <c r="S157" i="1" s="1"/>
  <c r="L156" i="1"/>
  <c r="J157" i="1" l="1"/>
  <c r="M157" i="1" l="1"/>
  <c r="D157" i="1" s="1"/>
  <c r="R158" i="1"/>
  <c r="K157" i="1"/>
  <c r="I157" i="1" s="1"/>
  <c r="H157" i="1" l="1"/>
  <c r="F157" i="1"/>
  <c r="L157" i="1"/>
  <c r="G157" i="1"/>
  <c r="N157" i="1"/>
  <c r="E157" i="1" s="1"/>
  <c r="Q158" i="1"/>
  <c r="S158" i="1" s="1"/>
  <c r="J158" i="1" l="1"/>
  <c r="R159" i="1" l="1"/>
  <c r="K158" i="1"/>
  <c r="I158" i="1" s="1"/>
  <c r="M158" i="1"/>
  <c r="D158" i="1" s="1"/>
  <c r="F158" i="1" s="1"/>
  <c r="G158" i="1" l="1"/>
  <c r="H158" i="1"/>
  <c r="L158" i="1"/>
  <c r="N158" i="1"/>
  <c r="E158" i="1" s="1"/>
  <c r="Q159" i="1" l="1"/>
  <c r="S159" i="1" s="1"/>
  <c r="J159" i="1" l="1"/>
  <c r="K159" i="1" l="1"/>
  <c r="I159" i="1" s="1"/>
  <c r="M159" i="1"/>
  <c r="D159" i="1" s="1"/>
  <c r="F159" i="1" s="1"/>
  <c r="R160" i="1"/>
  <c r="G159" i="1" l="1"/>
  <c r="L159" i="1"/>
  <c r="H159" i="1"/>
  <c r="N159" i="1"/>
  <c r="E159" i="1" s="1"/>
  <c r="Q160" i="1" l="1"/>
  <c r="S160" i="1" s="1"/>
  <c r="J160" i="1" l="1"/>
  <c r="R161" i="1" l="1"/>
  <c r="K160" i="1"/>
  <c r="I160" i="1" s="1"/>
  <c r="M160" i="1"/>
  <c r="D160" i="1" s="1"/>
  <c r="F160" i="1" s="1"/>
  <c r="G160" i="1" l="1"/>
  <c r="H160" i="1"/>
  <c r="L160" i="1"/>
  <c r="N160" i="1"/>
  <c r="E160" i="1" s="1"/>
  <c r="Q161" i="1" l="1"/>
  <c r="S161" i="1" s="1"/>
  <c r="J161" i="1" l="1"/>
  <c r="R162" i="1" l="1"/>
  <c r="K161" i="1"/>
  <c r="I161" i="1" s="1"/>
  <c r="M161" i="1"/>
  <c r="D161" i="1" s="1"/>
  <c r="F161" i="1" s="1"/>
  <c r="G161" i="1" l="1"/>
  <c r="H161" i="1"/>
  <c r="L161" i="1"/>
  <c r="N161" i="1"/>
  <c r="E161" i="1" s="1"/>
  <c r="Q162" i="1" l="1"/>
  <c r="S162" i="1" s="1"/>
  <c r="J162" i="1" l="1"/>
  <c r="R163" i="1" l="1"/>
  <c r="K162" i="1"/>
  <c r="I162" i="1" s="1"/>
  <c r="M162" i="1"/>
  <c r="D162" i="1" s="1"/>
  <c r="F162" i="1" s="1"/>
  <c r="G162" i="1" l="1"/>
  <c r="Q163" i="1"/>
  <c r="S163" i="1" s="1"/>
  <c r="H162" i="1"/>
  <c r="N162" i="1"/>
  <c r="E162" i="1" s="1"/>
  <c r="J163" i="1" l="1"/>
  <c r="L162" i="1"/>
  <c r="R164" i="1" l="1"/>
  <c r="K163" i="1"/>
  <c r="I163" i="1" s="1"/>
  <c r="M163" i="1"/>
  <c r="D163" i="1" s="1"/>
  <c r="F163" i="1" s="1"/>
  <c r="G163" i="1" l="1"/>
  <c r="H163" i="1"/>
  <c r="L163" i="1"/>
  <c r="N163" i="1"/>
  <c r="E163" i="1" s="1"/>
  <c r="Q164" i="1" l="1"/>
  <c r="S164" i="1" s="1"/>
  <c r="J164" i="1" l="1"/>
  <c r="K164" i="1" l="1"/>
  <c r="I164" i="1" s="1"/>
  <c r="M164" i="1"/>
  <c r="D164" i="1" s="1"/>
  <c r="F164" i="1" s="1"/>
  <c r="R165" i="1"/>
  <c r="G164" i="1" l="1"/>
  <c r="H164" i="1"/>
  <c r="L164" i="1"/>
  <c r="N164" i="1"/>
  <c r="E164" i="1" s="1"/>
  <c r="Q165" i="1" l="1"/>
  <c r="S165" i="1" s="1"/>
  <c r="J165" i="1" l="1"/>
  <c r="M165" i="1" l="1"/>
  <c r="D165" i="1" s="1"/>
  <c r="F165" i="1" s="1"/>
  <c r="R166" i="1"/>
  <c r="K165" i="1"/>
  <c r="I165" i="1" s="1"/>
  <c r="G165" i="1" l="1"/>
  <c r="N165" i="1"/>
  <c r="E165" i="1" s="1"/>
  <c r="L165" i="1"/>
  <c r="H165" i="1"/>
  <c r="Q166" i="1" l="1"/>
  <c r="S166" i="1" s="1"/>
  <c r="J166" i="1" l="1"/>
  <c r="R167" i="1" l="1"/>
  <c r="K166" i="1"/>
  <c r="I166" i="1" s="1"/>
  <c r="M166" i="1"/>
  <c r="D166" i="1" s="1"/>
  <c r="F166" i="1" s="1"/>
  <c r="L166" i="1" l="1"/>
  <c r="G166" i="1"/>
  <c r="H166" i="1"/>
  <c r="N166" i="1"/>
  <c r="E166" i="1" s="1"/>
  <c r="Q167" i="1"/>
  <c r="S167" i="1" s="1"/>
  <c r="J167" i="1" l="1"/>
  <c r="R168" i="1" l="1"/>
  <c r="K167" i="1"/>
  <c r="I167" i="1" s="1"/>
  <c r="M167" i="1"/>
  <c r="D167" i="1" s="1"/>
  <c r="H167" i="1" l="1"/>
  <c r="F167" i="1"/>
  <c r="N167" i="1"/>
  <c r="E167" i="1" s="1"/>
  <c r="L167" i="1"/>
  <c r="G167" i="1"/>
  <c r="Q168" i="1"/>
  <c r="S168" i="1" s="1"/>
  <c r="J168" i="1" l="1"/>
  <c r="M168" i="1" l="1"/>
  <c r="D168" i="1" s="1"/>
  <c r="F168" i="1" s="1"/>
  <c r="K168" i="1"/>
  <c r="I168" i="1" s="1"/>
  <c r="R169" i="1"/>
  <c r="G168" i="1" l="1"/>
  <c r="N168" i="1"/>
  <c r="E168" i="1" s="1"/>
  <c r="L168" i="1"/>
  <c r="H168" i="1"/>
  <c r="Q169" i="1" l="1"/>
  <c r="S169" i="1" s="1"/>
  <c r="J169" i="1" l="1"/>
  <c r="R170" i="1" l="1"/>
  <c r="M169" i="1"/>
  <c r="D169" i="1" s="1"/>
  <c r="K169" i="1"/>
  <c r="I169" i="1" s="1"/>
  <c r="H169" i="1" l="1"/>
  <c r="F169" i="1"/>
  <c r="G169" i="1"/>
  <c r="N169" i="1"/>
  <c r="E169" i="1" s="1"/>
  <c r="L169" i="1"/>
  <c r="Q170" i="1"/>
  <c r="S170" i="1" s="1"/>
  <c r="J170" i="1" l="1"/>
  <c r="K170" i="1" l="1"/>
  <c r="I170" i="1" s="1"/>
  <c r="M170" i="1"/>
  <c r="D170" i="1" s="1"/>
  <c r="F170" i="1" s="1"/>
  <c r="R171" i="1"/>
  <c r="G170" i="1" l="1"/>
  <c r="N170" i="1"/>
  <c r="E170" i="1" s="1"/>
  <c r="H170" i="1"/>
  <c r="Q171" i="1" l="1"/>
  <c r="S171" i="1" s="1"/>
  <c r="L170" i="1"/>
  <c r="J171" i="1" l="1"/>
  <c r="K171" i="1" l="1"/>
  <c r="I171" i="1" s="1"/>
  <c r="L171" i="1" s="1"/>
  <c r="M171" i="1"/>
  <c r="D171" i="1" s="1"/>
  <c r="R172" i="1"/>
  <c r="G171" i="1" l="1"/>
  <c r="F171" i="1"/>
  <c r="H171" i="1"/>
  <c r="N171" i="1"/>
  <c r="E171" i="1" s="1"/>
  <c r="Q172" i="1"/>
  <c r="S172" i="1" s="1"/>
  <c r="J172" i="1" l="1"/>
  <c r="M172" i="1" l="1"/>
  <c r="D172" i="1" s="1"/>
  <c r="F172" i="1" s="1"/>
  <c r="K172" i="1"/>
  <c r="I172" i="1" s="1"/>
  <c r="R173" i="1"/>
  <c r="N172" i="1" l="1"/>
  <c r="E172" i="1" s="1"/>
  <c r="G172" i="1"/>
  <c r="H172" i="1"/>
  <c r="L172" i="1"/>
  <c r="Q173" i="1"/>
  <c r="S173" i="1" s="1"/>
  <c r="J173" i="1" l="1"/>
  <c r="K173" i="1" l="1"/>
  <c r="M173" i="1"/>
  <c r="D173" i="1" s="1"/>
  <c r="F173" i="1" s="1"/>
  <c r="R174" i="1"/>
  <c r="H173" i="1" l="1"/>
  <c r="G173" i="1"/>
  <c r="I173" i="1"/>
  <c r="L173" i="1" s="1"/>
  <c r="N173" i="1"/>
  <c r="E173" i="1" s="1"/>
  <c r="Q174" i="1" l="1"/>
  <c r="S174" i="1" s="1"/>
  <c r="J174" i="1" l="1"/>
  <c r="R175" i="1" l="1"/>
  <c r="M174" i="1"/>
  <c r="D174" i="1" s="1"/>
  <c r="F174" i="1" s="1"/>
  <c r="K174" i="1"/>
  <c r="N174" i="1" s="1"/>
  <c r="E174" i="1" s="1"/>
  <c r="H174" i="1" l="1"/>
  <c r="G174" i="1"/>
  <c r="I174" i="1"/>
  <c r="L174" i="1" s="1"/>
  <c r="Q175" i="1" l="1"/>
  <c r="S175" i="1" s="1"/>
  <c r="J175" i="1" l="1"/>
  <c r="R176" i="1" l="1"/>
  <c r="M175" i="1"/>
  <c r="D175" i="1" s="1"/>
  <c r="K175" i="1"/>
  <c r="N175" i="1" s="1"/>
  <c r="E175" i="1" s="1"/>
  <c r="G175" i="1" l="1"/>
  <c r="F175" i="1"/>
  <c r="I175" i="1"/>
  <c r="L175" i="1" s="1"/>
  <c r="H175" i="1"/>
  <c r="Q176" i="1" l="1"/>
  <c r="S176" i="1" s="1"/>
  <c r="J176" i="1" l="1"/>
  <c r="K176" i="1" l="1"/>
  <c r="M176" i="1"/>
  <c r="D176" i="1" s="1"/>
  <c r="F176" i="1" s="1"/>
  <c r="R177" i="1"/>
  <c r="I176" i="1" l="1"/>
  <c r="L176" i="1" s="1"/>
  <c r="N176" i="1"/>
  <c r="E176" i="1" s="1"/>
  <c r="G176" i="1"/>
  <c r="H176" i="1"/>
  <c r="Q177" i="1" l="1"/>
  <c r="S177" i="1" s="1"/>
  <c r="J177" i="1" l="1"/>
  <c r="R178" i="1" l="1"/>
  <c r="M177" i="1"/>
  <c r="D177" i="1" s="1"/>
  <c r="F177" i="1" s="1"/>
  <c r="K177" i="1"/>
  <c r="N177" i="1" s="1"/>
  <c r="E177" i="1" s="1"/>
  <c r="G177" i="1" l="1"/>
  <c r="H177" i="1"/>
  <c r="I177" i="1"/>
  <c r="L177" i="1" s="1"/>
  <c r="Q178" i="1" l="1"/>
  <c r="S178" i="1" s="1"/>
  <c r="J178" i="1" s="1"/>
  <c r="R179" i="1" l="1"/>
  <c r="K178" i="1"/>
  <c r="I178" i="1" s="1"/>
  <c r="M178" i="1"/>
  <c r="D178" i="1" s="1"/>
  <c r="G178" i="1" l="1"/>
  <c r="F178" i="1"/>
  <c r="N178" i="1"/>
  <c r="E178" i="1" s="1"/>
  <c r="H178" i="1"/>
  <c r="Q179" i="1"/>
  <c r="S179" i="1" s="1"/>
  <c r="L178" i="1"/>
  <c r="J179" i="1" l="1"/>
  <c r="K179" i="1" l="1"/>
  <c r="I179" i="1" s="1"/>
  <c r="L179" i="1" s="1"/>
  <c r="R180" i="1"/>
  <c r="M179" i="1"/>
  <c r="D179" i="1" s="1"/>
  <c r="F179" i="1" s="1"/>
  <c r="N179" i="1" l="1"/>
  <c r="E179" i="1" s="1"/>
  <c r="H179" i="1"/>
  <c r="G179" i="1"/>
  <c r="Q180" i="1"/>
  <c r="S180" i="1" s="1"/>
  <c r="J180" i="1" l="1"/>
  <c r="M180" i="1" l="1"/>
  <c r="D180" i="1" s="1"/>
  <c r="F180" i="1" s="1"/>
  <c r="K180" i="1"/>
  <c r="I180" i="1" s="1"/>
  <c r="L180" i="1" s="1"/>
  <c r="R181" i="1"/>
  <c r="H180" i="1" l="1"/>
  <c r="G180" i="1"/>
  <c r="N180" i="1"/>
  <c r="E180" i="1" s="1"/>
  <c r="Q181" i="1"/>
  <c r="S181" i="1" s="1"/>
  <c r="J181" i="1" l="1"/>
  <c r="R182" i="1" l="1"/>
  <c r="M181" i="1"/>
  <c r="D181" i="1" s="1"/>
  <c r="F181" i="1" s="1"/>
  <c r="K181" i="1"/>
  <c r="N181" i="1" s="1"/>
  <c r="E181" i="1" s="1"/>
  <c r="H181" i="1" l="1"/>
  <c r="G181" i="1"/>
  <c r="I181" i="1"/>
  <c r="L181" i="1" s="1"/>
  <c r="Q182" i="1" l="1"/>
  <c r="S182" i="1" s="1"/>
  <c r="J182" i="1" s="1"/>
  <c r="R183" i="1" l="1"/>
  <c r="K182" i="1"/>
  <c r="N182" i="1" s="1"/>
  <c r="E182" i="1" s="1"/>
  <c r="M182" i="1"/>
  <c r="D182" i="1" s="1"/>
  <c r="F182" i="1" s="1"/>
  <c r="I182" i="1" l="1"/>
  <c r="L182" i="1" s="1"/>
  <c r="G182" i="1"/>
  <c r="H182" i="1"/>
  <c r="Q183" i="1" l="1"/>
  <c r="S183" i="1" s="1"/>
  <c r="J183" i="1" s="1"/>
  <c r="K183" i="1" l="1"/>
  <c r="N183" i="1" s="1"/>
  <c r="E183" i="1" s="1"/>
  <c r="R184" i="1"/>
  <c r="M183" i="1"/>
  <c r="D183" i="1" s="1"/>
  <c r="F183" i="1" s="1"/>
  <c r="I183" i="1" l="1"/>
  <c r="L183" i="1" s="1"/>
  <c r="H183" i="1"/>
  <c r="G183" i="1"/>
  <c r="Q184" i="1" l="1"/>
  <c r="S184" i="1" s="1"/>
  <c r="J184" i="1" s="1"/>
  <c r="R185" i="1" l="1"/>
  <c r="M184" i="1"/>
  <c r="D184" i="1" s="1"/>
  <c r="K184" i="1"/>
  <c r="N184" i="1" s="1"/>
  <c r="E184" i="1" s="1"/>
  <c r="G184" i="1" l="1"/>
  <c r="F184" i="1"/>
  <c r="H184" i="1"/>
  <c r="I184" i="1"/>
  <c r="L184" i="1" s="1"/>
  <c r="Q185" i="1" l="1"/>
  <c r="S185" i="1" s="1"/>
  <c r="J185" i="1" s="1"/>
  <c r="R186" i="1" l="1"/>
  <c r="K185" i="1"/>
  <c r="M185" i="1"/>
  <c r="D185" i="1" s="1"/>
  <c r="F185" i="1" s="1"/>
  <c r="I185" i="1" l="1"/>
  <c r="Q186" i="1" s="1"/>
  <c r="N185" i="1"/>
  <c r="E185" i="1" s="1"/>
  <c r="G185" i="1"/>
  <c r="H185" i="1"/>
  <c r="L185" i="1" l="1"/>
  <c r="S186" i="1"/>
  <c r="J186" i="1" s="1"/>
  <c r="K186" i="1" l="1"/>
  <c r="M186" i="1"/>
  <c r="D186" i="1" s="1"/>
  <c r="F186" i="1" s="1"/>
  <c r="R187" i="1"/>
  <c r="H186" i="1" l="1"/>
  <c r="G186" i="1"/>
  <c r="I186" i="1"/>
  <c r="L186" i="1" s="1"/>
  <c r="N186" i="1"/>
  <c r="E186" i="1" s="1"/>
  <c r="Q187" i="1" l="1"/>
  <c r="S187" i="1" s="1"/>
  <c r="J187" i="1" s="1"/>
  <c r="K187" i="1" l="1"/>
  <c r="M187" i="1"/>
  <c r="D187" i="1" s="1"/>
  <c r="F187" i="1" s="1"/>
  <c r="R188" i="1"/>
  <c r="I187" i="1" l="1"/>
  <c r="L187" i="1" s="1"/>
  <c r="N187" i="1"/>
  <c r="E187" i="1" s="1"/>
  <c r="G187" i="1"/>
  <c r="H187" i="1"/>
  <c r="Q188" i="1" l="1"/>
  <c r="S188" i="1" s="1"/>
  <c r="J188" i="1" s="1"/>
  <c r="M188" i="1" s="1"/>
  <c r="D188" i="1" s="1"/>
  <c r="F188" i="1" s="1"/>
  <c r="G188" i="1" l="1"/>
  <c r="H188" i="1"/>
  <c r="K188" i="1"/>
  <c r="I188" i="1" s="1"/>
  <c r="L188" i="1" s="1"/>
  <c r="R189" i="1"/>
  <c r="N188" i="1" l="1"/>
  <c r="E188" i="1" s="1"/>
  <c r="Q189" i="1"/>
  <c r="S189" i="1" s="1"/>
  <c r="J189" i="1" s="1"/>
  <c r="K189" i="1" s="1"/>
  <c r="I189" i="1" s="1"/>
  <c r="M189" i="1" l="1"/>
  <c r="D189" i="1" s="1"/>
  <c r="R190" i="1"/>
  <c r="N189" i="1"/>
  <c r="E189" i="1" s="1"/>
  <c r="G189" i="1" l="1"/>
  <c r="F189" i="1"/>
  <c r="L189" i="1"/>
  <c r="H189" i="1"/>
  <c r="Q190" i="1"/>
  <c r="S190" i="1" s="1"/>
  <c r="J190" i="1" l="1"/>
  <c r="K190" i="1" l="1"/>
  <c r="I190" i="1" s="1"/>
  <c r="M190" i="1"/>
  <c r="D190" i="1" s="1"/>
  <c r="F190" i="1" s="1"/>
  <c r="R191" i="1"/>
  <c r="L190" i="1" l="1"/>
  <c r="N190" i="1"/>
  <c r="E190" i="1" s="1"/>
  <c r="H190" i="1"/>
  <c r="G190" i="1"/>
  <c r="Q191" i="1"/>
  <c r="S191" i="1" s="1"/>
  <c r="J191" i="1" l="1"/>
  <c r="K191" i="1" l="1"/>
  <c r="I191" i="1" s="1"/>
  <c r="R192" i="1"/>
  <c r="M191" i="1"/>
  <c r="D191" i="1" s="1"/>
  <c r="H191" i="1" l="1"/>
  <c r="F191" i="1"/>
  <c r="N191" i="1"/>
  <c r="E191" i="1" s="1"/>
  <c r="G191" i="1"/>
  <c r="L191" i="1"/>
  <c r="Q192" i="1"/>
  <c r="S192" i="1" s="1"/>
  <c r="J192" i="1" l="1"/>
  <c r="M192" i="1" l="1"/>
  <c r="D192" i="1" s="1"/>
  <c r="K192" i="1"/>
  <c r="I192" i="1" s="1"/>
  <c r="R193" i="1"/>
  <c r="G192" i="1" l="1"/>
  <c r="F192" i="1"/>
  <c r="H192" i="1"/>
  <c r="N192" i="1"/>
  <c r="E192" i="1" s="1"/>
  <c r="L192" i="1"/>
  <c r="Q193" i="1"/>
  <c r="S193" i="1" s="1"/>
  <c r="J193" i="1" l="1"/>
  <c r="R194" i="1" l="1"/>
  <c r="K193" i="1"/>
  <c r="I193" i="1" s="1"/>
  <c r="M193" i="1"/>
  <c r="D193" i="1" s="1"/>
  <c r="F193" i="1" s="1"/>
  <c r="G193" i="1" l="1"/>
  <c r="L193" i="1"/>
  <c r="H193" i="1"/>
  <c r="N193" i="1"/>
  <c r="E193" i="1" s="1"/>
  <c r="Q194" i="1" l="1"/>
  <c r="S194" i="1" s="1"/>
  <c r="J194" i="1" l="1"/>
  <c r="K194" i="1" l="1"/>
  <c r="I194" i="1" s="1"/>
  <c r="M194" i="1"/>
  <c r="D194" i="1" s="1"/>
  <c r="F194" i="1" s="1"/>
  <c r="R195" i="1"/>
  <c r="G194" i="1" l="1"/>
  <c r="L194" i="1"/>
  <c r="H194" i="1"/>
  <c r="N194" i="1"/>
  <c r="E194" i="1" s="1"/>
  <c r="Q195" i="1" l="1"/>
  <c r="S195" i="1" s="1"/>
  <c r="J195" i="1" l="1"/>
  <c r="M195" i="1" l="1"/>
  <c r="D195" i="1" s="1"/>
  <c r="F195" i="1" s="1"/>
  <c r="K195" i="1"/>
  <c r="I195" i="1" s="1"/>
  <c r="R196" i="1"/>
  <c r="G195" i="1" l="1"/>
  <c r="N195" i="1"/>
  <c r="E195" i="1" s="1"/>
  <c r="L195" i="1"/>
  <c r="H195" i="1"/>
  <c r="Q196" i="1" l="1"/>
  <c r="S196" i="1" s="1"/>
  <c r="J196" i="1" l="1"/>
  <c r="M196" i="1" l="1"/>
  <c r="D196" i="1" s="1"/>
  <c r="F196" i="1" s="1"/>
  <c r="R197" i="1"/>
  <c r="K196" i="1"/>
  <c r="I196" i="1" s="1"/>
  <c r="H196" i="1" l="1"/>
  <c r="G196" i="1"/>
  <c r="N196" i="1"/>
  <c r="E196" i="1" s="1"/>
  <c r="L196" i="1" l="1"/>
  <c r="Q197" i="1"/>
  <c r="S197" i="1" s="1"/>
  <c r="J197" i="1" l="1"/>
  <c r="M197" i="1" l="1"/>
  <c r="D197" i="1" s="1"/>
  <c r="K197" i="1"/>
  <c r="I197" i="1" s="1"/>
  <c r="R198" i="1"/>
  <c r="H197" i="1" l="1"/>
  <c r="F197" i="1"/>
  <c r="G197" i="1"/>
  <c r="N197" i="1"/>
  <c r="E197" i="1" s="1"/>
  <c r="L197" i="1"/>
  <c r="Q198" i="1"/>
  <c r="S198" i="1" s="1"/>
  <c r="J198" i="1" l="1"/>
  <c r="R199" i="1" l="1"/>
  <c r="K198" i="1"/>
  <c r="I198" i="1" s="1"/>
  <c r="M198" i="1"/>
  <c r="D198" i="1" s="1"/>
  <c r="F198" i="1" s="1"/>
  <c r="G198" i="1" l="1"/>
  <c r="L198" i="1"/>
  <c r="H198" i="1"/>
  <c r="N198" i="1"/>
  <c r="E198" i="1" s="1"/>
  <c r="Q199" i="1" l="1"/>
  <c r="S199" i="1" s="1"/>
  <c r="J199" i="1" l="1"/>
  <c r="K199" i="1" l="1"/>
  <c r="I199" i="1" s="1"/>
  <c r="R200" i="1"/>
  <c r="M199" i="1"/>
  <c r="D199" i="1" s="1"/>
  <c r="F199" i="1" s="1"/>
  <c r="G199" i="1" l="1"/>
  <c r="L199" i="1"/>
  <c r="H199" i="1"/>
  <c r="N199" i="1"/>
  <c r="E199" i="1" s="1"/>
  <c r="Q200" i="1" l="1"/>
  <c r="S200" i="1" s="1"/>
  <c r="J200" i="1" l="1"/>
  <c r="M200" i="1" l="1"/>
  <c r="D200" i="1" s="1"/>
  <c r="F200" i="1" s="1"/>
  <c r="K200" i="1"/>
  <c r="I200" i="1" s="1"/>
  <c r="R201" i="1"/>
  <c r="G200" i="1" l="1"/>
  <c r="N200" i="1"/>
  <c r="E200" i="1" s="1"/>
  <c r="L200" i="1"/>
  <c r="H200" i="1"/>
  <c r="Q201" i="1" l="1"/>
  <c r="S201" i="1" s="1"/>
  <c r="J201" i="1" l="1"/>
  <c r="K201" i="1" l="1"/>
  <c r="I201" i="1" s="1"/>
  <c r="R202" i="1"/>
  <c r="M201" i="1"/>
  <c r="D201" i="1" s="1"/>
  <c r="H201" i="1" l="1"/>
  <c r="F201" i="1"/>
  <c r="N201" i="1"/>
  <c r="E201" i="1" s="1"/>
  <c r="G201" i="1"/>
  <c r="L201" i="1"/>
  <c r="Q202" i="1"/>
  <c r="S202" i="1" s="1"/>
  <c r="J202" i="1" l="1"/>
  <c r="M202" i="1" l="1"/>
  <c r="D202" i="1" s="1"/>
  <c r="F202" i="1" s="1"/>
  <c r="K202" i="1"/>
  <c r="I202" i="1" s="1"/>
  <c r="R203" i="1"/>
  <c r="H202" i="1" l="1"/>
  <c r="G202" i="1"/>
  <c r="N202" i="1"/>
  <c r="E202" i="1" s="1"/>
  <c r="L202" i="1" l="1"/>
  <c r="Q203" i="1"/>
  <c r="S203" i="1" s="1"/>
  <c r="J203" i="1" l="1"/>
  <c r="M203" i="1" l="1"/>
  <c r="D203" i="1" s="1"/>
  <c r="K203" i="1"/>
  <c r="I203" i="1" s="1"/>
  <c r="R204" i="1"/>
  <c r="G203" i="1" l="1"/>
  <c r="F203" i="1"/>
  <c r="H203" i="1"/>
  <c r="N203" i="1"/>
  <c r="E203" i="1" s="1"/>
  <c r="L203" i="1"/>
  <c r="Q204" i="1"/>
  <c r="S204" i="1" s="1"/>
  <c r="J204" i="1" l="1"/>
  <c r="K204" i="1" l="1"/>
  <c r="I204" i="1" s="1"/>
  <c r="M204" i="1"/>
  <c r="D204" i="1" s="1"/>
  <c r="F204" i="1" s="1"/>
  <c r="G204" i="1" l="1"/>
  <c r="H204" i="1"/>
  <c r="L204" i="1"/>
  <c r="N204" i="1"/>
  <c r="E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tc={FB410DFE-61F3-4E15-BFFA-EB7DD4A288F2}</author>
    <author>tc={D07E8777-DD1B-479B-909F-963130792390}</author>
    <author>tc={83AA4D7E-DB97-4645-80A7-225E5B623C91}</author>
    <author>tc={58070C82-CA8D-4E21-8D9F-B15186ACAC1A}</author>
    <author>tc={164C72C8-1AA2-482A-8829-74DDB0B50C9F}</author>
    <author>tc={9B53482F-F4BC-41E2-8946-0D9AAC461CD3}</author>
  </authors>
  <commentList>
    <comment ref="U6" authorId="0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1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P17" authorId="2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C23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7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50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<sst xmlns="http://schemas.openxmlformats.org/spreadsheetml/2006/main" count="44" uniqueCount="40">
  <si>
    <t>F</t>
  </si>
  <si>
    <t>%</t>
  </si>
  <si>
    <t>SPAIN</t>
  </si>
  <si>
    <t>S</t>
  </si>
  <si>
    <t>I</t>
  </si>
  <si>
    <t>R</t>
  </si>
  <si>
    <t>DAY</t>
  </si>
  <si>
    <t>DATE</t>
  </si>
  <si>
    <t>INFECTED</t>
  </si>
  <si>
    <t>RECOVERED</t>
  </si>
  <si>
    <t>DEATHS</t>
  </si>
  <si>
    <t>MATHEMATICAL SIRS MODEL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</si>
  <si>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</si>
  <si>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</si>
  <si>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</si>
  <si>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</si>
  <si>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</si>
  <si>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</si>
  <si>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</si>
  <si>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</si>
  <si>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</si>
  <si>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</si>
  <si>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</si>
  <si>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</si>
  <si>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</si>
  <si>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</si>
  <si>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</si>
  <si>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SIRS AVERAGE CONFIRMED SINCE QUARANTINE</t>
  </si>
  <si>
    <t>TOTAL POPULATION</t>
  </si>
  <si>
    <t>TOTAL HOMES</t>
  </si>
  <si>
    <t>AVERAGE FAMILY SIZE</t>
  </si>
  <si>
    <t>EXPOSED QUARANTINE REDUCTION</t>
  </si>
  <si>
    <t>DATA</t>
  </si>
  <si>
    <t>Real I</t>
  </si>
  <si>
    <t>ERROR</t>
  </si>
  <si>
    <t>SUM ERR</t>
  </si>
  <si>
    <t>SUM %</t>
  </si>
  <si>
    <t xml:space="preserve">AVERAGE INFECTED INTERACTION WITHOUT QUARANTINE </t>
  </si>
  <si>
    <t>PREQUARANTINE CONTAGION RATIO PER PERSON</t>
  </si>
  <si>
    <t>POSTQUARANTINE CONTAGION RATIO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</si>
</sst>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65" fontId="0" fillId="2" borderId="6" xfId="1" applyNumberFormat="1" applyFont="1" applyFill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2" borderId="19" xfId="1" applyNumberFormat="1" applyFont="1" applyFill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5" fontId="0" fillId="0" borderId="24" xfId="1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165" fontId="0" fillId="2" borderId="3" xfId="1" applyNumberFormat="1" applyFon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1" applyNumberFormat="1" applyFont="1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1" fontId="0" fillId="2" borderId="32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35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44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0" fillId="2" borderId="20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5" fontId="0" fillId="0" borderId="22" xfId="1" applyNumberFormat="1" applyFon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65" fontId="0" fillId="2" borderId="8" xfId="1" applyNumberFormat="1" applyFont="1" applyFill="1" applyBorder="1" applyAlignment="1">
      <alignment horizontal="center" vertical="center"/>
    </xf>
    <xf numFmtId="1" fontId="0" fillId="2" borderId="9" xfId="1" applyNumberFormat="1" applyFon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" fontId="0" fillId="2" borderId="34" xfId="0" applyNumberFormat="1" applyFill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1" fontId="0" fillId="0" borderId="22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 vertical="center"/>
    </xf>
    <xf numFmtId="11" fontId="0" fillId="2" borderId="9" xfId="0" applyNumberFormat="1" applyFill="1" applyBorder="1" applyAlignment="1">
      <alignment horizontal="center" vertical="center"/>
    </xf>
    <xf numFmtId="1" fontId="0" fillId="0" borderId="32" xfId="1" applyNumberFormat="1" applyFont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16" fontId="0" fillId="2" borderId="10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0" fontId="0" fillId="2" borderId="9" xfId="1" applyNumberFormat="1" applyFont="1" applyFill="1" applyBorder="1" applyAlignment="1">
      <alignment horizontal="center" vertical="center"/>
    </xf>
    <xf numFmtId="10" fontId="0" fillId="2" borderId="10" xfId="1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</c:numCache>
            </c:numRef>
          </c:xVal>
          <c:yVal>
            <c:numRef>
              <c:f>'SPANISH SIRS MODEL'!$D$4:$D$369</c:f>
              <c:numCache>
                <c:formatCode>General</c:formatCode>
                <c:ptCount val="366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15</c:v>
                </c:pt>
                <c:pt idx="4">
                  <c:v>32</c:v>
                </c:pt>
                <c:pt idx="5">
                  <c:v>45</c:v>
                </c:pt>
                <c:pt idx="6">
                  <c:v>84</c:v>
                </c:pt>
                <c:pt idx="7">
                  <c:v>120</c:v>
                </c:pt>
                <c:pt idx="8">
                  <c:v>165</c:v>
                </c:pt>
                <c:pt idx="9">
                  <c:v>222</c:v>
                </c:pt>
                <c:pt idx="10">
                  <c:v>259</c:v>
                </c:pt>
                <c:pt idx="11">
                  <c:v>400</c:v>
                </c:pt>
                <c:pt idx="12">
                  <c:v>500</c:v>
                </c:pt>
                <c:pt idx="13">
                  <c:v>673</c:v>
                </c:pt>
                <c:pt idx="14">
                  <c:v>1073</c:v>
                </c:pt>
                <c:pt idx="15">
                  <c:v>1695</c:v>
                </c:pt>
                <c:pt idx="16">
                  <c:v>2277</c:v>
                </c:pt>
                <c:pt idx="17">
                  <c:v>3146</c:v>
                </c:pt>
                <c:pt idx="18">
                  <c:v>5232</c:v>
                </c:pt>
                <c:pt idx="19">
                  <c:v>6391</c:v>
                </c:pt>
                <c:pt idx="20">
                  <c:v>7845</c:v>
                </c:pt>
                <c:pt idx="21">
                  <c:v>9942</c:v>
                </c:pt>
                <c:pt idx="22">
                  <c:v>11826</c:v>
                </c:pt>
                <c:pt idx="23">
                  <c:v>14769</c:v>
                </c:pt>
                <c:pt idx="24">
                  <c:v>18077</c:v>
                </c:pt>
                <c:pt idx="25">
                  <c:v>21510</c:v>
                </c:pt>
                <c:pt idx="26">
                  <c:v>25496</c:v>
                </c:pt>
                <c:pt idx="27">
                  <c:v>28768</c:v>
                </c:pt>
                <c:pt idx="28" formatCode="0">
                  <c:v>35136</c:v>
                </c:pt>
                <c:pt idx="29" formatCode="0">
                  <c:v>42058</c:v>
                </c:pt>
                <c:pt idx="30" formatCode="0">
                  <c:v>46454</c:v>
                </c:pt>
                <c:pt idx="31" formatCode="0">
                  <c:v>50886</c:v>
                </c:pt>
                <c:pt idx="32" formatCode="0">
                  <c:v>55249</c:v>
                </c:pt>
                <c:pt idx="33" formatCode="0">
                  <c:v>59440</c:v>
                </c:pt>
                <c:pt idx="34" formatCode="0">
                  <c:v>63362</c:v>
                </c:pt>
                <c:pt idx="35" formatCode="0">
                  <c:v>66936</c:v>
                </c:pt>
                <c:pt idx="36" formatCode="0">
                  <c:v>70099</c:v>
                </c:pt>
                <c:pt idx="37" formatCode="0">
                  <c:v>72809</c:v>
                </c:pt>
                <c:pt idx="38" formatCode="0">
                  <c:v>75042</c:v>
                </c:pt>
                <c:pt idx="39" formatCode="0">
                  <c:v>76793</c:v>
                </c:pt>
                <c:pt idx="40" formatCode="0">
                  <c:v>78070</c:v>
                </c:pt>
                <c:pt idx="41" formatCode="0">
                  <c:v>78892</c:v>
                </c:pt>
                <c:pt idx="42" formatCode="0">
                  <c:v>79285</c:v>
                </c:pt>
                <c:pt idx="43" formatCode="0">
                  <c:v>79285</c:v>
                </c:pt>
                <c:pt idx="44" formatCode="0">
                  <c:v>79285</c:v>
                </c:pt>
                <c:pt idx="45" formatCode="0">
                  <c:v>79285</c:v>
                </c:pt>
                <c:pt idx="46" formatCode="0">
                  <c:v>79285</c:v>
                </c:pt>
                <c:pt idx="47" formatCode="0">
                  <c:v>79285</c:v>
                </c:pt>
                <c:pt idx="48" formatCode="0">
                  <c:v>79285</c:v>
                </c:pt>
                <c:pt idx="49" formatCode="0">
                  <c:v>79285</c:v>
                </c:pt>
                <c:pt idx="50" formatCode="0">
                  <c:v>79285</c:v>
                </c:pt>
                <c:pt idx="51" formatCode="0">
                  <c:v>79285</c:v>
                </c:pt>
                <c:pt idx="52" formatCode="0">
                  <c:v>79285</c:v>
                </c:pt>
                <c:pt idx="53" formatCode="0">
                  <c:v>79285</c:v>
                </c:pt>
                <c:pt idx="54" formatCode="0">
                  <c:v>79285</c:v>
                </c:pt>
                <c:pt idx="55">
                  <c:v>79285</c:v>
                </c:pt>
                <c:pt idx="56">
                  <c:v>79285</c:v>
                </c:pt>
                <c:pt idx="57">
                  <c:v>79285</c:v>
                </c:pt>
                <c:pt idx="58">
                  <c:v>79285</c:v>
                </c:pt>
                <c:pt idx="59">
                  <c:v>79285</c:v>
                </c:pt>
                <c:pt idx="60">
                  <c:v>79285</c:v>
                </c:pt>
                <c:pt idx="61">
                  <c:v>79285</c:v>
                </c:pt>
                <c:pt idx="62">
                  <c:v>79285</c:v>
                </c:pt>
                <c:pt idx="63">
                  <c:v>79285</c:v>
                </c:pt>
                <c:pt idx="64">
                  <c:v>79285</c:v>
                </c:pt>
                <c:pt idx="65">
                  <c:v>79285</c:v>
                </c:pt>
                <c:pt idx="66">
                  <c:v>79285</c:v>
                </c:pt>
                <c:pt idx="67">
                  <c:v>79285</c:v>
                </c:pt>
                <c:pt idx="68">
                  <c:v>79285</c:v>
                </c:pt>
                <c:pt idx="69">
                  <c:v>79285</c:v>
                </c:pt>
                <c:pt idx="70">
                  <c:v>79285</c:v>
                </c:pt>
                <c:pt idx="71">
                  <c:v>79285</c:v>
                </c:pt>
                <c:pt idx="72">
                  <c:v>79285</c:v>
                </c:pt>
                <c:pt idx="73">
                  <c:v>79285</c:v>
                </c:pt>
                <c:pt idx="74">
                  <c:v>79285</c:v>
                </c:pt>
                <c:pt idx="75">
                  <c:v>79285</c:v>
                </c:pt>
                <c:pt idx="76">
                  <c:v>79285</c:v>
                </c:pt>
                <c:pt idx="77">
                  <c:v>79285</c:v>
                </c:pt>
                <c:pt idx="78">
                  <c:v>79285</c:v>
                </c:pt>
                <c:pt idx="79">
                  <c:v>79285</c:v>
                </c:pt>
                <c:pt idx="80">
                  <c:v>79285</c:v>
                </c:pt>
                <c:pt idx="81">
                  <c:v>79285</c:v>
                </c:pt>
                <c:pt idx="82">
                  <c:v>79285</c:v>
                </c:pt>
                <c:pt idx="83">
                  <c:v>79285</c:v>
                </c:pt>
                <c:pt idx="84">
                  <c:v>79285</c:v>
                </c:pt>
                <c:pt idx="85">
                  <c:v>79285</c:v>
                </c:pt>
                <c:pt idx="86">
                  <c:v>79285</c:v>
                </c:pt>
                <c:pt idx="87">
                  <c:v>79285</c:v>
                </c:pt>
                <c:pt idx="88">
                  <c:v>79285</c:v>
                </c:pt>
                <c:pt idx="89">
                  <c:v>79285</c:v>
                </c:pt>
                <c:pt idx="90">
                  <c:v>79285</c:v>
                </c:pt>
                <c:pt idx="91">
                  <c:v>79285</c:v>
                </c:pt>
                <c:pt idx="92">
                  <c:v>79285</c:v>
                </c:pt>
                <c:pt idx="93">
                  <c:v>79285</c:v>
                </c:pt>
                <c:pt idx="94">
                  <c:v>79285</c:v>
                </c:pt>
                <c:pt idx="95">
                  <c:v>79285</c:v>
                </c:pt>
                <c:pt idx="96">
                  <c:v>79285</c:v>
                </c:pt>
                <c:pt idx="97">
                  <c:v>79285</c:v>
                </c:pt>
                <c:pt idx="98">
                  <c:v>79285</c:v>
                </c:pt>
                <c:pt idx="99">
                  <c:v>79285</c:v>
                </c:pt>
                <c:pt idx="100">
                  <c:v>79285</c:v>
                </c:pt>
                <c:pt idx="101">
                  <c:v>79285</c:v>
                </c:pt>
                <c:pt idx="102">
                  <c:v>79285</c:v>
                </c:pt>
                <c:pt idx="103">
                  <c:v>79285</c:v>
                </c:pt>
                <c:pt idx="104">
                  <c:v>79285</c:v>
                </c:pt>
                <c:pt idx="105">
                  <c:v>79285</c:v>
                </c:pt>
                <c:pt idx="106">
                  <c:v>79285</c:v>
                </c:pt>
                <c:pt idx="107">
                  <c:v>79285</c:v>
                </c:pt>
                <c:pt idx="108">
                  <c:v>79285</c:v>
                </c:pt>
                <c:pt idx="109">
                  <c:v>79285</c:v>
                </c:pt>
                <c:pt idx="110">
                  <c:v>79285</c:v>
                </c:pt>
                <c:pt idx="111">
                  <c:v>79285</c:v>
                </c:pt>
                <c:pt idx="112">
                  <c:v>79285</c:v>
                </c:pt>
                <c:pt idx="113">
                  <c:v>79285</c:v>
                </c:pt>
                <c:pt idx="114">
                  <c:v>79285</c:v>
                </c:pt>
                <c:pt idx="115">
                  <c:v>79285</c:v>
                </c:pt>
                <c:pt idx="116">
                  <c:v>79285</c:v>
                </c:pt>
                <c:pt idx="117">
                  <c:v>79285</c:v>
                </c:pt>
                <c:pt idx="118">
                  <c:v>79285</c:v>
                </c:pt>
                <c:pt idx="119">
                  <c:v>79285</c:v>
                </c:pt>
                <c:pt idx="120">
                  <c:v>79285</c:v>
                </c:pt>
                <c:pt idx="121">
                  <c:v>79285</c:v>
                </c:pt>
                <c:pt idx="122">
                  <c:v>79285</c:v>
                </c:pt>
                <c:pt idx="123">
                  <c:v>79285</c:v>
                </c:pt>
                <c:pt idx="124">
                  <c:v>79285</c:v>
                </c:pt>
                <c:pt idx="125">
                  <c:v>79285</c:v>
                </c:pt>
                <c:pt idx="126">
                  <c:v>79285</c:v>
                </c:pt>
                <c:pt idx="127">
                  <c:v>79285</c:v>
                </c:pt>
                <c:pt idx="128">
                  <c:v>79285</c:v>
                </c:pt>
                <c:pt idx="129">
                  <c:v>79285</c:v>
                </c:pt>
                <c:pt idx="130">
                  <c:v>79285</c:v>
                </c:pt>
                <c:pt idx="131">
                  <c:v>79285</c:v>
                </c:pt>
                <c:pt idx="132">
                  <c:v>79285</c:v>
                </c:pt>
                <c:pt idx="133">
                  <c:v>79285</c:v>
                </c:pt>
                <c:pt idx="134">
                  <c:v>79285</c:v>
                </c:pt>
                <c:pt idx="135">
                  <c:v>79285</c:v>
                </c:pt>
                <c:pt idx="136">
                  <c:v>79285</c:v>
                </c:pt>
                <c:pt idx="137">
                  <c:v>79285</c:v>
                </c:pt>
                <c:pt idx="138">
                  <c:v>79285</c:v>
                </c:pt>
                <c:pt idx="139">
                  <c:v>79285</c:v>
                </c:pt>
                <c:pt idx="140">
                  <c:v>79285</c:v>
                </c:pt>
                <c:pt idx="141">
                  <c:v>79285</c:v>
                </c:pt>
                <c:pt idx="142">
                  <c:v>79285</c:v>
                </c:pt>
                <c:pt idx="143">
                  <c:v>79285</c:v>
                </c:pt>
                <c:pt idx="144">
                  <c:v>79285</c:v>
                </c:pt>
                <c:pt idx="145">
                  <c:v>79285</c:v>
                </c:pt>
                <c:pt idx="146">
                  <c:v>79285</c:v>
                </c:pt>
                <c:pt idx="147">
                  <c:v>79285</c:v>
                </c:pt>
                <c:pt idx="148">
                  <c:v>79285</c:v>
                </c:pt>
                <c:pt idx="149">
                  <c:v>79285</c:v>
                </c:pt>
                <c:pt idx="150">
                  <c:v>79285</c:v>
                </c:pt>
                <c:pt idx="151">
                  <c:v>79285</c:v>
                </c:pt>
                <c:pt idx="152">
                  <c:v>79285</c:v>
                </c:pt>
                <c:pt idx="153">
                  <c:v>79285</c:v>
                </c:pt>
                <c:pt idx="154">
                  <c:v>79285</c:v>
                </c:pt>
                <c:pt idx="155">
                  <c:v>79285</c:v>
                </c:pt>
                <c:pt idx="156">
                  <c:v>79285</c:v>
                </c:pt>
                <c:pt idx="157">
                  <c:v>79285</c:v>
                </c:pt>
                <c:pt idx="158">
                  <c:v>79285</c:v>
                </c:pt>
                <c:pt idx="159">
                  <c:v>79285</c:v>
                </c:pt>
                <c:pt idx="160">
                  <c:v>79285</c:v>
                </c:pt>
                <c:pt idx="161">
                  <c:v>79285</c:v>
                </c:pt>
                <c:pt idx="162">
                  <c:v>79285</c:v>
                </c:pt>
                <c:pt idx="163">
                  <c:v>79285</c:v>
                </c:pt>
                <c:pt idx="164">
                  <c:v>79285</c:v>
                </c:pt>
                <c:pt idx="165">
                  <c:v>79285</c:v>
                </c:pt>
                <c:pt idx="166">
                  <c:v>79285</c:v>
                </c:pt>
                <c:pt idx="167">
                  <c:v>79285</c:v>
                </c:pt>
                <c:pt idx="168">
                  <c:v>79285</c:v>
                </c:pt>
                <c:pt idx="169">
                  <c:v>79285</c:v>
                </c:pt>
                <c:pt idx="170">
                  <c:v>79285</c:v>
                </c:pt>
                <c:pt idx="171">
                  <c:v>79285</c:v>
                </c:pt>
                <c:pt idx="172">
                  <c:v>79285</c:v>
                </c:pt>
                <c:pt idx="173">
                  <c:v>79285</c:v>
                </c:pt>
                <c:pt idx="174">
                  <c:v>79285</c:v>
                </c:pt>
                <c:pt idx="175">
                  <c:v>79285</c:v>
                </c:pt>
                <c:pt idx="176">
                  <c:v>79285</c:v>
                </c:pt>
                <c:pt idx="177">
                  <c:v>79285</c:v>
                </c:pt>
                <c:pt idx="178">
                  <c:v>79285</c:v>
                </c:pt>
                <c:pt idx="179">
                  <c:v>79285</c:v>
                </c:pt>
                <c:pt idx="180">
                  <c:v>79285</c:v>
                </c:pt>
                <c:pt idx="181">
                  <c:v>79285</c:v>
                </c:pt>
                <c:pt idx="182">
                  <c:v>79285</c:v>
                </c:pt>
                <c:pt idx="183">
                  <c:v>79285</c:v>
                </c:pt>
                <c:pt idx="184">
                  <c:v>79285</c:v>
                </c:pt>
                <c:pt idx="185">
                  <c:v>79285</c:v>
                </c:pt>
                <c:pt idx="186">
                  <c:v>79285</c:v>
                </c:pt>
                <c:pt idx="187">
                  <c:v>79285</c:v>
                </c:pt>
                <c:pt idx="188">
                  <c:v>79285</c:v>
                </c:pt>
                <c:pt idx="189">
                  <c:v>79285</c:v>
                </c:pt>
                <c:pt idx="190">
                  <c:v>79285</c:v>
                </c:pt>
                <c:pt idx="191">
                  <c:v>79285</c:v>
                </c:pt>
                <c:pt idx="192">
                  <c:v>79285</c:v>
                </c:pt>
                <c:pt idx="193">
                  <c:v>79285</c:v>
                </c:pt>
                <c:pt idx="194">
                  <c:v>79285</c:v>
                </c:pt>
                <c:pt idx="195">
                  <c:v>79285</c:v>
                </c:pt>
                <c:pt idx="196">
                  <c:v>79285</c:v>
                </c:pt>
                <c:pt idx="197">
                  <c:v>79285</c:v>
                </c:pt>
                <c:pt idx="198">
                  <c:v>79285</c:v>
                </c:pt>
                <c:pt idx="199">
                  <c:v>79285</c:v>
                </c:pt>
                <c:pt idx="200">
                  <c:v>79285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</c:numCache>
            </c:numRef>
          </c:xVal>
          <c:yVal>
            <c:numRef>
              <c:f>'SPANISH SIRS MODEL'!$J$4:$J$369</c:f>
              <c:numCache>
                <c:formatCode>General</c:formatCode>
                <c:ptCount val="366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13</c:v>
                </c:pt>
                <c:pt idx="4">
                  <c:v>30</c:v>
                </c:pt>
                <c:pt idx="5">
                  <c:v>43</c:v>
                </c:pt>
                <c:pt idx="6">
                  <c:v>82</c:v>
                </c:pt>
                <c:pt idx="7">
                  <c:v>118</c:v>
                </c:pt>
                <c:pt idx="8">
                  <c:v>162</c:v>
                </c:pt>
                <c:pt idx="9">
                  <c:v>218</c:v>
                </c:pt>
                <c:pt idx="10">
                  <c:v>254</c:v>
                </c:pt>
                <c:pt idx="11">
                  <c:v>393</c:v>
                </c:pt>
                <c:pt idx="12">
                  <c:v>460</c:v>
                </c:pt>
                <c:pt idx="13">
                  <c:v>626</c:v>
                </c:pt>
                <c:pt idx="14">
                  <c:v>1013</c:v>
                </c:pt>
                <c:pt idx="15">
                  <c:v>1628</c:v>
                </c:pt>
                <c:pt idx="16">
                  <c:v>2040</c:v>
                </c:pt>
                <c:pt idx="17">
                  <c:v>2908</c:v>
                </c:pt>
                <c:pt idx="18">
                  <c:v>4906</c:v>
                </c:pt>
                <c:pt idx="19">
                  <c:v>5678</c:v>
                </c:pt>
                <c:pt idx="20">
                  <c:v>7036</c:v>
                </c:pt>
                <c:pt idx="21">
                  <c:v>9029</c:v>
                </c:pt>
                <c:pt idx="22">
                  <c:v>10265</c:v>
                </c:pt>
                <c:pt idx="23">
                  <c:v>13050</c:v>
                </c:pt>
                <c:pt idx="24">
                  <c:v>16139</c:v>
                </c:pt>
                <c:pt idx="25">
                  <c:v>18829</c:v>
                </c:pt>
                <c:pt idx="26">
                  <c:v>21992</c:v>
                </c:pt>
                <c:pt idx="27">
                  <c:v>24421</c:v>
                </c:pt>
                <c:pt idx="28" formatCode="0">
                  <c:v>29470</c:v>
                </c:pt>
                <c:pt idx="29" formatCode="0">
                  <c:v>35273</c:v>
                </c:pt>
                <c:pt idx="30" formatCode="0">
                  <c:v>39669</c:v>
                </c:pt>
                <c:pt idx="31" formatCode="0">
                  <c:v>44101</c:v>
                </c:pt>
                <c:pt idx="32" formatCode="0">
                  <c:v>48464</c:v>
                </c:pt>
                <c:pt idx="33" formatCode="0">
                  <c:v>52655</c:v>
                </c:pt>
                <c:pt idx="34" formatCode="0">
                  <c:v>56577</c:v>
                </c:pt>
                <c:pt idx="35" formatCode="0">
                  <c:v>60151</c:v>
                </c:pt>
                <c:pt idx="36" formatCode="0">
                  <c:v>63314</c:v>
                </c:pt>
                <c:pt idx="37" formatCode="0">
                  <c:v>66024</c:v>
                </c:pt>
                <c:pt idx="38" formatCode="0">
                  <c:v>68257</c:v>
                </c:pt>
                <c:pt idx="39" formatCode="0">
                  <c:v>70008</c:v>
                </c:pt>
                <c:pt idx="40" formatCode="0">
                  <c:v>71285</c:v>
                </c:pt>
                <c:pt idx="41" formatCode="0">
                  <c:v>72107</c:v>
                </c:pt>
                <c:pt idx="42" formatCode="0">
                  <c:v>72500</c:v>
                </c:pt>
                <c:pt idx="43" formatCode="0">
                  <c:v>72496</c:v>
                </c:pt>
                <c:pt idx="44" formatCode="0">
                  <c:v>72130</c:v>
                </c:pt>
                <c:pt idx="45" formatCode="0">
                  <c:v>71436</c:v>
                </c:pt>
                <c:pt idx="46" formatCode="0">
                  <c:v>70449</c:v>
                </c:pt>
                <c:pt idx="47" formatCode="0">
                  <c:v>69201</c:v>
                </c:pt>
                <c:pt idx="48" formatCode="0">
                  <c:v>67724</c:v>
                </c:pt>
                <c:pt idx="49" formatCode="0">
                  <c:v>66046</c:v>
                </c:pt>
                <c:pt idx="50" formatCode="0">
                  <c:v>64193</c:v>
                </c:pt>
                <c:pt idx="51" formatCode="0">
                  <c:v>62190</c:v>
                </c:pt>
                <c:pt idx="52" formatCode="0">
                  <c:v>60059</c:v>
                </c:pt>
                <c:pt idx="53" formatCode="0">
                  <c:v>57820</c:v>
                </c:pt>
                <c:pt idx="54" formatCode="0">
                  <c:v>55491</c:v>
                </c:pt>
                <c:pt idx="55">
                  <c:v>53089</c:v>
                </c:pt>
                <c:pt idx="56">
                  <c:v>50631</c:v>
                </c:pt>
                <c:pt idx="57">
                  <c:v>48131</c:v>
                </c:pt>
                <c:pt idx="58">
                  <c:v>45603</c:v>
                </c:pt>
                <c:pt idx="59">
                  <c:v>43060</c:v>
                </c:pt>
                <c:pt idx="60">
                  <c:v>40514</c:v>
                </c:pt>
                <c:pt idx="61">
                  <c:v>37978</c:v>
                </c:pt>
                <c:pt idx="62">
                  <c:v>35463</c:v>
                </c:pt>
                <c:pt idx="63">
                  <c:v>32981</c:v>
                </c:pt>
                <c:pt idx="64">
                  <c:v>30542</c:v>
                </c:pt>
                <c:pt idx="65">
                  <c:v>28157</c:v>
                </c:pt>
                <c:pt idx="66">
                  <c:v>25836</c:v>
                </c:pt>
                <c:pt idx="67">
                  <c:v>23588</c:v>
                </c:pt>
                <c:pt idx="68">
                  <c:v>21423</c:v>
                </c:pt>
                <c:pt idx="69">
                  <c:v>19349</c:v>
                </c:pt>
                <c:pt idx="70">
                  <c:v>17374</c:v>
                </c:pt>
                <c:pt idx="71">
                  <c:v>15505</c:v>
                </c:pt>
                <c:pt idx="72">
                  <c:v>13748</c:v>
                </c:pt>
                <c:pt idx="73">
                  <c:v>12107</c:v>
                </c:pt>
                <c:pt idx="74">
                  <c:v>10586</c:v>
                </c:pt>
                <c:pt idx="75">
                  <c:v>9187</c:v>
                </c:pt>
                <c:pt idx="76">
                  <c:v>7911</c:v>
                </c:pt>
                <c:pt idx="77">
                  <c:v>6756</c:v>
                </c:pt>
                <c:pt idx="78">
                  <c:v>5721</c:v>
                </c:pt>
                <c:pt idx="79">
                  <c:v>4802</c:v>
                </c:pt>
                <c:pt idx="80">
                  <c:v>3994</c:v>
                </c:pt>
                <c:pt idx="81">
                  <c:v>3290</c:v>
                </c:pt>
                <c:pt idx="82">
                  <c:v>2684</c:v>
                </c:pt>
                <c:pt idx="83">
                  <c:v>2167</c:v>
                </c:pt>
                <c:pt idx="84">
                  <c:v>1732</c:v>
                </c:pt>
                <c:pt idx="85">
                  <c:v>1369</c:v>
                </c:pt>
                <c:pt idx="86">
                  <c:v>1071</c:v>
                </c:pt>
                <c:pt idx="87">
                  <c:v>828</c:v>
                </c:pt>
                <c:pt idx="88">
                  <c:v>633</c:v>
                </c:pt>
                <c:pt idx="89">
                  <c:v>478</c:v>
                </c:pt>
                <c:pt idx="90">
                  <c:v>357</c:v>
                </c:pt>
                <c:pt idx="91">
                  <c:v>263</c:v>
                </c:pt>
                <c:pt idx="92">
                  <c:v>191</c:v>
                </c:pt>
                <c:pt idx="93">
                  <c:v>137</c:v>
                </c:pt>
                <c:pt idx="94">
                  <c:v>97</c:v>
                </c:pt>
                <c:pt idx="95">
                  <c:v>68</c:v>
                </c:pt>
                <c:pt idx="96">
                  <c:v>47</c:v>
                </c:pt>
                <c:pt idx="97">
                  <c:v>32</c:v>
                </c:pt>
                <c:pt idx="98">
                  <c:v>21</c:v>
                </c:pt>
                <c:pt idx="99">
                  <c:v>13</c:v>
                </c:pt>
                <c:pt idx="100">
                  <c:v>8</c:v>
                </c:pt>
                <c:pt idx="101">
                  <c:v>5</c:v>
                </c:pt>
                <c:pt idx="102">
                  <c:v>3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43976"/>
          <c:min val="4388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february 25th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SIRS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MODEL'!$C$23:$C$204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MODEL'!$S$23:$S$204</c:f>
              <c:numCache>
                <c:formatCode>General</c:formatCode>
                <c:ptCount val="182"/>
                <c:pt idx="0">
                  <c:v>6004</c:v>
                </c:pt>
                <c:pt idx="1">
                  <c:v>6932</c:v>
                </c:pt>
                <c:pt idx="2">
                  <c:v>8555</c:v>
                </c:pt>
                <c:pt idx="3">
                  <c:v>10919</c:v>
                </c:pt>
                <c:pt idx="4">
                  <c:v>12364</c:v>
                </c:pt>
                <c:pt idx="5">
                  <c:v>15600</c:v>
                </c:pt>
                <c:pt idx="6">
                  <c:v>19130</c:v>
                </c:pt>
                <c:pt idx="7">
                  <c:v>22148</c:v>
                </c:pt>
                <c:pt idx="8">
                  <c:v>25643</c:v>
                </c:pt>
                <c:pt idx="9">
                  <c:v>28269</c:v>
                </c:pt>
                <c:pt idx="10" formatCode="0">
                  <c:v>33653</c:v>
                </c:pt>
                <c:pt idx="11">
                  <c:v>39669</c:v>
                </c:pt>
                <c:pt idx="12">
                  <c:v>44101</c:v>
                </c:pt>
                <c:pt idx="13">
                  <c:v>48464</c:v>
                </c:pt>
                <c:pt idx="14">
                  <c:v>52655</c:v>
                </c:pt>
                <c:pt idx="15">
                  <c:v>56577</c:v>
                </c:pt>
                <c:pt idx="16">
                  <c:v>60151</c:v>
                </c:pt>
                <c:pt idx="17">
                  <c:v>63314</c:v>
                </c:pt>
                <c:pt idx="18">
                  <c:v>66024</c:v>
                </c:pt>
                <c:pt idx="19">
                  <c:v>68257</c:v>
                </c:pt>
                <c:pt idx="20">
                  <c:v>70008</c:v>
                </c:pt>
                <c:pt idx="21">
                  <c:v>71285</c:v>
                </c:pt>
                <c:pt idx="22">
                  <c:v>72107</c:v>
                </c:pt>
                <c:pt idx="23">
                  <c:v>72500</c:v>
                </c:pt>
                <c:pt idx="24">
                  <c:v>72496</c:v>
                </c:pt>
                <c:pt idx="25">
                  <c:v>72130</c:v>
                </c:pt>
                <c:pt idx="26">
                  <c:v>71436</c:v>
                </c:pt>
                <c:pt idx="27">
                  <c:v>70449</c:v>
                </c:pt>
                <c:pt idx="28">
                  <c:v>69201</c:v>
                </c:pt>
                <c:pt idx="29">
                  <c:v>67724</c:v>
                </c:pt>
                <c:pt idx="30">
                  <c:v>66046</c:v>
                </c:pt>
                <c:pt idx="31">
                  <c:v>64193</c:v>
                </c:pt>
                <c:pt idx="32">
                  <c:v>62190</c:v>
                </c:pt>
                <c:pt idx="33">
                  <c:v>60059</c:v>
                </c:pt>
                <c:pt idx="34">
                  <c:v>57820</c:v>
                </c:pt>
                <c:pt idx="35">
                  <c:v>55491</c:v>
                </c:pt>
                <c:pt idx="36">
                  <c:v>53089</c:v>
                </c:pt>
                <c:pt idx="37">
                  <c:v>50631</c:v>
                </c:pt>
                <c:pt idx="38">
                  <c:v>48131</c:v>
                </c:pt>
                <c:pt idx="39">
                  <c:v>45603</c:v>
                </c:pt>
                <c:pt idx="40">
                  <c:v>43060</c:v>
                </c:pt>
                <c:pt idx="41">
                  <c:v>40514</c:v>
                </c:pt>
                <c:pt idx="42">
                  <c:v>37978</c:v>
                </c:pt>
                <c:pt idx="43">
                  <c:v>35463</c:v>
                </c:pt>
                <c:pt idx="44">
                  <c:v>32981</c:v>
                </c:pt>
                <c:pt idx="45">
                  <c:v>30542</c:v>
                </c:pt>
                <c:pt idx="46">
                  <c:v>28157</c:v>
                </c:pt>
                <c:pt idx="47">
                  <c:v>25836</c:v>
                </c:pt>
                <c:pt idx="48">
                  <c:v>23588</c:v>
                </c:pt>
                <c:pt idx="49">
                  <c:v>21423</c:v>
                </c:pt>
                <c:pt idx="50">
                  <c:v>19349</c:v>
                </c:pt>
                <c:pt idx="51">
                  <c:v>17374</c:v>
                </c:pt>
                <c:pt idx="52">
                  <c:v>15505</c:v>
                </c:pt>
                <c:pt idx="53">
                  <c:v>13748</c:v>
                </c:pt>
                <c:pt idx="54">
                  <c:v>12107</c:v>
                </c:pt>
                <c:pt idx="55">
                  <c:v>10586</c:v>
                </c:pt>
                <c:pt idx="56">
                  <c:v>9187</c:v>
                </c:pt>
                <c:pt idx="57">
                  <c:v>7911</c:v>
                </c:pt>
                <c:pt idx="58">
                  <c:v>6756</c:v>
                </c:pt>
                <c:pt idx="59">
                  <c:v>5721</c:v>
                </c:pt>
                <c:pt idx="60">
                  <c:v>4802</c:v>
                </c:pt>
                <c:pt idx="61">
                  <c:v>3994</c:v>
                </c:pt>
                <c:pt idx="62">
                  <c:v>3290</c:v>
                </c:pt>
                <c:pt idx="63">
                  <c:v>2684</c:v>
                </c:pt>
                <c:pt idx="64">
                  <c:v>2167</c:v>
                </c:pt>
                <c:pt idx="65">
                  <c:v>1732</c:v>
                </c:pt>
                <c:pt idx="66">
                  <c:v>1369</c:v>
                </c:pt>
                <c:pt idx="67">
                  <c:v>1071</c:v>
                </c:pt>
                <c:pt idx="68">
                  <c:v>828</c:v>
                </c:pt>
                <c:pt idx="69">
                  <c:v>633</c:v>
                </c:pt>
                <c:pt idx="70">
                  <c:v>478</c:v>
                </c:pt>
                <c:pt idx="71">
                  <c:v>357</c:v>
                </c:pt>
                <c:pt idx="72">
                  <c:v>263</c:v>
                </c:pt>
                <c:pt idx="73">
                  <c:v>191</c:v>
                </c:pt>
                <c:pt idx="74">
                  <c:v>137</c:v>
                </c:pt>
                <c:pt idx="75">
                  <c:v>97</c:v>
                </c:pt>
                <c:pt idx="76">
                  <c:v>68</c:v>
                </c:pt>
                <c:pt idx="77">
                  <c:v>47</c:v>
                </c:pt>
                <c:pt idx="78">
                  <c:v>32</c:v>
                </c:pt>
                <c:pt idx="79">
                  <c:v>21</c:v>
                </c:pt>
                <c:pt idx="80">
                  <c:v>13</c:v>
                </c:pt>
                <c:pt idx="81">
                  <c:v>8</c:v>
                </c:pt>
                <c:pt idx="82">
                  <c:v>5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9-4F56-97BD-E36A3D9FE2AE}"/>
            </c:ext>
          </c:extLst>
        </c:ser>
        <c:ser>
          <c:idx val="1"/>
          <c:order val="1"/>
          <c:tx>
            <c:v>REAL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'SPANISH SIRS MODEL'!$C$23:$C$204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MODEL'!$T$23:$T$204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  <c:pt idx="13">
                  <c:v>51224</c:v>
                </c:pt>
                <c:pt idx="14">
                  <c:v>54968</c:v>
                </c:pt>
                <c:pt idx="15">
                  <c:v>58598</c:v>
                </c:pt>
                <c:pt idx="16">
                  <c:v>63460</c:v>
                </c:pt>
                <c:pt idx="17">
                  <c:v>68200</c:v>
                </c:pt>
                <c:pt idx="18">
                  <c:v>72084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29-4F56-97BD-E36A3D9FE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82768"/>
        <c:axId val="1155306496"/>
      </c:scatterChart>
      <c:valAx>
        <c:axId val="2005682768"/>
        <c:scaling>
          <c:orientation val="minMax"/>
          <c:max val="43929"/>
          <c:min val="43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FEBRUARY 25TH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306496"/>
        <c:crosses val="autoZero"/>
        <c:crossBetween val="midCat"/>
      </c:valAx>
      <c:valAx>
        <c:axId val="1155306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56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3803</xdr:colOff>
      <xdr:row>0</xdr:row>
      <xdr:rowOff>200705</xdr:rowOff>
    </xdr:from>
    <xdr:to>
      <xdr:col>35</xdr:col>
      <xdr:colOff>0</xdr:colOff>
      <xdr:row>20</xdr:row>
      <xdr:rowOff>11206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606797</xdr:colOff>
      <xdr:row>20</xdr:row>
      <xdr:rowOff>195542</xdr:rowOff>
    </xdr:from>
    <xdr:to>
      <xdr:col>34</xdr:col>
      <xdr:colOff>600075</xdr:colOff>
      <xdr:row>38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97420E-8B92-4E1F-BC8F-22187FEA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P17" dT="2020-03-22T15:52:54.75" personId="{1FD46492-6B6C-48C9-8745-353F70AF58A1}" id="{83AA4D7E-DB97-4645-80A7-225E5B623C91}">
    <text>From 2 to 4 (Wuhan)</text>
  </threadedComment>
  <threadedComment ref="C23" dT="2020-03-22T17:51:45.64" personId="{1FD46492-6B6C-48C9-8745-353F70AF58A1}" id="{58070C82-CA8D-4E21-8D9F-B15186ACAC1A}">
    <text>emergency state begining</text>
  </threadedComment>
  <threadedComment ref="C37" dT="2020-03-23T14:57:25.31" personId="{1FD46492-6B6C-48C9-8745-353F70AF58A1}" id="{164C72C8-1AA2-482A-8829-74DDB0B50C9F}">
    <text>2 weeks after emergeny state</text>
  </threadedComment>
  <threadedComment ref="C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6"/>
  <sheetViews>
    <sheetView tabSelected="1" topLeftCell="Q1" zoomScale="85" zoomScaleNormal="85" workbookViewId="0">
      <selection activeCell="U10" sqref="U10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  <col min="22" max="22" width="10.7109375" bestFit="1" customWidth="1"/>
  </cols>
  <sheetData>
    <row r="1" spans="2:21" ht="15.75" thickBot="1" x14ac:dyDescent="0.3"/>
    <row r="2" spans="2:21" ht="16.5" thickBot="1" x14ac:dyDescent="0.3">
      <c r="B2" s="176" t="s">
        <v>2</v>
      </c>
      <c r="C2" s="177"/>
      <c r="D2" s="177"/>
      <c r="E2" s="177"/>
      <c r="F2" s="177"/>
      <c r="G2" s="177"/>
      <c r="H2" s="178"/>
      <c r="I2" s="170" t="s">
        <v>11</v>
      </c>
      <c r="J2" s="171"/>
      <c r="K2" s="171"/>
      <c r="L2" s="171"/>
      <c r="M2" s="171"/>
      <c r="N2" s="172"/>
      <c r="P2" s="170" t="s">
        <v>32</v>
      </c>
      <c r="Q2" s="171"/>
      <c r="R2" s="171"/>
      <c r="S2" s="171"/>
      <c r="T2" s="171"/>
      <c r="U2" s="172"/>
    </row>
    <row r="3" spans="2:21" ht="15.75" thickBot="1" x14ac:dyDescent="0.3">
      <c r="B3" s="7" t="s">
        <v>6</v>
      </c>
      <c r="C3" s="7" t="s">
        <v>7</v>
      </c>
      <c r="D3" s="7" t="s">
        <v>8</v>
      </c>
      <c r="E3" s="7" t="s">
        <v>9</v>
      </c>
      <c r="F3" s="32" t="s">
        <v>10</v>
      </c>
      <c r="G3" s="32" t="s">
        <v>1</v>
      </c>
      <c r="H3" s="7" t="s">
        <v>0</v>
      </c>
      <c r="I3" s="32" t="s">
        <v>3</v>
      </c>
      <c r="J3" s="6" t="s">
        <v>4</v>
      </c>
      <c r="K3" s="8" t="s">
        <v>5</v>
      </c>
      <c r="L3" s="32" t="s">
        <v>12</v>
      </c>
      <c r="M3" s="6" t="s">
        <v>13</v>
      </c>
      <c r="N3" s="33" t="s">
        <v>14</v>
      </c>
      <c r="P3" s="179" t="s">
        <v>28</v>
      </c>
      <c r="Q3" s="180"/>
      <c r="R3" s="180"/>
      <c r="S3" s="180"/>
      <c r="T3" s="181"/>
      <c r="U3" s="102">
        <f>47100396</f>
        <v>47100396</v>
      </c>
    </row>
    <row r="4" spans="2:21" ht="15.75" thickBot="1" x14ac:dyDescent="0.3">
      <c r="B4" s="17">
        <v>0</v>
      </c>
      <c r="C4" s="24">
        <v>43885</v>
      </c>
      <c r="D4" s="17">
        <v>2</v>
      </c>
      <c r="E4" s="3">
        <v>2</v>
      </c>
      <c r="F4" s="29">
        <v>0</v>
      </c>
      <c r="G4" s="31">
        <f t="shared" ref="G4:G67" si="0">D4/U$3</f>
        <v>4.246248800116245E-8</v>
      </c>
      <c r="H4" s="80">
        <v>1</v>
      </c>
      <c r="I4" s="17">
        <f t="shared" ref="I4:I31" si="1">INT(U$3*U$9-D4-F4+E4)</f>
        <v>120529</v>
      </c>
      <c r="J4" s="3">
        <f>D4-E4-F4</f>
        <v>0</v>
      </c>
      <c r="K4" s="96">
        <f>E4</f>
        <v>2</v>
      </c>
      <c r="L4" s="87">
        <v>0</v>
      </c>
      <c r="M4" s="25">
        <v>0</v>
      </c>
      <c r="N4" s="26">
        <v>0</v>
      </c>
      <c r="P4" s="182" t="s">
        <v>29</v>
      </c>
      <c r="Q4" s="183"/>
      <c r="R4" s="183"/>
      <c r="S4" s="183"/>
      <c r="T4" s="184"/>
      <c r="U4" s="103">
        <v>18535900</v>
      </c>
    </row>
    <row r="5" spans="2:21" ht="15.75" thickBot="1" x14ac:dyDescent="0.3">
      <c r="B5" s="11">
        <v>1</v>
      </c>
      <c r="C5" s="21">
        <v>43886</v>
      </c>
      <c r="D5" s="11">
        <v>6</v>
      </c>
      <c r="E5" s="4">
        <v>2</v>
      </c>
      <c r="F5" s="12">
        <v>0</v>
      </c>
      <c r="G5" s="27">
        <f t="shared" si="0"/>
        <v>1.2738746400348736E-7</v>
      </c>
      <c r="H5" s="81">
        <f>D5/D4</f>
        <v>3</v>
      </c>
      <c r="I5" s="11">
        <f t="shared" si="1"/>
        <v>120525</v>
      </c>
      <c r="J5" s="4">
        <f t="shared" ref="J5:J32" si="2">D5-E5-F5</f>
        <v>4</v>
      </c>
      <c r="K5" s="51">
        <f t="shared" ref="K5:K32" si="3">E5</f>
        <v>2</v>
      </c>
      <c r="L5" s="88">
        <f>I5-I4</f>
        <v>-4</v>
      </c>
      <c r="M5" s="13">
        <f t="shared" ref="M5:N5" si="4">J5-J4</f>
        <v>4</v>
      </c>
      <c r="N5" s="15">
        <f t="shared" si="4"/>
        <v>0</v>
      </c>
      <c r="P5" s="179" t="s">
        <v>30</v>
      </c>
      <c r="Q5" s="180"/>
      <c r="R5" s="180"/>
      <c r="S5" s="180"/>
      <c r="T5" s="181"/>
      <c r="U5" s="104">
        <f>U3/U4</f>
        <v>2.5410363672656846</v>
      </c>
    </row>
    <row r="6" spans="2:21" ht="15.75" thickBot="1" x14ac:dyDescent="0.3">
      <c r="B6" s="9">
        <v>2</v>
      </c>
      <c r="C6" s="22">
        <v>43887</v>
      </c>
      <c r="D6" s="9">
        <v>13</v>
      </c>
      <c r="E6" s="2">
        <v>2</v>
      </c>
      <c r="F6" s="10">
        <v>0</v>
      </c>
      <c r="G6" s="28">
        <f t="shared" si="0"/>
        <v>2.7600617200755594E-7</v>
      </c>
      <c r="H6" s="82">
        <f>D6/D5</f>
        <v>2.1666666666666665</v>
      </c>
      <c r="I6" s="9">
        <f t="shared" si="1"/>
        <v>120518</v>
      </c>
      <c r="J6" s="2">
        <f t="shared" si="2"/>
        <v>11</v>
      </c>
      <c r="K6" s="48">
        <f t="shared" si="3"/>
        <v>2</v>
      </c>
      <c r="L6" s="89">
        <f t="shared" ref="L6:L30" si="5">I6-I5</f>
        <v>-7</v>
      </c>
      <c r="M6" s="14">
        <f t="shared" ref="M6:M30" si="6">J6-J5</f>
        <v>7</v>
      </c>
      <c r="N6" s="16">
        <f t="shared" ref="N6:N30" si="7">K6-K5</f>
        <v>0</v>
      </c>
      <c r="P6" s="179" t="s">
        <v>37</v>
      </c>
      <c r="Q6" s="180"/>
      <c r="R6" s="180"/>
      <c r="S6" s="180"/>
      <c r="T6" s="181"/>
      <c r="U6" s="104">
        <f>7</f>
        <v>7</v>
      </c>
    </row>
    <row r="7" spans="2:21" ht="15.75" thickBot="1" x14ac:dyDescent="0.3">
      <c r="B7" s="11">
        <v>3</v>
      </c>
      <c r="C7" s="21">
        <v>43888</v>
      </c>
      <c r="D7" s="11">
        <v>15</v>
      </c>
      <c r="E7" s="4">
        <v>2</v>
      </c>
      <c r="F7" s="12">
        <v>0</v>
      </c>
      <c r="G7" s="27">
        <f t="shared" si="0"/>
        <v>3.1846866000871838E-7</v>
      </c>
      <c r="H7" s="81">
        <f t="shared" ref="H7:H68" si="8">D7/D6</f>
        <v>1.1538461538461537</v>
      </c>
      <c r="I7" s="11">
        <f t="shared" si="1"/>
        <v>120516</v>
      </c>
      <c r="J7" s="4">
        <f t="shared" si="2"/>
        <v>13</v>
      </c>
      <c r="K7" s="51">
        <f t="shared" si="3"/>
        <v>2</v>
      </c>
      <c r="L7" s="88">
        <f t="shared" si="5"/>
        <v>-2</v>
      </c>
      <c r="M7" s="13">
        <f t="shared" si="6"/>
        <v>2</v>
      </c>
      <c r="N7" s="15">
        <f t="shared" si="7"/>
        <v>0</v>
      </c>
      <c r="P7" s="179" t="s">
        <v>38</v>
      </c>
      <c r="Q7" s="180"/>
      <c r="R7" s="180"/>
      <c r="S7" s="180"/>
      <c r="T7" s="181"/>
      <c r="U7" s="105">
        <f>2.68</f>
        <v>2.68</v>
      </c>
    </row>
    <row r="8" spans="2:21" ht="15.75" thickBot="1" x14ac:dyDescent="0.3">
      <c r="B8" s="9">
        <v>4</v>
      </c>
      <c r="C8" s="22">
        <v>43889</v>
      </c>
      <c r="D8" s="9">
        <v>32</v>
      </c>
      <c r="E8" s="2">
        <v>2</v>
      </c>
      <c r="F8" s="10">
        <v>0</v>
      </c>
      <c r="G8" s="28">
        <f t="shared" si="0"/>
        <v>6.793998080185992E-7</v>
      </c>
      <c r="H8" s="82">
        <f t="shared" si="8"/>
        <v>2.1333333333333333</v>
      </c>
      <c r="I8" s="9">
        <f t="shared" si="1"/>
        <v>120499</v>
      </c>
      <c r="J8" s="2">
        <f t="shared" si="2"/>
        <v>30</v>
      </c>
      <c r="K8" s="48">
        <f t="shared" si="3"/>
        <v>2</v>
      </c>
      <c r="L8" s="89">
        <f t="shared" si="5"/>
        <v>-17</v>
      </c>
      <c r="M8" s="14">
        <f t="shared" si="6"/>
        <v>17</v>
      </c>
      <c r="N8" s="16">
        <f t="shared" si="7"/>
        <v>0</v>
      </c>
      <c r="P8" s="179" t="s">
        <v>39</v>
      </c>
      <c r="Q8" s="180"/>
      <c r="R8" s="180"/>
      <c r="S8" s="180"/>
      <c r="T8" s="181"/>
      <c r="U8" s="105">
        <f>U5</f>
        <v>2.5410363672656846</v>
      </c>
    </row>
    <row r="9" spans="2:21" ht="15.75" thickBot="1" x14ac:dyDescent="0.3">
      <c r="B9" s="11">
        <v>5</v>
      </c>
      <c r="C9" s="21">
        <v>43890</v>
      </c>
      <c r="D9" s="11">
        <v>45</v>
      </c>
      <c r="E9" s="4">
        <v>2</v>
      </c>
      <c r="F9" s="12">
        <v>0</v>
      </c>
      <c r="G9" s="27">
        <f t="shared" si="0"/>
        <v>9.5540598002615519E-7</v>
      </c>
      <c r="H9" s="81">
        <f t="shared" si="8"/>
        <v>1.40625</v>
      </c>
      <c r="I9" s="11">
        <f t="shared" si="1"/>
        <v>120486</v>
      </c>
      <c r="J9" s="4">
        <f t="shared" si="2"/>
        <v>43</v>
      </c>
      <c r="K9" s="51">
        <f t="shared" si="3"/>
        <v>2</v>
      </c>
      <c r="L9" s="88">
        <f t="shared" si="5"/>
        <v>-13</v>
      </c>
      <c r="M9" s="13">
        <f t="shared" si="6"/>
        <v>13</v>
      </c>
      <c r="N9" s="15">
        <f t="shared" si="7"/>
        <v>0</v>
      </c>
      <c r="P9" s="185" t="s">
        <v>31</v>
      </c>
      <c r="Q9" s="186"/>
      <c r="R9" s="186"/>
      <c r="S9" s="186"/>
      <c r="T9" s="187"/>
      <c r="U9" s="101">
        <f>(U8)/(U7^U6)</f>
        <v>2.5589825388949165E-3</v>
      </c>
    </row>
    <row r="10" spans="2:21" ht="15.75" thickBot="1" x14ac:dyDescent="0.3">
      <c r="B10" s="9">
        <v>6</v>
      </c>
      <c r="C10" s="22">
        <v>43891</v>
      </c>
      <c r="D10" s="9">
        <v>84</v>
      </c>
      <c r="E10" s="2">
        <v>2</v>
      </c>
      <c r="F10" s="10">
        <v>0</v>
      </c>
      <c r="G10" s="28">
        <f t="shared" si="0"/>
        <v>1.7834244960488231E-6</v>
      </c>
      <c r="H10" s="82">
        <f t="shared" si="8"/>
        <v>1.8666666666666667</v>
      </c>
      <c r="I10" s="9">
        <f t="shared" si="1"/>
        <v>120447</v>
      </c>
      <c r="J10" s="2">
        <f t="shared" si="2"/>
        <v>82</v>
      </c>
      <c r="K10" s="48">
        <f t="shared" si="3"/>
        <v>2</v>
      </c>
      <c r="L10" s="89">
        <f t="shared" si="5"/>
        <v>-39</v>
      </c>
      <c r="M10" s="14">
        <f t="shared" si="6"/>
        <v>39</v>
      </c>
      <c r="N10" s="16">
        <f t="shared" si="7"/>
        <v>0</v>
      </c>
    </row>
    <row r="11" spans="2:21" ht="15.75" thickBot="1" x14ac:dyDescent="0.3">
      <c r="B11" s="11">
        <v>7</v>
      </c>
      <c r="C11" s="21">
        <v>43892</v>
      </c>
      <c r="D11" s="11">
        <v>120</v>
      </c>
      <c r="E11" s="4">
        <v>2</v>
      </c>
      <c r="F11" s="12">
        <v>0</v>
      </c>
      <c r="G11" s="27">
        <f t="shared" si="0"/>
        <v>2.547749280069747E-6</v>
      </c>
      <c r="H11" s="81">
        <f t="shared" si="8"/>
        <v>1.4285714285714286</v>
      </c>
      <c r="I11" s="11">
        <f t="shared" si="1"/>
        <v>120411</v>
      </c>
      <c r="J11" s="4">
        <f t="shared" si="2"/>
        <v>118</v>
      </c>
      <c r="K11" s="51">
        <f t="shared" si="3"/>
        <v>2</v>
      </c>
      <c r="L11" s="88">
        <f t="shared" si="5"/>
        <v>-36</v>
      </c>
      <c r="M11" s="13">
        <f t="shared" si="6"/>
        <v>36</v>
      </c>
      <c r="N11" s="15">
        <f t="shared" si="7"/>
        <v>0</v>
      </c>
      <c r="P11" s="170" t="s">
        <v>27</v>
      </c>
      <c r="Q11" s="171"/>
      <c r="R11" s="171"/>
      <c r="S11" s="171"/>
      <c r="T11" s="171"/>
      <c r="U11" s="172"/>
    </row>
    <row r="12" spans="2:21" ht="15.75" thickBot="1" x14ac:dyDescent="0.3">
      <c r="B12" s="9">
        <v>8</v>
      </c>
      <c r="C12" s="22">
        <v>43893</v>
      </c>
      <c r="D12" s="9">
        <v>165</v>
      </c>
      <c r="E12" s="2">
        <v>2</v>
      </c>
      <c r="F12" s="10">
        <v>1</v>
      </c>
      <c r="G12" s="28">
        <f t="shared" si="0"/>
        <v>3.5031552600959024E-6</v>
      </c>
      <c r="H12" s="82">
        <f t="shared" si="8"/>
        <v>1.375</v>
      </c>
      <c r="I12" s="9">
        <f t="shared" si="1"/>
        <v>120365</v>
      </c>
      <c r="J12" s="2">
        <f t="shared" si="2"/>
        <v>162</v>
      </c>
      <c r="K12" s="48">
        <f t="shared" si="3"/>
        <v>2</v>
      </c>
      <c r="L12" s="89">
        <f t="shared" si="5"/>
        <v>-46</v>
      </c>
      <c r="M12" s="14">
        <f t="shared" si="6"/>
        <v>44</v>
      </c>
      <c r="N12" s="16">
        <f t="shared" si="7"/>
        <v>0</v>
      </c>
      <c r="P12" s="32" t="s">
        <v>3</v>
      </c>
      <c r="Q12" s="6" t="s">
        <v>4</v>
      </c>
      <c r="R12" s="8" t="s">
        <v>5</v>
      </c>
      <c r="S12" s="6" t="s">
        <v>20</v>
      </c>
      <c r="T12" s="6" t="s">
        <v>21</v>
      </c>
      <c r="U12" s="33" t="s">
        <v>22</v>
      </c>
    </row>
    <row r="13" spans="2:21" ht="15.75" thickBot="1" x14ac:dyDescent="0.3">
      <c r="B13" s="11">
        <v>9</v>
      </c>
      <c r="C13" s="21">
        <v>43894</v>
      </c>
      <c r="D13" s="11">
        <v>222</v>
      </c>
      <c r="E13" s="4">
        <v>2</v>
      </c>
      <c r="F13" s="12">
        <v>2</v>
      </c>
      <c r="G13" s="27">
        <f t="shared" si="0"/>
        <v>4.7133361681290321E-6</v>
      </c>
      <c r="H13" s="81">
        <f t="shared" si="8"/>
        <v>1.3454545454545455</v>
      </c>
      <c r="I13" s="11">
        <f t="shared" si="1"/>
        <v>120307</v>
      </c>
      <c r="J13" s="4">
        <f t="shared" si="2"/>
        <v>218</v>
      </c>
      <c r="K13" s="51">
        <f t="shared" si="3"/>
        <v>2</v>
      </c>
      <c r="L13" s="88">
        <f t="shared" si="5"/>
        <v>-58</v>
      </c>
      <c r="M13" s="13">
        <f t="shared" si="6"/>
        <v>56</v>
      </c>
      <c r="N13" s="15">
        <f t="shared" si="7"/>
        <v>0</v>
      </c>
      <c r="P13" s="34">
        <f>SUM(I23:I33)/COUNT(I23:I33)</f>
        <v>100898.27272727272</v>
      </c>
      <c r="Q13" s="34">
        <f t="shared" ref="Q13:U13" si="9">SUM(J23:J33)/COUNT(J23:J33)</f>
        <v>17380.18181818182</v>
      </c>
      <c r="R13" s="34">
        <f t="shared" si="9"/>
        <v>1659.8181818181818</v>
      </c>
      <c r="S13" s="34">
        <f t="shared" si="9"/>
        <v>-3280.2727272727275</v>
      </c>
      <c r="T13" s="34">
        <f t="shared" si="9"/>
        <v>2760.6363636363635</v>
      </c>
      <c r="U13" s="42">
        <f t="shared" si="9"/>
        <v>327.36363636363637</v>
      </c>
    </row>
    <row r="14" spans="2:21" ht="15.75" thickBot="1" x14ac:dyDescent="0.3">
      <c r="B14" s="9">
        <v>10</v>
      </c>
      <c r="C14" s="22">
        <v>43895</v>
      </c>
      <c r="D14" s="9">
        <v>259</v>
      </c>
      <c r="E14" s="2">
        <v>2</v>
      </c>
      <c r="F14" s="10">
        <v>3</v>
      </c>
      <c r="G14" s="28">
        <f t="shared" si="0"/>
        <v>5.4988921961505373E-6</v>
      </c>
      <c r="H14" s="82">
        <f t="shared" si="8"/>
        <v>1.1666666666666667</v>
      </c>
      <c r="I14" s="9">
        <f t="shared" si="1"/>
        <v>120269</v>
      </c>
      <c r="J14" s="2">
        <f t="shared" si="2"/>
        <v>254</v>
      </c>
      <c r="K14" s="48">
        <f t="shared" si="3"/>
        <v>2</v>
      </c>
      <c r="L14" s="89">
        <f t="shared" si="5"/>
        <v>-38</v>
      </c>
      <c r="M14" s="14">
        <f t="shared" si="6"/>
        <v>36</v>
      </c>
      <c r="N14" s="16">
        <f t="shared" si="7"/>
        <v>0</v>
      </c>
    </row>
    <row r="15" spans="2:21" ht="15.75" thickBot="1" x14ac:dyDescent="0.3">
      <c r="B15" s="11">
        <v>11</v>
      </c>
      <c r="C15" s="21">
        <v>43896</v>
      </c>
      <c r="D15" s="11">
        <v>400</v>
      </c>
      <c r="E15" s="4">
        <v>2</v>
      </c>
      <c r="F15" s="12">
        <v>5</v>
      </c>
      <c r="G15" s="27">
        <f t="shared" si="0"/>
        <v>8.4924976002324904E-6</v>
      </c>
      <c r="H15" s="81">
        <f t="shared" si="8"/>
        <v>1.5444015444015444</v>
      </c>
      <c r="I15" s="11">
        <f t="shared" si="1"/>
        <v>120126</v>
      </c>
      <c r="J15" s="4">
        <f t="shared" si="2"/>
        <v>393</v>
      </c>
      <c r="K15" s="51">
        <f t="shared" si="3"/>
        <v>2</v>
      </c>
      <c r="L15" s="88">
        <f t="shared" si="5"/>
        <v>-143</v>
      </c>
      <c r="M15" s="13">
        <f t="shared" si="6"/>
        <v>139</v>
      </c>
      <c r="N15" s="15">
        <f t="shared" si="7"/>
        <v>0</v>
      </c>
      <c r="P15" s="173" t="s">
        <v>19</v>
      </c>
      <c r="Q15" s="174"/>
      <c r="R15" s="174"/>
      <c r="S15" s="175"/>
    </row>
    <row r="16" spans="2:21" ht="15.75" thickBot="1" x14ac:dyDescent="0.3">
      <c r="B16" s="9">
        <v>12</v>
      </c>
      <c r="C16" s="22">
        <v>43897</v>
      </c>
      <c r="D16" s="9">
        <v>500</v>
      </c>
      <c r="E16" s="2">
        <v>30</v>
      </c>
      <c r="F16" s="10">
        <v>10</v>
      </c>
      <c r="G16" s="28">
        <f t="shared" si="0"/>
        <v>1.0615622000290613E-5</v>
      </c>
      <c r="H16" s="82">
        <f t="shared" si="8"/>
        <v>1.25</v>
      </c>
      <c r="I16" s="9">
        <f t="shared" si="1"/>
        <v>120049</v>
      </c>
      <c r="J16" s="2">
        <f t="shared" si="2"/>
        <v>460</v>
      </c>
      <c r="K16" s="48">
        <f t="shared" si="3"/>
        <v>30</v>
      </c>
      <c r="L16" s="89">
        <f t="shared" si="5"/>
        <v>-77</v>
      </c>
      <c r="M16" s="14">
        <f t="shared" si="6"/>
        <v>67</v>
      </c>
      <c r="N16" s="16">
        <f t="shared" si="7"/>
        <v>28</v>
      </c>
      <c r="P16" s="60" t="s">
        <v>15</v>
      </c>
      <c r="Q16" s="56" t="s">
        <v>16</v>
      </c>
      <c r="R16" s="61" t="s">
        <v>17</v>
      </c>
      <c r="S16" s="56" t="s">
        <v>18</v>
      </c>
    </row>
    <row r="17" spans="2:24" ht="15.75" thickBot="1" x14ac:dyDescent="0.3">
      <c r="B17" s="11">
        <v>13</v>
      </c>
      <c r="C17" s="21">
        <v>43898</v>
      </c>
      <c r="D17" s="11">
        <v>673</v>
      </c>
      <c r="E17" s="4">
        <v>30</v>
      </c>
      <c r="F17" s="12">
        <v>17</v>
      </c>
      <c r="G17" s="27">
        <f t="shared" si="0"/>
        <v>1.4288627212391165E-5</v>
      </c>
      <c r="H17" s="81">
        <f t="shared" si="8"/>
        <v>1.3460000000000001</v>
      </c>
      <c r="I17" s="11">
        <f t="shared" si="1"/>
        <v>119869</v>
      </c>
      <c r="J17" s="4">
        <f t="shared" si="2"/>
        <v>626</v>
      </c>
      <c r="K17" s="51">
        <f t="shared" si="3"/>
        <v>30</v>
      </c>
      <c r="L17" s="88">
        <f t="shared" si="5"/>
        <v>-180</v>
      </c>
      <c r="M17" s="13">
        <f t="shared" si="6"/>
        <v>166</v>
      </c>
      <c r="N17" s="15">
        <f t="shared" si="7"/>
        <v>0</v>
      </c>
      <c r="P17" s="57">
        <f>4/100</f>
        <v>0.04</v>
      </c>
      <c r="Q17" s="58">
        <f>(S13+T13+U13+P17*(Q13+R13))/(2*Q13)</f>
        <v>1.6378633971817422E-2</v>
      </c>
      <c r="R17" s="58">
        <f>(T13+Q13*(P17-Q17))/(P13*Q13)</f>
        <v>1.8083514835123156E-6</v>
      </c>
      <c r="S17" s="59">
        <f>(S13 + R17*P13*Q13)/R13</f>
        <v>-6.5725709278124614E-2</v>
      </c>
    </row>
    <row r="18" spans="2:24" x14ac:dyDescent="0.25">
      <c r="B18" s="9">
        <v>14</v>
      </c>
      <c r="C18" s="22">
        <v>43899</v>
      </c>
      <c r="D18" s="9">
        <v>1073</v>
      </c>
      <c r="E18" s="2">
        <v>32</v>
      </c>
      <c r="F18" s="10">
        <v>28</v>
      </c>
      <c r="G18" s="28">
        <f t="shared" si="0"/>
        <v>2.2781124812623657E-5</v>
      </c>
      <c r="H18" s="82">
        <f t="shared" si="8"/>
        <v>1.5943536404160477</v>
      </c>
      <c r="I18" s="9">
        <f t="shared" si="1"/>
        <v>119460</v>
      </c>
      <c r="J18" s="2">
        <f t="shared" si="2"/>
        <v>1013</v>
      </c>
      <c r="K18" s="48">
        <f t="shared" si="3"/>
        <v>32</v>
      </c>
      <c r="L18" s="89">
        <f t="shared" si="5"/>
        <v>-409</v>
      </c>
      <c r="M18" s="14">
        <f t="shared" si="6"/>
        <v>387</v>
      </c>
      <c r="N18" s="16">
        <f t="shared" si="7"/>
        <v>2</v>
      </c>
    </row>
    <row r="19" spans="2:24" x14ac:dyDescent="0.25">
      <c r="B19" s="11">
        <v>15</v>
      </c>
      <c r="C19" s="21">
        <v>43900</v>
      </c>
      <c r="D19" s="11">
        <v>1695</v>
      </c>
      <c r="E19" s="4">
        <v>32</v>
      </c>
      <c r="F19" s="12">
        <v>35</v>
      </c>
      <c r="G19" s="27">
        <f t="shared" si="0"/>
        <v>3.5986958580985182E-5</v>
      </c>
      <c r="H19" s="81">
        <f t="shared" si="8"/>
        <v>1.5796831314072692</v>
      </c>
      <c r="I19" s="11">
        <f t="shared" si="1"/>
        <v>118831</v>
      </c>
      <c r="J19" s="4">
        <f t="shared" si="2"/>
        <v>1628</v>
      </c>
      <c r="K19" s="51">
        <f t="shared" si="3"/>
        <v>32</v>
      </c>
      <c r="L19" s="88">
        <f t="shared" si="5"/>
        <v>-629</v>
      </c>
      <c r="M19" s="13">
        <f t="shared" si="6"/>
        <v>615</v>
      </c>
      <c r="N19" s="15">
        <f t="shared" si="7"/>
        <v>0</v>
      </c>
    </row>
    <row r="20" spans="2:24" x14ac:dyDescent="0.25">
      <c r="B20" s="9">
        <v>16</v>
      </c>
      <c r="C20" s="22">
        <v>43901</v>
      </c>
      <c r="D20" s="9">
        <v>2277</v>
      </c>
      <c r="E20" s="2">
        <v>183</v>
      </c>
      <c r="F20" s="10">
        <v>54</v>
      </c>
      <c r="G20" s="28">
        <f t="shared" si="0"/>
        <v>4.8343542589323455E-5</v>
      </c>
      <c r="H20" s="82">
        <f t="shared" si="8"/>
        <v>1.343362831858407</v>
      </c>
      <c r="I20" s="9">
        <f t="shared" si="1"/>
        <v>118381</v>
      </c>
      <c r="J20" s="2">
        <f t="shared" si="2"/>
        <v>2040</v>
      </c>
      <c r="K20" s="48">
        <f t="shared" si="3"/>
        <v>183</v>
      </c>
      <c r="L20" s="89">
        <f t="shared" si="5"/>
        <v>-450</v>
      </c>
      <c r="M20" s="14">
        <f t="shared" si="6"/>
        <v>412</v>
      </c>
      <c r="N20" s="16">
        <f t="shared" si="7"/>
        <v>151</v>
      </c>
    </row>
    <row r="21" spans="2:24" ht="15.75" thickBot="1" x14ac:dyDescent="0.3">
      <c r="B21" s="11">
        <v>17</v>
      </c>
      <c r="C21" s="21">
        <v>43902</v>
      </c>
      <c r="D21" s="11">
        <v>3146</v>
      </c>
      <c r="E21" s="4">
        <v>183</v>
      </c>
      <c r="F21" s="12">
        <v>55</v>
      </c>
      <c r="G21" s="27">
        <f t="shared" si="0"/>
        <v>6.6793493625828536E-5</v>
      </c>
      <c r="H21" s="81">
        <f t="shared" si="8"/>
        <v>1.3816425120772946</v>
      </c>
      <c r="I21" s="11">
        <f t="shared" si="1"/>
        <v>117511</v>
      </c>
      <c r="J21" s="4">
        <f t="shared" si="2"/>
        <v>2908</v>
      </c>
      <c r="K21" s="51">
        <f t="shared" si="3"/>
        <v>183</v>
      </c>
      <c r="L21" s="88">
        <f t="shared" si="5"/>
        <v>-870</v>
      </c>
      <c r="M21" s="13">
        <f t="shared" si="6"/>
        <v>868</v>
      </c>
      <c r="N21" s="15">
        <f t="shared" si="7"/>
        <v>0</v>
      </c>
    </row>
    <row r="22" spans="2:24" ht="15.75" thickBot="1" x14ac:dyDescent="0.3">
      <c r="B22" s="43">
        <v>18</v>
      </c>
      <c r="C22" s="44">
        <v>43903</v>
      </c>
      <c r="D22" s="43">
        <v>5232</v>
      </c>
      <c r="E22" s="66">
        <v>193</v>
      </c>
      <c r="F22" s="67">
        <v>133</v>
      </c>
      <c r="G22" s="45">
        <f t="shared" si="0"/>
        <v>1.1108186861104098E-4</v>
      </c>
      <c r="H22" s="83">
        <f t="shared" si="8"/>
        <v>1.6630642085187539</v>
      </c>
      <c r="I22" s="43">
        <f t="shared" si="1"/>
        <v>115357</v>
      </c>
      <c r="J22" s="66">
        <f t="shared" si="2"/>
        <v>4906</v>
      </c>
      <c r="K22" s="133">
        <f t="shared" si="3"/>
        <v>193</v>
      </c>
      <c r="L22" s="90">
        <f t="shared" si="5"/>
        <v>-2154</v>
      </c>
      <c r="M22" s="68">
        <f t="shared" si="6"/>
        <v>1998</v>
      </c>
      <c r="N22" s="69">
        <f t="shared" si="7"/>
        <v>10</v>
      </c>
      <c r="P22" s="113" t="s">
        <v>23</v>
      </c>
      <c r="Q22" s="114" t="s">
        <v>24</v>
      </c>
      <c r="R22" s="114" t="s">
        <v>25</v>
      </c>
      <c r="S22" s="116" t="s">
        <v>26</v>
      </c>
      <c r="T22" s="113" t="s">
        <v>33</v>
      </c>
      <c r="U22" s="114" t="s">
        <v>34</v>
      </c>
      <c r="V22" s="114" t="s">
        <v>1</v>
      </c>
      <c r="W22" s="114" t="s">
        <v>35</v>
      </c>
      <c r="X22" s="115" t="s">
        <v>36</v>
      </c>
    </row>
    <row r="23" spans="2:24" x14ac:dyDescent="0.25">
      <c r="B23" s="46">
        <v>19</v>
      </c>
      <c r="C23" s="150">
        <v>43904</v>
      </c>
      <c r="D23" s="91">
        <v>6391</v>
      </c>
      <c r="E23" s="70">
        <v>517</v>
      </c>
      <c r="F23" s="71">
        <v>196</v>
      </c>
      <c r="G23" s="64">
        <f t="shared" si="0"/>
        <v>1.3568888040771461E-4</v>
      </c>
      <c r="H23" s="84">
        <f t="shared" si="8"/>
        <v>1.2215214067278288</v>
      </c>
      <c r="I23" s="46">
        <f t="shared" si="1"/>
        <v>114459</v>
      </c>
      <c r="J23" s="70">
        <f>D23-E23-F23</f>
        <v>5678</v>
      </c>
      <c r="K23" s="99">
        <f t="shared" si="3"/>
        <v>517</v>
      </c>
      <c r="L23" s="91">
        <f t="shared" si="5"/>
        <v>-898</v>
      </c>
      <c r="M23" s="72">
        <f t="shared" si="6"/>
        <v>772</v>
      </c>
      <c r="N23" s="73">
        <f t="shared" si="7"/>
        <v>324</v>
      </c>
      <c r="P23" s="117">
        <f t="shared" ref="P23:P54" si="10">R$17*((1+P$17-Q$17)*(1+P$17+S$17)-Q$17)</f>
        <v>1.7738288717228796E-6</v>
      </c>
      <c r="Q23" s="118">
        <f t="shared" ref="Q23:Q54" si="11">(1+P$17-Q$17)*(1+P$17+S$17)-R$17*((S$17*K22)+((I22+J22)*(1+P$17+S$17)))</f>
        <v>0.78542791494396536</v>
      </c>
      <c r="R23" s="118">
        <f t="shared" ref="R23:R54" si="12">-J22*(1+P$17+S$17)</f>
        <v>-4779.7896702815206</v>
      </c>
      <c r="S23" s="121">
        <f t="shared" ref="S23:S86" si="13">INT((-Q23+SQRT((Q23^2)-(4*P23*R23)))/(2*P23))</f>
        <v>6004</v>
      </c>
      <c r="T23" s="46">
        <f>J23</f>
        <v>5678</v>
      </c>
      <c r="U23" s="70">
        <f>S23-T23</f>
        <v>326</v>
      </c>
      <c r="V23" s="119">
        <f t="shared" ref="V23:V32" si="14">U23/T23</f>
        <v>5.7414582599506866E-2</v>
      </c>
      <c r="W23" s="47">
        <f>U23</f>
        <v>326</v>
      </c>
      <c r="X23" s="120">
        <f>W23/T23</f>
        <v>5.7414582599506866E-2</v>
      </c>
    </row>
    <row r="24" spans="2:24" x14ac:dyDescent="0.25">
      <c r="B24" s="9">
        <v>20</v>
      </c>
      <c r="C24" s="22">
        <v>43905</v>
      </c>
      <c r="D24" s="89">
        <v>7845</v>
      </c>
      <c r="E24" s="2">
        <v>517</v>
      </c>
      <c r="F24" s="10">
        <v>292</v>
      </c>
      <c r="G24" s="28">
        <f t="shared" si="0"/>
        <v>1.6655910918455971E-4</v>
      </c>
      <c r="H24" s="82">
        <f t="shared" si="8"/>
        <v>1.2275074323267094</v>
      </c>
      <c r="I24" s="9">
        <f t="shared" si="1"/>
        <v>112909</v>
      </c>
      <c r="J24" s="2">
        <f t="shared" si="2"/>
        <v>7036</v>
      </c>
      <c r="K24" s="48">
        <f t="shared" si="3"/>
        <v>517</v>
      </c>
      <c r="L24" s="89">
        <f t="shared" si="5"/>
        <v>-1550</v>
      </c>
      <c r="M24" s="14">
        <f t="shared" si="6"/>
        <v>1358</v>
      </c>
      <c r="N24" s="16">
        <f t="shared" si="7"/>
        <v>0</v>
      </c>
      <c r="P24" s="53">
        <f t="shared" si="10"/>
        <v>1.7738288717228796E-6</v>
      </c>
      <c r="Q24" s="52">
        <f t="shared" si="11"/>
        <v>0.78568841464877259</v>
      </c>
      <c r="R24" s="52">
        <f t="shared" si="12"/>
        <v>-5531.9294227188084</v>
      </c>
      <c r="S24" s="122">
        <f t="shared" si="13"/>
        <v>6932</v>
      </c>
      <c r="T24" s="9">
        <f t="shared" ref="T24:T33" si="15">J24</f>
        <v>7036</v>
      </c>
      <c r="U24" s="2">
        <f t="shared" ref="U24:U32" si="16">S24-T24</f>
        <v>-104</v>
      </c>
      <c r="V24" s="112">
        <f t="shared" si="14"/>
        <v>-1.4781125639567936E-2</v>
      </c>
      <c r="W24" s="38">
        <f>W23+U24</f>
        <v>222</v>
      </c>
      <c r="X24" s="108">
        <f t="shared" ref="X24:X38" si="17">W24/T24</f>
        <v>3.1552018192154634E-2</v>
      </c>
    </row>
    <row r="25" spans="2:24" x14ac:dyDescent="0.25">
      <c r="B25" s="11">
        <v>21</v>
      </c>
      <c r="C25" s="21">
        <v>43906</v>
      </c>
      <c r="D25" s="88">
        <v>9942</v>
      </c>
      <c r="E25" s="4">
        <v>571</v>
      </c>
      <c r="F25" s="12">
        <v>342</v>
      </c>
      <c r="G25" s="27">
        <f t="shared" si="0"/>
        <v>2.1108102785377856E-4</v>
      </c>
      <c r="H25" s="81">
        <f t="shared" si="8"/>
        <v>1.267304015296367</v>
      </c>
      <c r="I25" s="11">
        <f t="shared" si="1"/>
        <v>110816</v>
      </c>
      <c r="J25" s="4">
        <f t="shared" si="2"/>
        <v>9029</v>
      </c>
      <c r="K25" s="51">
        <f t="shared" si="3"/>
        <v>571</v>
      </c>
      <c r="L25" s="88">
        <f t="shared" si="5"/>
        <v>-2093</v>
      </c>
      <c r="M25" s="13">
        <f t="shared" si="6"/>
        <v>1993</v>
      </c>
      <c r="N25" s="15">
        <f t="shared" si="7"/>
        <v>54</v>
      </c>
      <c r="P25" s="107">
        <f t="shared" si="10"/>
        <v>1.7738288717228796E-6</v>
      </c>
      <c r="Q25" s="106">
        <f t="shared" si="11"/>
        <v>0.78602668607769577</v>
      </c>
      <c r="R25" s="106">
        <f t="shared" si="12"/>
        <v>-6854.9939095191157</v>
      </c>
      <c r="S25" s="123">
        <f t="shared" si="13"/>
        <v>8555</v>
      </c>
      <c r="T25" s="11">
        <f t="shared" si="15"/>
        <v>9029</v>
      </c>
      <c r="U25" s="4">
        <f t="shared" si="16"/>
        <v>-474</v>
      </c>
      <c r="V25" s="111">
        <f t="shared" si="14"/>
        <v>-5.2497508029682137E-2</v>
      </c>
      <c r="W25" s="18">
        <f t="shared" ref="W25:W32" si="18">W24+U25</f>
        <v>-252</v>
      </c>
      <c r="X25" s="109">
        <f t="shared" si="17"/>
        <v>-2.7910067560084174E-2</v>
      </c>
    </row>
    <row r="26" spans="2:24" x14ac:dyDescent="0.25">
      <c r="B26" s="9">
        <v>22</v>
      </c>
      <c r="C26" s="22">
        <v>43907</v>
      </c>
      <c r="D26" s="89">
        <v>11826</v>
      </c>
      <c r="E26" s="2">
        <v>1028</v>
      </c>
      <c r="F26" s="10">
        <v>533</v>
      </c>
      <c r="G26" s="28">
        <f t="shared" si="0"/>
        <v>2.5108069155087357E-4</v>
      </c>
      <c r="H26" s="82">
        <f t="shared" si="8"/>
        <v>1.1894990947495474</v>
      </c>
      <c r="I26" s="9">
        <f t="shared" si="1"/>
        <v>109198</v>
      </c>
      <c r="J26" s="2">
        <f t="shared" si="2"/>
        <v>10265</v>
      </c>
      <c r="K26" s="48">
        <f t="shared" si="3"/>
        <v>1028</v>
      </c>
      <c r="L26" s="89">
        <f t="shared" si="5"/>
        <v>-1618</v>
      </c>
      <c r="M26" s="14">
        <f t="shared" si="6"/>
        <v>1236</v>
      </c>
      <c r="N26" s="16">
        <f t="shared" si="7"/>
        <v>457</v>
      </c>
      <c r="P26" s="53">
        <f t="shared" si="10"/>
        <v>1.7738288717228796E-6</v>
      </c>
      <c r="Q26" s="52">
        <f t="shared" si="11"/>
        <v>0.78620928729352269</v>
      </c>
      <c r="R26" s="52">
        <f t="shared" si="12"/>
        <v>-8796.7225709278136</v>
      </c>
      <c r="S26" s="122">
        <f t="shared" si="13"/>
        <v>10919</v>
      </c>
      <c r="T26" s="9">
        <f t="shared" si="15"/>
        <v>10265</v>
      </c>
      <c r="U26" s="2">
        <f t="shared" si="16"/>
        <v>654</v>
      </c>
      <c r="V26" s="112">
        <f t="shared" si="14"/>
        <v>6.371164150024354E-2</v>
      </c>
      <c r="W26" s="38">
        <f t="shared" si="18"/>
        <v>402</v>
      </c>
      <c r="X26" s="108">
        <f t="shared" si="17"/>
        <v>3.9162201656113005E-2</v>
      </c>
    </row>
    <row r="27" spans="2:24" x14ac:dyDescent="0.25">
      <c r="B27" s="11">
        <v>23</v>
      </c>
      <c r="C27" s="21">
        <v>43908</v>
      </c>
      <c r="D27" s="88">
        <v>14769</v>
      </c>
      <c r="E27" s="4">
        <v>1081</v>
      </c>
      <c r="F27" s="12">
        <v>638</v>
      </c>
      <c r="G27" s="27">
        <f t="shared" si="0"/>
        <v>3.1356424264458412E-4</v>
      </c>
      <c r="H27" s="81">
        <f t="shared" si="8"/>
        <v>1.2488584474885844</v>
      </c>
      <c r="I27" s="11">
        <f t="shared" si="1"/>
        <v>106203</v>
      </c>
      <c r="J27" s="4">
        <f t="shared" si="2"/>
        <v>13050</v>
      </c>
      <c r="K27" s="51">
        <f t="shared" si="3"/>
        <v>1081</v>
      </c>
      <c r="L27" s="88">
        <f t="shared" si="5"/>
        <v>-2995</v>
      </c>
      <c r="M27" s="13">
        <f t="shared" si="6"/>
        <v>2785</v>
      </c>
      <c r="N27" s="15">
        <f t="shared" si="7"/>
        <v>53</v>
      </c>
      <c r="P27" s="107">
        <f t="shared" si="10"/>
        <v>1.7738288717228796E-6</v>
      </c>
      <c r="Q27" s="106">
        <f t="shared" si="11"/>
        <v>0.78693662330968328</v>
      </c>
      <c r="R27" s="106">
        <f t="shared" si="12"/>
        <v>-10000.925594260052</v>
      </c>
      <c r="S27" s="123">
        <f t="shared" si="13"/>
        <v>12364</v>
      </c>
      <c r="T27" s="11">
        <f t="shared" si="15"/>
        <v>13050</v>
      </c>
      <c r="U27" s="4">
        <f t="shared" si="16"/>
        <v>-686</v>
      </c>
      <c r="V27" s="111">
        <f t="shared" si="14"/>
        <v>-5.256704980842912E-2</v>
      </c>
      <c r="W27" s="18">
        <f t="shared" si="18"/>
        <v>-284</v>
      </c>
      <c r="X27" s="109">
        <f t="shared" si="17"/>
        <v>-2.1762452107279694E-2</v>
      </c>
    </row>
    <row r="28" spans="2:24" x14ac:dyDescent="0.25">
      <c r="B28" s="9">
        <v>24</v>
      </c>
      <c r="C28" s="22">
        <v>43909</v>
      </c>
      <c r="D28" s="89">
        <v>18077</v>
      </c>
      <c r="E28" s="2">
        <v>1107</v>
      </c>
      <c r="F28" s="10">
        <v>831</v>
      </c>
      <c r="G28" s="28">
        <f t="shared" si="0"/>
        <v>3.8379719779850681E-4</v>
      </c>
      <c r="H28" s="82">
        <f t="shared" si="8"/>
        <v>1.2239826663958291</v>
      </c>
      <c r="I28" s="9">
        <f t="shared" si="1"/>
        <v>102728</v>
      </c>
      <c r="J28" s="2">
        <f t="shared" si="2"/>
        <v>16139</v>
      </c>
      <c r="K28" s="48">
        <f t="shared" si="3"/>
        <v>1107</v>
      </c>
      <c r="L28" s="89">
        <f t="shared" si="5"/>
        <v>-3475</v>
      </c>
      <c r="M28" s="14">
        <f t="shared" si="6"/>
        <v>3089</v>
      </c>
      <c r="N28" s="16">
        <f t="shared" si="7"/>
        <v>26</v>
      </c>
      <c r="P28" s="53">
        <f t="shared" si="10"/>
        <v>1.7738288717228796E-6</v>
      </c>
      <c r="Q28" s="52">
        <f t="shared" si="11"/>
        <v>0.78731290700981349</v>
      </c>
      <c r="R28" s="52">
        <f t="shared" si="12"/>
        <v>-12714.279493920474</v>
      </c>
      <c r="S28" s="122">
        <f t="shared" si="13"/>
        <v>15600</v>
      </c>
      <c r="T28" s="9">
        <f t="shared" si="15"/>
        <v>16139</v>
      </c>
      <c r="U28" s="2">
        <f t="shared" si="16"/>
        <v>-539</v>
      </c>
      <c r="V28" s="112">
        <f t="shared" si="14"/>
        <v>-3.3397360431253485E-2</v>
      </c>
      <c r="W28" s="38">
        <f t="shared" si="18"/>
        <v>-823</v>
      </c>
      <c r="X28" s="108">
        <f t="shared" si="17"/>
        <v>-5.0994485408017848E-2</v>
      </c>
    </row>
    <row r="29" spans="2:24" x14ac:dyDescent="0.25">
      <c r="B29" s="11">
        <v>25</v>
      </c>
      <c r="C29" s="21">
        <v>43910</v>
      </c>
      <c r="D29" s="88">
        <v>21510</v>
      </c>
      <c r="E29" s="4">
        <v>1588</v>
      </c>
      <c r="F29" s="12">
        <v>1093</v>
      </c>
      <c r="G29" s="27">
        <f t="shared" si="0"/>
        <v>4.5668405845250218E-4</v>
      </c>
      <c r="H29" s="81">
        <f t="shared" si="8"/>
        <v>1.1899098301709354</v>
      </c>
      <c r="I29" s="11">
        <f t="shared" si="1"/>
        <v>99514</v>
      </c>
      <c r="J29" s="4">
        <f t="shared" si="2"/>
        <v>18829</v>
      </c>
      <c r="K29" s="51">
        <f t="shared" si="3"/>
        <v>1588</v>
      </c>
      <c r="L29" s="88">
        <f t="shared" si="5"/>
        <v>-3214</v>
      </c>
      <c r="M29" s="13">
        <f t="shared" si="6"/>
        <v>2690</v>
      </c>
      <c r="N29" s="15">
        <f t="shared" si="7"/>
        <v>481</v>
      </c>
      <c r="P29" s="107">
        <f t="shared" si="10"/>
        <v>1.7738288717228796E-6</v>
      </c>
      <c r="Q29" s="106">
        <f t="shared" si="11"/>
        <v>0.78799606376315867</v>
      </c>
      <c r="R29" s="106">
        <f t="shared" si="12"/>
        <v>-15723.812777960347</v>
      </c>
      <c r="S29" s="123">
        <f t="shared" si="13"/>
        <v>19130</v>
      </c>
      <c r="T29" s="11">
        <f t="shared" si="15"/>
        <v>18829</v>
      </c>
      <c r="U29" s="4">
        <f t="shared" si="16"/>
        <v>301</v>
      </c>
      <c r="V29" s="111">
        <f t="shared" si="14"/>
        <v>1.5985979074831378E-2</v>
      </c>
      <c r="W29" s="18">
        <f t="shared" si="18"/>
        <v>-522</v>
      </c>
      <c r="X29" s="109">
        <f t="shared" si="17"/>
        <v>-2.7723192947049762E-2</v>
      </c>
    </row>
    <row r="30" spans="2:24" x14ac:dyDescent="0.25">
      <c r="B30" s="9">
        <v>26</v>
      </c>
      <c r="C30" s="22">
        <v>43911</v>
      </c>
      <c r="D30" s="89">
        <v>25496</v>
      </c>
      <c r="E30" s="2">
        <v>2125</v>
      </c>
      <c r="F30" s="10">
        <v>1379</v>
      </c>
      <c r="G30" s="28">
        <f t="shared" si="0"/>
        <v>5.41311797038819E-4</v>
      </c>
      <c r="H30" s="82">
        <f t="shared" si="8"/>
        <v>1.1853091585309159</v>
      </c>
      <c r="I30" s="9">
        <f t="shared" si="1"/>
        <v>95779</v>
      </c>
      <c r="J30" s="2">
        <f t="shared" si="2"/>
        <v>21992</v>
      </c>
      <c r="K30" s="48">
        <f t="shared" si="3"/>
        <v>2125</v>
      </c>
      <c r="L30" s="89">
        <f t="shared" si="5"/>
        <v>-3735</v>
      </c>
      <c r="M30" s="14">
        <f t="shared" si="6"/>
        <v>3163</v>
      </c>
      <c r="N30" s="16">
        <f t="shared" si="7"/>
        <v>537</v>
      </c>
      <c r="P30" s="53">
        <f t="shared" si="10"/>
        <v>1.7738288717228796E-6</v>
      </c>
      <c r="Q30" s="52">
        <f t="shared" si="11"/>
        <v>0.78897643221470681</v>
      </c>
      <c r="R30" s="52">
        <f t="shared" si="12"/>
        <v>-18344.610620002193</v>
      </c>
      <c r="S30" s="122">
        <f t="shared" si="13"/>
        <v>22148</v>
      </c>
      <c r="T30" s="9">
        <f t="shared" si="15"/>
        <v>21992</v>
      </c>
      <c r="U30" s="2">
        <f t="shared" si="16"/>
        <v>156</v>
      </c>
      <c r="V30" s="112">
        <f t="shared" si="14"/>
        <v>7.0934885412877414E-3</v>
      </c>
      <c r="W30" s="38">
        <f t="shared" si="18"/>
        <v>-366</v>
      </c>
      <c r="X30" s="108">
        <f t="shared" si="17"/>
        <v>-1.6642415423790469E-2</v>
      </c>
    </row>
    <row r="31" spans="2:24" x14ac:dyDescent="0.25">
      <c r="B31" s="11">
        <v>27</v>
      </c>
      <c r="C31" s="21">
        <v>43912</v>
      </c>
      <c r="D31" s="88">
        <v>28768</v>
      </c>
      <c r="E31" s="4">
        <v>2575</v>
      </c>
      <c r="F31" s="30">
        <v>1772</v>
      </c>
      <c r="G31" s="27">
        <f t="shared" si="0"/>
        <v>6.1078042740872072E-4</v>
      </c>
      <c r="H31" s="85">
        <f t="shared" si="8"/>
        <v>1.1283338562911829</v>
      </c>
      <c r="I31" s="23">
        <f t="shared" si="1"/>
        <v>92564</v>
      </c>
      <c r="J31" s="4">
        <f t="shared" si="2"/>
        <v>24421</v>
      </c>
      <c r="K31" s="51">
        <f t="shared" si="3"/>
        <v>2575</v>
      </c>
      <c r="L31" s="92">
        <f t="shared" ref="L31" si="19">I31-I30</f>
        <v>-3215</v>
      </c>
      <c r="M31" s="19">
        <f>J31-J30</f>
        <v>2429</v>
      </c>
      <c r="N31" s="20">
        <f t="shared" ref="N31" si="20">K31-K30</f>
        <v>450</v>
      </c>
      <c r="P31" s="107">
        <f t="shared" si="10"/>
        <v>1.7738288717228796E-6</v>
      </c>
      <c r="Q31" s="106">
        <f t="shared" si="11"/>
        <v>0.79004802441378286</v>
      </c>
      <c r="R31" s="106">
        <f t="shared" si="12"/>
        <v>-21426.240201555484</v>
      </c>
      <c r="S31" s="123">
        <f t="shared" si="13"/>
        <v>25643</v>
      </c>
      <c r="T31" s="11">
        <f t="shared" si="15"/>
        <v>24421</v>
      </c>
      <c r="U31" s="4">
        <f t="shared" si="16"/>
        <v>1222</v>
      </c>
      <c r="V31" s="111">
        <f t="shared" si="14"/>
        <v>5.0038900945907211E-2</v>
      </c>
      <c r="W31" s="18">
        <f t="shared" si="18"/>
        <v>856</v>
      </c>
      <c r="X31" s="109">
        <f t="shared" si="17"/>
        <v>3.5051799680602763E-2</v>
      </c>
    </row>
    <row r="32" spans="2:24" x14ac:dyDescent="0.25">
      <c r="B32" s="9">
        <v>28</v>
      </c>
      <c r="C32" s="22">
        <v>43913</v>
      </c>
      <c r="D32" s="149">
        <v>35136</v>
      </c>
      <c r="E32" s="38">
        <v>3355</v>
      </c>
      <c r="F32" s="62">
        <v>2311</v>
      </c>
      <c r="G32" s="28">
        <f t="shared" si="0"/>
        <v>7.4598098920442197E-4</v>
      </c>
      <c r="H32" s="82">
        <f t="shared" si="8"/>
        <v>1.221357063403782</v>
      </c>
      <c r="I32" s="49">
        <f>INT(U$3*U$9-D32-F32+E32)</f>
        <v>86437</v>
      </c>
      <c r="J32" s="38">
        <f t="shared" si="2"/>
        <v>29470</v>
      </c>
      <c r="K32" s="143">
        <f t="shared" si="3"/>
        <v>3355</v>
      </c>
      <c r="L32" s="93">
        <f t="shared" ref="L32" si="21">I32-I31</f>
        <v>-6127</v>
      </c>
      <c r="M32" s="38">
        <f>J32-J31</f>
        <v>5049</v>
      </c>
      <c r="N32" s="37">
        <f t="shared" ref="N32" si="22">K32-K31</f>
        <v>780</v>
      </c>
      <c r="P32" s="53">
        <f t="shared" si="10"/>
        <v>1.7738288717228796E-6</v>
      </c>
      <c r="Q32" s="52">
        <f t="shared" si="11"/>
        <v>0.79148630790868213</v>
      </c>
      <c r="R32" s="52">
        <f t="shared" si="12"/>
        <v>-23792.75245371892</v>
      </c>
      <c r="S32" s="122">
        <f t="shared" si="13"/>
        <v>28269</v>
      </c>
      <c r="T32" s="9">
        <f t="shared" si="15"/>
        <v>29470</v>
      </c>
      <c r="U32" s="2">
        <f t="shared" si="16"/>
        <v>-1201</v>
      </c>
      <c r="V32" s="112">
        <f t="shared" si="14"/>
        <v>-4.0753308449270442E-2</v>
      </c>
      <c r="W32" s="38">
        <f t="shared" si="18"/>
        <v>-345</v>
      </c>
      <c r="X32" s="108">
        <f t="shared" si="17"/>
        <v>-1.170682049541907E-2</v>
      </c>
    </row>
    <row r="33" spans="2:24" ht="15.75" thickBot="1" x14ac:dyDescent="0.3">
      <c r="B33" s="129">
        <v>29</v>
      </c>
      <c r="C33" s="151">
        <v>43914</v>
      </c>
      <c r="D33" s="142">
        <v>42058</v>
      </c>
      <c r="E33" s="130">
        <v>3794</v>
      </c>
      <c r="F33" s="132">
        <v>2991</v>
      </c>
      <c r="G33" s="139">
        <f t="shared" si="0"/>
        <v>8.9294366017644519E-4</v>
      </c>
      <c r="H33" s="141">
        <f t="shared" si="8"/>
        <v>1.1970059198542806</v>
      </c>
      <c r="I33" s="144">
        <f>INT(U$3*U$9-D33-F33+E33)</f>
        <v>79274</v>
      </c>
      <c r="J33" s="140">
        <f t="shared" ref="J33" si="23">D33-E33-F33</f>
        <v>35273</v>
      </c>
      <c r="K33" s="131">
        <f t="shared" ref="K33" si="24">E33</f>
        <v>3794</v>
      </c>
      <c r="L33" s="142">
        <f t="shared" ref="L33" si="25">I33-I32</f>
        <v>-7163</v>
      </c>
      <c r="M33" s="140">
        <f>J33-J32</f>
        <v>5803</v>
      </c>
      <c r="N33" s="131">
        <f t="shared" ref="N33" si="26">K33-K32</f>
        <v>439</v>
      </c>
      <c r="P33" s="147">
        <f t="shared" si="10"/>
        <v>1.7738288717228796E-6</v>
      </c>
      <c r="Q33" s="148">
        <f t="shared" si="11"/>
        <v>0.79347826807908184</v>
      </c>
      <c r="R33" s="148">
        <f t="shared" si="12"/>
        <v>-28711.863347573668</v>
      </c>
      <c r="S33" s="132">
        <f t="shared" si="13"/>
        <v>33653</v>
      </c>
      <c r="T33" s="129">
        <f t="shared" si="15"/>
        <v>35273</v>
      </c>
      <c r="U33" s="166">
        <f t="shared" ref="U33" si="27">S33-T33</f>
        <v>-1620</v>
      </c>
      <c r="V33" s="167">
        <f t="shared" ref="V33" si="28">U33/T33</f>
        <v>-4.5927479942165395E-2</v>
      </c>
      <c r="W33" s="166">
        <f t="shared" ref="W33" si="29">W32+U33</f>
        <v>-1965</v>
      </c>
      <c r="X33" s="168">
        <f t="shared" si="17"/>
        <v>-5.5708332152070987E-2</v>
      </c>
    </row>
    <row r="34" spans="2:24" x14ac:dyDescent="0.25">
      <c r="B34" s="124">
        <v>30</v>
      </c>
      <c r="C34" s="125">
        <v>43915</v>
      </c>
      <c r="D34" s="126">
        <f t="shared" ref="D34:D97" si="30">D33+IF(M34&gt;0,M34,0)</f>
        <v>46454</v>
      </c>
      <c r="E34" s="127">
        <f t="shared" ref="E34:E97" si="31">E33+IF(N34&gt;0,N34,0)</f>
        <v>4561</v>
      </c>
      <c r="F34" s="128">
        <f>D34*(F$33/D$33)</f>
        <v>3303.6262779970516</v>
      </c>
      <c r="G34" s="134">
        <f t="shared" si="0"/>
        <v>9.862762088030004E-4</v>
      </c>
      <c r="H34" s="135">
        <f t="shared" si="8"/>
        <v>1.1045223263112844</v>
      </c>
      <c r="I34" s="126">
        <f t="shared" ref="I34:I64" si="32">INT((S$17*K34+I33)/(1+R$17*J34))</f>
        <v>73688</v>
      </c>
      <c r="J34" s="136">
        <f t="shared" ref="J34:J97" si="33">S34</f>
        <v>39669</v>
      </c>
      <c r="K34" s="137">
        <f t="shared" ref="K34:K64" si="34">INT((Q$17*J34+K33)/(1+P$17+S$17))</f>
        <v>4561</v>
      </c>
      <c r="L34" s="138">
        <f t="shared" ref="L34:L97" si="35">I34-I33</f>
        <v>-5586</v>
      </c>
      <c r="M34" s="136">
        <f t="shared" ref="M34:M97" si="36">J34-J33</f>
        <v>4396</v>
      </c>
      <c r="N34" s="137">
        <f t="shared" ref="N34:N97" si="37">K34-K33</f>
        <v>767</v>
      </c>
      <c r="P34" s="145">
        <f t="shared" si="10"/>
        <v>1.7738288717228796E-6</v>
      </c>
      <c r="Q34" s="146">
        <f t="shared" si="11"/>
        <v>0.79592653479301001</v>
      </c>
      <c r="R34" s="146">
        <f t="shared" si="12"/>
        <v>-34365.577056632712</v>
      </c>
      <c r="S34" s="165">
        <f t="shared" si="13"/>
        <v>39669</v>
      </c>
      <c r="T34" s="152">
        <v>40501</v>
      </c>
      <c r="U34" s="153">
        <f>S34-T34</f>
        <v>-832</v>
      </c>
      <c r="V34" s="155">
        <f>U34/T34</f>
        <v>-2.0542702649317301E-2</v>
      </c>
      <c r="W34" s="153">
        <f>W33+U34</f>
        <v>-2797</v>
      </c>
      <c r="X34" s="156">
        <f t="shared" si="17"/>
        <v>-6.9060023209303475E-2</v>
      </c>
    </row>
    <row r="35" spans="2:24" x14ac:dyDescent="0.25">
      <c r="B35" s="11">
        <v>31</v>
      </c>
      <c r="C35" s="21">
        <v>43916</v>
      </c>
      <c r="D35" s="50">
        <f t="shared" si="30"/>
        <v>50886</v>
      </c>
      <c r="E35" s="35">
        <f t="shared" si="31"/>
        <v>5422</v>
      </c>
      <c r="F35" s="63">
        <f t="shared" ref="F35:F98" si="38">D35*(F$33/D$33)</f>
        <v>3618.8127347948071</v>
      </c>
      <c r="G35" s="27">
        <f t="shared" si="0"/>
        <v>1.0803730822135764E-3</v>
      </c>
      <c r="H35" s="81">
        <f t="shared" si="8"/>
        <v>1.0954062082920739</v>
      </c>
      <c r="I35" s="50">
        <f t="shared" si="32"/>
        <v>67915</v>
      </c>
      <c r="J35" s="18">
        <f t="shared" si="33"/>
        <v>44101</v>
      </c>
      <c r="K35" s="36">
        <f t="shared" si="34"/>
        <v>5422</v>
      </c>
      <c r="L35" s="94">
        <f t="shared" si="35"/>
        <v>-5773</v>
      </c>
      <c r="M35" s="18">
        <f t="shared" si="36"/>
        <v>4432</v>
      </c>
      <c r="N35" s="36">
        <f t="shared" si="37"/>
        <v>861</v>
      </c>
      <c r="P35" s="54">
        <f t="shared" si="10"/>
        <v>1.7738288717228796E-6</v>
      </c>
      <c r="Q35" s="55">
        <f t="shared" si="11"/>
        <v>0.79811427484622444</v>
      </c>
      <c r="R35" s="55">
        <f t="shared" si="12"/>
        <v>-38648.48683864608</v>
      </c>
      <c r="S35" s="163">
        <f t="shared" si="13"/>
        <v>44101</v>
      </c>
      <c r="T35" s="154">
        <v>46406</v>
      </c>
      <c r="U35" s="19">
        <f>S35-T35</f>
        <v>-2305</v>
      </c>
      <c r="V35" s="111">
        <f>U35/T35</f>
        <v>-4.9670301254148168E-2</v>
      </c>
      <c r="W35" s="19">
        <f>W34+U35</f>
        <v>-5102</v>
      </c>
      <c r="X35" s="109">
        <f t="shared" si="17"/>
        <v>-0.10994267982588458</v>
      </c>
    </row>
    <row r="36" spans="2:24" x14ac:dyDescent="0.25">
      <c r="B36" s="9">
        <v>32</v>
      </c>
      <c r="C36" s="22">
        <v>43917</v>
      </c>
      <c r="D36" s="49">
        <f t="shared" si="30"/>
        <v>55249</v>
      </c>
      <c r="E36" s="5">
        <f t="shared" si="31"/>
        <v>6379</v>
      </c>
      <c r="F36" s="62">
        <f t="shared" si="38"/>
        <v>3929.0921822245468</v>
      </c>
      <c r="G36" s="28">
        <f t="shared" si="0"/>
        <v>1.1730049997881122E-3</v>
      </c>
      <c r="H36" s="82">
        <f t="shared" si="8"/>
        <v>1.0857406752348386</v>
      </c>
      <c r="I36" s="49">
        <f t="shared" si="32"/>
        <v>62057</v>
      </c>
      <c r="J36" s="38">
        <f t="shared" si="33"/>
        <v>48464</v>
      </c>
      <c r="K36" s="37">
        <f t="shared" si="34"/>
        <v>6379</v>
      </c>
      <c r="L36" s="93">
        <f t="shared" si="35"/>
        <v>-5858</v>
      </c>
      <c r="M36" s="38">
        <f t="shared" si="36"/>
        <v>4363</v>
      </c>
      <c r="N36" s="37">
        <f t="shared" si="37"/>
        <v>957</v>
      </c>
      <c r="P36" s="53">
        <f t="shared" si="10"/>
        <v>1.7738288717228796E-6</v>
      </c>
      <c r="Q36" s="52">
        <f t="shared" si="11"/>
        <v>0.8005792236709286</v>
      </c>
      <c r="R36" s="52">
        <f t="shared" si="12"/>
        <v>-42966.470495125432</v>
      </c>
      <c r="S36" s="16">
        <f t="shared" si="13"/>
        <v>48464</v>
      </c>
      <c r="T36" s="157">
        <v>51224</v>
      </c>
      <c r="U36" s="158">
        <f>S36-T36</f>
        <v>-2760</v>
      </c>
      <c r="V36" s="112">
        <f>U36/T36</f>
        <v>-5.3880993284397938E-2</v>
      </c>
      <c r="W36" s="158">
        <f>W35+U36</f>
        <v>-7862</v>
      </c>
      <c r="X36" s="108">
        <f t="shared" si="17"/>
        <v>-0.15348274246446977</v>
      </c>
    </row>
    <row r="37" spans="2:24" x14ac:dyDescent="0.25">
      <c r="B37" s="11">
        <v>33</v>
      </c>
      <c r="C37" s="65">
        <v>43918</v>
      </c>
      <c r="D37" s="50">
        <f t="shared" si="30"/>
        <v>59440</v>
      </c>
      <c r="E37" s="35">
        <f t="shared" si="31"/>
        <v>7432</v>
      </c>
      <c r="F37" s="30">
        <f t="shared" si="38"/>
        <v>4227.1396642731461</v>
      </c>
      <c r="G37" s="27">
        <f t="shared" si="0"/>
        <v>1.2619851433945482E-3</v>
      </c>
      <c r="H37" s="85">
        <f t="shared" si="8"/>
        <v>1.0758565765896215</v>
      </c>
      <c r="I37" s="23">
        <f t="shared" si="32"/>
        <v>56215</v>
      </c>
      <c r="J37" s="35">
        <f t="shared" si="33"/>
        <v>52655</v>
      </c>
      <c r="K37" s="39">
        <f t="shared" si="34"/>
        <v>7432</v>
      </c>
      <c r="L37" s="95">
        <f t="shared" si="35"/>
        <v>-5842</v>
      </c>
      <c r="M37" s="35">
        <f t="shared" si="36"/>
        <v>4191</v>
      </c>
      <c r="N37" s="39">
        <f t="shared" si="37"/>
        <v>1053</v>
      </c>
      <c r="P37" s="54">
        <f t="shared" si="10"/>
        <v>1.7738288717228796E-6</v>
      </c>
      <c r="Q37" s="55">
        <f t="shared" si="11"/>
        <v>0.80332690446856725</v>
      </c>
      <c r="R37" s="55">
        <f t="shared" si="12"/>
        <v>-47217.229225544972</v>
      </c>
      <c r="S37" s="163">
        <f t="shared" si="13"/>
        <v>52655</v>
      </c>
      <c r="T37" s="154">
        <v>54968</v>
      </c>
      <c r="U37" s="19">
        <f>S37-T37</f>
        <v>-2313</v>
      </c>
      <c r="V37" s="111">
        <f>U37/T37</f>
        <v>-4.207902779799156E-2</v>
      </c>
      <c r="W37" s="19">
        <f>W36+U37</f>
        <v>-10175</v>
      </c>
      <c r="X37" s="109">
        <f t="shared" si="17"/>
        <v>-0.18510769902488722</v>
      </c>
    </row>
    <row r="38" spans="2:24" x14ac:dyDescent="0.25">
      <c r="B38" s="9">
        <v>34</v>
      </c>
      <c r="C38" s="22">
        <v>43919</v>
      </c>
      <c r="D38" s="49">
        <f t="shared" si="30"/>
        <v>63362</v>
      </c>
      <c r="E38" s="5">
        <f t="shared" si="31"/>
        <v>8579</v>
      </c>
      <c r="F38" s="62">
        <f t="shared" si="38"/>
        <v>4506.0569213942645</v>
      </c>
      <c r="G38" s="28">
        <f t="shared" si="0"/>
        <v>1.3452540823648276E-3</v>
      </c>
      <c r="H38" s="82">
        <f t="shared" si="8"/>
        <v>1.0659825033647377</v>
      </c>
      <c r="I38" s="49">
        <f t="shared" si="32"/>
        <v>50485</v>
      </c>
      <c r="J38" s="38">
        <f t="shared" si="33"/>
        <v>56577</v>
      </c>
      <c r="K38" s="37">
        <f t="shared" si="34"/>
        <v>8579</v>
      </c>
      <c r="L38" s="93">
        <f t="shared" si="35"/>
        <v>-5730</v>
      </c>
      <c r="M38" s="38">
        <f t="shared" si="36"/>
        <v>3922</v>
      </c>
      <c r="N38" s="37">
        <f t="shared" si="37"/>
        <v>1147</v>
      </c>
      <c r="P38" s="53">
        <f t="shared" si="10"/>
        <v>1.7738288717228796E-6</v>
      </c>
      <c r="Q38" s="52">
        <f t="shared" si="11"/>
        <v>0.80636084089985816</v>
      </c>
      <c r="R38" s="52">
        <f t="shared" si="12"/>
        <v>-51300.412777960351</v>
      </c>
      <c r="S38" s="16">
        <f t="shared" si="13"/>
        <v>56577</v>
      </c>
      <c r="T38" s="157">
        <v>58598</v>
      </c>
      <c r="U38" s="158">
        <f>S38-T38</f>
        <v>-2021</v>
      </c>
      <c r="V38" s="112">
        <f>U38/T38</f>
        <v>-3.4489231714392984E-2</v>
      </c>
      <c r="W38" s="158">
        <f>W37+U38</f>
        <v>-12196</v>
      </c>
      <c r="X38" s="108">
        <f t="shared" si="17"/>
        <v>-0.20812997030615379</v>
      </c>
    </row>
    <row r="39" spans="2:24" x14ac:dyDescent="0.25">
      <c r="B39" s="11">
        <v>35</v>
      </c>
      <c r="C39" s="21">
        <v>43920</v>
      </c>
      <c r="D39" s="50">
        <f t="shared" si="30"/>
        <v>66936</v>
      </c>
      <c r="E39" s="35">
        <f t="shared" si="31"/>
        <v>9816</v>
      </c>
      <c r="F39" s="30">
        <f t="shared" si="38"/>
        <v>4760.2257834419133</v>
      </c>
      <c r="G39" s="27">
        <f t="shared" si="0"/>
        <v>1.4211345484229051E-3</v>
      </c>
      <c r="H39" s="85">
        <f t="shared" si="8"/>
        <v>1.0564060477888955</v>
      </c>
      <c r="I39" s="23">
        <f t="shared" si="32"/>
        <v>44950</v>
      </c>
      <c r="J39" s="35">
        <f t="shared" si="33"/>
        <v>60151</v>
      </c>
      <c r="K39" s="39">
        <f t="shared" si="34"/>
        <v>9816</v>
      </c>
      <c r="L39" s="95">
        <f t="shared" si="35"/>
        <v>-5535</v>
      </c>
      <c r="M39" s="35">
        <f t="shared" si="36"/>
        <v>3574</v>
      </c>
      <c r="N39" s="39">
        <f t="shared" si="37"/>
        <v>1237</v>
      </c>
      <c r="P39" s="54">
        <f t="shared" si="10"/>
        <v>1.7738288717228796E-6</v>
      </c>
      <c r="Q39" s="55">
        <f t="shared" si="11"/>
        <v>0.80968255708479275</v>
      </c>
      <c r="R39" s="55">
        <f t="shared" si="12"/>
        <v>-55121.516546171544</v>
      </c>
      <c r="S39" s="163">
        <f t="shared" si="13"/>
        <v>60151</v>
      </c>
      <c r="T39" s="11">
        <v>63460</v>
      </c>
      <c r="U39" s="19">
        <f t="shared" ref="U39:U41" si="39">S39-T39</f>
        <v>-3309</v>
      </c>
      <c r="V39" s="111">
        <f t="shared" ref="V39:V41" si="40">U39/T39</f>
        <v>-5.2143082256539554E-2</v>
      </c>
      <c r="W39" s="19">
        <f t="shared" ref="W39:W40" si="41">W38+U39</f>
        <v>-15505</v>
      </c>
      <c r="X39" s="109">
        <f t="shared" ref="X39:X40" si="42">W39/T39</f>
        <v>-0.24432713520327765</v>
      </c>
    </row>
    <row r="40" spans="2:24" x14ac:dyDescent="0.25">
      <c r="B40" s="9">
        <v>36</v>
      </c>
      <c r="C40" s="22">
        <v>43921</v>
      </c>
      <c r="D40" s="49">
        <f t="shared" si="30"/>
        <v>70099</v>
      </c>
      <c r="E40" s="5">
        <f t="shared" si="31"/>
        <v>11139</v>
      </c>
      <c r="F40" s="62">
        <f t="shared" si="38"/>
        <v>4985.1659375148602</v>
      </c>
      <c r="G40" s="28">
        <f t="shared" si="0"/>
        <v>1.4882889731967434E-3</v>
      </c>
      <c r="H40" s="82">
        <f t="shared" si="8"/>
        <v>1.0472540934624119</v>
      </c>
      <c r="I40" s="49">
        <f t="shared" si="32"/>
        <v>39675</v>
      </c>
      <c r="J40" s="5">
        <f t="shared" si="33"/>
        <v>63314</v>
      </c>
      <c r="K40" s="37">
        <f t="shared" si="34"/>
        <v>11139</v>
      </c>
      <c r="L40" s="93">
        <f t="shared" si="35"/>
        <v>-5275</v>
      </c>
      <c r="M40" s="5">
        <f t="shared" si="36"/>
        <v>3163</v>
      </c>
      <c r="N40" s="37">
        <f t="shared" si="37"/>
        <v>1323</v>
      </c>
      <c r="P40" s="53">
        <f t="shared" si="10"/>
        <v>1.7738288717228796E-6</v>
      </c>
      <c r="Q40" s="52">
        <f t="shared" si="11"/>
        <v>0.8132845302811994</v>
      </c>
      <c r="R40" s="52">
        <f t="shared" si="12"/>
        <v>-58603.572861211527</v>
      </c>
      <c r="S40" s="16">
        <f t="shared" si="13"/>
        <v>63314</v>
      </c>
      <c r="T40" s="169">
        <v>68200</v>
      </c>
      <c r="U40" s="158">
        <f t="shared" si="39"/>
        <v>-4886</v>
      </c>
      <c r="V40" s="112">
        <f t="shared" si="40"/>
        <v>-7.1642228739002931E-2</v>
      </c>
      <c r="W40" s="158">
        <f t="shared" si="41"/>
        <v>-20391</v>
      </c>
      <c r="X40" s="108">
        <f t="shared" si="42"/>
        <v>-0.29898826979472143</v>
      </c>
    </row>
    <row r="41" spans="2:24" x14ac:dyDescent="0.25">
      <c r="B41" s="11">
        <v>37</v>
      </c>
      <c r="C41" s="21">
        <v>43922</v>
      </c>
      <c r="D41" s="50">
        <f t="shared" si="30"/>
        <v>72809</v>
      </c>
      <c r="E41" s="35">
        <f t="shared" si="31"/>
        <v>12543</v>
      </c>
      <c r="F41" s="30">
        <f t="shared" si="38"/>
        <v>5177.8905083456175</v>
      </c>
      <c r="G41" s="27">
        <f t="shared" si="0"/>
        <v>1.5458256444383185E-3</v>
      </c>
      <c r="H41" s="85">
        <f t="shared" si="8"/>
        <v>1.0386596099801708</v>
      </c>
      <c r="I41" s="50">
        <f t="shared" si="32"/>
        <v>34706</v>
      </c>
      <c r="J41" s="18">
        <f t="shared" si="33"/>
        <v>66024</v>
      </c>
      <c r="K41" s="36">
        <f t="shared" si="34"/>
        <v>12543</v>
      </c>
      <c r="L41" s="94">
        <f t="shared" si="35"/>
        <v>-4969</v>
      </c>
      <c r="M41" s="18">
        <f t="shared" si="36"/>
        <v>2710</v>
      </c>
      <c r="N41" s="36">
        <f t="shared" si="37"/>
        <v>1404</v>
      </c>
      <c r="P41" s="54">
        <f t="shared" si="10"/>
        <v>1.7738288717228796E-6</v>
      </c>
      <c r="Q41" s="55">
        <f t="shared" si="11"/>
        <v>0.81716276140762478</v>
      </c>
      <c r="R41" s="55">
        <f t="shared" si="12"/>
        <v>-61685.202442764821</v>
      </c>
      <c r="S41" s="163">
        <f t="shared" si="13"/>
        <v>66024</v>
      </c>
      <c r="T41" s="154">
        <v>72084</v>
      </c>
      <c r="U41" s="19">
        <f t="shared" si="39"/>
        <v>-6060</v>
      </c>
      <c r="V41" s="111">
        <f t="shared" si="40"/>
        <v>-8.4068586648909607E-2</v>
      </c>
      <c r="W41" s="19">
        <f t="shared" ref="W41" si="43">W40+U41</f>
        <v>-26451</v>
      </c>
      <c r="X41" s="109">
        <f t="shared" ref="X41" si="44">W41/T41</f>
        <v>-0.36694689528882968</v>
      </c>
    </row>
    <row r="42" spans="2:24" x14ac:dyDescent="0.25">
      <c r="B42" s="9">
        <v>38</v>
      </c>
      <c r="C42" s="22">
        <v>43923</v>
      </c>
      <c r="D42" s="49">
        <f t="shared" si="30"/>
        <v>75042</v>
      </c>
      <c r="E42" s="5">
        <f t="shared" si="31"/>
        <v>14021</v>
      </c>
      <c r="F42" s="62">
        <f t="shared" si="38"/>
        <v>5336.69271006705</v>
      </c>
      <c r="G42" s="28">
        <f t="shared" si="0"/>
        <v>1.5932350122916164E-3</v>
      </c>
      <c r="H42" s="82">
        <f t="shared" si="8"/>
        <v>1.0306692853905424</v>
      </c>
      <c r="I42" s="49">
        <f t="shared" si="32"/>
        <v>30072</v>
      </c>
      <c r="J42" s="38">
        <f t="shared" si="33"/>
        <v>68257</v>
      </c>
      <c r="K42" s="37">
        <f t="shared" si="34"/>
        <v>14021</v>
      </c>
      <c r="L42" s="93">
        <f t="shared" si="35"/>
        <v>-4634</v>
      </c>
      <c r="M42" s="38">
        <f t="shared" si="36"/>
        <v>2233</v>
      </c>
      <c r="N42" s="37">
        <f t="shared" si="37"/>
        <v>1478</v>
      </c>
      <c r="P42" s="53">
        <f t="shared" si="10"/>
        <v>1.7738288717228796E-6</v>
      </c>
      <c r="Q42" s="52">
        <f t="shared" si="11"/>
        <v>0.82130960886671356</v>
      </c>
      <c r="R42" s="52">
        <f t="shared" si="12"/>
        <v>-64325.485770621104</v>
      </c>
      <c r="S42" s="16">
        <f t="shared" si="13"/>
        <v>68257</v>
      </c>
      <c r="T42" s="157"/>
      <c r="U42" s="158"/>
      <c r="V42" s="112"/>
      <c r="W42" s="158"/>
      <c r="X42" s="108"/>
    </row>
    <row r="43" spans="2:24" x14ac:dyDescent="0.25">
      <c r="B43" s="11">
        <v>39</v>
      </c>
      <c r="C43" s="21">
        <v>43924</v>
      </c>
      <c r="D43" s="50">
        <f t="shared" si="30"/>
        <v>76793</v>
      </c>
      <c r="E43" s="35">
        <f t="shared" si="31"/>
        <v>15568</v>
      </c>
      <c r="F43" s="30">
        <f t="shared" si="38"/>
        <v>5461.2169622901702</v>
      </c>
      <c r="G43" s="27">
        <f t="shared" si="0"/>
        <v>1.6304109205366342E-3</v>
      </c>
      <c r="H43" s="85">
        <f t="shared" si="8"/>
        <v>1.0233335998507502</v>
      </c>
      <c r="I43" s="50">
        <f t="shared" si="32"/>
        <v>25784</v>
      </c>
      <c r="J43" s="18">
        <f t="shared" si="33"/>
        <v>70008</v>
      </c>
      <c r="K43" s="36">
        <f t="shared" si="34"/>
        <v>15568</v>
      </c>
      <c r="L43" s="94">
        <f t="shared" si="35"/>
        <v>-4288</v>
      </c>
      <c r="M43" s="18">
        <f t="shared" si="36"/>
        <v>1751</v>
      </c>
      <c r="N43" s="36">
        <f t="shared" si="37"/>
        <v>1547</v>
      </c>
      <c r="P43" s="54">
        <f t="shared" si="10"/>
        <v>1.7738288717228796E-6</v>
      </c>
      <c r="Q43" s="55">
        <f t="shared" si="11"/>
        <v>0.82571543152038385</v>
      </c>
      <c r="R43" s="55">
        <f t="shared" si="12"/>
        <v>-66501.040261803049</v>
      </c>
      <c r="S43" s="163">
        <f t="shared" si="13"/>
        <v>70008</v>
      </c>
      <c r="T43" s="154"/>
      <c r="U43" s="19"/>
      <c r="V43" s="111"/>
      <c r="W43" s="19"/>
      <c r="X43" s="109"/>
    </row>
    <row r="44" spans="2:24" x14ac:dyDescent="0.25">
      <c r="B44" s="9">
        <v>40</v>
      </c>
      <c r="C44" s="22">
        <v>43925</v>
      </c>
      <c r="D44" s="49">
        <f t="shared" si="30"/>
        <v>78070</v>
      </c>
      <c r="E44" s="5">
        <f t="shared" si="31"/>
        <v>17177</v>
      </c>
      <c r="F44" s="62">
        <f t="shared" si="38"/>
        <v>5552.0321936373575</v>
      </c>
      <c r="G44" s="28">
        <f t="shared" si="0"/>
        <v>1.6575232191253764E-3</v>
      </c>
      <c r="H44" s="82">
        <f t="shared" si="8"/>
        <v>1.0166291198416522</v>
      </c>
      <c r="I44" s="49">
        <f t="shared" si="32"/>
        <v>21839</v>
      </c>
      <c r="J44" s="38">
        <f t="shared" si="33"/>
        <v>71285</v>
      </c>
      <c r="K44" s="37">
        <f t="shared" si="34"/>
        <v>17177</v>
      </c>
      <c r="L44" s="93">
        <f t="shared" si="35"/>
        <v>-3945</v>
      </c>
      <c r="M44" s="38">
        <f t="shared" si="36"/>
        <v>1277</v>
      </c>
      <c r="N44" s="37">
        <f t="shared" si="37"/>
        <v>1609</v>
      </c>
      <c r="P44" s="53">
        <f t="shared" si="10"/>
        <v>1.7738288717228796E-6</v>
      </c>
      <c r="Q44" s="52">
        <f t="shared" si="11"/>
        <v>0.83036906411056211</v>
      </c>
      <c r="R44" s="52">
        <f t="shared" si="12"/>
        <v>-68206.994544857051</v>
      </c>
      <c r="S44" s="16">
        <f t="shared" si="13"/>
        <v>71285</v>
      </c>
      <c r="T44" s="157"/>
      <c r="U44" s="158"/>
      <c r="V44" s="112"/>
      <c r="W44" s="158"/>
      <c r="X44" s="108"/>
    </row>
    <row r="45" spans="2:24" x14ac:dyDescent="0.25">
      <c r="B45" s="11">
        <v>41</v>
      </c>
      <c r="C45" s="21">
        <v>43926</v>
      </c>
      <c r="D45" s="50">
        <f t="shared" si="30"/>
        <v>78892</v>
      </c>
      <c r="E45" s="35">
        <f t="shared" si="31"/>
        <v>18842</v>
      </c>
      <c r="F45" s="30">
        <f t="shared" si="38"/>
        <v>5610.4896095867607</v>
      </c>
      <c r="G45" s="27">
        <f t="shared" si="0"/>
        <v>1.6749753016938541E-3</v>
      </c>
      <c r="H45" s="85">
        <f t="shared" si="8"/>
        <v>1.010529012424747</v>
      </c>
      <c r="I45" s="23">
        <f t="shared" si="32"/>
        <v>18224</v>
      </c>
      <c r="J45" s="35">
        <f t="shared" si="33"/>
        <v>72107</v>
      </c>
      <c r="K45" s="39">
        <f t="shared" si="34"/>
        <v>18842</v>
      </c>
      <c r="L45" s="95">
        <f t="shared" si="35"/>
        <v>-3615</v>
      </c>
      <c r="M45" s="35">
        <f t="shared" si="36"/>
        <v>822</v>
      </c>
      <c r="N45" s="39">
        <f t="shared" si="37"/>
        <v>1665</v>
      </c>
      <c r="P45" s="54">
        <f t="shared" si="10"/>
        <v>1.7738288717228796E-6</v>
      </c>
      <c r="Q45" s="55">
        <f t="shared" si="11"/>
        <v>0.83526086549916667</v>
      </c>
      <c r="R45" s="55">
        <f t="shared" si="12"/>
        <v>-69451.142814108884</v>
      </c>
      <c r="S45" s="163">
        <f t="shared" si="13"/>
        <v>72107</v>
      </c>
      <c r="T45" s="154"/>
      <c r="U45" s="19"/>
      <c r="V45" s="111"/>
      <c r="W45" s="19"/>
      <c r="X45" s="109"/>
    </row>
    <row r="46" spans="2:24" x14ac:dyDescent="0.25">
      <c r="B46" s="9">
        <v>42</v>
      </c>
      <c r="C46" s="22">
        <v>43927</v>
      </c>
      <c r="D46" s="49">
        <f t="shared" si="30"/>
        <v>79285</v>
      </c>
      <c r="E46" s="5">
        <f t="shared" si="31"/>
        <v>20558</v>
      </c>
      <c r="F46" s="62">
        <f t="shared" si="38"/>
        <v>5638.4382281611106</v>
      </c>
      <c r="G46" s="28">
        <f t="shared" si="0"/>
        <v>1.6833191805860825E-3</v>
      </c>
      <c r="H46" s="82">
        <f t="shared" si="8"/>
        <v>1.0049814936875729</v>
      </c>
      <c r="I46" s="49">
        <f t="shared" si="32"/>
        <v>14917</v>
      </c>
      <c r="J46" s="38">
        <f t="shared" si="33"/>
        <v>72500</v>
      </c>
      <c r="K46" s="37">
        <f t="shared" si="34"/>
        <v>20558</v>
      </c>
      <c r="L46" s="93">
        <f t="shared" si="35"/>
        <v>-3307</v>
      </c>
      <c r="M46" s="38">
        <f t="shared" si="36"/>
        <v>393</v>
      </c>
      <c r="N46" s="37">
        <f t="shared" si="37"/>
        <v>1716</v>
      </c>
      <c r="P46" s="53">
        <f t="shared" si="10"/>
        <v>1.7738288717228796E-6</v>
      </c>
      <c r="Q46" s="52">
        <f t="shared" si="11"/>
        <v>0.8403795515729402</v>
      </c>
      <c r="R46" s="52">
        <f t="shared" si="12"/>
        <v>-70251.996281082276</v>
      </c>
      <c r="S46" s="16">
        <f t="shared" si="13"/>
        <v>72500</v>
      </c>
      <c r="T46" s="157"/>
      <c r="U46" s="158"/>
      <c r="V46" s="112"/>
      <c r="W46" s="158"/>
      <c r="X46" s="108"/>
    </row>
    <row r="47" spans="2:24" x14ac:dyDescent="0.25">
      <c r="B47" s="11">
        <v>43</v>
      </c>
      <c r="C47" s="21">
        <v>43928</v>
      </c>
      <c r="D47" s="50">
        <f t="shared" si="30"/>
        <v>79285</v>
      </c>
      <c r="E47" s="35">
        <f t="shared" si="31"/>
        <v>22319</v>
      </c>
      <c r="F47" s="30">
        <f t="shared" si="38"/>
        <v>5638.4382281611106</v>
      </c>
      <c r="G47" s="27">
        <f t="shared" si="0"/>
        <v>1.6833191805860825E-3</v>
      </c>
      <c r="H47" s="85">
        <f t="shared" si="8"/>
        <v>1</v>
      </c>
      <c r="I47" s="23">
        <f t="shared" si="32"/>
        <v>11891</v>
      </c>
      <c r="J47" s="35">
        <f t="shared" si="33"/>
        <v>72496</v>
      </c>
      <c r="K47" s="39">
        <f t="shared" si="34"/>
        <v>22319</v>
      </c>
      <c r="L47" s="95">
        <f t="shared" si="35"/>
        <v>-3026</v>
      </c>
      <c r="M47" s="35">
        <f t="shared" si="36"/>
        <v>-4</v>
      </c>
      <c r="N47" s="39">
        <f t="shared" si="37"/>
        <v>1761</v>
      </c>
      <c r="P47" s="54">
        <f t="shared" si="10"/>
        <v>1.7738288717228796E-6</v>
      </c>
      <c r="Q47" s="55">
        <f t="shared" si="11"/>
        <v>0.84571748073452746</v>
      </c>
      <c r="R47" s="55">
        <f t="shared" si="12"/>
        <v>-70634.886077335963</v>
      </c>
      <c r="S47" s="163">
        <f t="shared" si="13"/>
        <v>72496</v>
      </c>
      <c r="T47" s="154"/>
      <c r="U47" s="19"/>
      <c r="V47" s="111"/>
      <c r="W47" s="19"/>
      <c r="X47" s="109"/>
    </row>
    <row r="48" spans="2:24" x14ac:dyDescent="0.25">
      <c r="B48" s="9">
        <v>44</v>
      </c>
      <c r="C48" s="22">
        <v>43929</v>
      </c>
      <c r="D48" s="49">
        <f t="shared" si="30"/>
        <v>79285</v>
      </c>
      <c r="E48" s="5">
        <f t="shared" si="31"/>
        <v>24120</v>
      </c>
      <c r="F48" s="62">
        <f t="shared" si="38"/>
        <v>5638.4382281611106</v>
      </c>
      <c r="G48" s="28">
        <f t="shared" si="0"/>
        <v>1.6833191805860825E-3</v>
      </c>
      <c r="H48" s="82">
        <f t="shared" si="8"/>
        <v>1</v>
      </c>
      <c r="I48" s="49">
        <f t="shared" si="32"/>
        <v>9116</v>
      </c>
      <c r="J48" s="38">
        <f t="shared" si="33"/>
        <v>72130</v>
      </c>
      <c r="K48" s="37">
        <f t="shared" si="34"/>
        <v>24120</v>
      </c>
      <c r="L48" s="93">
        <f t="shared" si="35"/>
        <v>-2775</v>
      </c>
      <c r="M48" s="38">
        <f t="shared" si="36"/>
        <v>-366</v>
      </c>
      <c r="N48" s="37">
        <f t="shared" si="37"/>
        <v>1801</v>
      </c>
      <c r="P48" s="53">
        <f t="shared" si="10"/>
        <v>1.7738288717228796E-6</v>
      </c>
      <c r="Q48" s="52">
        <f t="shared" si="11"/>
        <v>0.85126513070103027</v>
      </c>
      <c r="R48" s="52">
        <f t="shared" si="12"/>
        <v>-70630.988980173075</v>
      </c>
      <c r="S48" s="16">
        <f t="shared" si="13"/>
        <v>72130</v>
      </c>
      <c r="T48" s="157"/>
      <c r="U48" s="158"/>
      <c r="V48" s="112"/>
      <c r="W48" s="158"/>
      <c r="X48" s="108"/>
    </row>
    <row r="49" spans="2:24" x14ac:dyDescent="0.25">
      <c r="B49" s="11">
        <v>45</v>
      </c>
      <c r="C49" s="21">
        <v>43930</v>
      </c>
      <c r="D49" s="50">
        <f t="shared" si="30"/>
        <v>79285</v>
      </c>
      <c r="E49" s="35">
        <f t="shared" si="31"/>
        <v>25957</v>
      </c>
      <c r="F49" s="30">
        <f t="shared" si="38"/>
        <v>5638.4382281611106</v>
      </c>
      <c r="G49" s="27">
        <f t="shared" si="0"/>
        <v>1.6833191805860825E-3</v>
      </c>
      <c r="H49" s="85">
        <f t="shared" si="8"/>
        <v>1</v>
      </c>
      <c r="I49" s="23">
        <f t="shared" si="32"/>
        <v>6562</v>
      </c>
      <c r="J49" s="35">
        <f t="shared" si="33"/>
        <v>71436</v>
      </c>
      <c r="K49" s="39">
        <f t="shared" si="34"/>
        <v>25957</v>
      </c>
      <c r="L49" s="95">
        <f t="shared" si="35"/>
        <v>-2554</v>
      </c>
      <c r="M49" s="35">
        <f t="shared" si="36"/>
        <v>-694</v>
      </c>
      <c r="N49" s="39">
        <f t="shared" si="37"/>
        <v>1837</v>
      </c>
      <c r="P49" s="54">
        <f t="shared" si="10"/>
        <v>1.7738288717228796E-6</v>
      </c>
      <c r="Q49" s="55">
        <f t="shared" si="11"/>
        <v>0.85701309804473436</v>
      </c>
      <c r="R49" s="55">
        <f t="shared" si="12"/>
        <v>-70274.404589768877</v>
      </c>
      <c r="S49" s="163">
        <f t="shared" si="13"/>
        <v>71436</v>
      </c>
      <c r="T49" s="154"/>
      <c r="U49" s="19"/>
      <c r="V49" s="111"/>
      <c r="W49" s="19"/>
      <c r="X49" s="109"/>
    </row>
    <row r="50" spans="2:24" x14ac:dyDescent="0.25">
      <c r="B50" s="9">
        <v>46</v>
      </c>
      <c r="C50" s="65">
        <v>43931</v>
      </c>
      <c r="D50" s="49">
        <f t="shared" si="30"/>
        <v>79285</v>
      </c>
      <c r="E50" s="5">
        <f t="shared" si="31"/>
        <v>27826</v>
      </c>
      <c r="F50" s="62">
        <f t="shared" si="38"/>
        <v>5638.4382281611106</v>
      </c>
      <c r="G50" s="28">
        <f t="shared" si="0"/>
        <v>1.6833191805860825E-3</v>
      </c>
      <c r="H50" s="82">
        <f t="shared" si="8"/>
        <v>1</v>
      </c>
      <c r="I50" s="49">
        <f t="shared" si="32"/>
        <v>4198</v>
      </c>
      <c r="J50" s="38">
        <f t="shared" si="33"/>
        <v>70449</v>
      </c>
      <c r="K50" s="37">
        <f t="shared" si="34"/>
        <v>27826</v>
      </c>
      <c r="L50" s="93">
        <f t="shared" si="35"/>
        <v>-2364</v>
      </c>
      <c r="M50" s="38">
        <f t="shared" si="36"/>
        <v>-987</v>
      </c>
      <c r="N50" s="37">
        <f t="shared" si="37"/>
        <v>1869</v>
      </c>
      <c r="P50" s="53">
        <f t="shared" si="10"/>
        <v>1.7738288717228796E-6</v>
      </c>
      <c r="Q50" s="52">
        <f t="shared" si="11"/>
        <v>0.86295386002346852</v>
      </c>
      <c r="R50" s="52">
        <f t="shared" si="12"/>
        <v>-69598.258232007895</v>
      </c>
      <c r="S50" s="16">
        <f t="shared" si="13"/>
        <v>70449</v>
      </c>
      <c r="T50" s="157"/>
      <c r="U50" s="158"/>
      <c r="V50" s="112"/>
      <c r="W50" s="158"/>
      <c r="X50" s="108"/>
    </row>
    <row r="51" spans="2:24" x14ac:dyDescent="0.25">
      <c r="B51" s="11">
        <v>47</v>
      </c>
      <c r="C51" s="21">
        <v>43932</v>
      </c>
      <c r="D51" s="50">
        <f t="shared" si="30"/>
        <v>79285</v>
      </c>
      <c r="E51" s="35">
        <f t="shared" si="31"/>
        <v>29724</v>
      </c>
      <c r="F51" s="30">
        <f t="shared" si="38"/>
        <v>5638.4382281611106</v>
      </c>
      <c r="G51" s="27">
        <f t="shared" si="0"/>
        <v>1.6833191805860825E-3</v>
      </c>
      <c r="H51" s="85">
        <f t="shared" si="8"/>
        <v>1</v>
      </c>
      <c r="I51" s="50">
        <f t="shared" si="32"/>
        <v>1994</v>
      </c>
      <c r="J51" s="18">
        <f t="shared" si="33"/>
        <v>69201</v>
      </c>
      <c r="K51" s="36">
        <f t="shared" si="34"/>
        <v>29724</v>
      </c>
      <c r="L51" s="94">
        <f t="shared" si="35"/>
        <v>-2204</v>
      </c>
      <c r="M51" s="18">
        <f t="shared" si="36"/>
        <v>-1248</v>
      </c>
      <c r="N51" s="36">
        <f t="shared" si="37"/>
        <v>1898</v>
      </c>
      <c r="P51" s="54">
        <f t="shared" si="10"/>
        <v>1.7738288717228796E-6</v>
      </c>
      <c r="Q51" s="55">
        <f t="shared" si="11"/>
        <v>0.86907989389506102</v>
      </c>
      <c r="R51" s="55">
        <f t="shared" si="12"/>
        <v>-68636.649507065405</v>
      </c>
      <c r="S51" s="163">
        <f t="shared" si="13"/>
        <v>69201</v>
      </c>
      <c r="T51" s="154"/>
      <c r="U51" s="19"/>
      <c r="V51" s="111"/>
      <c r="W51" s="19"/>
      <c r="X51" s="109"/>
    </row>
    <row r="52" spans="2:24" x14ac:dyDescent="0.25">
      <c r="B52" s="9">
        <v>48</v>
      </c>
      <c r="C52" s="22">
        <v>43933</v>
      </c>
      <c r="D52" s="49">
        <f t="shared" si="30"/>
        <v>79285</v>
      </c>
      <c r="E52" s="5">
        <f t="shared" si="31"/>
        <v>31647</v>
      </c>
      <c r="F52" s="62">
        <f t="shared" si="38"/>
        <v>5638.4382281611106</v>
      </c>
      <c r="G52" s="28">
        <f t="shared" si="0"/>
        <v>1.6833191805860825E-3</v>
      </c>
      <c r="H52" s="82">
        <f t="shared" si="8"/>
        <v>1</v>
      </c>
      <c r="I52" s="49">
        <f t="shared" si="32"/>
        <v>-77</v>
      </c>
      <c r="J52" s="38">
        <f t="shared" si="33"/>
        <v>67724</v>
      </c>
      <c r="K52" s="37">
        <f t="shared" si="34"/>
        <v>31647</v>
      </c>
      <c r="L52" s="93">
        <f t="shared" si="35"/>
        <v>-2071</v>
      </c>
      <c r="M52" s="38">
        <f t="shared" si="36"/>
        <v>-1477</v>
      </c>
      <c r="N52" s="37">
        <f t="shared" si="37"/>
        <v>1923</v>
      </c>
      <c r="P52" s="53">
        <f t="shared" si="10"/>
        <v>1.7738288717228796E-6</v>
      </c>
      <c r="Q52" s="52">
        <f t="shared" si="11"/>
        <v>0.87538731943324255</v>
      </c>
      <c r="R52" s="52">
        <f t="shared" si="12"/>
        <v>-67420.755192244498</v>
      </c>
      <c r="S52" s="16">
        <f t="shared" si="13"/>
        <v>67724</v>
      </c>
      <c r="T52" s="157"/>
      <c r="U52" s="158"/>
      <c r="V52" s="112"/>
      <c r="W52" s="158"/>
      <c r="X52" s="108"/>
    </row>
    <row r="53" spans="2:24" x14ac:dyDescent="0.25">
      <c r="B53" s="11">
        <v>49</v>
      </c>
      <c r="C53" s="21">
        <v>43934</v>
      </c>
      <c r="D53" s="50">
        <f t="shared" si="30"/>
        <v>79285</v>
      </c>
      <c r="E53" s="35">
        <f t="shared" si="31"/>
        <v>33592</v>
      </c>
      <c r="F53" s="30">
        <f t="shared" si="38"/>
        <v>5638.4382281611106</v>
      </c>
      <c r="G53" s="27">
        <f t="shared" si="0"/>
        <v>1.6833191805860825E-3</v>
      </c>
      <c r="H53" s="85">
        <f t="shared" si="8"/>
        <v>1</v>
      </c>
      <c r="I53" s="50">
        <f t="shared" si="32"/>
        <v>-2042</v>
      </c>
      <c r="J53" s="18">
        <f t="shared" si="33"/>
        <v>66046</v>
      </c>
      <c r="K53" s="36">
        <f t="shared" si="34"/>
        <v>33592</v>
      </c>
      <c r="L53" s="94">
        <f t="shared" si="35"/>
        <v>-1965</v>
      </c>
      <c r="M53" s="18">
        <f t="shared" si="36"/>
        <v>-1678</v>
      </c>
      <c r="N53" s="36">
        <f t="shared" si="37"/>
        <v>1945</v>
      </c>
      <c r="P53" s="54">
        <f t="shared" si="10"/>
        <v>1.7738288717228796E-6</v>
      </c>
      <c r="Q53" s="55">
        <f t="shared" si="11"/>
        <v>0.88186685206548254</v>
      </c>
      <c r="R53" s="55">
        <f t="shared" si="12"/>
        <v>-65981.75206484829</v>
      </c>
      <c r="S53" s="163">
        <f t="shared" si="13"/>
        <v>66046</v>
      </c>
      <c r="T53" s="154"/>
      <c r="U53" s="19"/>
      <c r="V53" s="111"/>
      <c r="W53" s="19"/>
      <c r="X53" s="109"/>
    </row>
    <row r="54" spans="2:24" x14ac:dyDescent="0.25">
      <c r="B54" s="9">
        <v>50</v>
      </c>
      <c r="C54" s="22">
        <v>43935</v>
      </c>
      <c r="D54" s="49">
        <f t="shared" si="30"/>
        <v>79285</v>
      </c>
      <c r="E54" s="5">
        <f t="shared" si="31"/>
        <v>35558</v>
      </c>
      <c r="F54" s="62">
        <f t="shared" si="38"/>
        <v>5638.4382281611106</v>
      </c>
      <c r="G54" s="28">
        <f t="shared" si="0"/>
        <v>1.6833191805860825E-3</v>
      </c>
      <c r="H54" s="82">
        <f t="shared" si="8"/>
        <v>1</v>
      </c>
      <c r="I54" s="49">
        <f t="shared" si="32"/>
        <v>-3924</v>
      </c>
      <c r="J54" s="38">
        <f t="shared" si="33"/>
        <v>64193</v>
      </c>
      <c r="K54" s="37">
        <f t="shared" si="34"/>
        <v>35558</v>
      </c>
      <c r="L54" s="93">
        <f t="shared" si="35"/>
        <v>-1882</v>
      </c>
      <c r="M54" s="38">
        <f t="shared" si="36"/>
        <v>-1853</v>
      </c>
      <c r="N54" s="37">
        <f t="shared" si="37"/>
        <v>1966</v>
      </c>
      <c r="P54" s="53">
        <f t="shared" si="10"/>
        <v>1.7738288717228796E-6</v>
      </c>
      <c r="Q54" s="52">
        <f t="shared" si="11"/>
        <v>0.88851637339587053</v>
      </c>
      <c r="R54" s="52">
        <f t="shared" si="12"/>
        <v>-64346.919805016987</v>
      </c>
      <c r="S54" s="16">
        <f t="shared" si="13"/>
        <v>64193</v>
      </c>
      <c r="T54" s="157"/>
      <c r="U54" s="158"/>
      <c r="V54" s="112"/>
      <c r="W54" s="158"/>
      <c r="X54" s="108"/>
    </row>
    <row r="55" spans="2:24" x14ac:dyDescent="0.25">
      <c r="B55" s="11">
        <v>51</v>
      </c>
      <c r="C55" s="21">
        <v>43936</v>
      </c>
      <c r="D55" s="50">
        <f t="shared" si="30"/>
        <v>79285</v>
      </c>
      <c r="E55" s="35">
        <f t="shared" si="31"/>
        <v>37542</v>
      </c>
      <c r="F55" s="30">
        <f t="shared" si="38"/>
        <v>5638.4382281611106</v>
      </c>
      <c r="G55" s="27">
        <f t="shared" si="0"/>
        <v>1.6833191805860825E-3</v>
      </c>
      <c r="H55" s="85">
        <f t="shared" si="8"/>
        <v>1</v>
      </c>
      <c r="I55" s="23">
        <f t="shared" si="32"/>
        <v>-5746</v>
      </c>
      <c r="J55" s="35">
        <f t="shared" si="33"/>
        <v>62190</v>
      </c>
      <c r="K55" s="39">
        <f t="shared" si="34"/>
        <v>37542</v>
      </c>
      <c r="L55" s="95">
        <f t="shared" si="35"/>
        <v>-1822</v>
      </c>
      <c r="M55" s="35">
        <f t="shared" si="36"/>
        <v>-2003</v>
      </c>
      <c r="N55" s="39">
        <f t="shared" si="37"/>
        <v>1984</v>
      </c>
      <c r="P55" s="54">
        <f t="shared" ref="P55:P86" si="45">R$17*((1+P$17-Q$17)*(1+P$17+S$17)-Q$17)</f>
        <v>1.7738288717228796E-6</v>
      </c>
      <c r="Q55" s="55">
        <f t="shared" ref="Q55:Q86" si="46">(1+P$17-Q$17)*(1+P$17+S$17)-R$17*((S$17*K54)+((I54+J54)*(1+P$17+S$17)))</f>
        <v>0.89533047907814556</v>
      </c>
      <c r="R55" s="55">
        <f t="shared" ref="R55:R86" si="47">-J54*(1+P$17+S$17)</f>
        <v>-62541.589544309347</v>
      </c>
      <c r="S55" s="163">
        <f t="shared" si="13"/>
        <v>62190</v>
      </c>
      <c r="T55" s="154"/>
      <c r="U55" s="19"/>
      <c r="V55" s="111"/>
      <c r="W55" s="19"/>
      <c r="X55" s="109"/>
    </row>
    <row r="56" spans="2:24" x14ac:dyDescent="0.25">
      <c r="B56" s="9">
        <v>52</v>
      </c>
      <c r="C56" s="22">
        <v>43937</v>
      </c>
      <c r="D56" s="49">
        <f t="shared" si="30"/>
        <v>79285</v>
      </c>
      <c r="E56" s="5">
        <f t="shared" si="31"/>
        <v>39542</v>
      </c>
      <c r="F56" s="62">
        <f t="shared" si="38"/>
        <v>5638.4382281611106</v>
      </c>
      <c r="G56" s="28">
        <f t="shared" si="0"/>
        <v>1.6833191805860825E-3</v>
      </c>
      <c r="H56" s="82">
        <f t="shared" si="8"/>
        <v>1</v>
      </c>
      <c r="I56" s="49">
        <f t="shared" si="32"/>
        <v>-7528</v>
      </c>
      <c r="J56" s="38">
        <f t="shared" si="33"/>
        <v>60059</v>
      </c>
      <c r="K56" s="37">
        <f t="shared" si="34"/>
        <v>39542</v>
      </c>
      <c r="L56" s="93">
        <f t="shared" si="35"/>
        <v>-1782</v>
      </c>
      <c r="M56" s="38">
        <f t="shared" si="36"/>
        <v>-2131</v>
      </c>
      <c r="N56" s="37">
        <f t="shared" si="37"/>
        <v>2000</v>
      </c>
      <c r="P56" s="53">
        <f t="shared" si="45"/>
        <v>1.7738288717228796E-6</v>
      </c>
      <c r="Q56" s="52">
        <f t="shared" si="46"/>
        <v>0.90230528888603811</v>
      </c>
      <c r="R56" s="52">
        <f t="shared" si="47"/>
        <v>-60590.118139993436</v>
      </c>
      <c r="S56" s="16">
        <f t="shared" si="13"/>
        <v>60059</v>
      </c>
      <c r="T56" s="157"/>
      <c r="U56" s="158"/>
      <c r="V56" s="112"/>
      <c r="W56" s="158"/>
      <c r="X56" s="108"/>
    </row>
    <row r="57" spans="2:24" x14ac:dyDescent="0.25">
      <c r="B57" s="11">
        <v>53</v>
      </c>
      <c r="C57" s="21">
        <v>43938</v>
      </c>
      <c r="D57" s="50">
        <f t="shared" si="30"/>
        <v>79285</v>
      </c>
      <c r="E57" s="35">
        <f t="shared" si="31"/>
        <v>41558</v>
      </c>
      <c r="F57" s="30">
        <f t="shared" si="38"/>
        <v>5638.4382281611106</v>
      </c>
      <c r="G57" s="27">
        <f t="shared" si="0"/>
        <v>1.6833191805860825E-3</v>
      </c>
      <c r="H57" s="85">
        <f t="shared" si="8"/>
        <v>1</v>
      </c>
      <c r="I57" s="23">
        <f t="shared" si="32"/>
        <v>-9289</v>
      </c>
      <c r="J57" s="35">
        <f t="shared" si="33"/>
        <v>57820</v>
      </c>
      <c r="K57" s="39">
        <f t="shared" si="34"/>
        <v>41558</v>
      </c>
      <c r="L57" s="95">
        <f t="shared" si="35"/>
        <v>-1761</v>
      </c>
      <c r="M57" s="35">
        <f t="shared" si="36"/>
        <v>-2239</v>
      </c>
      <c r="N57" s="39">
        <f t="shared" si="37"/>
        <v>2016</v>
      </c>
      <c r="P57" s="54">
        <f t="shared" si="45"/>
        <v>1.7738288717228796E-6</v>
      </c>
      <c r="Q57" s="55">
        <f t="shared" si="46"/>
        <v>0.9094370414484626</v>
      </c>
      <c r="R57" s="55">
        <f t="shared" si="47"/>
        <v>-58513.939626465115</v>
      </c>
      <c r="S57" s="163">
        <f t="shared" si="13"/>
        <v>57820</v>
      </c>
      <c r="T57" s="154"/>
      <c r="U57" s="19"/>
      <c r="V57" s="111"/>
      <c r="W57" s="19"/>
      <c r="X57" s="109"/>
    </row>
    <row r="58" spans="2:24" x14ac:dyDescent="0.25">
      <c r="B58" s="9">
        <v>54</v>
      </c>
      <c r="C58" s="22">
        <v>43939</v>
      </c>
      <c r="D58" s="49">
        <f t="shared" si="30"/>
        <v>79285</v>
      </c>
      <c r="E58" s="5">
        <f t="shared" si="31"/>
        <v>43588</v>
      </c>
      <c r="F58" s="62">
        <f t="shared" si="38"/>
        <v>5638.4382281611106</v>
      </c>
      <c r="G58" s="28">
        <f t="shared" si="0"/>
        <v>1.6833191805860825E-3</v>
      </c>
      <c r="H58" s="82">
        <f t="shared" si="8"/>
        <v>1</v>
      </c>
      <c r="I58" s="49">
        <f t="shared" si="32"/>
        <v>-11046</v>
      </c>
      <c r="J58" s="5">
        <f t="shared" si="33"/>
        <v>55491</v>
      </c>
      <c r="K58" s="37">
        <f t="shared" si="34"/>
        <v>43588</v>
      </c>
      <c r="L58" s="93">
        <f t="shared" si="35"/>
        <v>-1757</v>
      </c>
      <c r="M58" s="5">
        <f t="shared" si="36"/>
        <v>-2329</v>
      </c>
      <c r="N58" s="37">
        <f t="shared" si="37"/>
        <v>2030</v>
      </c>
      <c r="P58" s="53">
        <f t="shared" si="45"/>
        <v>1.7738288717228796E-6</v>
      </c>
      <c r="Q58" s="52">
        <f t="shared" si="46"/>
        <v>0.91672397493505986</v>
      </c>
      <c r="R58" s="52">
        <f t="shared" si="47"/>
        <v>-56332.539489538838</v>
      </c>
      <c r="S58" s="16">
        <f t="shared" si="13"/>
        <v>55491</v>
      </c>
      <c r="T58" s="157"/>
      <c r="U58" s="158"/>
      <c r="V58" s="112"/>
      <c r="W58" s="158"/>
      <c r="X58" s="108"/>
    </row>
    <row r="59" spans="2:24" x14ac:dyDescent="0.25">
      <c r="B59" s="11">
        <v>55</v>
      </c>
      <c r="C59" s="21">
        <v>43940</v>
      </c>
      <c r="D59" s="11">
        <f t="shared" si="30"/>
        <v>79285</v>
      </c>
      <c r="E59" s="4">
        <f t="shared" si="31"/>
        <v>45631</v>
      </c>
      <c r="F59" s="63">
        <f t="shared" si="38"/>
        <v>5638.4382281611106</v>
      </c>
      <c r="G59" s="27">
        <f t="shared" si="0"/>
        <v>1.6833191805860825E-3</v>
      </c>
      <c r="H59" s="81">
        <f t="shared" si="8"/>
        <v>1</v>
      </c>
      <c r="I59" s="11">
        <f t="shared" si="32"/>
        <v>-12815</v>
      </c>
      <c r="J59" s="4">
        <f t="shared" si="33"/>
        <v>53089</v>
      </c>
      <c r="K59" s="51">
        <f t="shared" si="34"/>
        <v>45631</v>
      </c>
      <c r="L59" s="88">
        <f t="shared" si="35"/>
        <v>-1769</v>
      </c>
      <c r="M59" s="4">
        <f t="shared" si="36"/>
        <v>-2402</v>
      </c>
      <c r="N59" s="51">
        <f t="shared" si="37"/>
        <v>2043</v>
      </c>
      <c r="P59" s="54">
        <f t="shared" si="45"/>
        <v>1.7738288717228796E-6</v>
      </c>
      <c r="Q59" s="55">
        <f t="shared" si="46"/>
        <v>0.92416408980510334</v>
      </c>
      <c r="R59" s="55">
        <f t="shared" si="47"/>
        <v>-54063.454666447593</v>
      </c>
      <c r="S59" s="163">
        <f t="shared" si="13"/>
        <v>53089</v>
      </c>
      <c r="T59" s="154"/>
      <c r="U59" s="19"/>
      <c r="V59" s="111"/>
      <c r="W59" s="19"/>
      <c r="X59" s="109"/>
    </row>
    <row r="60" spans="2:24" x14ac:dyDescent="0.25">
      <c r="B60" s="9">
        <v>56</v>
      </c>
      <c r="C60" s="22">
        <v>43941</v>
      </c>
      <c r="D60" s="9">
        <f t="shared" si="30"/>
        <v>79285</v>
      </c>
      <c r="E60" s="2">
        <f t="shared" si="31"/>
        <v>47687</v>
      </c>
      <c r="F60" s="62">
        <f t="shared" si="38"/>
        <v>5638.4382281611106</v>
      </c>
      <c r="G60" s="28">
        <f t="shared" si="0"/>
        <v>1.6833191805860825E-3</v>
      </c>
      <c r="H60" s="82">
        <f t="shared" si="8"/>
        <v>1</v>
      </c>
      <c r="I60" s="9">
        <f t="shared" si="32"/>
        <v>-14612</v>
      </c>
      <c r="J60" s="2">
        <f t="shared" si="33"/>
        <v>50631</v>
      </c>
      <c r="K60" s="48">
        <f t="shared" si="34"/>
        <v>47687</v>
      </c>
      <c r="L60" s="89">
        <f t="shared" si="35"/>
        <v>-1797</v>
      </c>
      <c r="M60" s="2">
        <f t="shared" si="36"/>
        <v>-2458</v>
      </c>
      <c r="N60" s="48">
        <f t="shared" si="37"/>
        <v>2056</v>
      </c>
      <c r="P60" s="53">
        <f t="shared" si="45"/>
        <v>1.7738288717228796E-6</v>
      </c>
      <c r="Q60" s="52">
        <f t="shared" si="46"/>
        <v>0.93175550537304996</v>
      </c>
      <c r="R60" s="52">
        <f t="shared" si="47"/>
        <v>-51723.247820133642</v>
      </c>
      <c r="S60" s="16">
        <f t="shared" si="13"/>
        <v>50631</v>
      </c>
      <c r="T60" s="157"/>
      <c r="U60" s="158"/>
      <c r="V60" s="112"/>
      <c r="W60" s="158"/>
      <c r="X60" s="108"/>
    </row>
    <row r="61" spans="2:24" x14ac:dyDescent="0.25">
      <c r="B61" s="11">
        <v>57</v>
      </c>
      <c r="C61" s="21">
        <v>43942</v>
      </c>
      <c r="D61" s="11">
        <f t="shared" si="30"/>
        <v>79285</v>
      </c>
      <c r="E61" s="4">
        <f t="shared" si="31"/>
        <v>49755</v>
      </c>
      <c r="F61" s="63">
        <f t="shared" si="38"/>
        <v>5638.4382281611106</v>
      </c>
      <c r="G61" s="27">
        <f t="shared" si="0"/>
        <v>1.6833191805860825E-3</v>
      </c>
      <c r="H61" s="81">
        <f t="shared" si="8"/>
        <v>1</v>
      </c>
      <c r="I61" s="11">
        <f t="shared" si="32"/>
        <v>-16451</v>
      </c>
      <c r="J61" s="4">
        <f t="shared" si="33"/>
        <v>48131</v>
      </c>
      <c r="K61" s="51">
        <f t="shared" si="34"/>
        <v>49755</v>
      </c>
      <c r="L61" s="88">
        <f t="shared" si="35"/>
        <v>-1839</v>
      </c>
      <c r="M61" s="4">
        <f t="shared" si="36"/>
        <v>-2500</v>
      </c>
      <c r="N61" s="51">
        <f t="shared" si="37"/>
        <v>2068</v>
      </c>
      <c r="P61" s="54">
        <f t="shared" si="45"/>
        <v>1.7738288717228796E-6</v>
      </c>
      <c r="Q61" s="55">
        <f t="shared" si="46"/>
        <v>0.93949645980854102</v>
      </c>
      <c r="R61" s="55">
        <f t="shared" si="47"/>
        <v>-49328.481613539276</v>
      </c>
      <c r="S61" s="163">
        <f t="shared" si="13"/>
        <v>48131</v>
      </c>
      <c r="T61" s="154"/>
      <c r="U61" s="19"/>
      <c r="V61" s="111"/>
      <c r="W61" s="19"/>
      <c r="X61" s="109"/>
    </row>
    <row r="62" spans="2:24" x14ac:dyDescent="0.25">
      <c r="B62" s="9">
        <v>58</v>
      </c>
      <c r="C62" s="22">
        <v>43943</v>
      </c>
      <c r="D62" s="9">
        <f t="shared" si="30"/>
        <v>79285</v>
      </c>
      <c r="E62" s="2">
        <f t="shared" si="31"/>
        <v>51835</v>
      </c>
      <c r="F62" s="62">
        <f t="shared" si="38"/>
        <v>5638.4382281611106</v>
      </c>
      <c r="G62" s="28">
        <f t="shared" si="0"/>
        <v>1.6833191805860825E-3</v>
      </c>
      <c r="H62" s="82">
        <f t="shared" si="8"/>
        <v>1</v>
      </c>
      <c r="I62" s="9">
        <f t="shared" si="32"/>
        <v>-18346</v>
      </c>
      <c r="J62" s="2">
        <f t="shared" si="33"/>
        <v>45603</v>
      </c>
      <c r="K62" s="48">
        <f t="shared" si="34"/>
        <v>51835</v>
      </c>
      <c r="L62" s="89">
        <f t="shared" si="35"/>
        <v>-1895</v>
      </c>
      <c r="M62" s="2">
        <f t="shared" si="36"/>
        <v>-2528</v>
      </c>
      <c r="N62" s="48">
        <f t="shared" si="37"/>
        <v>2080</v>
      </c>
      <c r="P62" s="53">
        <f t="shared" si="45"/>
        <v>1.7738288717228796E-6</v>
      </c>
      <c r="Q62" s="52">
        <f t="shared" si="46"/>
        <v>0.94738683425639236</v>
      </c>
      <c r="R62" s="52">
        <f t="shared" si="47"/>
        <v>-46892.795886734588</v>
      </c>
      <c r="S62" s="16">
        <f t="shared" si="13"/>
        <v>45603</v>
      </c>
      <c r="T62" s="157"/>
      <c r="U62" s="158"/>
      <c r="V62" s="112"/>
      <c r="W62" s="158"/>
      <c r="X62" s="108"/>
    </row>
    <row r="63" spans="2:24" x14ac:dyDescent="0.25">
      <c r="B63" s="11">
        <v>59</v>
      </c>
      <c r="C63" s="21">
        <v>43944</v>
      </c>
      <c r="D63" s="11">
        <f t="shared" si="30"/>
        <v>79285</v>
      </c>
      <c r="E63" s="4">
        <f t="shared" si="31"/>
        <v>53927</v>
      </c>
      <c r="F63" s="63">
        <f t="shared" si="38"/>
        <v>5638.4382281611106</v>
      </c>
      <c r="G63" s="27">
        <f t="shared" si="0"/>
        <v>1.6833191805860825E-3</v>
      </c>
      <c r="H63" s="81">
        <f t="shared" si="8"/>
        <v>1</v>
      </c>
      <c r="I63" s="11">
        <f t="shared" si="32"/>
        <v>-20309</v>
      </c>
      <c r="J63" s="4">
        <f t="shared" si="33"/>
        <v>43060</v>
      </c>
      <c r="K63" s="51">
        <f t="shared" si="34"/>
        <v>53927</v>
      </c>
      <c r="L63" s="88">
        <f t="shared" si="35"/>
        <v>-1963</v>
      </c>
      <c r="M63" s="4">
        <f t="shared" si="36"/>
        <v>-2543</v>
      </c>
      <c r="N63" s="51">
        <f t="shared" si="37"/>
        <v>2092</v>
      </c>
      <c r="P63" s="54">
        <f t="shared" si="45"/>
        <v>1.7738288717228796E-6</v>
      </c>
      <c r="Q63" s="55">
        <f t="shared" si="46"/>
        <v>0.95542662871660422</v>
      </c>
      <c r="R63" s="55">
        <f t="shared" si="47"/>
        <v>-44429.830479789685</v>
      </c>
      <c r="S63" s="163">
        <f t="shared" si="13"/>
        <v>43060</v>
      </c>
      <c r="T63" s="154"/>
      <c r="U63" s="19"/>
      <c r="V63" s="111"/>
      <c r="W63" s="19"/>
      <c r="X63" s="109"/>
    </row>
    <row r="64" spans="2:24" x14ac:dyDescent="0.25">
      <c r="B64" s="9">
        <v>60</v>
      </c>
      <c r="C64" s="22">
        <v>43945</v>
      </c>
      <c r="D64" s="9">
        <f t="shared" si="30"/>
        <v>79285</v>
      </c>
      <c r="E64" s="2">
        <f t="shared" si="31"/>
        <v>56032</v>
      </c>
      <c r="F64" s="62">
        <f t="shared" si="38"/>
        <v>5638.4382281611106</v>
      </c>
      <c r="G64" s="28">
        <f t="shared" si="0"/>
        <v>1.6833191805860825E-3</v>
      </c>
      <c r="H64" s="82">
        <f t="shared" si="8"/>
        <v>1</v>
      </c>
      <c r="I64" s="9">
        <f t="shared" si="32"/>
        <v>-22355</v>
      </c>
      <c r="J64" s="2">
        <f t="shared" si="33"/>
        <v>40514</v>
      </c>
      <c r="K64" s="48">
        <f t="shared" si="34"/>
        <v>56032</v>
      </c>
      <c r="L64" s="89">
        <f t="shared" si="35"/>
        <v>-2046</v>
      </c>
      <c r="M64" s="2">
        <f t="shared" si="36"/>
        <v>-2546</v>
      </c>
      <c r="N64" s="48">
        <f t="shared" si="37"/>
        <v>2105</v>
      </c>
      <c r="P64" s="53">
        <f t="shared" si="45"/>
        <v>1.7738288717228796E-6</v>
      </c>
      <c r="Q64" s="52">
        <f t="shared" si="46"/>
        <v>0.96361408135881743</v>
      </c>
      <c r="R64" s="52">
        <f t="shared" si="47"/>
        <v>-41952.250958483957</v>
      </c>
      <c r="S64" s="16">
        <f t="shared" si="13"/>
        <v>40514</v>
      </c>
      <c r="T64" s="157"/>
      <c r="U64" s="158"/>
      <c r="V64" s="112"/>
      <c r="W64" s="158"/>
      <c r="X64" s="108"/>
    </row>
    <row r="65" spans="2:24" x14ac:dyDescent="0.25">
      <c r="B65" s="11">
        <v>61</v>
      </c>
      <c r="C65" s="21">
        <v>43946</v>
      </c>
      <c r="D65" s="11">
        <f t="shared" si="30"/>
        <v>79285</v>
      </c>
      <c r="E65" s="4">
        <f t="shared" si="31"/>
        <v>58149</v>
      </c>
      <c r="F65" s="63">
        <f t="shared" si="38"/>
        <v>5638.4382281611106</v>
      </c>
      <c r="G65" s="27">
        <f t="shared" si="0"/>
        <v>1.6833191805860825E-3</v>
      </c>
      <c r="H65" s="81">
        <f t="shared" si="8"/>
        <v>1</v>
      </c>
      <c r="I65" s="11">
        <f t="shared" ref="I65:I96" si="48">INT((S$17*K65+I64)/(1+R$17*J65))</f>
        <v>-24495</v>
      </c>
      <c r="J65" s="4">
        <f t="shared" si="33"/>
        <v>37978</v>
      </c>
      <c r="K65" s="51">
        <f t="shared" ref="K65:K96" si="49">INT((Q$17*J65+K64)/(1+P$17+S$17))</f>
        <v>58149</v>
      </c>
      <c r="L65" s="88">
        <f t="shared" si="35"/>
        <v>-2140</v>
      </c>
      <c r="M65" s="4">
        <f t="shared" si="36"/>
        <v>-2536</v>
      </c>
      <c r="N65" s="51">
        <f t="shared" si="37"/>
        <v>2117</v>
      </c>
      <c r="P65" s="54">
        <f t="shared" si="45"/>
        <v>1.7738288717228796E-6</v>
      </c>
      <c r="Q65" s="55">
        <f t="shared" si="46"/>
        <v>0.97195459652929306</v>
      </c>
      <c r="R65" s="55">
        <f t="shared" si="47"/>
        <v>-39471.74861430606</v>
      </c>
      <c r="S65" s="163">
        <f t="shared" si="13"/>
        <v>37978</v>
      </c>
      <c r="T65" s="154"/>
      <c r="U65" s="19"/>
      <c r="V65" s="111"/>
      <c r="W65" s="19"/>
      <c r="X65" s="109"/>
    </row>
    <row r="66" spans="2:24" x14ac:dyDescent="0.25">
      <c r="B66" s="9">
        <v>62</v>
      </c>
      <c r="C66" s="22">
        <v>43947</v>
      </c>
      <c r="D66" s="9">
        <f t="shared" si="30"/>
        <v>79285</v>
      </c>
      <c r="E66" s="2">
        <f t="shared" si="31"/>
        <v>60280</v>
      </c>
      <c r="F66" s="62">
        <f t="shared" si="38"/>
        <v>5638.4382281611106</v>
      </c>
      <c r="G66" s="28">
        <f t="shared" si="0"/>
        <v>1.6833191805860825E-3</v>
      </c>
      <c r="H66" s="82">
        <f t="shared" si="8"/>
        <v>1</v>
      </c>
      <c r="I66" s="9">
        <f t="shared" si="48"/>
        <v>-26742</v>
      </c>
      <c r="J66" s="2">
        <f t="shared" si="33"/>
        <v>35463</v>
      </c>
      <c r="K66" s="48">
        <f t="shared" si="49"/>
        <v>60280</v>
      </c>
      <c r="L66" s="89">
        <f t="shared" si="35"/>
        <v>-2247</v>
      </c>
      <c r="M66" s="2">
        <f t="shared" si="36"/>
        <v>-2515</v>
      </c>
      <c r="N66" s="48">
        <f t="shared" si="37"/>
        <v>2131</v>
      </c>
      <c r="P66" s="53">
        <f t="shared" si="45"/>
        <v>1.7738288717228796E-6</v>
      </c>
      <c r="Q66" s="52">
        <f t="shared" si="46"/>
        <v>0.98044453171212897</v>
      </c>
      <c r="R66" s="52">
        <f t="shared" si="47"/>
        <v>-37000.989013035389</v>
      </c>
      <c r="S66" s="16">
        <f t="shared" si="13"/>
        <v>35463</v>
      </c>
      <c r="T66" s="157"/>
      <c r="U66" s="158"/>
      <c r="V66" s="112"/>
      <c r="W66" s="158"/>
      <c r="X66" s="108"/>
    </row>
    <row r="67" spans="2:24" x14ac:dyDescent="0.25">
      <c r="B67" s="11">
        <v>63</v>
      </c>
      <c r="C67" s="21">
        <v>43948</v>
      </c>
      <c r="D67" s="11">
        <f t="shared" si="30"/>
        <v>79285</v>
      </c>
      <c r="E67" s="4">
        <f t="shared" si="31"/>
        <v>62426</v>
      </c>
      <c r="F67" s="63">
        <f t="shared" si="38"/>
        <v>5638.4382281611106</v>
      </c>
      <c r="G67" s="27">
        <f t="shared" si="0"/>
        <v>1.6833191805860825E-3</v>
      </c>
      <c r="H67" s="81">
        <f t="shared" si="8"/>
        <v>1</v>
      </c>
      <c r="I67" s="11">
        <f t="shared" si="48"/>
        <v>-29109</v>
      </c>
      <c r="J67" s="4">
        <f t="shared" si="33"/>
        <v>32981</v>
      </c>
      <c r="K67" s="51">
        <f t="shared" si="49"/>
        <v>62426</v>
      </c>
      <c r="L67" s="88">
        <f t="shared" si="35"/>
        <v>-2367</v>
      </c>
      <c r="M67" s="4">
        <f t="shared" si="36"/>
        <v>-2482</v>
      </c>
      <c r="N67" s="51">
        <f t="shared" si="37"/>
        <v>2146</v>
      </c>
      <c r="P67" s="54">
        <f t="shared" si="45"/>
        <v>1.7738288717228796E-6</v>
      </c>
      <c r="Q67" s="55">
        <f t="shared" si="46"/>
        <v>0.989087648278411</v>
      </c>
      <c r="R67" s="55">
        <f t="shared" si="47"/>
        <v>-34550.689171869868</v>
      </c>
      <c r="S67" s="163">
        <f t="shared" si="13"/>
        <v>32981</v>
      </c>
      <c r="T67" s="154"/>
      <c r="U67" s="19"/>
      <c r="V67" s="111"/>
      <c r="W67" s="19"/>
      <c r="X67" s="109"/>
    </row>
    <row r="68" spans="2:24" x14ac:dyDescent="0.25">
      <c r="B68" s="9">
        <v>64</v>
      </c>
      <c r="C68" s="22">
        <v>43949</v>
      </c>
      <c r="D68" s="9">
        <f t="shared" si="30"/>
        <v>79285</v>
      </c>
      <c r="E68" s="2">
        <f t="shared" si="31"/>
        <v>64587</v>
      </c>
      <c r="F68" s="62">
        <f t="shared" si="38"/>
        <v>5638.4382281611106</v>
      </c>
      <c r="G68" s="28">
        <f t="shared" ref="G68:G131" si="50">D68/U$3</f>
        <v>1.6833191805860825E-3</v>
      </c>
      <c r="H68" s="82">
        <f t="shared" si="8"/>
        <v>1</v>
      </c>
      <c r="I68" s="9">
        <f t="shared" si="48"/>
        <v>-31609</v>
      </c>
      <c r="J68" s="2">
        <f t="shared" si="33"/>
        <v>30542</v>
      </c>
      <c r="K68" s="48">
        <f t="shared" si="49"/>
        <v>64587</v>
      </c>
      <c r="L68" s="89">
        <f t="shared" si="35"/>
        <v>-2500</v>
      </c>
      <c r="M68" s="2">
        <f t="shared" si="36"/>
        <v>-2439</v>
      </c>
      <c r="N68" s="48">
        <f t="shared" si="37"/>
        <v>2161</v>
      </c>
      <c r="P68" s="53">
        <f t="shared" si="45"/>
        <v>1.7738288717228796E-6</v>
      </c>
      <c r="Q68" s="52">
        <f t="shared" si="46"/>
        <v>0.99788582691368211</v>
      </c>
      <c r="R68" s="52">
        <f t="shared" si="47"/>
        <v>-32132.540382298175</v>
      </c>
      <c r="S68" s="16">
        <f t="shared" si="13"/>
        <v>30542</v>
      </c>
      <c r="T68" s="157"/>
      <c r="U68" s="158"/>
      <c r="V68" s="112"/>
      <c r="W68" s="158"/>
      <c r="X68" s="108"/>
    </row>
    <row r="69" spans="2:24" x14ac:dyDescent="0.25">
      <c r="B69" s="11">
        <v>65</v>
      </c>
      <c r="C69" s="21">
        <v>43950</v>
      </c>
      <c r="D69" s="11">
        <f t="shared" si="30"/>
        <v>79285</v>
      </c>
      <c r="E69" s="4">
        <f t="shared" si="31"/>
        <v>66765</v>
      </c>
      <c r="F69" s="63">
        <f t="shared" si="38"/>
        <v>5638.4382281611106</v>
      </c>
      <c r="G69" s="27">
        <f t="shared" si="50"/>
        <v>1.6833191805860825E-3</v>
      </c>
      <c r="H69" s="81">
        <f t="shared" ref="H69:H132" si="51">D69/D68</f>
        <v>1</v>
      </c>
      <c r="I69" s="11">
        <f t="shared" si="48"/>
        <v>-34254</v>
      </c>
      <c r="J69" s="4">
        <f t="shared" si="33"/>
        <v>28157</v>
      </c>
      <c r="K69" s="51">
        <f t="shared" si="49"/>
        <v>66765</v>
      </c>
      <c r="L69" s="88">
        <f t="shared" si="35"/>
        <v>-2645</v>
      </c>
      <c r="M69" s="4">
        <f t="shared" si="36"/>
        <v>-2385</v>
      </c>
      <c r="N69" s="51">
        <f t="shared" si="37"/>
        <v>2178</v>
      </c>
      <c r="P69" s="54">
        <f t="shared" si="45"/>
        <v>1.7738288717228796E-6</v>
      </c>
      <c r="Q69" s="55">
        <f t="shared" si="46"/>
        <v>1.006844353109019</v>
      </c>
      <c r="R69" s="55">
        <f t="shared" si="47"/>
        <v>-29756.285387227519</v>
      </c>
      <c r="S69" s="163">
        <f t="shared" si="13"/>
        <v>28157</v>
      </c>
      <c r="T69" s="154"/>
      <c r="U69" s="19"/>
      <c r="V69" s="111"/>
      <c r="W69" s="19"/>
      <c r="X69" s="109"/>
    </row>
    <row r="70" spans="2:24" x14ac:dyDescent="0.25">
      <c r="B70" s="9">
        <v>66</v>
      </c>
      <c r="C70" s="22">
        <v>43951</v>
      </c>
      <c r="D70" s="9">
        <f t="shared" si="30"/>
        <v>79285</v>
      </c>
      <c r="E70" s="2">
        <f t="shared" si="31"/>
        <v>68962</v>
      </c>
      <c r="F70" s="62">
        <f t="shared" si="38"/>
        <v>5638.4382281611106</v>
      </c>
      <c r="G70" s="28">
        <f t="shared" si="50"/>
        <v>1.6833191805860825E-3</v>
      </c>
      <c r="H70" s="82">
        <f t="shared" si="51"/>
        <v>1</v>
      </c>
      <c r="I70" s="9">
        <f t="shared" si="48"/>
        <v>-37056</v>
      </c>
      <c r="J70" s="2">
        <f t="shared" si="33"/>
        <v>25836</v>
      </c>
      <c r="K70" s="48">
        <f t="shared" si="49"/>
        <v>68962</v>
      </c>
      <c r="L70" s="89">
        <f t="shared" si="35"/>
        <v>-2802</v>
      </c>
      <c r="M70" s="2">
        <f t="shared" si="36"/>
        <v>-2321</v>
      </c>
      <c r="N70" s="48">
        <f t="shared" si="37"/>
        <v>2197</v>
      </c>
      <c r="P70" s="53">
        <f t="shared" si="45"/>
        <v>1.7738288717228796E-6</v>
      </c>
      <c r="Q70" s="52">
        <f t="shared" si="46"/>
        <v>1.0159652264051486</v>
      </c>
      <c r="R70" s="52">
        <f t="shared" si="47"/>
        <v>-27432.641203855848</v>
      </c>
      <c r="S70" s="16">
        <f t="shared" si="13"/>
        <v>25836</v>
      </c>
      <c r="T70" s="157"/>
      <c r="U70" s="158"/>
      <c r="V70" s="112"/>
      <c r="W70" s="158"/>
      <c r="X70" s="108"/>
    </row>
    <row r="71" spans="2:24" x14ac:dyDescent="0.25">
      <c r="B71" s="11">
        <v>67</v>
      </c>
      <c r="C71" s="21">
        <v>43952</v>
      </c>
      <c r="D71" s="11">
        <f t="shared" si="30"/>
        <v>79285</v>
      </c>
      <c r="E71" s="4">
        <f t="shared" si="31"/>
        <v>71179</v>
      </c>
      <c r="F71" s="63">
        <f t="shared" si="38"/>
        <v>5638.4382281611106</v>
      </c>
      <c r="G71" s="27">
        <f t="shared" si="50"/>
        <v>1.6833191805860825E-3</v>
      </c>
      <c r="H71" s="81">
        <f t="shared" si="51"/>
        <v>1</v>
      </c>
      <c r="I71" s="11">
        <f t="shared" si="48"/>
        <v>-40027</v>
      </c>
      <c r="J71" s="4">
        <f t="shared" si="33"/>
        <v>23588</v>
      </c>
      <c r="K71" s="51">
        <f t="shared" si="49"/>
        <v>71179</v>
      </c>
      <c r="L71" s="88">
        <f t="shared" si="35"/>
        <v>-2971</v>
      </c>
      <c r="M71" s="4">
        <f t="shared" si="36"/>
        <v>-2248</v>
      </c>
      <c r="N71" s="51">
        <f t="shared" si="37"/>
        <v>2217</v>
      </c>
      <c r="P71" s="54">
        <f t="shared" si="45"/>
        <v>1.7738288717228796E-6</v>
      </c>
      <c r="Q71" s="55">
        <f t="shared" si="46"/>
        <v>1.0252522081731565</v>
      </c>
      <c r="R71" s="55">
        <f t="shared" si="47"/>
        <v>-25171.350575090375</v>
      </c>
      <c r="S71" s="163">
        <f t="shared" si="13"/>
        <v>23588</v>
      </c>
      <c r="T71" s="154"/>
      <c r="U71" s="19"/>
      <c r="V71" s="111"/>
      <c r="W71" s="19"/>
      <c r="X71" s="109"/>
    </row>
    <row r="72" spans="2:24" x14ac:dyDescent="0.25">
      <c r="B72" s="9">
        <v>68</v>
      </c>
      <c r="C72" s="22">
        <v>43953</v>
      </c>
      <c r="D72" s="9">
        <f t="shared" si="30"/>
        <v>79285</v>
      </c>
      <c r="E72" s="2">
        <f t="shared" si="31"/>
        <v>73418</v>
      </c>
      <c r="F72" s="62">
        <f t="shared" si="38"/>
        <v>5638.4382281611106</v>
      </c>
      <c r="G72" s="28">
        <f t="shared" si="50"/>
        <v>1.6833191805860825E-3</v>
      </c>
      <c r="H72" s="82">
        <f t="shared" si="51"/>
        <v>1</v>
      </c>
      <c r="I72" s="9">
        <f t="shared" si="48"/>
        <v>-43180</v>
      </c>
      <c r="J72" s="2">
        <f t="shared" si="33"/>
        <v>21423</v>
      </c>
      <c r="K72" s="48">
        <f t="shared" si="49"/>
        <v>73418</v>
      </c>
      <c r="L72" s="89">
        <f t="shared" si="35"/>
        <v>-3153</v>
      </c>
      <c r="M72" s="2">
        <f t="shared" si="36"/>
        <v>-2165</v>
      </c>
      <c r="N72" s="48">
        <f t="shared" si="37"/>
        <v>2239</v>
      </c>
      <c r="P72" s="53">
        <f t="shared" si="45"/>
        <v>1.7738288717228796E-6</v>
      </c>
      <c r="Q72" s="52">
        <f t="shared" si="46"/>
        <v>1.0347107027593037</v>
      </c>
      <c r="R72" s="52">
        <f t="shared" si="47"/>
        <v>-22981.181969547597</v>
      </c>
      <c r="S72" s="16">
        <f t="shared" si="13"/>
        <v>21423</v>
      </c>
      <c r="T72" s="157"/>
      <c r="U72" s="158"/>
      <c r="V72" s="112"/>
      <c r="W72" s="158"/>
      <c r="X72" s="108"/>
    </row>
    <row r="73" spans="2:24" x14ac:dyDescent="0.25">
      <c r="B73" s="11">
        <v>69</v>
      </c>
      <c r="C73" s="21">
        <v>43954</v>
      </c>
      <c r="D73" s="11">
        <f t="shared" si="30"/>
        <v>79285</v>
      </c>
      <c r="E73" s="4">
        <f t="shared" si="31"/>
        <v>75681</v>
      </c>
      <c r="F73" s="63">
        <f t="shared" si="38"/>
        <v>5638.4382281611106</v>
      </c>
      <c r="G73" s="27">
        <f t="shared" si="50"/>
        <v>1.6833191805860825E-3</v>
      </c>
      <c r="H73" s="81">
        <f t="shared" si="51"/>
        <v>1</v>
      </c>
      <c r="I73" s="11">
        <f t="shared" si="48"/>
        <v>-46527</v>
      </c>
      <c r="J73" s="4">
        <f t="shared" si="33"/>
        <v>19349</v>
      </c>
      <c r="K73" s="51">
        <f t="shared" si="49"/>
        <v>75681</v>
      </c>
      <c r="L73" s="88">
        <f t="shared" si="35"/>
        <v>-3347</v>
      </c>
      <c r="M73" s="4">
        <f t="shared" si="36"/>
        <v>-2074</v>
      </c>
      <c r="N73" s="51">
        <f t="shared" si="37"/>
        <v>2263</v>
      </c>
      <c r="P73" s="54">
        <f t="shared" si="45"/>
        <v>1.7738288717228796E-6</v>
      </c>
      <c r="Q73" s="55">
        <f t="shared" si="46"/>
        <v>1.0443462333650344</v>
      </c>
      <c r="R73" s="55">
        <f t="shared" si="47"/>
        <v>-20871.878130134737</v>
      </c>
      <c r="S73" s="163">
        <f t="shared" si="13"/>
        <v>19349</v>
      </c>
      <c r="T73" s="154"/>
      <c r="U73" s="19"/>
      <c r="V73" s="111"/>
      <c r="W73" s="19"/>
      <c r="X73" s="109"/>
    </row>
    <row r="74" spans="2:24" x14ac:dyDescent="0.25">
      <c r="B74" s="9">
        <v>70</v>
      </c>
      <c r="C74" s="22">
        <v>43955</v>
      </c>
      <c r="D74" s="9">
        <f t="shared" si="30"/>
        <v>79285</v>
      </c>
      <c r="E74" s="2">
        <f t="shared" si="31"/>
        <v>77971</v>
      </c>
      <c r="F74" s="62">
        <f t="shared" si="38"/>
        <v>5638.4382281611106</v>
      </c>
      <c r="G74" s="28">
        <f t="shared" si="50"/>
        <v>1.6833191805860825E-3</v>
      </c>
      <c r="H74" s="82">
        <f t="shared" si="51"/>
        <v>1</v>
      </c>
      <c r="I74" s="9">
        <f t="shared" si="48"/>
        <v>-50079</v>
      </c>
      <c r="J74" s="2">
        <f t="shared" si="33"/>
        <v>17374</v>
      </c>
      <c r="K74" s="48">
        <f t="shared" si="49"/>
        <v>77971</v>
      </c>
      <c r="L74" s="89">
        <f t="shared" si="35"/>
        <v>-3552</v>
      </c>
      <c r="M74" s="2">
        <f t="shared" si="36"/>
        <v>-1975</v>
      </c>
      <c r="N74" s="48">
        <f t="shared" si="37"/>
        <v>2290</v>
      </c>
      <c r="P74" s="53">
        <f t="shared" si="45"/>
        <v>1.7738288717228796E-6</v>
      </c>
      <c r="Q74" s="52">
        <f t="shared" si="46"/>
        <v>1.0541660850221528</v>
      </c>
      <c r="R74" s="52">
        <f t="shared" si="47"/>
        <v>-18851.233251177568</v>
      </c>
      <c r="S74" s="16">
        <f t="shared" si="13"/>
        <v>17374</v>
      </c>
      <c r="T74" s="157"/>
      <c r="U74" s="158"/>
      <c r="V74" s="112"/>
      <c r="W74" s="158"/>
      <c r="X74" s="108"/>
    </row>
    <row r="75" spans="2:24" x14ac:dyDescent="0.25">
      <c r="B75" s="11">
        <v>71</v>
      </c>
      <c r="C75" s="21">
        <v>43956</v>
      </c>
      <c r="D75" s="11">
        <f t="shared" si="30"/>
        <v>79285</v>
      </c>
      <c r="E75" s="4">
        <f t="shared" si="31"/>
        <v>80290</v>
      </c>
      <c r="F75" s="63">
        <f t="shared" si="38"/>
        <v>5638.4382281611106</v>
      </c>
      <c r="G75" s="27">
        <f t="shared" si="50"/>
        <v>1.6833191805860825E-3</v>
      </c>
      <c r="H75" s="81">
        <f t="shared" si="51"/>
        <v>1</v>
      </c>
      <c r="I75" s="11">
        <f t="shared" si="48"/>
        <v>-53847</v>
      </c>
      <c r="J75" s="4">
        <f t="shared" si="33"/>
        <v>15505</v>
      </c>
      <c r="K75" s="51">
        <f t="shared" si="49"/>
        <v>80290</v>
      </c>
      <c r="L75" s="88">
        <f t="shared" si="35"/>
        <v>-3768</v>
      </c>
      <c r="M75" s="4">
        <f t="shared" si="36"/>
        <v>-1869</v>
      </c>
      <c r="N75" s="51">
        <f t="shared" si="37"/>
        <v>2319</v>
      </c>
      <c r="P75" s="54">
        <f t="shared" si="45"/>
        <v>1.7738288717228796E-6</v>
      </c>
      <c r="Q75" s="55">
        <f t="shared" si="46"/>
        <v>1.0641758997872872</v>
      </c>
      <c r="R75" s="55">
        <f t="shared" si="47"/>
        <v>-16927.041527001864</v>
      </c>
      <c r="S75" s="163">
        <f t="shared" si="13"/>
        <v>15505</v>
      </c>
      <c r="T75" s="154"/>
      <c r="U75" s="19"/>
      <c r="V75" s="111"/>
      <c r="W75" s="19"/>
      <c r="X75" s="109"/>
    </row>
    <row r="76" spans="2:24" x14ac:dyDescent="0.25">
      <c r="B76" s="9">
        <v>72</v>
      </c>
      <c r="C76" s="22">
        <v>43957</v>
      </c>
      <c r="D76" s="9">
        <f t="shared" si="30"/>
        <v>79285</v>
      </c>
      <c r="E76" s="2">
        <f t="shared" si="31"/>
        <v>82641</v>
      </c>
      <c r="F76" s="62">
        <f t="shared" si="38"/>
        <v>5638.4382281611106</v>
      </c>
      <c r="G76" s="28">
        <f t="shared" si="50"/>
        <v>1.6833191805860825E-3</v>
      </c>
      <c r="H76" s="82">
        <f t="shared" si="51"/>
        <v>1</v>
      </c>
      <c r="I76" s="9">
        <f t="shared" si="48"/>
        <v>-57841</v>
      </c>
      <c r="J76" s="2">
        <f t="shared" si="33"/>
        <v>13748</v>
      </c>
      <c r="K76" s="48">
        <f t="shared" si="49"/>
        <v>82641</v>
      </c>
      <c r="L76" s="89">
        <f t="shared" si="35"/>
        <v>-3994</v>
      </c>
      <c r="M76" s="2">
        <f t="shared" si="36"/>
        <v>-1757</v>
      </c>
      <c r="N76" s="48">
        <f t="shared" si="37"/>
        <v>2351</v>
      </c>
      <c r="P76" s="53">
        <f t="shared" si="45"/>
        <v>1.7738288717228796E-6</v>
      </c>
      <c r="Q76" s="52">
        <f t="shared" si="46"/>
        <v>1.0743829626922414</v>
      </c>
      <c r="R76" s="52">
        <f t="shared" si="47"/>
        <v>-15106.122877642678</v>
      </c>
      <c r="S76" s="16">
        <f t="shared" si="13"/>
        <v>13748</v>
      </c>
      <c r="T76" s="157"/>
      <c r="U76" s="158"/>
      <c r="V76" s="112"/>
      <c r="W76" s="158"/>
      <c r="X76" s="108"/>
    </row>
    <row r="77" spans="2:24" x14ac:dyDescent="0.25">
      <c r="B77" s="11">
        <v>73</v>
      </c>
      <c r="C77" s="21">
        <v>43958</v>
      </c>
      <c r="D77" s="11">
        <f t="shared" si="30"/>
        <v>79285</v>
      </c>
      <c r="E77" s="4">
        <f t="shared" si="31"/>
        <v>85026</v>
      </c>
      <c r="F77" s="63">
        <f t="shared" si="38"/>
        <v>5638.4382281611106</v>
      </c>
      <c r="G77" s="27">
        <f t="shared" si="50"/>
        <v>1.6833191805860825E-3</v>
      </c>
      <c r="H77" s="81">
        <f t="shared" si="51"/>
        <v>1</v>
      </c>
      <c r="I77" s="11">
        <f t="shared" si="48"/>
        <v>-62071</v>
      </c>
      <c r="J77" s="4">
        <f t="shared" si="33"/>
        <v>12107</v>
      </c>
      <c r="K77" s="51">
        <f t="shared" si="49"/>
        <v>85026</v>
      </c>
      <c r="L77" s="88">
        <f t="shared" si="35"/>
        <v>-4230</v>
      </c>
      <c r="M77" s="4">
        <f t="shared" si="36"/>
        <v>-1641</v>
      </c>
      <c r="N77" s="51">
        <f t="shared" si="37"/>
        <v>2385</v>
      </c>
      <c r="P77" s="54">
        <f t="shared" si="45"/>
        <v>1.7738288717228796E-6</v>
      </c>
      <c r="Q77" s="55">
        <f t="shared" si="46"/>
        <v>1.0847946776240027</v>
      </c>
      <c r="R77" s="55">
        <f t="shared" si="47"/>
        <v>-13394.322948844343</v>
      </c>
      <c r="S77" s="163">
        <f t="shared" si="13"/>
        <v>12107</v>
      </c>
      <c r="T77" s="154"/>
      <c r="U77" s="19"/>
      <c r="V77" s="111"/>
      <c r="W77" s="19"/>
      <c r="X77" s="109"/>
    </row>
    <row r="78" spans="2:24" x14ac:dyDescent="0.25">
      <c r="B78" s="9">
        <v>74</v>
      </c>
      <c r="C78" s="22">
        <v>43959</v>
      </c>
      <c r="D78" s="9">
        <f t="shared" si="30"/>
        <v>79285</v>
      </c>
      <c r="E78" s="2">
        <f t="shared" si="31"/>
        <v>87449</v>
      </c>
      <c r="F78" s="62">
        <f t="shared" si="38"/>
        <v>5638.4382281611106</v>
      </c>
      <c r="G78" s="28">
        <f t="shared" si="50"/>
        <v>1.6833191805860825E-3</v>
      </c>
      <c r="H78" s="82">
        <f t="shared" si="51"/>
        <v>1</v>
      </c>
      <c r="I78" s="9">
        <f t="shared" si="48"/>
        <v>-66545</v>
      </c>
      <c r="J78" s="2">
        <f t="shared" si="33"/>
        <v>10586</v>
      </c>
      <c r="K78" s="48">
        <f t="shared" si="49"/>
        <v>87449</v>
      </c>
      <c r="L78" s="89">
        <f t="shared" si="35"/>
        <v>-4474</v>
      </c>
      <c r="M78" s="2">
        <f t="shared" si="36"/>
        <v>-1521</v>
      </c>
      <c r="N78" s="48">
        <f t="shared" si="37"/>
        <v>2423</v>
      </c>
      <c r="P78" s="53">
        <f t="shared" si="45"/>
        <v>1.7738288717228796E-6</v>
      </c>
      <c r="Q78" s="52">
        <f t="shared" si="46"/>
        <v>1.0954218532750928</v>
      </c>
      <c r="R78" s="52">
        <f t="shared" si="47"/>
        <v>-11795.538837769745</v>
      </c>
      <c r="S78" s="16">
        <f t="shared" si="13"/>
        <v>10586</v>
      </c>
      <c r="T78" s="157"/>
      <c r="U78" s="158"/>
      <c r="V78" s="112"/>
      <c r="W78" s="158"/>
      <c r="X78" s="108"/>
    </row>
    <row r="79" spans="2:24" x14ac:dyDescent="0.25">
      <c r="B79" s="11">
        <v>75</v>
      </c>
      <c r="C79" s="21">
        <v>43960</v>
      </c>
      <c r="D79" s="11">
        <f t="shared" si="30"/>
        <v>79285</v>
      </c>
      <c r="E79" s="4">
        <f t="shared" si="31"/>
        <v>89912</v>
      </c>
      <c r="F79" s="63">
        <f t="shared" si="38"/>
        <v>5638.4382281611106</v>
      </c>
      <c r="G79" s="27">
        <f t="shared" si="50"/>
        <v>1.6833191805860825E-3</v>
      </c>
      <c r="H79" s="81">
        <f t="shared" si="51"/>
        <v>1</v>
      </c>
      <c r="I79" s="11">
        <f t="shared" si="48"/>
        <v>-71271</v>
      </c>
      <c r="J79" s="4">
        <f t="shared" si="33"/>
        <v>9187</v>
      </c>
      <c r="K79" s="51">
        <f t="shared" si="49"/>
        <v>89912</v>
      </c>
      <c r="L79" s="88">
        <f t="shared" si="35"/>
        <v>-4726</v>
      </c>
      <c r="M79" s="4">
        <f t="shared" si="36"/>
        <v>-1399</v>
      </c>
      <c r="N79" s="51">
        <f t="shared" si="37"/>
        <v>2463</v>
      </c>
      <c r="P79" s="54">
        <f t="shared" si="45"/>
        <v>1.7738288717228796E-6</v>
      </c>
      <c r="Q79" s="55">
        <f t="shared" si="46"/>
        <v>1.1062720123876832</v>
      </c>
      <c r="R79" s="55">
        <f t="shared" si="47"/>
        <v>-10313.667641581773</v>
      </c>
      <c r="S79" s="163">
        <f t="shared" si="13"/>
        <v>9187</v>
      </c>
      <c r="T79" s="154"/>
      <c r="U79" s="19"/>
      <c r="V79" s="111"/>
      <c r="W79" s="19"/>
      <c r="X79" s="109"/>
    </row>
    <row r="80" spans="2:24" x14ac:dyDescent="0.25">
      <c r="B80" s="9">
        <v>76</v>
      </c>
      <c r="C80" s="22">
        <v>43961</v>
      </c>
      <c r="D80" s="9">
        <f t="shared" si="30"/>
        <v>79285</v>
      </c>
      <c r="E80" s="2">
        <f t="shared" si="31"/>
        <v>92419</v>
      </c>
      <c r="F80" s="62">
        <f t="shared" si="38"/>
        <v>5638.4382281611106</v>
      </c>
      <c r="G80" s="28">
        <f t="shared" si="50"/>
        <v>1.6833191805860825E-3</v>
      </c>
      <c r="H80" s="82">
        <f t="shared" si="51"/>
        <v>1</v>
      </c>
      <c r="I80" s="9">
        <f t="shared" si="48"/>
        <v>-76255</v>
      </c>
      <c r="J80" s="2">
        <f t="shared" si="33"/>
        <v>7911</v>
      </c>
      <c r="K80" s="48">
        <f t="shared" si="49"/>
        <v>92419</v>
      </c>
      <c r="L80" s="89">
        <f t="shared" si="35"/>
        <v>-4984</v>
      </c>
      <c r="M80" s="2">
        <f t="shared" si="36"/>
        <v>-1276</v>
      </c>
      <c r="N80" s="48">
        <f t="shared" si="37"/>
        <v>2507</v>
      </c>
      <c r="P80" s="53">
        <f t="shared" si="45"/>
        <v>1.7738288717228796E-6</v>
      </c>
      <c r="Q80" s="52">
        <f t="shared" si="46"/>
        <v>1.1173559636542953</v>
      </c>
      <c r="R80" s="52">
        <f t="shared" si="47"/>
        <v>-8950.6579088618691</v>
      </c>
      <c r="S80" s="16">
        <f t="shared" si="13"/>
        <v>7911</v>
      </c>
      <c r="T80" s="157"/>
      <c r="U80" s="158"/>
      <c r="V80" s="112"/>
      <c r="W80" s="158"/>
      <c r="X80" s="108"/>
    </row>
    <row r="81" spans="2:24" x14ac:dyDescent="0.25">
      <c r="B81" s="11">
        <v>77</v>
      </c>
      <c r="C81" s="21">
        <v>43962</v>
      </c>
      <c r="D81" s="11">
        <f t="shared" si="30"/>
        <v>79285</v>
      </c>
      <c r="E81" s="4">
        <f t="shared" si="31"/>
        <v>94972</v>
      </c>
      <c r="F81" s="63">
        <f t="shared" si="38"/>
        <v>5638.4382281611106</v>
      </c>
      <c r="G81" s="27">
        <f t="shared" si="50"/>
        <v>1.6833191805860825E-3</v>
      </c>
      <c r="H81" s="81">
        <f t="shared" si="51"/>
        <v>1</v>
      </c>
      <c r="I81" s="11">
        <f t="shared" si="48"/>
        <v>-81502</v>
      </c>
      <c r="J81" s="4">
        <f t="shared" si="33"/>
        <v>6756</v>
      </c>
      <c r="K81" s="51">
        <f t="shared" si="49"/>
        <v>94972</v>
      </c>
      <c r="L81" s="88">
        <f t="shared" si="35"/>
        <v>-5247</v>
      </c>
      <c r="M81" s="4">
        <f t="shared" si="36"/>
        <v>-1155</v>
      </c>
      <c r="N81" s="51">
        <f t="shared" si="37"/>
        <v>2553</v>
      </c>
      <c r="P81" s="54">
        <f t="shared" si="45"/>
        <v>1.7738288717228796E-6</v>
      </c>
      <c r="Q81" s="55">
        <f t="shared" si="46"/>
        <v>1.1286829916474599</v>
      </c>
      <c r="R81" s="55">
        <f t="shared" si="47"/>
        <v>-7707.4839139007563</v>
      </c>
      <c r="S81" s="163">
        <f t="shared" si="13"/>
        <v>6756</v>
      </c>
      <c r="T81" s="154"/>
      <c r="U81" s="19"/>
      <c r="V81" s="111"/>
      <c r="W81" s="19"/>
      <c r="X81" s="109"/>
    </row>
    <row r="82" spans="2:24" x14ac:dyDescent="0.25">
      <c r="B82" s="9">
        <v>78</v>
      </c>
      <c r="C82" s="22">
        <v>43963</v>
      </c>
      <c r="D82" s="9">
        <f t="shared" si="30"/>
        <v>79285</v>
      </c>
      <c r="E82" s="2">
        <f t="shared" si="31"/>
        <v>97575</v>
      </c>
      <c r="F82" s="62">
        <f t="shared" si="38"/>
        <v>5638.4382281611106</v>
      </c>
      <c r="G82" s="28">
        <f t="shared" si="50"/>
        <v>1.6833191805860825E-3</v>
      </c>
      <c r="H82" s="82">
        <f t="shared" si="51"/>
        <v>1</v>
      </c>
      <c r="I82" s="9">
        <f t="shared" si="48"/>
        <v>-87015</v>
      </c>
      <c r="J82" s="2">
        <f t="shared" si="33"/>
        <v>5721</v>
      </c>
      <c r="K82" s="48">
        <f t="shared" si="49"/>
        <v>97575</v>
      </c>
      <c r="L82" s="89">
        <f t="shared" si="35"/>
        <v>-5513</v>
      </c>
      <c r="M82" s="2">
        <f t="shared" si="36"/>
        <v>-1035</v>
      </c>
      <c r="N82" s="48">
        <f t="shared" si="37"/>
        <v>2603</v>
      </c>
      <c r="P82" s="53">
        <f t="shared" si="45"/>
        <v>1.7738288717228796E-6</v>
      </c>
      <c r="Q82" s="52">
        <f t="shared" si="46"/>
        <v>1.140265666890057</v>
      </c>
      <c r="R82" s="52">
        <f t="shared" si="47"/>
        <v>-6582.1971081169904</v>
      </c>
      <c r="S82" s="16">
        <f t="shared" si="13"/>
        <v>5721</v>
      </c>
      <c r="T82" s="157"/>
      <c r="U82" s="158"/>
      <c r="V82" s="112"/>
      <c r="W82" s="158"/>
      <c r="X82" s="108"/>
    </row>
    <row r="83" spans="2:24" x14ac:dyDescent="0.25">
      <c r="B83" s="11">
        <v>79</v>
      </c>
      <c r="C83" s="21">
        <v>43964</v>
      </c>
      <c r="D83" s="11">
        <f t="shared" si="30"/>
        <v>79285</v>
      </c>
      <c r="E83" s="4">
        <f t="shared" si="31"/>
        <v>100232</v>
      </c>
      <c r="F83" s="63">
        <f t="shared" si="38"/>
        <v>5638.4382281611106</v>
      </c>
      <c r="G83" s="27">
        <f t="shared" si="50"/>
        <v>1.6833191805860825E-3</v>
      </c>
      <c r="H83" s="81">
        <f t="shared" si="51"/>
        <v>1</v>
      </c>
      <c r="I83" s="11">
        <f t="shared" si="48"/>
        <v>-92797</v>
      </c>
      <c r="J83" s="4">
        <f t="shared" si="33"/>
        <v>4802</v>
      </c>
      <c r="K83" s="51">
        <f t="shared" si="49"/>
        <v>100232</v>
      </c>
      <c r="L83" s="88">
        <f t="shared" si="35"/>
        <v>-5782</v>
      </c>
      <c r="M83" s="4">
        <f t="shared" si="36"/>
        <v>-919</v>
      </c>
      <c r="N83" s="51">
        <f t="shared" si="37"/>
        <v>2657</v>
      </c>
      <c r="P83" s="54">
        <f t="shared" si="45"/>
        <v>1.7738288717228796E-6</v>
      </c>
      <c r="Q83" s="55">
        <f t="shared" si="46"/>
        <v>1.1521115121242587</v>
      </c>
      <c r="R83" s="55">
        <f t="shared" si="47"/>
        <v>-5573.8232172198495</v>
      </c>
      <c r="S83" s="163">
        <f t="shared" si="13"/>
        <v>4802</v>
      </c>
      <c r="T83" s="154"/>
      <c r="U83" s="19"/>
      <c r="V83" s="111"/>
      <c r="W83" s="19"/>
      <c r="X83" s="109"/>
    </row>
    <row r="84" spans="2:24" x14ac:dyDescent="0.25">
      <c r="B84" s="9">
        <v>80</v>
      </c>
      <c r="C84" s="22">
        <v>43965</v>
      </c>
      <c r="D84" s="9">
        <f t="shared" si="30"/>
        <v>79285</v>
      </c>
      <c r="E84" s="2">
        <f t="shared" si="31"/>
        <v>102945</v>
      </c>
      <c r="F84" s="62">
        <f t="shared" si="38"/>
        <v>5638.4382281611106</v>
      </c>
      <c r="G84" s="28">
        <f t="shared" si="50"/>
        <v>1.6833191805860825E-3</v>
      </c>
      <c r="H84" s="82">
        <f t="shared" si="51"/>
        <v>1</v>
      </c>
      <c r="I84" s="9">
        <f t="shared" si="48"/>
        <v>-98850</v>
      </c>
      <c r="J84" s="2">
        <f t="shared" si="33"/>
        <v>3994</v>
      </c>
      <c r="K84" s="48">
        <f t="shared" si="49"/>
        <v>102945</v>
      </c>
      <c r="L84" s="89">
        <f t="shared" si="35"/>
        <v>-6053</v>
      </c>
      <c r="M84" s="2">
        <f t="shared" si="36"/>
        <v>-808</v>
      </c>
      <c r="N84" s="48">
        <f t="shared" si="37"/>
        <v>2713</v>
      </c>
      <c r="P84" s="53">
        <f t="shared" si="45"/>
        <v>1.7738288717228796E-6</v>
      </c>
      <c r="Q84" s="52">
        <f t="shared" si="46"/>
        <v>1.1642333355833125</v>
      </c>
      <c r="R84" s="52">
        <f t="shared" si="47"/>
        <v>-4678.4651440464459</v>
      </c>
      <c r="S84" s="16">
        <f t="shared" si="13"/>
        <v>3994</v>
      </c>
      <c r="T84" s="157"/>
      <c r="U84" s="158"/>
      <c r="V84" s="112"/>
      <c r="W84" s="158"/>
      <c r="X84" s="108"/>
    </row>
    <row r="85" spans="2:24" x14ac:dyDescent="0.25">
      <c r="B85" s="11">
        <v>81</v>
      </c>
      <c r="C85" s="21">
        <v>43966</v>
      </c>
      <c r="D85" s="11">
        <f t="shared" si="30"/>
        <v>79285</v>
      </c>
      <c r="E85" s="4">
        <f t="shared" si="31"/>
        <v>105718</v>
      </c>
      <c r="F85" s="63">
        <f t="shared" si="38"/>
        <v>5638.4382281611106</v>
      </c>
      <c r="G85" s="27">
        <f t="shared" si="50"/>
        <v>1.6833191805860825E-3</v>
      </c>
      <c r="H85" s="81">
        <f t="shared" si="51"/>
        <v>1</v>
      </c>
      <c r="I85" s="11">
        <f t="shared" si="48"/>
        <v>-105173</v>
      </c>
      <c r="J85" s="4">
        <f t="shared" si="33"/>
        <v>3290</v>
      </c>
      <c r="K85" s="51">
        <f t="shared" si="49"/>
        <v>105718</v>
      </c>
      <c r="L85" s="88">
        <f t="shared" si="35"/>
        <v>-6323</v>
      </c>
      <c r="M85" s="4">
        <f t="shared" si="36"/>
        <v>-704</v>
      </c>
      <c r="N85" s="51">
        <f t="shared" si="37"/>
        <v>2773</v>
      </c>
      <c r="P85" s="54">
        <f t="shared" si="45"/>
        <v>1.7738288717228796E-6</v>
      </c>
      <c r="Q85" s="55">
        <f t="shared" si="46"/>
        <v>1.1766437077901</v>
      </c>
      <c r="R85" s="55">
        <f t="shared" si="47"/>
        <v>-3891.2515171431705</v>
      </c>
      <c r="S85" s="163">
        <f t="shared" si="13"/>
        <v>3290</v>
      </c>
      <c r="T85" s="154"/>
      <c r="U85" s="19"/>
      <c r="V85" s="111"/>
      <c r="W85" s="19"/>
      <c r="X85" s="109"/>
    </row>
    <row r="86" spans="2:24" x14ac:dyDescent="0.25">
      <c r="B86" s="9">
        <v>82</v>
      </c>
      <c r="C86" s="22">
        <v>43967</v>
      </c>
      <c r="D86" s="9">
        <f t="shared" si="30"/>
        <v>79285</v>
      </c>
      <c r="E86" s="2">
        <f t="shared" si="31"/>
        <v>108554</v>
      </c>
      <c r="F86" s="62">
        <f t="shared" si="38"/>
        <v>5638.4382281611106</v>
      </c>
      <c r="G86" s="28">
        <f t="shared" si="50"/>
        <v>1.6833191805860825E-3</v>
      </c>
      <c r="H86" s="82">
        <f t="shared" si="51"/>
        <v>1</v>
      </c>
      <c r="I86" s="9">
        <f t="shared" si="48"/>
        <v>-111766</v>
      </c>
      <c r="J86" s="2">
        <f t="shared" si="33"/>
        <v>2684</v>
      </c>
      <c r="K86" s="48">
        <f t="shared" si="49"/>
        <v>108554</v>
      </c>
      <c r="L86" s="89">
        <f t="shared" si="35"/>
        <v>-6593</v>
      </c>
      <c r="M86" s="2">
        <f t="shared" si="36"/>
        <v>-606</v>
      </c>
      <c r="N86" s="48">
        <f t="shared" si="37"/>
        <v>2836</v>
      </c>
      <c r="P86" s="53">
        <f t="shared" si="45"/>
        <v>1.7738288717228796E-6</v>
      </c>
      <c r="Q86" s="52">
        <f t="shared" si="46"/>
        <v>1.1893536751475096</v>
      </c>
      <c r="R86" s="52">
        <f t="shared" si="47"/>
        <v>-3205.3624164749704</v>
      </c>
      <c r="S86" s="16">
        <f t="shared" si="13"/>
        <v>2684</v>
      </c>
      <c r="T86" s="157"/>
      <c r="U86" s="158"/>
      <c r="V86" s="112"/>
      <c r="W86" s="158"/>
      <c r="X86" s="108"/>
    </row>
    <row r="87" spans="2:24" x14ac:dyDescent="0.25">
      <c r="B87" s="11">
        <v>83</v>
      </c>
      <c r="C87" s="21">
        <v>43968</v>
      </c>
      <c r="D87" s="11">
        <f t="shared" si="30"/>
        <v>79285</v>
      </c>
      <c r="E87" s="4">
        <f t="shared" si="31"/>
        <v>111456</v>
      </c>
      <c r="F87" s="63">
        <f t="shared" si="38"/>
        <v>5638.4382281611106</v>
      </c>
      <c r="G87" s="27">
        <f t="shared" si="50"/>
        <v>1.6833191805860825E-3</v>
      </c>
      <c r="H87" s="81">
        <f t="shared" si="51"/>
        <v>1</v>
      </c>
      <c r="I87" s="11">
        <f t="shared" si="48"/>
        <v>-118627</v>
      </c>
      <c r="J87" s="4">
        <f t="shared" si="33"/>
        <v>2167</v>
      </c>
      <c r="K87" s="51">
        <f t="shared" si="49"/>
        <v>111456</v>
      </c>
      <c r="L87" s="88">
        <f t="shared" si="35"/>
        <v>-6861</v>
      </c>
      <c r="M87" s="4">
        <f t="shared" si="36"/>
        <v>-517</v>
      </c>
      <c r="N87" s="51">
        <f t="shared" si="37"/>
        <v>2902</v>
      </c>
      <c r="P87" s="54">
        <f t="shared" ref="P87:P118" si="52">R$17*((1+P$17-Q$17)*(1+P$17+S$17)-Q$17)</f>
        <v>1.7738288717228796E-6</v>
      </c>
      <c r="Q87" s="55">
        <f t="shared" ref="Q87:Q118" si="53">(1+P$17-Q$17)*(1+P$17+S$17)-R$17*((S$17*K86)+((I86+J86)*(1+P$17+S$17)))</f>
        <v>1.2023741652032471</v>
      </c>
      <c r="R87" s="55">
        <f t="shared" ref="R87:R118" si="54">-J86*(1+P$17+S$17)</f>
        <v>-2614.9521962975136</v>
      </c>
      <c r="S87" s="163">
        <f t="shared" ref="S87:S150" si="55">INT((-Q87+SQRT((Q87^2)-(4*P87*R87)))/(2*P87))</f>
        <v>2167</v>
      </c>
      <c r="T87" s="154"/>
      <c r="U87" s="19"/>
      <c r="V87" s="111"/>
      <c r="W87" s="19"/>
      <c r="X87" s="109"/>
    </row>
    <row r="88" spans="2:24" x14ac:dyDescent="0.25">
      <c r="B88" s="9">
        <v>84</v>
      </c>
      <c r="C88" s="22">
        <v>43969</v>
      </c>
      <c r="D88" s="9">
        <f t="shared" si="30"/>
        <v>79285</v>
      </c>
      <c r="E88" s="2">
        <f t="shared" si="31"/>
        <v>114428</v>
      </c>
      <c r="F88" s="62">
        <f t="shared" si="38"/>
        <v>5638.4382281611106</v>
      </c>
      <c r="G88" s="28">
        <f t="shared" si="50"/>
        <v>1.6833191805860825E-3</v>
      </c>
      <c r="H88" s="82">
        <f t="shared" si="51"/>
        <v>1</v>
      </c>
      <c r="I88" s="9">
        <f t="shared" si="48"/>
        <v>-125754</v>
      </c>
      <c r="J88" s="2">
        <f t="shared" si="33"/>
        <v>1732</v>
      </c>
      <c r="K88" s="48">
        <f t="shared" si="49"/>
        <v>114428</v>
      </c>
      <c r="L88" s="89">
        <f t="shared" si="35"/>
        <v>-7127</v>
      </c>
      <c r="M88" s="2">
        <f t="shared" si="36"/>
        <v>-435</v>
      </c>
      <c r="N88" s="48">
        <f t="shared" si="37"/>
        <v>2972</v>
      </c>
      <c r="P88" s="53">
        <f t="shared" si="52"/>
        <v>1.7738288717228796E-6</v>
      </c>
      <c r="Q88" s="52">
        <f t="shared" si="53"/>
        <v>1.2157178673353772</v>
      </c>
      <c r="R88" s="52">
        <f t="shared" si="54"/>
        <v>-2111.2523879943042</v>
      </c>
      <c r="S88" s="16">
        <f t="shared" si="55"/>
        <v>1732</v>
      </c>
      <c r="T88" s="157"/>
      <c r="U88" s="158"/>
      <c r="V88" s="112"/>
      <c r="W88" s="158"/>
      <c r="X88" s="108"/>
    </row>
    <row r="89" spans="2:24" x14ac:dyDescent="0.25">
      <c r="B89" s="11">
        <v>85</v>
      </c>
      <c r="C89" s="21">
        <v>43970</v>
      </c>
      <c r="D89" s="11">
        <f t="shared" si="30"/>
        <v>79285</v>
      </c>
      <c r="E89" s="4">
        <f t="shared" si="31"/>
        <v>117472</v>
      </c>
      <c r="F89" s="63">
        <f t="shared" si="38"/>
        <v>5638.4382281611106</v>
      </c>
      <c r="G89" s="27">
        <f t="shared" si="50"/>
        <v>1.6833191805860825E-3</v>
      </c>
      <c r="H89" s="81">
        <f t="shared" si="51"/>
        <v>1</v>
      </c>
      <c r="I89" s="11">
        <f t="shared" si="48"/>
        <v>-133146</v>
      </c>
      <c r="J89" s="4">
        <f t="shared" si="33"/>
        <v>1369</v>
      </c>
      <c r="K89" s="51">
        <f t="shared" si="49"/>
        <v>117472</v>
      </c>
      <c r="L89" s="88">
        <f t="shared" si="35"/>
        <v>-7392</v>
      </c>
      <c r="M89" s="4">
        <f t="shared" si="36"/>
        <v>-363</v>
      </c>
      <c r="N89" s="51">
        <f t="shared" si="37"/>
        <v>3044</v>
      </c>
      <c r="P89" s="54">
        <f t="shared" si="52"/>
        <v>1.7738288717228796E-6</v>
      </c>
      <c r="Q89" s="55">
        <f t="shared" si="53"/>
        <v>1.2293940661164302</v>
      </c>
      <c r="R89" s="55">
        <f t="shared" si="54"/>
        <v>-1687.4430715302883</v>
      </c>
      <c r="S89" s="163">
        <f t="shared" si="55"/>
        <v>1369</v>
      </c>
      <c r="T89" s="154"/>
      <c r="U89" s="19"/>
      <c r="V89" s="111"/>
      <c r="W89" s="19"/>
      <c r="X89" s="109"/>
    </row>
    <row r="90" spans="2:24" x14ac:dyDescent="0.25">
      <c r="B90" s="9">
        <v>86</v>
      </c>
      <c r="C90" s="22">
        <v>43971</v>
      </c>
      <c r="D90" s="9">
        <f t="shared" si="30"/>
        <v>79285</v>
      </c>
      <c r="E90" s="2">
        <f t="shared" si="31"/>
        <v>120591</v>
      </c>
      <c r="F90" s="62">
        <f t="shared" si="38"/>
        <v>5638.4382281611106</v>
      </c>
      <c r="G90" s="28">
        <f t="shared" si="50"/>
        <v>1.6833191805860825E-3</v>
      </c>
      <c r="H90" s="82">
        <f t="shared" si="51"/>
        <v>1</v>
      </c>
      <c r="I90" s="9">
        <f t="shared" si="48"/>
        <v>-140800</v>
      </c>
      <c r="J90" s="2">
        <f t="shared" si="33"/>
        <v>1071</v>
      </c>
      <c r="K90" s="48">
        <f t="shared" si="49"/>
        <v>120591</v>
      </c>
      <c r="L90" s="89">
        <f t="shared" si="35"/>
        <v>-7654</v>
      </c>
      <c r="M90" s="2">
        <f t="shared" si="36"/>
        <v>-298</v>
      </c>
      <c r="N90" s="48">
        <f t="shared" si="37"/>
        <v>3119</v>
      </c>
      <c r="P90" s="53">
        <f t="shared" si="52"/>
        <v>1.7738288717228796E-6</v>
      </c>
      <c r="Q90" s="52">
        <f t="shared" si="53"/>
        <v>1.2434188557300045</v>
      </c>
      <c r="R90" s="52">
        <f t="shared" si="54"/>
        <v>-1333.7815039982474</v>
      </c>
      <c r="S90" s="16">
        <f t="shared" si="55"/>
        <v>1071</v>
      </c>
      <c r="T90" s="157"/>
      <c r="U90" s="158"/>
      <c r="V90" s="112"/>
      <c r="W90" s="158"/>
      <c r="X90" s="108"/>
    </row>
    <row r="91" spans="2:24" x14ac:dyDescent="0.25">
      <c r="B91" s="11">
        <v>87</v>
      </c>
      <c r="C91" s="21">
        <v>43972</v>
      </c>
      <c r="D91" s="11">
        <f t="shared" si="30"/>
        <v>79285</v>
      </c>
      <c r="E91" s="4">
        <f t="shared" si="31"/>
        <v>123789</v>
      </c>
      <c r="F91" s="63">
        <f t="shared" si="38"/>
        <v>5638.4382281611106</v>
      </c>
      <c r="G91" s="27">
        <f t="shared" si="50"/>
        <v>1.6833191805860825E-3</v>
      </c>
      <c r="H91" s="81">
        <f t="shared" si="51"/>
        <v>1</v>
      </c>
      <c r="I91" s="11">
        <f t="shared" si="48"/>
        <v>-148714</v>
      </c>
      <c r="J91" s="4">
        <f t="shared" si="33"/>
        <v>828</v>
      </c>
      <c r="K91" s="51">
        <f t="shared" si="49"/>
        <v>123789</v>
      </c>
      <c r="L91" s="88">
        <f t="shared" si="35"/>
        <v>-7914</v>
      </c>
      <c r="M91" s="4">
        <f t="shared" si="36"/>
        <v>-243</v>
      </c>
      <c r="N91" s="51">
        <f t="shared" si="37"/>
        <v>3198</v>
      </c>
      <c r="P91" s="54">
        <f t="shared" si="52"/>
        <v>1.7738288717228796E-6</v>
      </c>
      <c r="Q91" s="55">
        <f t="shared" si="53"/>
        <v>1.2577996400630878</v>
      </c>
      <c r="R91" s="55">
        <f t="shared" si="54"/>
        <v>-1043.4477653631286</v>
      </c>
      <c r="S91" s="163">
        <f t="shared" si="55"/>
        <v>828</v>
      </c>
      <c r="T91" s="154"/>
      <c r="U91" s="19"/>
      <c r="V91" s="111"/>
      <c r="W91" s="19"/>
      <c r="X91" s="109"/>
    </row>
    <row r="92" spans="2:24" x14ac:dyDescent="0.25">
      <c r="B92" s="9">
        <v>88</v>
      </c>
      <c r="C92" s="22">
        <v>43973</v>
      </c>
      <c r="D92" s="9">
        <f t="shared" si="30"/>
        <v>79285</v>
      </c>
      <c r="E92" s="2">
        <f t="shared" si="31"/>
        <v>127068</v>
      </c>
      <c r="F92" s="62">
        <f t="shared" si="38"/>
        <v>5638.4382281611106</v>
      </c>
      <c r="G92" s="28">
        <f t="shared" si="50"/>
        <v>1.6833191805860825E-3</v>
      </c>
      <c r="H92" s="82">
        <f t="shared" si="51"/>
        <v>1</v>
      </c>
      <c r="I92" s="9">
        <f t="shared" si="48"/>
        <v>-156887</v>
      </c>
      <c r="J92" s="2">
        <f t="shared" si="33"/>
        <v>633</v>
      </c>
      <c r="K92" s="48">
        <f t="shared" si="49"/>
        <v>127068</v>
      </c>
      <c r="L92" s="89">
        <f t="shared" si="35"/>
        <v>-8173</v>
      </c>
      <c r="M92" s="2">
        <f t="shared" si="36"/>
        <v>-195</v>
      </c>
      <c r="N92" s="48">
        <f t="shared" si="37"/>
        <v>3279</v>
      </c>
      <c r="P92" s="53">
        <f t="shared" si="52"/>
        <v>1.7738288717228796E-6</v>
      </c>
      <c r="Q92" s="52">
        <f t="shared" si="53"/>
        <v>1.2725509891792872</v>
      </c>
      <c r="R92" s="52">
        <f t="shared" si="54"/>
        <v>-806.69911271771286</v>
      </c>
      <c r="S92" s="16">
        <f t="shared" si="55"/>
        <v>633</v>
      </c>
      <c r="T92" s="157"/>
      <c r="U92" s="158"/>
      <c r="V92" s="112"/>
      <c r="W92" s="158"/>
      <c r="X92" s="108"/>
    </row>
    <row r="93" spans="2:24" x14ac:dyDescent="0.25">
      <c r="B93" s="11">
        <v>89</v>
      </c>
      <c r="C93" s="21">
        <v>43974</v>
      </c>
      <c r="D93" s="11">
        <f t="shared" si="30"/>
        <v>79285</v>
      </c>
      <c r="E93" s="4">
        <f t="shared" si="31"/>
        <v>130431</v>
      </c>
      <c r="F93" s="63">
        <f t="shared" si="38"/>
        <v>5638.4382281611106</v>
      </c>
      <c r="G93" s="27">
        <f t="shared" si="50"/>
        <v>1.6833191805860825E-3</v>
      </c>
      <c r="H93" s="81">
        <f t="shared" si="51"/>
        <v>1</v>
      </c>
      <c r="I93" s="11">
        <f t="shared" si="48"/>
        <v>-165317</v>
      </c>
      <c r="J93" s="4">
        <f t="shared" si="33"/>
        <v>478</v>
      </c>
      <c r="K93" s="51">
        <f t="shared" si="49"/>
        <v>130431</v>
      </c>
      <c r="L93" s="88">
        <f t="shared" si="35"/>
        <v>-8430</v>
      </c>
      <c r="M93" s="4">
        <f t="shared" si="36"/>
        <v>-155</v>
      </c>
      <c r="N93" s="51">
        <f t="shared" si="37"/>
        <v>3363</v>
      </c>
      <c r="P93" s="54">
        <f t="shared" si="52"/>
        <v>1.7738288717228796E-6</v>
      </c>
      <c r="Q93" s="55">
        <f t="shared" si="53"/>
        <v>1.2876837117711244</v>
      </c>
      <c r="R93" s="55">
        <f t="shared" si="54"/>
        <v>-616.71562602694712</v>
      </c>
      <c r="S93" s="163">
        <f t="shared" si="55"/>
        <v>478</v>
      </c>
      <c r="T93" s="154"/>
      <c r="U93" s="19"/>
      <c r="V93" s="111"/>
      <c r="W93" s="19"/>
      <c r="X93" s="109"/>
    </row>
    <row r="94" spans="2:24" x14ac:dyDescent="0.25">
      <c r="B94" s="9">
        <v>90</v>
      </c>
      <c r="C94" s="22">
        <v>43975</v>
      </c>
      <c r="D94" s="9">
        <f t="shared" si="30"/>
        <v>79285</v>
      </c>
      <c r="E94" s="2">
        <f t="shared" si="31"/>
        <v>133881</v>
      </c>
      <c r="F94" s="62">
        <f t="shared" si="38"/>
        <v>5638.4382281611106</v>
      </c>
      <c r="G94" s="28">
        <f t="shared" si="50"/>
        <v>1.6833191805860825E-3</v>
      </c>
      <c r="H94" s="82">
        <f t="shared" si="51"/>
        <v>1</v>
      </c>
      <c r="I94" s="9">
        <f t="shared" si="48"/>
        <v>-174005</v>
      </c>
      <c r="J94" s="2">
        <f t="shared" si="33"/>
        <v>357</v>
      </c>
      <c r="K94" s="48">
        <f t="shared" si="49"/>
        <v>133881</v>
      </c>
      <c r="L94" s="89">
        <f t="shared" si="35"/>
        <v>-8688</v>
      </c>
      <c r="M94" s="2">
        <f t="shared" si="36"/>
        <v>-121</v>
      </c>
      <c r="N94" s="48">
        <f t="shared" si="37"/>
        <v>3450</v>
      </c>
      <c r="P94" s="53">
        <f t="shared" si="52"/>
        <v>1.7738288717228796E-6</v>
      </c>
      <c r="Q94" s="52">
        <f t="shared" si="53"/>
        <v>1.3032087353863047</v>
      </c>
      <c r="R94" s="52">
        <f t="shared" si="54"/>
        <v>-465.70311096505645</v>
      </c>
      <c r="S94" s="16">
        <f t="shared" si="55"/>
        <v>357</v>
      </c>
      <c r="T94" s="157"/>
      <c r="U94" s="158"/>
      <c r="V94" s="112"/>
      <c r="W94" s="158"/>
      <c r="X94" s="108"/>
    </row>
    <row r="95" spans="2:24" x14ac:dyDescent="0.25">
      <c r="B95" s="11">
        <v>91</v>
      </c>
      <c r="C95" s="21">
        <v>43976</v>
      </c>
      <c r="D95" s="11">
        <f t="shared" si="30"/>
        <v>79285</v>
      </c>
      <c r="E95" s="4">
        <f t="shared" si="31"/>
        <v>137420</v>
      </c>
      <c r="F95" s="63">
        <f t="shared" si="38"/>
        <v>5638.4382281611106</v>
      </c>
      <c r="G95" s="27">
        <f t="shared" si="50"/>
        <v>1.6833191805860825E-3</v>
      </c>
      <c r="H95" s="81">
        <f t="shared" si="51"/>
        <v>1</v>
      </c>
      <c r="I95" s="11">
        <f t="shared" si="48"/>
        <v>-182951</v>
      </c>
      <c r="J95" s="4">
        <f t="shared" si="33"/>
        <v>263</v>
      </c>
      <c r="K95" s="51">
        <f t="shared" si="49"/>
        <v>137420</v>
      </c>
      <c r="L95" s="88">
        <f t="shared" si="35"/>
        <v>-8946</v>
      </c>
      <c r="M95" s="4">
        <f t="shared" si="36"/>
        <v>-94</v>
      </c>
      <c r="N95" s="51">
        <f t="shared" si="37"/>
        <v>3539</v>
      </c>
      <c r="P95" s="54">
        <f t="shared" si="52"/>
        <v>1.7738288717228796E-6</v>
      </c>
      <c r="Q95" s="55">
        <f t="shared" si="53"/>
        <v>1.319138749402893</v>
      </c>
      <c r="R95" s="55">
        <f t="shared" si="54"/>
        <v>-347.81592178770956</v>
      </c>
      <c r="S95" s="163">
        <f t="shared" si="55"/>
        <v>263</v>
      </c>
      <c r="T95" s="154"/>
      <c r="U95" s="19"/>
      <c r="V95" s="111"/>
      <c r="W95" s="19"/>
      <c r="X95" s="109"/>
    </row>
    <row r="96" spans="2:24" x14ac:dyDescent="0.25">
      <c r="B96" s="9">
        <v>92</v>
      </c>
      <c r="C96" s="22">
        <v>43977</v>
      </c>
      <c r="D96" s="9">
        <f t="shared" si="30"/>
        <v>79285</v>
      </c>
      <c r="E96" s="2">
        <f t="shared" si="31"/>
        <v>141051</v>
      </c>
      <c r="F96" s="62">
        <f t="shared" si="38"/>
        <v>5638.4382281611106</v>
      </c>
      <c r="G96" s="28">
        <f t="shared" si="50"/>
        <v>1.6833191805860825E-3</v>
      </c>
      <c r="H96" s="82">
        <f t="shared" si="51"/>
        <v>1</v>
      </c>
      <c r="I96" s="9">
        <f t="shared" si="48"/>
        <v>-192156</v>
      </c>
      <c r="J96" s="2">
        <f t="shared" si="33"/>
        <v>191</v>
      </c>
      <c r="K96" s="48">
        <f t="shared" si="49"/>
        <v>141051</v>
      </c>
      <c r="L96" s="89">
        <f t="shared" si="35"/>
        <v>-9205</v>
      </c>
      <c r="M96" s="2">
        <f t="shared" si="36"/>
        <v>-72</v>
      </c>
      <c r="N96" s="48">
        <f t="shared" si="37"/>
        <v>3631</v>
      </c>
      <c r="P96" s="53">
        <f t="shared" si="52"/>
        <v>1.7738288717228796E-6</v>
      </c>
      <c r="Q96" s="52">
        <f t="shared" si="53"/>
        <v>1.3354863243437696</v>
      </c>
      <c r="R96" s="52">
        <f t="shared" si="54"/>
        <v>-256.23413845985323</v>
      </c>
      <c r="S96" s="16">
        <f t="shared" si="55"/>
        <v>191</v>
      </c>
      <c r="T96" s="157"/>
      <c r="U96" s="158"/>
      <c r="V96" s="112"/>
      <c r="W96" s="158"/>
      <c r="X96" s="108"/>
    </row>
    <row r="97" spans="2:24" x14ac:dyDescent="0.25">
      <c r="B97" s="11">
        <v>93</v>
      </c>
      <c r="C97" s="21">
        <v>43978</v>
      </c>
      <c r="D97" s="11">
        <f t="shared" si="30"/>
        <v>79285</v>
      </c>
      <c r="E97" s="4">
        <f t="shared" si="31"/>
        <v>144777</v>
      </c>
      <c r="F97" s="63">
        <f t="shared" si="38"/>
        <v>5638.4382281611106</v>
      </c>
      <c r="G97" s="27">
        <f t="shared" si="50"/>
        <v>1.6833191805860825E-3</v>
      </c>
      <c r="H97" s="81">
        <f t="shared" si="51"/>
        <v>1</v>
      </c>
      <c r="I97" s="11">
        <f t="shared" ref="I97:I128" si="56">INT((S$17*K97+I96)/(1+R$17*J97))</f>
        <v>-201622</v>
      </c>
      <c r="J97" s="4">
        <f t="shared" si="33"/>
        <v>137</v>
      </c>
      <c r="K97" s="51">
        <f t="shared" ref="K97:K128" si="57">INT((Q$17*J97+K96)/(1+P$17+S$17))</f>
        <v>144777</v>
      </c>
      <c r="L97" s="88">
        <f t="shared" si="35"/>
        <v>-9466</v>
      </c>
      <c r="M97" s="4">
        <f t="shared" si="36"/>
        <v>-54</v>
      </c>
      <c r="N97" s="51">
        <f t="shared" si="37"/>
        <v>3726</v>
      </c>
      <c r="P97" s="54">
        <f t="shared" si="52"/>
        <v>1.7738288717228796E-6</v>
      </c>
      <c r="Q97" s="55">
        <f t="shared" si="53"/>
        <v>1.3522623877566398</v>
      </c>
      <c r="R97" s="55">
        <f t="shared" si="54"/>
        <v>-186.0863895278782</v>
      </c>
      <c r="S97" s="163">
        <f t="shared" si="55"/>
        <v>137</v>
      </c>
      <c r="T97" s="154"/>
      <c r="U97" s="19"/>
      <c r="V97" s="111"/>
      <c r="W97" s="19"/>
      <c r="X97" s="109"/>
    </row>
    <row r="98" spans="2:24" x14ac:dyDescent="0.25">
      <c r="B98" s="9">
        <v>94</v>
      </c>
      <c r="C98" s="22">
        <v>43979</v>
      </c>
      <c r="D98" s="9">
        <f t="shared" ref="D98:D161" si="58">D97+IF(M98&gt;0,M98,0)</f>
        <v>79285</v>
      </c>
      <c r="E98" s="2">
        <f t="shared" ref="E98:E161" si="59">E97+IF(N98&gt;0,N98,0)</f>
        <v>148601</v>
      </c>
      <c r="F98" s="62">
        <f t="shared" si="38"/>
        <v>5638.4382281611106</v>
      </c>
      <c r="G98" s="28">
        <f t="shared" si="50"/>
        <v>1.6833191805860825E-3</v>
      </c>
      <c r="H98" s="82">
        <f t="shared" si="51"/>
        <v>1</v>
      </c>
      <c r="I98" s="9">
        <f t="shared" si="56"/>
        <v>-211352</v>
      </c>
      <c r="J98" s="2">
        <f t="shared" ref="J98:J161" si="60">S98</f>
        <v>97</v>
      </c>
      <c r="K98" s="48">
        <f t="shared" si="57"/>
        <v>148601</v>
      </c>
      <c r="L98" s="89">
        <f t="shared" ref="L98:L161" si="61">I98-I97</f>
        <v>-9730</v>
      </c>
      <c r="M98" s="2">
        <f t="shared" ref="M98:M161" si="62">J98-J97</f>
        <v>-40</v>
      </c>
      <c r="N98" s="48">
        <f t="shared" ref="N98:N161" si="63">K98-K97</f>
        <v>3824</v>
      </c>
      <c r="P98" s="53">
        <f t="shared" si="52"/>
        <v>1.7738288717228796E-6</v>
      </c>
      <c r="Q98" s="52">
        <f t="shared" si="53"/>
        <v>1.3694778671892094</v>
      </c>
      <c r="R98" s="52">
        <f t="shared" si="54"/>
        <v>-133.47557782889695</v>
      </c>
      <c r="S98" s="16">
        <f t="shared" si="55"/>
        <v>97</v>
      </c>
      <c r="T98" s="157"/>
      <c r="U98" s="158"/>
      <c r="V98" s="112"/>
      <c r="W98" s="158"/>
      <c r="X98" s="108"/>
    </row>
    <row r="99" spans="2:24" x14ac:dyDescent="0.25">
      <c r="B99" s="11">
        <v>95</v>
      </c>
      <c r="C99" s="21">
        <v>43980</v>
      </c>
      <c r="D99" s="11">
        <f t="shared" si="58"/>
        <v>79285</v>
      </c>
      <c r="E99" s="4">
        <f t="shared" si="59"/>
        <v>152525</v>
      </c>
      <c r="F99" s="63">
        <f t="shared" ref="F99:F162" si="64">D99*(F$33/D$33)</f>
        <v>5638.4382281611106</v>
      </c>
      <c r="G99" s="27">
        <f t="shared" si="50"/>
        <v>1.6833191805860825E-3</v>
      </c>
      <c r="H99" s="81">
        <f t="shared" si="51"/>
        <v>1</v>
      </c>
      <c r="I99" s="11">
        <f t="shared" si="56"/>
        <v>-221350</v>
      </c>
      <c r="J99" s="4">
        <f t="shared" si="60"/>
        <v>68</v>
      </c>
      <c r="K99" s="51">
        <f t="shared" si="57"/>
        <v>152525</v>
      </c>
      <c r="L99" s="88">
        <f t="shared" si="61"/>
        <v>-9998</v>
      </c>
      <c r="M99" s="4">
        <f t="shared" si="62"/>
        <v>-29</v>
      </c>
      <c r="N99" s="51">
        <f t="shared" si="63"/>
        <v>3924</v>
      </c>
      <c r="P99" s="54">
        <f t="shared" si="52"/>
        <v>1.7738288717228796E-6</v>
      </c>
      <c r="Q99" s="55">
        <f t="shared" si="53"/>
        <v>1.3871454520195428</v>
      </c>
      <c r="R99" s="55">
        <f t="shared" si="54"/>
        <v>-94.504606200021911</v>
      </c>
      <c r="S99" s="163">
        <f t="shared" si="55"/>
        <v>68</v>
      </c>
      <c r="T99" s="154"/>
      <c r="U99" s="19"/>
      <c r="V99" s="111"/>
      <c r="W99" s="19"/>
      <c r="X99" s="109"/>
    </row>
    <row r="100" spans="2:24" x14ac:dyDescent="0.25">
      <c r="B100" s="9">
        <v>96</v>
      </c>
      <c r="C100" s="22">
        <v>43981</v>
      </c>
      <c r="D100" s="9">
        <f t="shared" si="58"/>
        <v>79285</v>
      </c>
      <c r="E100" s="2">
        <f t="shared" si="59"/>
        <v>156553</v>
      </c>
      <c r="F100" s="62">
        <f t="shared" si="64"/>
        <v>5638.4382281611106</v>
      </c>
      <c r="G100" s="28">
        <f t="shared" si="50"/>
        <v>1.6833191805860825E-3</v>
      </c>
      <c r="H100" s="82">
        <f t="shared" si="51"/>
        <v>1</v>
      </c>
      <c r="I100" s="9">
        <f t="shared" si="56"/>
        <v>-231620</v>
      </c>
      <c r="J100" s="2">
        <f t="shared" si="60"/>
        <v>47</v>
      </c>
      <c r="K100" s="48">
        <f t="shared" si="57"/>
        <v>156553</v>
      </c>
      <c r="L100" s="89">
        <f t="shared" si="61"/>
        <v>-10270</v>
      </c>
      <c r="M100" s="2">
        <f t="shared" si="62"/>
        <v>-21</v>
      </c>
      <c r="N100" s="48">
        <f t="shared" si="63"/>
        <v>4028</v>
      </c>
      <c r="P100" s="53">
        <f t="shared" si="52"/>
        <v>1.7738288717228796E-6</v>
      </c>
      <c r="Q100" s="52">
        <f t="shared" si="53"/>
        <v>1.4052777127705205</v>
      </c>
      <c r="R100" s="52">
        <f t="shared" si="54"/>
        <v>-66.250651769087526</v>
      </c>
      <c r="S100" s="16">
        <f t="shared" si="55"/>
        <v>47</v>
      </c>
      <c r="T100" s="157"/>
      <c r="U100" s="158"/>
      <c r="V100" s="112"/>
      <c r="W100" s="158"/>
      <c r="X100" s="108"/>
    </row>
    <row r="101" spans="2:24" x14ac:dyDescent="0.25">
      <c r="B101" s="11">
        <v>97</v>
      </c>
      <c r="C101" s="21">
        <v>43982</v>
      </c>
      <c r="D101" s="11">
        <f t="shared" si="58"/>
        <v>79285</v>
      </c>
      <c r="E101" s="4">
        <f t="shared" si="59"/>
        <v>160687</v>
      </c>
      <c r="F101" s="63">
        <f t="shared" si="64"/>
        <v>5638.4382281611106</v>
      </c>
      <c r="G101" s="27">
        <f t="shared" si="50"/>
        <v>1.6833191805860825E-3</v>
      </c>
      <c r="H101" s="81">
        <f t="shared" si="51"/>
        <v>1</v>
      </c>
      <c r="I101" s="11">
        <f t="shared" si="56"/>
        <v>-242168</v>
      </c>
      <c r="J101" s="4">
        <f t="shared" si="60"/>
        <v>32</v>
      </c>
      <c r="K101" s="51">
        <f t="shared" si="57"/>
        <v>160687</v>
      </c>
      <c r="L101" s="88">
        <f t="shared" si="61"/>
        <v>-10548</v>
      </c>
      <c r="M101" s="4">
        <f t="shared" si="62"/>
        <v>-15</v>
      </c>
      <c r="N101" s="51">
        <f t="shared" si="63"/>
        <v>4134</v>
      </c>
      <c r="P101" s="54">
        <f t="shared" si="52"/>
        <v>1.7738288717228796E-6</v>
      </c>
      <c r="Q101" s="55">
        <f t="shared" si="53"/>
        <v>1.423887457675391</v>
      </c>
      <c r="R101" s="55">
        <f t="shared" si="54"/>
        <v>-45.790891663928143</v>
      </c>
      <c r="S101" s="163">
        <f t="shared" si="55"/>
        <v>32</v>
      </c>
      <c r="T101" s="154"/>
      <c r="U101" s="19"/>
      <c r="V101" s="111"/>
      <c r="W101" s="19"/>
      <c r="X101" s="109"/>
    </row>
    <row r="102" spans="2:24" x14ac:dyDescent="0.25">
      <c r="B102" s="9">
        <v>98</v>
      </c>
      <c r="C102" s="22">
        <v>43983</v>
      </c>
      <c r="D102" s="9">
        <f t="shared" si="58"/>
        <v>79285</v>
      </c>
      <c r="E102" s="2">
        <f t="shared" si="59"/>
        <v>164930</v>
      </c>
      <c r="F102" s="62">
        <f t="shared" si="64"/>
        <v>5638.4382281611106</v>
      </c>
      <c r="G102" s="28">
        <f t="shared" si="50"/>
        <v>1.6833191805860825E-3</v>
      </c>
      <c r="H102" s="82">
        <f t="shared" si="51"/>
        <v>1</v>
      </c>
      <c r="I102" s="9">
        <f t="shared" si="56"/>
        <v>-252999</v>
      </c>
      <c r="J102" s="2">
        <f t="shared" si="60"/>
        <v>21</v>
      </c>
      <c r="K102" s="48">
        <f t="shared" si="57"/>
        <v>164930</v>
      </c>
      <c r="L102" s="89">
        <f t="shared" si="61"/>
        <v>-10831</v>
      </c>
      <c r="M102" s="2">
        <f t="shared" si="62"/>
        <v>-11</v>
      </c>
      <c r="N102" s="48">
        <f t="shared" si="63"/>
        <v>4243</v>
      </c>
      <c r="P102" s="53">
        <f t="shared" si="52"/>
        <v>1.7738288717228796E-6</v>
      </c>
      <c r="Q102" s="52">
        <f t="shared" si="53"/>
        <v>1.4429890190873935</v>
      </c>
      <c r="R102" s="52">
        <f t="shared" si="54"/>
        <v>-31.176777303100014</v>
      </c>
      <c r="S102" s="16">
        <f t="shared" si="55"/>
        <v>21</v>
      </c>
      <c r="T102" s="157"/>
      <c r="U102" s="158"/>
      <c r="V102" s="112"/>
      <c r="W102" s="158"/>
      <c r="X102" s="108"/>
    </row>
    <row r="103" spans="2:24" x14ac:dyDescent="0.25">
      <c r="B103" s="11">
        <v>99</v>
      </c>
      <c r="C103" s="21">
        <v>43984</v>
      </c>
      <c r="D103" s="11">
        <f t="shared" si="58"/>
        <v>79285</v>
      </c>
      <c r="E103" s="4">
        <f t="shared" si="59"/>
        <v>169285</v>
      </c>
      <c r="F103" s="63">
        <f t="shared" si="64"/>
        <v>5638.4382281611106</v>
      </c>
      <c r="G103" s="27">
        <f t="shared" si="50"/>
        <v>1.6833191805860825E-3</v>
      </c>
      <c r="H103" s="81">
        <f t="shared" si="51"/>
        <v>1</v>
      </c>
      <c r="I103" s="11">
        <f t="shared" si="56"/>
        <v>-264120</v>
      </c>
      <c r="J103" s="4">
        <f t="shared" si="60"/>
        <v>13</v>
      </c>
      <c r="K103" s="51">
        <f t="shared" si="57"/>
        <v>169285</v>
      </c>
      <c r="L103" s="88">
        <f t="shared" si="61"/>
        <v>-11121</v>
      </c>
      <c r="M103" s="4">
        <f t="shared" si="62"/>
        <v>-8</v>
      </c>
      <c r="N103" s="51">
        <f t="shared" si="63"/>
        <v>4355</v>
      </c>
      <c r="P103" s="54">
        <f t="shared" si="52"/>
        <v>1.7738288717228796E-6</v>
      </c>
      <c r="Q103" s="55">
        <f t="shared" si="53"/>
        <v>1.4625950863845927</v>
      </c>
      <c r="R103" s="55">
        <f t="shared" si="54"/>
        <v>-20.459760105159383</v>
      </c>
      <c r="S103" s="163">
        <f t="shared" si="55"/>
        <v>13</v>
      </c>
      <c r="T103" s="154"/>
      <c r="U103" s="19"/>
      <c r="V103" s="111"/>
      <c r="W103" s="19"/>
      <c r="X103" s="109"/>
    </row>
    <row r="104" spans="2:24" x14ac:dyDescent="0.25">
      <c r="B104" s="9">
        <v>100</v>
      </c>
      <c r="C104" s="22">
        <v>43985</v>
      </c>
      <c r="D104" s="9">
        <f t="shared" si="58"/>
        <v>79285</v>
      </c>
      <c r="E104" s="2">
        <f t="shared" si="59"/>
        <v>173755</v>
      </c>
      <c r="F104" s="62">
        <f t="shared" si="64"/>
        <v>5638.4382281611106</v>
      </c>
      <c r="G104" s="28">
        <f t="shared" si="50"/>
        <v>1.6833191805860825E-3</v>
      </c>
      <c r="H104" s="82">
        <f t="shared" si="51"/>
        <v>1</v>
      </c>
      <c r="I104" s="9">
        <f t="shared" si="56"/>
        <v>-275537</v>
      </c>
      <c r="J104" s="2">
        <f t="shared" si="60"/>
        <v>8</v>
      </c>
      <c r="K104" s="48">
        <f t="shared" si="57"/>
        <v>173755</v>
      </c>
      <c r="L104" s="89">
        <f t="shared" si="61"/>
        <v>-11417</v>
      </c>
      <c r="M104" s="2">
        <f t="shared" si="62"/>
        <v>-5</v>
      </c>
      <c r="N104" s="48">
        <f t="shared" si="63"/>
        <v>4470</v>
      </c>
      <c r="P104" s="53">
        <f t="shared" si="52"/>
        <v>1.7738288717228796E-6</v>
      </c>
      <c r="Q104" s="52">
        <f t="shared" si="53"/>
        <v>1.4827201107754122</v>
      </c>
      <c r="R104" s="52">
        <f t="shared" si="54"/>
        <v>-12.66556577938438</v>
      </c>
      <c r="S104" s="16">
        <f t="shared" si="55"/>
        <v>8</v>
      </c>
      <c r="T104" s="157"/>
      <c r="U104" s="158"/>
      <c r="V104" s="112"/>
      <c r="W104" s="158"/>
      <c r="X104" s="108"/>
    </row>
    <row r="105" spans="2:24" x14ac:dyDescent="0.25">
      <c r="B105" s="11">
        <v>101</v>
      </c>
      <c r="C105" s="21">
        <v>43986</v>
      </c>
      <c r="D105" s="11">
        <f t="shared" si="58"/>
        <v>79285</v>
      </c>
      <c r="E105" s="4">
        <f t="shared" si="59"/>
        <v>178343</v>
      </c>
      <c r="F105" s="63">
        <f t="shared" si="64"/>
        <v>5638.4382281611106</v>
      </c>
      <c r="G105" s="27">
        <f t="shared" si="50"/>
        <v>1.6833191805860825E-3</v>
      </c>
      <c r="H105" s="81">
        <f t="shared" si="51"/>
        <v>1</v>
      </c>
      <c r="I105" s="11">
        <f t="shared" si="56"/>
        <v>-287257</v>
      </c>
      <c r="J105" s="4">
        <f t="shared" si="60"/>
        <v>5</v>
      </c>
      <c r="K105" s="51">
        <f t="shared" si="57"/>
        <v>178343</v>
      </c>
      <c r="L105" s="88">
        <f t="shared" si="61"/>
        <v>-11720</v>
      </c>
      <c r="M105" s="4">
        <f t="shared" si="62"/>
        <v>-3</v>
      </c>
      <c r="N105" s="51">
        <f t="shared" si="63"/>
        <v>4588</v>
      </c>
      <c r="P105" s="54">
        <f t="shared" si="52"/>
        <v>1.7738288717228796E-6</v>
      </c>
      <c r="Q105" s="55">
        <f t="shared" si="53"/>
        <v>1.5033750198075571</v>
      </c>
      <c r="R105" s="55">
        <f t="shared" si="54"/>
        <v>-7.7941943257750035</v>
      </c>
      <c r="S105" s="163">
        <f t="shared" si="55"/>
        <v>5</v>
      </c>
      <c r="T105" s="154"/>
      <c r="U105" s="19"/>
      <c r="V105" s="111"/>
      <c r="W105" s="19"/>
      <c r="X105" s="109"/>
    </row>
    <row r="106" spans="2:24" x14ac:dyDescent="0.25">
      <c r="B106" s="9">
        <v>102</v>
      </c>
      <c r="C106" s="22">
        <v>43987</v>
      </c>
      <c r="D106" s="9">
        <f t="shared" si="58"/>
        <v>79285</v>
      </c>
      <c r="E106" s="2">
        <f t="shared" si="59"/>
        <v>183052</v>
      </c>
      <c r="F106" s="62">
        <f t="shared" si="64"/>
        <v>5638.4382281611106</v>
      </c>
      <c r="G106" s="28">
        <f t="shared" si="50"/>
        <v>1.6833191805860825E-3</v>
      </c>
      <c r="H106" s="82">
        <f t="shared" si="51"/>
        <v>1</v>
      </c>
      <c r="I106" s="9">
        <f t="shared" si="56"/>
        <v>-299287</v>
      </c>
      <c r="J106" s="2">
        <f t="shared" si="60"/>
        <v>3</v>
      </c>
      <c r="K106" s="48">
        <f t="shared" si="57"/>
        <v>183052</v>
      </c>
      <c r="L106" s="89">
        <f t="shared" si="61"/>
        <v>-12030</v>
      </c>
      <c r="M106" s="2">
        <f t="shared" si="62"/>
        <v>-2</v>
      </c>
      <c r="N106" s="48">
        <f t="shared" si="63"/>
        <v>4709</v>
      </c>
      <c r="P106" s="53">
        <f t="shared" si="52"/>
        <v>1.7738288717228796E-6</v>
      </c>
      <c r="Q106" s="52">
        <f t="shared" si="53"/>
        <v>1.5245742646894511</v>
      </c>
      <c r="R106" s="52">
        <f t="shared" si="54"/>
        <v>-4.8713714536093775</v>
      </c>
      <c r="S106" s="16">
        <f t="shared" si="55"/>
        <v>3</v>
      </c>
      <c r="T106" s="157"/>
      <c r="U106" s="158"/>
      <c r="V106" s="112"/>
      <c r="W106" s="158"/>
      <c r="X106" s="108"/>
    </row>
    <row r="107" spans="2:24" x14ac:dyDescent="0.25">
      <c r="B107" s="11">
        <v>103</v>
      </c>
      <c r="C107" s="21">
        <v>43988</v>
      </c>
      <c r="D107" s="11">
        <f t="shared" si="58"/>
        <v>79285</v>
      </c>
      <c r="E107" s="4">
        <f t="shared" si="59"/>
        <v>187885</v>
      </c>
      <c r="F107" s="63">
        <f t="shared" si="64"/>
        <v>5638.4382281611106</v>
      </c>
      <c r="G107" s="27">
        <f t="shared" si="50"/>
        <v>1.6833191805860825E-3</v>
      </c>
      <c r="H107" s="81">
        <f t="shared" si="51"/>
        <v>1</v>
      </c>
      <c r="I107" s="11">
        <f t="shared" si="56"/>
        <v>-311636</v>
      </c>
      <c r="J107" s="4">
        <f t="shared" si="60"/>
        <v>1</v>
      </c>
      <c r="K107" s="51">
        <f t="shared" si="57"/>
        <v>187885</v>
      </c>
      <c r="L107" s="88">
        <f t="shared" si="61"/>
        <v>-12349</v>
      </c>
      <c r="M107" s="4">
        <f t="shared" si="62"/>
        <v>-2</v>
      </c>
      <c r="N107" s="51">
        <f t="shared" si="63"/>
        <v>4833</v>
      </c>
      <c r="P107" s="54">
        <f t="shared" si="52"/>
        <v>1.7738288717228796E-6</v>
      </c>
      <c r="Q107" s="55">
        <f t="shared" si="53"/>
        <v>1.5463322966295174</v>
      </c>
      <c r="R107" s="55">
        <f t="shared" si="54"/>
        <v>-2.9228228721656264</v>
      </c>
      <c r="S107" s="163">
        <f t="shared" si="55"/>
        <v>1</v>
      </c>
      <c r="T107" s="154"/>
      <c r="U107" s="19"/>
      <c r="V107" s="111"/>
      <c r="W107" s="19"/>
      <c r="X107" s="109"/>
    </row>
    <row r="108" spans="2:24" x14ac:dyDescent="0.25">
      <c r="B108" s="9">
        <v>104</v>
      </c>
      <c r="C108" s="22">
        <v>43989</v>
      </c>
      <c r="D108" s="9">
        <f t="shared" si="58"/>
        <v>79285</v>
      </c>
      <c r="E108" s="2">
        <f t="shared" si="59"/>
        <v>192846</v>
      </c>
      <c r="F108" s="62">
        <f t="shared" si="64"/>
        <v>5638.4382281611106</v>
      </c>
      <c r="G108" s="28">
        <f t="shared" si="50"/>
        <v>1.6833191805860825E-3</v>
      </c>
      <c r="H108" s="82">
        <f t="shared" si="51"/>
        <v>1</v>
      </c>
      <c r="I108" s="9">
        <f t="shared" si="56"/>
        <v>-324311</v>
      </c>
      <c r="J108" s="2">
        <f t="shared" si="60"/>
        <v>0</v>
      </c>
      <c r="K108" s="48">
        <f t="shared" si="57"/>
        <v>192846</v>
      </c>
      <c r="L108" s="89">
        <f t="shared" si="61"/>
        <v>-12675</v>
      </c>
      <c r="M108" s="2">
        <f t="shared" si="62"/>
        <v>-1</v>
      </c>
      <c r="N108" s="48">
        <f t="shared" si="63"/>
        <v>4961</v>
      </c>
      <c r="P108" s="53">
        <f t="shared" si="52"/>
        <v>1.7738288717228796E-6</v>
      </c>
      <c r="Q108" s="52">
        <f t="shared" si="53"/>
        <v>1.5686670904968976</v>
      </c>
      <c r="R108" s="52">
        <f t="shared" si="54"/>
        <v>-0.97427429072187544</v>
      </c>
      <c r="S108" s="16">
        <f t="shared" si="55"/>
        <v>0</v>
      </c>
      <c r="T108" s="157"/>
      <c r="U108" s="158"/>
      <c r="V108" s="112"/>
      <c r="W108" s="158"/>
      <c r="X108" s="108"/>
    </row>
    <row r="109" spans="2:24" x14ac:dyDescent="0.25">
      <c r="B109" s="11">
        <v>105</v>
      </c>
      <c r="C109" s="21">
        <v>43990</v>
      </c>
      <c r="D109" s="11">
        <f t="shared" si="58"/>
        <v>79285</v>
      </c>
      <c r="E109" s="4">
        <f t="shared" si="59"/>
        <v>197938</v>
      </c>
      <c r="F109" s="63">
        <f t="shared" si="64"/>
        <v>5638.4382281611106</v>
      </c>
      <c r="G109" s="27">
        <f t="shared" si="50"/>
        <v>1.6833191805860825E-3</v>
      </c>
      <c r="H109" s="81">
        <f t="shared" si="51"/>
        <v>1</v>
      </c>
      <c r="I109" s="11">
        <f t="shared" si="56"/>
        <v>-337321</v>
      </c>
      <c r="J109" s="4">
        <f t="shared" si="60"/>
        <v>0</v>
      </c>
      <c r="K109" s="51">
        <f t="shared" si="57"/>
        <v>197938</v>
      </c>
      <c r="L109" s="88">
        <f t="shared" si="61"/>
        <v>-13010</v>
      </c>
      <c r="M109" s="4">
        <f t="shared" si="62"/>
        <v>0</v>
      </c>
      <c r="N109" s="51">
        <f t="shared" si="63"/>
        <v>5092</v>
      </c>
      <c r="P109" s="54">
        <f t="shared" si="52"/>
        <v>1.7738288717228796E-6</v>
      </c>
      <c r="Q109" s="55">
        <f t="shared" si="53"/>
        <v>1.5915896926944813</v>
      </c>
      <c r="R109" s="55">
        <f t="shared" si="54"/>
        <v>0</v>
      </c>
      <c r="S109" s="163">
        <f t="shared" si="55"/>
        <v>0</v>
      </c>
      <c r="T109" s="154"/>
      <c r="U109" s="19"/>
      <c r="V109" s="111"/>
      <c r="W109" s="19"/>
      <c r="X109" s="109"/>
    </row>
    <row r="110" spans="2:24" x14ac:dyDescent="0.25">
      <c r="B110" s="9">
        <v>106</v>
      </c>
      <c r="C110" s="22">
        <v>43991</v>
      </c>
      <c r="D110" s="9">
        <f t="shared" si="58"/>
        <v>79285</v>
      </c>
      <c r="E110" s="2">
        <f t="shared" si="59"/>
        <v>203164</v>
      </c>
      <c r="F110" s="62">
        <f t="shared" si="64"/>
        <v>5638.4382281611106</v>
      </c>
      <c r="G110" s="28">
        <f t="shared" si="50"/>
        <v>1.6833191805860825E-3</v>
      </c>
      <c r="H110" s="82">
        <f t="shared" si="51"/>
        <v>1</v>
      </c>
      <c r="I110" s="9">
        <f t="shared" si="56"/>
        <v>-350675</v>
      </c>
      <c r="J110" s="2">
        <f t="shared" si="60"/>
        <v>0</v>
      </c>
      <c r="K110" s="48">
        <f t="shared" si="57"/>
        <v>203164</v>
      </c>
      <c r="L110" s="89">
        <f t="shared" si="61"/>
        <v>-13354</v>
      </c>
      <c r="M110" s="2">
        <f t="shared" si="62"/>
        <v>0</v>
      </c>
      <c r="N110" s="48">
        <f t="shared" si="63"/>
        <v>5226</v>
      </c>
      <c r="P110" s="53">
        <f t="shared" si="52"/>
        <v>1.7738288717228796E-6</v>
      </c>
      <c r="Q110" s="52">
        <f t="shared" si="53"/>
        <v>1.6151163162610502</v>
      </c>
      <c r="R110" s="52">
        <f t="shared" si="54"/>
        <v>0</v>
      </c>
      <c r="S110" s="16">
        <f t="shared" si="55"/>
        <v>0</v>
      </c>
      <c r="T110" s="157"/>
      <c r="U110" s="158"/>
      <c r="V110" s="112"/>
      <c r="W110" s="158"/>
      <c r="X110" s="108"/>
    </row>
    <row r="111" spans="2:24" x14ac:dyDescent="0.25">
      <c r="B111" s="11">
        <v>107</v>
      </c>
      <c r="C111" s="21">
        <v>43992</v>
      </c>
      <c r="D111" s="11">
        <f t="shared" si="58"/>
        <v>79285</v>
      </c>
      <c r="E111" s="4">
        <f t="shared" si="59"/>
        <v>208528</v>
      </c>
      <c r="F111" s="63">
        <f t="shared" si="64"/>
        <v>5638.4382281611106</v>
      </c>
      <c r="G111" s="27">
        <f t="shared" si="50"/>
        <v>1.6833191805860825E-3</v>
      </c>
      <c r="H111" s="81">
        <f t="shared" si="51"/>
        <v>1</v>
      </c>
      <c r="I111" s="11">
        <f t="shared" si="56"/>
        <v>-364381</v>
      </c>
      <c r="J111" s="4">
        <f t="shared" si="60"/>
        <v>0</v>
      </c>
      <c r="K111" s="51">
        <f t="shared" si="57"/>
        <v>208528</v>
      </c>
      <c r="L111" s="88">
        <f t="shared" si="61"/>
        <v>-13706</v>
      </c>
      <c r="M111" s="4">
        <f t="shared" si="62"/>
        <v>0</v>
      </c>
      <c r="N111" s="51">
        <f t="shared" si="63"/>
        <v>5364</v>
      </c>
      <c r="P111" s="54">
        <f t="shared" si="52"/>
        <v>1.7738288717228796E-6</v>
      </c>
      <c r="Q111" s="55">
        <f t="shared" si="53"/>
        <v>1.6392649360657463</v>
      </c>
      <c r="R111" s="55">
        <f t="shared" si="54"/>
        <v>0</v>
      </c>
      <c r="S111" s="163">
        <f t="shared" si="55"/>
        <v>0</v>
      </c>
      <c r="T111" s="154"/>
      <c r="U111" s="19"/>
      <c r="V111" s="111"/>
      <c r="W111" s="19"/>
      <c r="X111" s="109"/>
    </row>
    <row r="112" spans="2:24" x14ac:dyDescent="0.25">
      <c r="B112" s="9">
        <v>108</v>
      </c>
      <c r="C112" s="22">
        <v>43993</v>
      </c>
      <c r="D112" s="9">
        <f t="shared" si="58"/>
        <v>79285</v>
      </c>
      <c r="E112" s="2">
        <f t="shared" si="59"/>
        <v>214034</v>
      </c>
      <c r="F112" s="62">
        <f t="shared" si="64"/>
        <v>5638.4382281611106</v>
      </c>
      <c r="G112" s="28">
        <f t="shared" si="50"/>
        <v>1.6833191805860825E-3</v>
      </c>
      <c r="H112" s="82">
        <f t="shared" si="51"/>
        <v>1</v>
      </c>
      <c r="I112" s="9">
        <f t="shared" si="56"/>
        <v>-378449</v>
      </c>
      <c r="J112" s="2">
        <f t="shared" si="60"/>
        <v>0</v>
      </c>
      <c r="K112" s="48">
        <f t="shared" si="57"/>
        <v>214034</v>
      </c>
      <c r="L112" s="89">
        <f t="shared" si="61"/>
        <v>-14068</v>
      </c>
      <c r="M112" s="2">
        <f t="shared" si="62"/>
        <v>0</v>
      </c>
      <c r="N112" s="48">
        <f t="shared" si="63"/>
        <v>5506</v>
      </c>
      <c r="P112" s="53">
        <f t="shared" si="52"/>
        <v>1.7738288717228796E-6</v>
      </c>
      <c r="Q112" s="52">
        <f t="shared" si="53"/>
        <v>1.6640501221721764</v>
      </c>
      <c r="R112" s="52">
        <f t="shared" si="54"/>
        <v>0</v>
      </c>
      <c r="S112" s="16">
        <f t="shared" si="55"/>
        <v>0</v>
      </c>
      <c r="T112" s="157"/>
      <c r="U112" s="158"/>
      <c r="V112" s="112"/>
      <c r="W112" s="158"/>
      <c r="X112" s="108"/>
    </row>
    <row r="113" spans="2:24" x14ac:dyDescent="0.25">
      <c r="B113" s="11">
        <v>109</v>
      </c>
      <c r="C113" s="21">
        <v>43994</v>
      </c>
      <c r="D113" s="11">
        <f t="shared" si="58"/>
        <v>79285</v>
      </c>
      <c r="E113" s="4">
        <f t="shared" si="59"/>
        <v>219685</v>
      </c>
      <c r="F113" s="63">
        <f t="shared" si="64"/>
        <v>5638.4382281611106</v>
      </c>
      <c r="G113" s="27">
        <f t="shared" si="50"/>
        <v>1.6833191805860825E-3</v>
      </c>
      <c r="H113" s="81">
        <f t="shared" si="51"/>
        <v>1</v>
      </c>
      <c r="I113" s="11">
        <f t="shared" si="56"/>
        <v>-392888</v>
      </c>
      <c r="J113" s="4">
        <f t="shared" si="60"/>
        <v>0</v>
      </c>
      <c r="K113" s="51">
        <f t="shared" si="57"/>
        <v>219685</v>
      </c>
      <c r="L113" s="88">
        <f t="shared" si="61"/>
        <v>-14439</v>
      </c>
      <c r="M113" s="4">
        <f t="shared" si="62"/>
        <v>0</v>
      </c>
      <c r="N113" s="51">
        <f t="shared" si="63"/>
        <v>5651</v>
      </c>
      <c r="P113" s="54">
        <f t="shared" si="52"/>
        <v>1.7738288717228796E-6</v>
      </c>
      <c r="Q113" s="55">
        <f t="shared" si="53"/>
        <v>1.6894899683046667</v>
      </c>
      <c r="R113" s="55">
        <f t="shared" si="54"/>
        <v>0</v>
      </c>
      <c r="S113" s="163">
        <f t="shared" si="55"/>
        <v>0</v>
      </c>
      <c r="T113" s="154"/>
      <c r="U113" s="19"/>
      <c r="V113" s="111"/>
      <c r="W113" s="19"/>
      <c r="X113" s="109"/>
    </row>
    <row r="114" spans="2:24" x14ac:dyDescent="0.25">
      <c r="B114" s="9">
        <v>110</v>
      </c>
      <c r="C114" s="22">
        <v>43995</v>
      </c>
      <c r="D114" s="9">
        <f t="shared" si="58"/>
        <v>79285</v>
      </c>
      <c r="E114" s="2">
        <f t="shared" si="59"/>
        <v>225485</v>
      </c>
      <c r="F114" s="62">
        <f t="shared" si="64"/>
        <v>5638.4382281611106</v>
      </c>
      <c r="G114" s="28">
        <f t="shared" si="50"/>
        <v>1.6833191805860825E-3</v>
      </c>
      <c r="H114" s="82">
        <f t="shared" si="51"/>
        <v>1</v>
      </c>
      <c r="I114" s="9">
        <f t="shared" si="56"/>
        <v>-407709</v>
      </c>
      <c r="J114" s="2">
        <f t="shared" si="60"/>
        <v>0</v>
      </c>
      <c r="K114" s="48">
        <f t="shared" si="57"/>
        <v>225485</v>
      </c>
      <c r="L114" s="89">
        <f t="shared" si="61"/>
        <v>-14821</v>
      </c>
      <c r="M114" s="2">
        <f t="shared" si="62"/>
        <v>0</v>
      </c>
      <c r="N114" s="48">
        <f t="shared" si="63"/>
        <v>5800</v>
      </c>
      <c r="P114" s="53">
        <f t="shared" si="52"/>
        <v>1.7738288717228796E-6</v>
      </c>
      <c r="Q114" s="52">
        <f t="shared" si="53"/>
        <v>1.7156006875019985</v>
      </c>
      <c r="R114" s="52">
        <f t="shared" si="54"/>
        <v>0</v>
      </c>
      <c r="S114" s="16">
        <f t="shared" si="55"/>
        <v>0</v>
      </c>
      <c r="T114" s="157"/>
      <c r="U114" s="158"/>
      <c r="V114" s="112"/>
      <c r="W114" s="158"/>
      <c r="X114" s="108"/>
    </row>
    <row r="115" spans="2:24" x14ac:dyDescent="0.25">
      <c r="B115" s="11">
        <v>111</v>
      </c>
      <c r="C115" s="21">
        <v>43996</v>
      </c>
      <c r="D115" s="11">
        <f t="shared" si="58"/>
        <v>79285</v>
      </c>
      <c r="E115" s="4">
        <f t="shared" si="59"/>
        <v>231438</v>
      </c>
      <c r="F115" s="63">
        <f t="shared" si="64"/>
        <v>5638.4382281611106</v>
      </c>
      <c r="G115" s="27">
        <f t="shared" si="50"/>
        <v>1.6833191805860825E-3</v>
      </c>
      <c r="H115" s="81">
        <f t="shared" si="51"/>
        <v>1</v>
      </c>
      <c r="I115" s="11">
        <f t="shared" si="56"/>
        <v>-422921</v>
      </c>
      <c r="J115" s="4">
        <f t="shared" si="60"/>
        <v>0</v>
      </c>
      <c r="K115" s="51">
        <f t="shared" si="57"/>
        <v>231438</v>
      </c>
      <c r="L115" s="88">
        <f t="shared" si="61"/>
        <v>-15212</v>
      </c>
      <c r="M115" s="4">
        <f t="shared" si="62"/>
        <v>0</v>
      </c>
      <c r="N115" s="51">
        <f t="shared" si="63"/>
        <v>5953</v>
      </c>
      <c r="P115" s="54">
        <f t="shared" si="52"/>
        <v>1.7738288717228796E-6</v>
      </c>
      <c r="Q115" s="55">
        <f t="shared" si="53"/>
        <v>1.7424021353188563</v>
      </c>
      <c r="R115" s="55">
        <f t="shared" si="54"/>
        <v>0</v>
      </c>
      <c r="S115" s="163">
        <f t="shared" si="55"/>
        <v>0</v>
      </c>
      <c r="T115" s="154"/>
      <c r="U115" s="19"/>
      <c r="V115" s="111"/>
      <c r="W115" s="19"/>
      <c r="X115" s="109"/>
    </row>
    <row r="116" spans="2:24" x14ac:dyDescent="0.25">
      <c r="B116" s="9">
        <v>112</v>
      </c>
      <c r="C116" s="22">
        <v>43997</v>
      </c>
      <c r="D116" s="9">
        <f t="shared" si="58"/>
        <v>79285</v>
      </c>
      <c r="E116" s="2">
        <f t="shared" si="59"/>
        <v>237549</v>
      </c>
      <c r="F116" s="62">
        <f t="shared" si="64"/>
        <v>5638.4382281611106</v>
      </c>
      <c r="G116" s="28">
        <f t="shared" si="50"/>
        <v>1.6833191805860825E-3</v>
      </c>
      <c r="H116" s="82">
        <f t="shared" si="51"/>
        <v>1</v>
      </c>
      <c r="I116" s="9">
        <f t="shared" si="56"/>
        <v>-438535</v>
      </c>
      <c r="J116" s="2">
        <f t="shared" si="60"/>
        <v>0</v>
      </c>
      <c r="K116" s="48">
        <f t="shared" si="57"/>
        <v>237549</v>
      </c>
      <c r="L116" s="89">
        <f t="shared" si="61"/>
        <v>-15614</v>
      </c>
      <c r="M116" s="2">
        <f t="shared" si="62"/>
        <v>0</v>
      </c>
      <c r="N116" s="48">
        <f t="shared" si="63"/>
        <v>6111</v>
      </c>
      <c r="P116" s="53">
        <f t="shared" si="52"/>
        <v>1.7738288717228796E-6</v>
      </c>
      <c r="Q116" s="52">
        <f t="shared" si="53"/>
        <v>1.7699106436492071</v>
      </c>
      <c r="R116" s="52">
        <f t="shared" si="54"/>
        <v>0</v>
      </c>
      <c r="S116" s="16">
        <f t="shared" si="55"/>
        <v>0</v>
      </c>
      <c r="T116" s="157"/>
      <c r="U116" s="158"/>
      <c r="V116" s="112"/>
      <c r="W116" s="158"/>
      <c r="X116" s="108"/>
    </row>
    <row r="117" spans="2:24" x14ac:dyDescent="0.25">
      <c r="B117" s="11">
        <v>113</v>
      </c>
      <c r="C117" s="21">
        <v>43998</v>
      </c>
      <c r="D117" s="11">
        <f t="shared" si="58"/>
        <v>79285</v>
      </c>
      <c r="E117" s="4">
        <f t="shared" si="59"/>
        <v>243821</v>
      </c>
      <c r="F117" s="63">
        <f t="shared" si="64"/>
        <v>5638.4382281611106</v>
      </c>
      <c r="G117" s="27">
        <f t="shared" si="50"/>
        <v>1.6833191805860825E-3</v>
      </c>
      <c r="H117" s="81">
        <f t="shared" si="51"/>
        <v>1</v>
      </c>
      <c r="I117" s="11">
        <f t="shared" si="56"/>
        <v>-454561</v>
      </c>
      <c r="J117" s="4">
        <f t="shared" si="60"/>
        <v>0</v>
      </c>
      <c r="K117" s="51">
        <f t="shared" si="57"/>
        <v>243821</v>
      </c>
      <c r="L117" s="88">
        <f t="shared" si="61"/>
        <v>-16026</v>
      </c>
      <c r="M117" s="4">
        <f t="shared" si="62"/>
        <v>0</v>
      </c>
      <c r="N117" s="51">
        <f t="shared" si="63"/>
        <v>6272</v>
      </c>
      <c r="P117" s="54">
        <f t="shared" si="52"/>
        <v>1.7738288717228796E-6</v>
      </c>
      <c r="Q117" s="55">
        <f t="shared" si="53"/>
        <v>1.7981461869029181</v>
      </c>
      <c r="R117" s="55">
        <f t="shared" si="54"/>
        <v>0</v>
      </c>
      <c r="S117" s="163">
        <f t="shared" si="55"/>
        <v>0</v>
      </c>
      <c r="T117" s="154"/>
      <c r="U117" s="19"/>
      <c r="V117" s="111"/>
      <c r="W117" s="19"/>
      <c r="X117" s="109"/>
    </row>
    <row r="118" spans="2:24" x14ac:dyDescent="0.25">
      <c r="B118" s="9">
        <v>114</v>
      </c>
      <c r="C118" s="22">
        <v>43999</v>
      </c>
      <c r="D118" s="9">
        <f t="shared" si="58"/>
        <v>79285</v>
      </c>
      <c r="E118" s="2">
        <f t="shared" si="59"/>
        <v>250259</v>
      </c>
      <c r="F118" s="62">
        <f t="shared" si="64"/>
        <v>5638.4382281611106</v>
      </c>
      <c r="G118" s="28">
        <f t="shared" si="50"/>
        <v>1.6833191805860825E-3</v>
      </c>
      <c r="H118" s="82">
        <f t="shared" si="51"/>
        <v>1</v>
      </c>
      <c r="I118" s="9">
        <f t="shared" si="56"/>
        <v>-471010</v>
      </c>
      <c r="J118" s="2">
        <f t="shared" si="60"/>
        <v>0</v>
      </c>
      <c r="K118" s="48">
        <f t="shared" si="57"/>
        <v>250259</v>
      </c>
      <c r="L118" s="89">
        <f t="shared" si="61"/>
        <v>-16449</v>
      </c>
      <c r="M118" s="2">
        <f t="shared" si="62"/>
        <v>0</v>
      </c>
      <c r="N118" s="48">
        <f t="shared" si="63"/>
        <v>6438</v>
      </c>
      <c r="P118" s="53">
        <f t="shared" si="52"/>
        <v>1.7738288717228796E-6</v>
      </c>
      <c r="Q118" s="52">
        <f t="shared" si="53"/>
        <v>1.8271267399491311</v>
      </c>
      <c r="R118" s="52">
        <f t="shared" si="54"/>
        <v>0</v>
      </c>
      <c r="S118" s="16">
        <f t="shared" si="55"/>
        <v>0</v>
      </c>
      <c r="T118" s="157"/>
      <c r="U118" s="158"/>
      <c r="V118" s="112"/>
      <c r="W118" s="158"/>
      <c r="X118" s="108"/>
    </row>
    <row r="119" spans="2:24" x14ac:dyDescent="0.25">
      <c r="B119" s="11">
        <v>115</v>
      </c>
      <c r="C119" s="21">
        <v>44000</v>
      </c>
      <c r="D119" s="11">
        <f t="shared" si="58"/>
        <v>79285</v>
      </c>
      <c r="E119" s="4">
        <f t="shared" si="59"/>
        <v>256867</v>
      </c>
      <c r="F119" s="63">
        <f t="shared" si="64"/>
        <v>5638.4382281611106</v>
      </c>
      <c r="G119" s="27">
        <f t="shared" si="50"/>
        <v>1.6833191805860825E-3</v>
      </c>
      <c r="H119" s="81">
        <f t="shared" si="51"/>
        <v>1</v>
      </c>
      <c r="I119" s="11">
        <f t="shared" si="56"/>
        <v>-487893</v>
      </c>
      <c r="J119" s="4">
        <f t="shared" si="60"/>
        <v>0</v>
      </c>
      <c r="K119" s="51">
        <f t="shared" si="57"/>
        <v>256867</v>
      </c>
      <c r="L119" s="88">
        <f t="shared" si="61"/>
        <v>-16883</v>
      </c>
      <c r="M119" s="4">
        <f t="shared" si="62"/>
        <v>0</v>
      </c>
      <c r="N119" s="51">
        <f t="shared" si="63"/>
        <v>6608</v>
      </c>
      <c r="P119" s="54">
        <f t="shared" ref="P119:P150" si="65">R$17*((1+P$17-Q$17)*(1+P$17+S$17)-Q$17)</f>
        <v>1.7738288717228796E-6</v>
      </c>
      <c r="Q119" s="55">
        <f t="shared" ref="Q119:Q150" si="66">(1+P$17-Q$17)*(1+P$17+S$17)-R$17*((S$17*K118)+((I118+J118)*(1+P$17+S$17)))</f>
        <v>1.8568722771977146</v>
      </c>
      <c r="R119" s="55">
        <f t="shared" ref="R119:R150" si="67">-J118*(1+P$17+S$17)</f>
        <v>0</v>
      </c>
      <c r="S119" s="163">
        <f t="shared" si="55"/>
        <v>0</v>
      </c>
      <c r="T119" s="154"/>
      <c r="U119" s="19"/>
      <c r="V119" s="111"/>
      <c r="W119" s="19"/>
      <c r="X119" s="109"/>
    </row>
    <row r="120" spans="2:24" x14ac:dyDescent="0.25">
      <c r="B120" s="9">
        <v>116</v>
      </c>
      <c r="C120" s="22">
        <v>44001</v>
      </c>
      <c r="D120" s="9">
        <f t="shared" si="58"/>
        <v>79285</v>
      </c>
      <c r="E120" s="2">
        <f t="shared" si="59"/>
        <v>263649</v>
      </c>
      <c r="F120" s="62">
        <f t="shared" si="64"/>
        <v>5638.4382281611106</v>
      </c>
      <c r="G120" s="28">
        <f t="shared" si="50"/>
        <v>1.6833191805860825E-3</v>
      </c>
      <c r="H120" s="82">
        <f t="shared" si="51"/>
        <v>1</v>
      </c>
      <c r="I120" s="9">
        <f t="shared" si="56"/>
        <v>-505222</v>
      </c>
      <c r="J120" s="2">
        <f t="shared" si="60"/>
        <v>0</v>
      </c>
      <c r="K120" s="48">
        <f t="shared" si="57"/>
        <v>263649</v>
      </c>
      <c r="L120" s="89">
        <f t="shared" si="61"/>
        <v>-17329</v>
      </c>
      <c r="M120" s="2">
        <f t="shared" si="62"/>
        <v>0</v>
      </c>
      <c r="N120" s="48">
        <f t="shared" si="63"/>
        <v>6782</v>
      </c>
      <c r="P120" s="53">
        <f t="shared" si="65"/>
        <v>1.7738288717228796E-6</v>
      </c>
      <c r="Q120" s="52">
        <f t="shared" si="66"/>
        <v>1.8874026542033522</v>
      </c>
      <c r="R120" s="52">
        <f t="shared" si="67"/>
        <v>0</v>
      </c>
      <c r="S120" s="16">
        <f t="shared" si="55"/>
        <v>0</v>
      </c>
      <c r="T120" s="157"/>
      <c r="U120" s="158"/>
      <c r="V120" s="112"/>
      <c r="W120" s="158"/>
      <c r="X120" s="108"/>
    </row>
    <row r="121" spans="2:24" x14ac:dyDescent="0.25">
      <c r="B121" s="11">
        <v>117</v>
      </c>
      <c r="C121" s="21">
        <v>44002</v>
      </c>
      <c r="D121" s="11">
        <f t="shared" si="58"/>
        <v>79285</v>
      </c>
      <c r="E121" s="4">
        <f t="shared" si="59"/>
        <v>270610</v>
      </c>
      <c r="F121" s="63">
        <f t="shared" si="64"/>
        <v>5638.4382281611106</v>
      </c>
      <c r="G121" s="27">
        <f t="shared" si="50"/>
        <v>1.6833191805860825E-3</v>
      </c>
      <c r="H121" s="81">
        <f t="shared" si="51"/>
        <v>1</v>
      </c>
      <c r="I121" s="11">
        <f t="shared" si="56"/>
        <v>-523009</v>
      </c>
      <c r="J121" s="4">
        <f t="shared" si="60"/>
        <v>0</v>
      </c>
      <c r="K121" s="51">
        <f t="shared" si="57"/>
        <v>270610</v>
      </c>
      <c r="L121" s="88">
        <f t="shared" si="61"/>
        <v>-17787</v>
      </c>
      <c r="M121" s="4">
        <f t="shared" si="62"/>
        <v>0</v>
      </c>
      <c r="N121" s="51">
        <f t="shared" si="63"/>
        <v>6961</v>
      </c>
      <c r="P121" s="54">
        <f t="shared" si="65"/>
        <v>1.7738288717228796E-6</v>
      </c>
      <c r="Q121" s="55">
        <f t="shared" si="66"/>
        <v>1.9187394883510871</v>
      </c>
      <c r="R121" s="55">
        <f t="shared" si="67"/>
        <v>0</v>
      </c>
      <c r="S121" s="163">
        <f t="shared" si="55"/>
        <v>0</v>
      </c>
      <c r="T121" s="154"/>
      <c r="U121" s="19"/>
      <c r="V121" s="111"/>
      <c r="W121" s="19"/>
      <c r="X121" s="109"/>
    </row>
    <row r="122" spans="2:24" x14ac:dyDescent="0.25">
      <c r="B122" s="9">
        <v>118</v>
      </c>
      <c r="C122" s="22">
        <v>44003</v>
      </c>
      <c r="D122" s="9">
        <f t="shared" si="58"/>
        <v>79285</v>
      </c>
      <c r="E122" s="2">
        <f t="shared" si="59"/>
        <v>277755</v>
      </c>
      <c r="F122" s="62">
        <f t="shared" si="64"/>
        <v>5638.4382281611106</v>
      </c>
      <c r="G122" s="28">
        <f t="shared" si="50"/>
        <v>1.6833191805860825E-3</v>
      </c>
      <c r="H122" s="82">
        <f t="shared" si="51"/>
        <v>1</v>
      </c>
      <c r="I122" s="9">
        <f t="shared" si="56"/>
        <v>-541265</v>
      </c>
      <c r="J122" s="2">
        <f t="shared" si="60"/>
        <v>0</v>
      </c>
      <c r="K122" s="48">
        <f t="shared" si="57"/>
        <v>277755</v>
      </c>
      <c r="L122" s="89">
        <f t="shared" si="61"/>
        <v>-18256</v>
      </c>
      <c r="M122" s="2">
        <f t="shared" si="62"/>
        <v>0</v>
      </c>
      <c r="N122" s="48">
        <f t="shared" si="63"/>
        <v>7145</v>
      </c>
      <c r="P122" s="53">
        <f t="shared" si="65"/>
        <v>1.7738288717228796E-6</v>
      </c>
      <c r="Q122" s="52">
        <f t="shared" si="66"/>
        <v>1.9509045158811469</v>
      </c>
      <c r="R122" s="52">
        <f t="shared" si="67"/>
        <v>0</v>
      </c>
      <c r="S122" s="16">
        <f t="shared" si="55"/>
        <v>0</v>
      </c>
      <c r="T122" s="157"/>
      <c r="U122" s="158"/>
      <c r="V122" s="112"/>
      <c r="W122" s="158"/>
      <c r="X122" s="108"/>
    </row>
    <row r="123" spans="2:24" x14ac:dyDescent="0.25">
      <c r="B123" s="11">
        <v>119</v>
      </c>
      <c r="C123" s="21">
        <v>44004</v>
      </c>
      <c r="D123" s="11">
        <f t="shared" si="58"/>
        <v>79285</v>
      </c>
      <c r="E123" s="4">
        <f t="shared" si="59"/>
        <v>285089</v>
      </c>
      <c r="F123" s="63">
        <f t="shared" si="64"/>
        <v>5638.4382281611106</v>
      </c>
      <c r="G123" s="27">
        <f t="shared" si="50"/>
        <v>1.6833191805860825E-3</v>
      </c>
      <c r="H123" s="81">
        <f t="shared" si="51"/>
        <v>1</v>
      </c>
      <c r="I123" s="11">
        <f t="shared" si="56"/>
        <v>-560003</v>
      </c>
      <c r="J123" s="4">
        <f t="shared" si="60"/>
        <v>0</v>
      </c>
      <c r="K123" s="51">
        <f t="shared" si="57"/>
        <v>285089</v>
      </c>
      <c r="L123" s="88">
        <f t="shared" si="61"/>
        <v>-18738</v>
      </c>
      <c r="M123" s="4">
        <f t="shared" si="62"/>
        <v>0</v>
      </c>
      <c r="N123" s="51">
        <f t="shared" si="63"/>
        <v>7334</v>
      </c>
      <c r="P123" s="54">
        <f t="shared" si="65"/>
        <v>1.7738288717228796E-6</v>
      </c>
      <c r="Q123" s="55">
        <f t="shared" si="66"/>
        <v>1.9839177112033992</v>
      </c>
      <c r="R123" s="55">
        <f t="shared" si="67"/>
        <v>0</v>
      </c>
      <c r="S123" s="163">
        <f t="shared" si="55"/>
        <v>0</v>
      </c>
      <c r="T123" s="154"/>
      <c r="U123" s="19"/>
      <c r="V123" s="111"/>
      <c r="W123" s="19"/>
      <c r="X123" s="109"/>
    </row>
    <row r="124" spans="2:24" x14ac:dyDescent="0.25">
      <c r="B124" s="9">
        <v>120</v>
      </c>
      <c r="C124" s="22">
        <v>44005</v>
      </c>
      <c r="D124" s="9">
        <f t="shared" si="58"/>
        <v>79285</v>
      </c>
      <c r="E124" s="2">
        <f t="shared" si="59"/>
        <v>292616</v>
      </c>
      <c r="F124" s="62">
        <f t="shared" si="64"/>
        <v>5638.4382281611106</v>
      </c>
      <c r="G124" s="28">
        <f t="shared" si="50"/>
        <v>1.6833191805860825E-3</v>
      </c>
      <c r="H124" s="82">
        <f t="shared" si="51"/>
        <v>1</v>
      </c>
      <c r="I124" s="9">
        <f t="shared" si="56"/>
        <v>-579236</v>
      </c>
      <c r="J124" s="2">
        <f t="shared" si="60"/>
        <v>0</v>
      </c>
      <c r="K124" s="48">
        <f t="shared" si="57"/>
        <v>292616</v>
      </c>
      <c r="L124" s="89">
        <f t="shared" si="61"/>
        <v>-19233</v>
      </c>
      <c r="M124" s="2">
        <f t="shared" si="62"/>
        <v>0</v>
      </c>
      <c r="N124" s="48">
        <f t="shared" si="63"/>
        <v>7527</v>
      </c>
      <c r="P124" s="53">
        <f t="shared" si="65"/>
        <v>1.7738288717228796E-6</v>
      </c>
      <c r="Q124" s="52">
        <f t="shared" si="66"/>
        <v>2.0178025723884305</v>
      </c>
      <c r="R124" s="52">
        <f t="shared" si="67"/>
        <v>0</v>
      </c>
      <c r="S124" s="16">
        <f t="shared" si="55"/>
        <v>0</v>
      </c>
      <c r="T124" s="157"/>
      <c r="U124" s="158"/>
      <c r="V124" s="112"/>
      <c r="W124" s="158"/>
      <c r="X124" s="108"/>
    </row>
    <row r="125" spans="2:24" x14ac:dyDescent="0.25">
      <c r="B125" s="11">
        <v>121</v>
      </c>
      <c r="C125" s="21">
        <v>44006</v>
      </c>
      <c r="D125" s="11">
        <f t="shared" si="58"/>
        <v>79285</v>
      </c>
      <c r="E125" s="4">
        <f t="shared" si="59"/>
        <v>300342</v>
      </c>
      <c r="F125" s="63">
        <f t="shared" si="64"/>
        <v>5638.4382281611106</v>
      </c>
      <c r="G125" s="27">
        <f t="shared" si="50"/>
        <v>1.6833191805860825E-3</v>
      </c>
      <c r="H125" s="81">
        <f t="shared" si="51"/>
        <v>1</v>
      </c>
      <c r="I125" s="11">
        <f t="shared" si="56"/>
        <v>-598977</v>
      </c>
      <c r="J125" s="4">
        <f t="shared" si="60"/>
        <v>0</v>
      </c>
      <c r="K125" s="51">
        <f t="shared" si="57"/>
        <v>300342</v>
      </c>
      <c r="L125" s="88">
        <f t="shared" si="61"/>
        <v>-19741</v>
      </c>
      <c r="M125" s="4">
        <f t="shared" si="62"/>
        <v>0</v>
      </c>
      <c r="N125" s="51">
        <f t="shared" si="63"/>
        <v>7726</v>
      </c>
      <c r="P125" s="54">
        <f t="shared" si="65"/>
        <v>1.7738288717228796E-6</v>
      </c>
      <c r="Q125" s="55">
        <f t="shared" si="66"/>
        <v>2.0525824786516429</v>
      </c>
      <c r="R125" s="55">
        <f t="shared" si="67"/>
        <v>0</v>
      </c>
      <c r="S125" s="163">
        <f t="shared" si="55"/>
        <v>0</v>
      </c>
      <c r="T125" s="154"/>
      <c r="U125" s="19"/>
      <c r="V125" s="111"/>
      <c r="W125" s="19"/>
      <c r="X125" s="109"/>
    </row>
    <row r="126" spans="2:24" x14ac:dyDescent="0.25">
      <c r="B126" s="9">
        <v>122</v>
      </c>
      <c r="C126" s="22">
        <v>44007</v>
      </c>
      <c r="D126" s="9">
        <f t="shared" si="58"/>
        <v>79285</v>
      </c>
      <c r="E126" s="2">
        <f t="shared" si="59"/>
        <v>308272</v>
      </c>
      <c r="F126" s="62">
        <f t="shared" si="64"/>
        <v>5638.4382281611106</v>
      </c>
      <c r="G126" s="28">
        <f t="shared" si="50"/>
        <v>1.6833191805860825E-3</v>
      </c>
      <c r="H126" s="82">
        <f t="shared" si="51"/>
        <v>1</v>
      </c>
      <c r="I126" s="9">
        <f t="shared" si="56"/>
        <v>-619239</v>
      </c>
      <c r="J126" s="2">
        <f t="shared" si="60"/>
        <v>0</v>
      </c>
      <c r="K126" s="48">
        <f t="shared" si="57"/>
        <v>308272</v>
      </c>
      <c r="L126" s="89">
        <f t="shared" si="61"/>
        <v>-20262</v>
      </c>
      <c r="M126" s="2">
        <f t="shared" si="62"/>
        <v>0</v>
      </c>
      <c r="N126" s="48">
        <f t="shared" si="63"/>
        <v>7930</v>
      </c>
      <c r="P126" s="53">
        <f t="shared" si="65"/>
        <v>1.7738288717228796E-6</v>
      </c>
      <c r="Q126" s="52">
        <f t="shared" si="66"/>
        <v>2.088281046918806</v>
      </c>
      <c r="R126" s="52">
        <f t="shared" si="67"/>
        <v>0</v>
      </c>
      <c r="S126" s="16">
        <f t="shared" si="55"/>
        <v>0</v>
      </c>
      <c r="T126" s="157"/>
      <c r="U126" s="158"/>
      <c r="V126" s="112"/>
      <c r="W126" s="158"/>
      <c r="X126" s="108"/>
    </row>
    <row r="127" spans="2:24" x14ac:dyDescent="0.25">
      <c r="B127" s="11">
        <v>123</v>
      </c>
      <c r="C127" s="21">
        <v>44008</v>
      </c>
      <c r="D127" s="11">
        <f t="shared" si="58"/>
        <v>79285</v>
      </c>
      <c r="E127" s="4">
        <f t="shared" si="59"/>
        <v>316411</v>
      </c>
      <c r="F127" s="63">
        <f t="shared" si="64"/>
        <v>5638.4382281611106</v>
      </c>
      <c r="G127" s="27">
        <f t="shared" si="50"/>
        <v>1.6833191805860825E-3</v>
      </c>
      <c r="H127" s="81">
        <f t="shared" si="51"/>
        <v>1</v>
      </c>
      <c r="I127" s="11">
        <f t="shared" si="56"/>
        <v>-640036</v>
      </c>
      <c r="J127" s="4">
        <f t="shared" si="60"/>
        <v>0</v>
      </c>
      <c r="K127" s="51">
        <f t="shared" si="57"/>
        <v>316411</v>
      </c>
      <c r="L127" s="88">
        <f t="shared" si="61"/>
        <v>-20797</v>
      </c>
      <c r="M127" s="4">
        <f t="shared" si="62"/>
        <v>0</v>
      </c>
      <c r="N127" s="51">
        <f t="shared" si="63"/>
        <v>8139</v>
      </c>
      <c r="P127" s="54">
        <f t="shared" si="65"/>
        <v>1.7738288717228796E-6</v>
      </c>
      <c r="Q127" s="55">
        <f t="shared" si="66"/>
        <v>2.1249217752605061</v>
      </c>
      <c r="R127" s="55">
        <f t="shared" si="67"/>
        <v>0</v>
      </c>
      <c r="S127" s="163">
        <f t="shared" si="55"/>
        <v>0</v>
      </c>
      <c r="T127" s="154"/>
      <c r="U127" s="19"/>
      <c r="V127" s="111"/>
      <c r="W127" s="19"/>
      <c r="X127" s="109"/>
    </row>
    <row r="128" spans="2:24" x14ac:dyDescent="0.25">
      <c r="B128" s="9">
        <v>124</v>
      </c>
      <c r="C128" s="22">
        <v>44009</v>
      </c>
      <c r="D128" s="9">
        <f t="shared" si="58"/>
        <v>79285</v>
      </c>
      <c r="E128" s="2">
        <f t="shared" si="59"/>
        <v>324765</v>
      </c>
      <c r="F128" s="62">
        <f t="shared" si="64"/>
        <v>5638.4382281611106</v>
      </c>
      <c r="G128" s="28">
        <f t="shared" si="50"/>
        <v>1.6833191805860825E-3</v>
      </c>
      <c r="H128" s="82">
        <f t="shared" si="51"/>
        <v>1</v>
      </c>
      <c r="I128" s="9">
        <f t="shared" si="56"/>
        <v>-661382</v>
      </c>
      <c r="J128" s="2">
        <f t="shared" si="60"/>
        <v>0</v>
      </c>
      <c r="K128" s="48">
        <f t="shared" si="57"/>
        <v>324765</v>
      </c>
      <c r="L128" s="89">
        <f t="shared" si="61"/>
        <v>-21346</v>
      </c>
      <c r="M128" s="2">
        <f t="shared" si="62"/>
        <v>0</v>
      </c>
      <c r="N128" s="48">
        <f t="shared" si="63"/>
        <v>8354</v>
      </c>
      <c r="P128" s="53">
        <f t="shared" si="65"/>
        <v>1.7738288717228796E-6</v>
      </c>
      <c r="Q128" s="52">
        <f t="shared" si="66"/>
        <v>2.1625299235776883</v>
      </c>
      <c r="R128" s="52">
        <f t="shared" si="67"/>
        <v>0</v>
      </c>
      <c r="S128" s="16">
        <f t="shared" si="55"/>
        <v>0</v>
      </c>
      <c r="T128" s="157"/>
      <c r="U128" s="158"/>
      <c r="V128" s="112"/>
      <c r="W128" s="158"/>
      <c r="X128" s="108"/>
    </row>
    <row r="129" spans="2:24" x14ac:dyDescent="0.25">
      <c r="B129" s="11">
        <v>125</v>
      </c>
      <c r="C129" s="21">
        <v>44010</v>
      </c>
      <c r="D129" s="11">
        <f t="shared" si="58"/>
        <v>79285</v>
      </c>
      <c r="E129" s="4">
        <f t="shared" si="59"/>
        <v>333340</v>
      </c>
      <c r="F129" s="63">
        <f t="shared" si="64"/>
        <v>5638.4382281611106</v>
      </c>
      <c r="G129" s="27">
        <f t="shared" si="50"/>
        <v>1.6833191805860825E-3</v>
      </c>
      <c r="H129" s="81">
        <f t="shared" si="51"/>
        <v>1</v>
      </c>
      <c r="I129" s="11">
        <f t="shared" ref="I129:I160" si="68">INT((S$17*K129+I128)/(1+R$17*J129))</f>
        <v>-683292</v>
      </c>
      <c r="J129" s="4">
        <f t="shared" si="60"/>
        <v>0</v>
      </c>
      <c r="K129" s="51">
        <f t="shared" ref="K129:K160" si="69">INT((Q$17*J129+K128)/(1+P$17+S$17))</f>
        <v>333340</v>
      </c>
      <c r="L129" s="88">
        <f t="shared" si="61"/>
        <v>-21910</v>
      </c>
      <c r="M129" s="4">
        <f t="shared" si="62"/>
        <v>0</v>
      </c>
      <c r="N129" s="51">
        <f t="shared" si="63"/>
        <v>8575</v>
      </c>
      <c r="P129" s="54">
        <f t="shared" si="65"/>
        <v>1.7738288717228796E-6</v>
      </c>
      <c r="Q129" s="55">
        <f t="shared" si="66"/>
        <v>2.2011308706264816</v>
      </c>
      <c r="R129" s="55">
        <f t="shared" si="67"/>
        <v>0</v>
      </c>
      <c r="S129" s="163">
        <f t="shared" si="55"/>
        <v>0</v>
      </c>
      <c r="T129" s="154"/>
      <c r="U129" s="19"/>
      <c r="V129" s="111"/>
      <c r="W129" s="19"/>
      <c r="X129" s="109"/>
    </row>
    <row r="130" spans="2:24" x14ac:dyDescent="0.25">
      <c r="B130" s="9">
        <v>126</v>
      </c>
      <c r="C130" s="22">
        <v>44011</v>
      </c>
      <c r="D130" s="9">
        <f t="shared" si="58"/>
        <v>79285</v>
      </c>
      <c r="E130" s="2">
        <f t="shared" si="59"/>
        <v>342141</v>
      </c>
      <c r="F130" s="62">
        <f t="shared" si="64"/>
        <v>5638.4382281611106</v>
      </c>
      <c r="G130" s="28">
        <f t="shared" si="50"/>
        <v>1.6833191805860825E-3</v>
      </c>
      <c r="H130" s="82">
        <f t="shared" si="51"/>
        <v>1</v>
      </c>
      <c r="I130" s="9">
        <f t="shared" si="68"/>
        <v>-705780</v>
      </c>
      <c r="J130" s="2">
        <f t="shared" si="60"/>
        <v>0</v>
      </c>
      <c r="K130" s="48">
        <f t="shared" si="69"/>
        <v>342141</v>
      </c>
      <c r="L130" s="89">
        <f t="shared" si="61"/>
        <v>-22488</v>
      </c>
      <c r="M130" s="2">
        <f t="shared" si="62"/>
        <v>0</v>
      </c>
      <c r="N130" s="48">
        <f t="shared" si="63"/>
        <v>8801</v>
      </c>
      <c r="P130" s="53">
        <f t="shared" si="65"/>
        <v>1.7738288717228796E-6</v>
      </c>
      <c r="Q130" s="52">
        <f t="shared" si="66"/>
        <v>2.2407517569933737</v>
      </c>
      <c r="R130" s="52">
        <f t="shared" si="67"/>
        <v>0</v>
      </c>
      <c r="S130" s="16">
        <f t="shared" si="55"/>
        <v>0</v>
      </c>
      <c r="T130" s="157"/>
      <c r="U130" s="158"/>
      <c r="V130" s="112"/>
      <c r="W130" s="158"/>
      <c r="X130" s="108"/>
    </row>
    <row r="131" spans="2:24" x14ac:dyDescent="0.25">
      <c r="B131" s="11">
        <v>127</v>
      </c>
      <c r="C131" s="21">
        <v>44012</v>
      </c>
      <c r="D131" s="11">
        <f t="shared" si="58"/>
        <v>79285</v>
      </c>
      <c r="E131" s="4">
        <f t="shared" si="59"/>
        <v>351175</v>
      </c>
      <c r="F131" s="63">
        <f t="shared" si="64"/>
        <v>5638.4382281611106</v>
      </c>
      <c r="G131" s="27">
        <f t="shared" si="50"/>
        <v>1.6833191805860825E-3</v>
      </c>
      <c r="H131" s="81">
        <f t="shared" si="51"/>
        <v>1</v>
      </c>
      <c r="I131" s="11">
        <f t="shared" si="68"/>
        <v>-728862</v>
      </c>
      <c r="J131" s="4">
        <f t="shared" si="60"/>
        <v>0</v>
      </c>
      <c r="K131" s="51">
        <f t="shared" si="69"/>
        <v>351175</v>
      </c>
      <c r="L131" s="88">
        <f t="shared" si="61"/>
        <v>-23082</v>
      </c>
      <c r="M131" s="4">
        <f t="shared" si="62"/>
        <v>0</v>
      </c>
      <c r="N131" s="51">
        <f t="shared" si="63"/>
        <v>9034</v>
      </c>
      <c r="P131" s="54">
        <f t="shared" si="65"/>
        <v>1.7738288717228796E-6</v>
      </c>
      <c r="Q131" s="55">
        <f t="shared" si="66"/>
        <v>2.2814178425793092</v>
      </c>
      <c r="R131" s="55">
        <f t="shared" si="67"/>
        <v>0</v>
      </c>
      <c r="S131" s="163">
        <f t="shared" si="55"/>
        <v>0</v>
      </c>
      <c r="T131" s="154"/>
      <c r="U131" s="19"/>
      <c r="V131" s="111"/>
      <c r="W131" s="19"/>
      <c r="X131" s="109"/>
    </row>
    <row r="132" spans="2:24" x14ac:dyDescent="0.25">
      <c r="B132" s="9">
        <v>128</v>
      </c>
      <c r="C132" s="22">
        <v>44013</v>
      </c>
      <c r="D132" s="9">
        <f t="shared" si="58"/>
        <v>79285</v>
      </c>
      <c r="E132" s="2">
        <f t="shared" si="59"/>
        <v>360447</v>
      </c>
      <c r="F132" s="62">
        <f t="shared" si="64"/>
        <v>5638.4382281611106</v>
      </c>
      <c r="G132" s="28">
        <f t="shared" ref="G132:G195" si="70">D132/U$3</f>
        <v>1.6833191805860825E-3</v>
      </c>
      <c r="H132" s="82">
        <f t="shared" si="51"/>
        <v>1</v>
      </c>
      <c r="I132" s="9">
        <f t="shared" si="68"/>
        <v>-752553</v>
      </c>
      <c r="J132" s="2">
        <f t="shared" si="60"/>
        <v>0</v>
      </c>
      <c r="K132" s="48">
        <f t="shared" si="69"/>
        <v>360447</v>
      </c>
      <c r="L132" s="89">
        <f t="shared" si="61"/>
        <v>-23691</v>
      </c>
      <c r="M132" s="2">
        <f t="shared" si="62"/>
        <v>0</v>
      </c>
      <c r="N132" s="48">
        <f t="shared" si="63"/>
        <v>9272</v>
      </c>
      <c r="P132" s="53">
        <f t="shared" si="65"/>
        <v>1.7738288717228796E-6</v>
      </c>
      <c r="Q132" s="52">
        <f t="shared" si="66"/>
        <v>2.32315814865632</v>
      </c>
      <c r="R132" s="52">
        <f t="shared" si="67"/>
        <v>0</v>
      </c>
      <c r="S132" s="16">
        <f t="shared" si="55"/>
        <v>0</v>
      </c>
      <c r="T132" s="157"/>
      <c r="U132" s="158"/>
      <c r="V132" s="112"/>
      <c r="W132" s="158"/>
      <c r="X132" s="108"/>
    </row>
    <row r="133" spans="2:24" x14ac:dyDescent="0.25">
      <c r="B133" s="11">
        <v>129</v>
      </c>
      <c r="C133" s="21">
        <v>44014</v>
      </c>
      <c r="D133" s="11">
        <f t="shared" si="58"/>
        <v>79285</v>
      </c>
      <c r="E133" s="4">
        <f t="shared" si="59"/>
        <v>369964</v>
      </c>
      <c r="F133" s="63">
        <f t="shared" si="64"/>
        <v>5638.4382281611106</v>
      </c>
      <c r="G133" s="27">
        <f t="shared" si="70"/>
        <v>1.6833191805860825E-3</v>
      </c>
      <c r="H133" s="81">
        <f t="shared" ref="H133:H196" si="71">D133/D132</f>
        <v>1</v>
      </c>
      <c r="I133" s="11">
        <f t="shared" si="68"/>
        <v>-776870</v>
      </c>
      <c r="J133" s="4">
        <f t="shared" si="60"/>
        <v>0</v>
      </c>
      <c r="K133" s="51">
        <f t="shared" si="69"/>
        <v>369964</v>
      </c>
      <c r="L133" s="88">
        <f t="shared" si="61"/>
        <v>-24317</v>
      </c>
      <c r="M133" s="4">
        <f t="shared" si="62"/>
        <v>0</v>
      </c>
      <c r="N133" s="51">
        <f t="shared" si="63"/>
        <v>9517</v>
      </c>
      <c r="P133" s="54">
        <f t="shared" si="65"/>
        <v>1.7738288717228796E-6</v>
      </c>
      <c r="Q133" s="55">
        <f t="shared" si="66"/>
        <v>2.3659996969557087</v>
      </c>
      <c r="R133" s="55">
        <f t="shared" si="67"/>
        <v>0</v>
      </c>
      <c r="S133" s="163">
        <f t="shared" si="55"/>
        <v>0</v>
      </c>
      <c r="T133" s="154"/>
      <c r="U133" s="19"/>
      <c r="V133" s="111"/>
      <c r="W133" s="19"/>
      <c r="X133" s="109"/>
    </row>
    <row r="134" spans="2:24" x14ac:dyDescent="0.25">
      <c r="B134" s="9">
        <v>130</v>
      </c>
      <c r="C134" s="22">
        <v>44015</v>
      </c>
      <c r="D134" s="9">
        <f t="shared" si="58"/>
        <v>79285</v>
      </c>
      <c r="E134" s="2">
        <f t="shared" si="59"/>
        <v>379732</v>
      </c>
      <c r="F134" s="62">
        <f t="shared" si="64"/>
        <v>5638.4382281611106</v>
      </c>
      <c r="G134" s="28">
        <f t="shared" si="70"/>
        <v>1.6833191805860825E-3</v>
      </c>
      <c r="H134" s="82">
        <f t="shared" si="71"/>
        <v>1</v>
      </c>
      <c r="I134" s="9">
        <f t="shared" si="68"/>
        <v>-801829</v>
      </c>
      <c r="J134" s="2">
        <f t="shared" si="60"/>
        <v>0</v>
      </c>
      <c r="K134" s="48">
        <f t="shared" si="69"/>
        <v>379732</v>
      </c>
      <c r="L134" s="89">
        <f t="shared" si="61"/>
        <v>-24959</v>
      </c>
      <c r="M134" s="2">
        <f t="shared" si="62"/>
        <v>0</v>
      </c>
      <c r="N134" s="48">
        <f t="shared" si="63"/>
        <v>9768</v>
      </c>
      <c r="P134" s="53">
        <f t="shared" si="65"/>
        <v>1.7738288717228796E-6</v>
      </c>
      <c r="Q134" s="52">
        <f t="shared" si="66"/>
        <v>2.4099732705798664</v>
      </c>
      <c r="R134" s="52">
        <f t="shared" si="67"/>
        <v>0</v>
      </c>
      <c r="S134" s="16">
        <f t="shared" si="55"/>
        <v>0</v>
      </c>
      <c r="T134" s="157"/>
      <c r="U134" s="158"/>
      <c r="V134" s="112"/>
      <c r="W134" s="158"/>
      <c r="X134" s="108"/>
    </row>
    <row r="135" spans="2:24" x14ac:dyDescent="0.25">
      <c r="B135" s="11">
        <v>131</v>
      </c>
      <c r="C135" s="21">
        <v>44016</v>
      </c>
      <c r="D135" s="11">
        <f t="shared" si="58"/>
        <v>79285</v>
      </c>
      <c r="E135" s="4">
        <f t="shared" si="59"/>
        <v>389758</v>
      </c>
      <c r="F135" s="63">
        <f t="shared" si="64"/>
        <v>5638.4382281611106</v>
      </c>
      <c r="G135" s="27">
        <f t="shared" si="70"/>
        <v>1.6833191805860825E-3</v>
      </c>
      <c r="H135" s="81">
        <f t="shared" si="71"/>
        <v>1</v>
      </c>
      <c r="I135" s="11">
        <f t="shared" si="68"/>
        <v>-827447</v>
      </c>
      <c r="J135" s="4">
        <f t="shared" si="60"/>
        <v>0</v>
      </c>
      <c r="K135" s="51">
        <f t="shared" si="69"/>
        <v>389758</v>
      </c>
      <c r="L135" s="88">
        <f t="shared" si="61"/>
        <v>-25618</v>
      </c>
      <c r="M135" s="4">
        <f t="shared" si="62"/>
        <v>0</v>
      </c>
      <c r="N135" s="51">
        <f t="shared" si="63"/>
        <v>10026</v>
      </c>
      <c r="P135" s="54">
        <f t="shared" si="65"/>
        <v>1.7738288717228796E-6</v>
      </c>
      <c r="Q135" s="55">
        <f t="shared" si="66"/>
        <v>2.4551077719456389</v>
      </c>
      <c r="R135" s="55">
        <f t="shared" si="67"/>
        <v>0</v>
      </c>
      <c r="S135" s="163">
        <f t="shared" si="55"/>
        <v>0</v>
      </c>
      <c r="T135" s="154"/>
      <c r="U135" s="19"/>
      <c r="V135" s="111"/>
      <c r="W135" s="19"/>
      <c r="X135" s="109"/>
    </row>
    <row r="136" spans="2:24" x14ac:dyDescent="0.25">
      <c r="B136" s="9">
        <v>132</v>
      </c>
      <c r="C136" s="22">
        <v>44017</v>
      </c>
      <c r="D136" s="9">
        <f t="shared" si="58"/>
        <v>79285</v>
      </c>
      <c r="E136" s="2">
        <f t="shared" si="59"/>
        <v>400049</v>
      </c>
      <c r="F136" s="62">
        <f t="shared" si="64"/>
        <v>5638.4382281611106</v>
      </c>
      <c r="G136" s="28">
        <f t="shared" si="70"/>
        <v>1.6833191805860825E-3</v>
      </c>
      <c r="H136" s="82">
        <f t="shared" si="71"/>
        <v>1</v>
      </c>
      <c r="I136" s="9">
        <f t="shared" si="68"/>
        <v>-853741</v>
      </c>
      <c r="J136" s="2">
        <f t="shared" si="60"/>
        <v>0</v>
      </c>
      <c r="K136" s="48">
        <f t="shared" si="69"/>
        <v>400049</v>
      </c>
      <c r="L136" s="89">
        <f t="shared" si="61"/>
        <v>-26294</v>
      </c>
      <c r="M136" s="2">
        <f t="shared" si="62"/>
        <v>0</v>
      </c>
      <c r="N136" s="48">
        <f t="shared" si="63"/>
        <v>10291</v>
      </c>
      <c r="P136" s="53">
        <f t="shared" si="65"/>
        <v>1.7738288717228796E-6</v>
      </c>
      <c r="Q136" s="52">
        <f t="shared" si="66"/>
        <v>2.5014339841554163</v>
      </c>
      <c r="R136" s="52">
        <f t="shared" si="67"/>
        <v>0</v>
      </c>
      <c r="S136" s="16">
        <f t="shared" si="55"/>
        <v>0</v>
      </c>
      <c r="T136" s="157"/>
      <c r="U136" s="158"/>
      <c r="V136" s="112"/>
      <c r="W136" s="158"/>
      <c r="X136" s="108"/>
    </row>
    <row r="137" spans="2:24" x14ac:dyDescent="0.25">
      <c r="B137" s="11">
        <v>133</v>
      </c>
      <c r="C137" s="21">
        <v>44018</v>
      </c>
      <c r="D137" s="11">
        <f t="shared" si="58"/>
        <v>79285</v>
      </c>
      <c r="E137" s="4">
        <f t="shared" si="59"/>
        <v>410612</v>
      </c>
      <c r="F137" s="63">
        <f t="shared" si="64"/>
        <v>5638.4382281611106</v>
      </c>
      <c r="G137" s="27">
        <f t="shared" si="70"/>
        <v>1.6833191805860825E-3</v>
      </c>
      <c r="H137" s="81">
        <f t="shared" si="71"/>
        <v>1</v>
      </c>
      <c r="I137" s="11">
        <f t="shared" si="68"/>
        <v>-880729</v>
      </c>
      <c r="J137" s="4">
        <f t="shared" si="60"/>
        <v>0</v>
      </c>
      <c r="K137" s="51">
        <f t="shared" si="69"/>
        <v>410612</v>
      </c>
      <c r="L137" s="88">
        <f t="shared" si="61"/>
        <v>-26988</v>
      </c>
      <c r="M137" s="4">
        <f t="shared" si="62"/>
        <v>0</v>
      </c>
      <c r="N137" s="51">
        <f t="shared" si="63"/>
        <v>10563</v>
      </c>
      <c r="P137" s="54">
        <f t="shared" si="65"/>
        <v>1.7738288717228796E-6</v>
      </c>
      <c r="Q137" s="55">
        <f t="shared" si="66"/>
        <v>2.5489826903115884</v>
      </c>
      <c r="R137" s="55">
        <f t="shared" si="67"/>
        <v>0</v>
      </c>
      <c r="S137" s="163">
        <f t="shared" si="55"/>
        <v>0</v>
      </c>
      <c r="T137" s="154"/>
      <c r="U137" s="19"/>
      <c r="V137" s="111"/>
      <c r="W137" s="19"/>
      <c r="X137" s="109"/>
    </row>
    <row r="138" spans="2:24" x14ac:dyDescent="0.25">
      <c r="B138" s="9">
        <v>134</v>
      </c>
      <c r="C138" s="22">
        <v>44019</v>
      </c>
      <c r="D138" s="9">
        <f t="shared" si="58"/>
        <v>79285</v>
      </c>
      <c r="E138" s="2">
        <f t="shared" si="59"/>
        <v>421454</v>
      </c>
      <c r="F138" s="62">
        <f t="shared" si="64"/>
        <v>5638.4382281611106</v>
      </c>
      <c r="G138" s="28">
        <f t="shared" si="70"/>
        <v>1.6833191805860825E-3</v>
      </c>
      <c r="H138" s="82">
        <f t="shared" si="71"/>
        <v>1</v>
      </c>
      <c r="I138" s="9">
        <f t="shared" si="68"/>
        <v>-908430</v>
      </c>
      <c r="J138" s="2">
        <f t="shared" si="60"/>
        <v>0</v>
      </c>
      <c r="K138" s="48">
        <f t="shared" si="69"/>
        <v>421454</v>
      </c>
      <c r="L138" s="89">
        <f t="shared" si="61"/>
        <v>-27701</v>
      </c>
      <c r="M138" s="2">
        <f t="shared" si="62"/>
        <v>0</v>
      </c>
      <c r="N138" s="48">
        <f t="shared" si="63"/>
        <v>10842</v>
      </c>
      <c r="P138" s="53">
        <f t="shared" si="65"/>
        <v>1.7738288717228796E-6</v>
      </c>
      <c r="Q138" s="52">
        <f t="shared" si="66"/>
        <v>2.597786435346904</v>
      </c>
      <c r="R138" s="52">
        <f t="shared" si="67"/>
        <v>0</v>
      </c>
      <c r="S138" s="16">
        <f t="shared" si="55"/>
        <v>0</v>
      </c>
      <c r="T138" s="157"/>
      <c r="U138" s="158"/>
      <c r="V138" s="112"/>
      <c r="W138" s="158"/>
      <c r="X138" s="108"/>
    </row>
    <row r="139" spans="2:24" x14ac:dyDescent="0.25">
      <c r="B139" s="11">
        <v>135</v>
      </c>
      <c r="C139" s="21">
        <v>44020</v>
      </c>
      <c r="D139" s="11">
        <f t="shared" si="58"/>
        <v>79285</v>
      </c>
      <c r="E139" s="4">
        <f t="shared" si="59"/>
        <v>432582</v>
      </c>
      <c r="F139" s="63">
        <f t="shared" si="64"/>
        <v>5638.4382281611106</v>
      </c>
      <c r="G139" s="27">
        <f t="shared" si="70"/>
        <v>1.6833191805860825E-3</v>
      </c>
      <c r="H139" s="81">
        <f t="shared" si="71"/>
        <v>1</v>
      </c>
      <c r="I139" s="11">
        <f t="shared" si="68"/>
        <v>-936862</v>
      </c>
      <c r="J139" s="4">
        <f t="shared" si="60"/>
        <v>0</v>
      </c>
      <c r="K139" s="51">
        <f t="shared" si="69"/>
        <v>432582</v>
      </c>
      <c r="L139" s="88">
        <f t="shared" si="61"/>
        <v>-28432</v>
      </c>
      <c r="M139" s="4">
        <f t="shared" si="62"/>
        <v>0</v>
      </c>
      <c r="N139" s="51">
        <f t="shared" si="63"/>
        <v>11128</v>
      </c>
      <c r="P139" s="54">
        <f t="shared" si="65"/>
        <v>1.7738288717228796E-6</v>
      </c>
      <c r="Q139" s="55">
        <f t="shared" si="66"/>
        <v>2.6478795260244703</v>
      </c>
      <c r="R139" s="55">
        <f t="shared" si="67"/>
        <v>0</v>
      </c>
      <c r="S139" s="163">
        <f t="shared" si="55"/>
        <v>0</v>
      </c>
      <c r="T139" s="154"/>
      <c r="U139" s="19"/>
      <c r="V139" s="111"/>
      <c r="W139" s="19"/>
      <c r="X139" s="109"/>
    </row>
    <row r="140" spans="2:24" x14ac:dyDescent="0.25">
      <c r="B140" s="9">
        <v>136</v>
      </c>
      <c r="C140" s="22">
        <v>44021</v>
      </c>
      <c r="D140" s="9">
        <f t="shared" si="58"/>
        <v>79285</v>
      </c>
      <c r="E140" s="2">
        <f t="shared" si="59"/>
        <v>444004</v>
      </c>
      <c r="F140" s="62">
        <f t="shared" si="64"/>
        <v>5638.4382281611106</v>
      </c>
      <c r="G140" s="28">
        <f t="shared" si="70"/>
        <v>1.6833191805860825E-3</v>
      </c>
      <c r="H140" s="82">
        <f t="shared" si="71"/>
        <v>1</v>
      </c>
      <c r="I140" s="9">
        <f t="shared" si="68"/>
        <v>-966045</v>
      </c>
      <c r="J140" s="2">
        <f t="shared" si="60"/>
        <v>0</v>
      </c>
      <c r="K140" s="48">
        <f t="shared" si="69"/>
        <v>444004</v>
      </c>
      <c r="L140" s="89">
        <f t="shared" si="61"/>
        <v>-29183</v>
      </c>
      <c r="M140" s="2">
        <f t="shared" si="62"/>
        <v>0</v>
      </c>
      <c r="N140" s="48">
        <f t="shared" si="63"/>
        <v>11422</v>
      </c>
      <c r="P140" s="53">
        <f t="shared" si="65"/>
        <v>1.7738288717228796E-6</v>
      </c>
      <c r="Q140" s="52">
        <f t="shared" si="66"/>
        <v>2.6992945072770365</v>
      </c>
      <c r="R140" s="52">
        <f t="shared" si="67"/>
        <v>0</v>
      </c>
      <c r="S140" s="16">
        <f t="shared" si="55"/>
        <v>0</v>
      </c>
      <c r="T140" s="157"/>
      <c r="U140" s="158"/>
      <c r="V140" s="112"/>
      <c r="W140" s="158"/>
      <c r="X140" s="108"/>
    </row>
    <row r="141" spans="2:24" x14ac:dyDescent="0.25">
      <c r="B141" s="11">
        <v>137</v>
      </c>
      <c r="C141" s="21">
        <v>44022</v>
      </c>
      <c r="D141" s="11">
        <f t="shared" si="58"/>
        <v>79285</v>
      </c>
      <c r="E141" s="4">
        <f t="shared" si="59"/>
        <v>455727</v>
      </c>
      <c r="F141" s="63">
        <f t="shared" si="64"/>
        <v>5638.4382281611106</v>
      </c>
      <c r="G141" s="27">
        <f t="shared" si="70"/>
        <v>1.6833191805860825E-3</v>
      </c>
      <c r="H141" s="81">
        <f t="shared" si="71"/>
        <v>1</v>
      </c>
      <c r="I141" s="11">
        <f t="shared" si="68"/>
        <v>-995998</v>
      </c>
      <c r="J141" s="4">
        <f t="shared" si="60"/>
        <v>0</v>
      </c>
      <c r="K141" s="51">
        <f t="shared" si="69"/>
        <v>455727</v>
      </c>
      <c r="L141" s="88">
        <f t="shared" si="61"/>
        <v>-29953</v>
      </c>
      <c r="M141" s="4">
        <f t="shared" si="62"/>
        <v>0</v>
      </c>
      <c r="N141" s="51">
        <f t="shared" si="63"/>
        <v>11723</v>
      </c>
      <c r="P141" s="54">
        <f t="shared" si="65"/>
        <v>1.7738288717228796E-6</v>
      </c>
      <c r="Q141" s="55">
        <f t="shared" si="66"/>
        <v>2.7520675665532535</v>
      </c>
      <c r="R141" s="55">
        <f t="shared" si="67"/>
        <v>0</v>
      </c>
      <c r="S141" s="163">
        <f t="shared" si="55"/>
        <v>0</v>
      </c>
      <c r="T141" s="154"/>
      <c r="U141" s="19"/>
      <c r="V141" s="111"/>
      <c r="W141" s="19"/>
      <c r="X141" s="109"/>
    </row>
    <row r="142" spans="2:24" x14ac:dyDescent="0.25">
      <c r="B142" s="9">
        <v>138</v>
      </c>
      <c r="C142" s="22">
        <v>44023</v>
      </c>
      <c r="D142" s="9">
        <f t="shared" si="58"/>
        <v>79285</v>
      </c>
      <c r="E142" s="2">
        <f t="shared" si="59"/>
        <v>467760</v>
      </c>
      <c r="F142" s="62">
        <f t="shared" si="64"/>
        <v>5638.4382281611106</v>
      </c>
      <c r="G142" s="28">
        <f t="shared" si="70"/>
        <v>1.6833191805860825E-3</v>
      </c>
      <c r="H142" s="82">
        <f t="shared" si="71"/>
        <v>1</v>
      </c>
      <c r="I142" s="9">
        <f t="shared" si="68"/>
        <v>-1026742</v>
      </c>
      <c r="J142" s="2">
        <f t="shared" si="60"/>
        <v>0</v>
      </c>
      <c r="K142" s="48">
        <f t="shared" si="69"/>
        <v>467760</v>
      </c>
      <c r="L142" s="89">
        <f t="shared" si="61"/>
        <v>-30744</v>
      </c>
      <c r="M142" s="2">
        <f t="shared" si="62"/>
        <v>0</v>
      </c>
      <c r="N142" s="48">
        <f t="shared" si="63"/>
        <v>12033</v>
      </c>
      <c r="P142" s="53">
        <f t="shared" si="65"/>
        <v>1.7738288717228796E-6</v>
      </c>
      <c r="Q142" s="52">
        <f t="shared" si="66"/>
        <v>2.8062330106162272</v>
      </c>
      <c r="R142" s="52">
        <f t="shared" si="67"/>
        <v>0</v>
      </c>
      <c r="S142" s="16">
        <f t="shared" si="55"/>
        <v>0</v>
      </c>
      <c r="T142" s="157"/>
      <c r="U142" s="158"/>
      <c r="V142" s="112"/>
      <c r="W142" s="158"/>
      <c r="X142" s="108"/>
    </row>
    <row r="143" spans="2:24" x14ac:dyDescent="0.25">
      <c r="B143" s="11">
        <v>139</v>
      </c>
      <c r="C143" s="21">
        <v>44024</v>
      </c>
      <c r="D143" s="11">
        <f t="shared" si="58"/>
        <v>79285</v>
      </c>
      <c r="E143" s="4">
        <f t="shared" si="59"/>
        <v>480111</v>
      </c>
      <c r="F143" s="63">
        <f t="shared" si="64"/>
        <v>5638.4382281611106</v>
      </c>
      <c r="G143" s="27">
        <f t="shared" si="70"/>
        <v>1.6833191805860825E-3</v>
      </c>
      <c r="H143" s="81">
        <f t="shared" si="71"/>
        <v>1</v>
      </c>
      <c r="I143" s="11">
        <f t="shared" si="68"/>
        <v>-1058298</v>
      </c>
      <c r="J143" s="4">
        <f t="shared" si="60"/>
        <v>0</v>
      </c>
      <c r="K143" s="51">
        <f t="shared" si="69"/>
        <v>480111</v>
      </c>
      <c r="L143" s="88">
        <f t="shared" si="61"/>
        <v>-31556</v>
      </c>
      <c r="M143" s="4">
        <f t="shared" si="62"/>
        <v>0</v>
      </c>
      <c r="N143" s="51">
        <f t="shared" si="63"/>
        <v>12351</v>
      </c>
      <c r="P143" s="54">
        <f t="shared" si="65"/>
        <v>1.7738288717228796E-6</v>
      </c>
      <c r="Q143" s="55">
        <f t="shared" si="66"/>
        <v>2.8618289076001528</v>
      </c>
      <c r="R143" s="55">
        <f t="shared" si="67"/>
        <v>0</v>
      </c>
      <c r="S143" s="163">
        <f t="shared" si="55"/>
        <v>0</v>
      </c>
      <c r="T143" s="154"/>
      <c r="U143" s="19"/>
      <c r="V143" s="111"/>
      <c r="W143" s="19"/>
      <c r="X143" s="109"/>
    </row>
    <row r="144" spans="2:24" x14ac:dyDescent="0.25">
      <c r="B144" s="9">
        <v>140</v>
      </c>
      <c r="C144" s="22">
        <v>44025</v>
      </c>
      <c r="D144" s="9">
        <f t="shared" si="58"/>
        <v>79285</v>
      </c>
      <c r="E144" s="2">
        <f t="shared" si="59"/>
        <v>492788</v>
      </c>
      <c r="F144" s="62">
        <f t="shared" si="64"/>
        <v>5638.4382281611106</v>
      </c>
      <c r="G144" s="28">
        <f t="shared" si="70"/>
        <v>1.6833191805860825E-3</v>
      </c>
      <c r="H144" s="82">
        <f t="shared" si="71"/>
        <v>1</v>
      </c>
      <c r="I144" s="9">
        <f t="shared" si="68"/>
        <v>-1090687</v>
      </c>
      <c r="J144" s="2">
        <f t="shared" si="60"/>
        <v>0</v>
      </c>
      <c r="K144" s="48">
        <f t="shared" si="69"/>
        <v>492788</v>
      </c>
      <c r="L144" s="89">
        <f t="shared" si="61"/>
        <v>-32389</v>
      </c>
      <c r="M144" s="2">
        <f t="shared" si="62"/>
        <v>0</v>
      </c>
      <c r="N144" s="48">
        <f t="shared" si="63"/>
        <v>12677</v>
      </c>
      <c r="P144" s="53">
        <f t="shared" si="65"/>
        <v>1.7738288717228796E-6</v>
      </c>
      <c r="Q144" s="52">
        <f t="shared" si="66"/>
        <v>2.9188932067840394</v>
      </c>
      <c r="R144" s="52">
        <f t="shared" si="67"/>
        <v>0</v>
      </c>
      <c r="S144" s="16">
        <f t="shared" si="55"/>
        <v>0</v>
      </c>
      <c r="T144" s="157"/>
      <c r="U144" s="158"/>
      <c r="V144" s="112"/>
      <c r="W144" s="158"/>
      <c r="X144" s="108"/>
    </row>
    <row r="145" spans="2:24" x14ac:dyDescent="0.25">
      <c r="B145" s="11">
        <v>141</v>
      </c>
      <c r="C145" s="21">
        <v>44026</v>
      </c>
      <c r="D145" s="11">
        <f t="shared" si="58"/>
        <v>79285</v>
      </c>
      <c r="E145" s="4">
        <f t="shared" si="59"/>
        <v>505800</v>
      </c>
      <c r="F145" s="63">
        <f t="shared" si="64"/>
        <v>5638.4382281611106</v>
      </c>
      <c r="G145" s="27">
        <f t="shared" si="70"/>
        <v>1.6833191805860825E-3</v>
      </c>
      <c r="H145" s="81">
        <f t="shared" si="71"/>
        <v>1</v>
      </c>
      <c r="I145" s="11">
        <f t="shared" si="68"/>
        <v>-1123932</v>
      </c>
      <c r="J145" s="4">
        <f t="shared" si="60"/>
        <v>0</v>
      </c>
      <c r="K145" s="51">
        <f t="shared" si="69"/>
        <v>505800</v>
      </c>
      <c r="L145" s="88">
        <f t="shared" si="61"/>
        <v>-33245</v>
      </c>
      <c r="M145" s="4">
        <f t="shared" si="62"/>
        <v>0</v>
      </c>
      <c r="N145" s="51">
        <f t="shared" si="63"/>
        <v>13012</v>
      </c>
      <c r="P145" s="54">
        <f t="shared" si="65"/>
        <v>1.7738288717228796E-6</v>
      </c>
      <c r="Q145" s="55">
        <f t="shared" si="66"/>
        <v>2.9774638574468959</v>
      </c>
      <c r="R145" s="55">
        <f t="shared" si="67"/>
        <v>0</v>
      </c>
      <c r="S145" s="163">
        <f t="shared" si="55"/>
        <v>0</v>
      </c>
      <c r="T145" s="154"/>
      <c r="U145" s="19"/>
      <c r="V145" s="111"/>
      <c r="W145" s="19"/>
      <c r="X145" s="109"/>
    </row>
    <row r="146" spans="2:24" x14ac:dyDescent="0.25">
      <c r="B146" s="9">
        <v>142</v>
      </c>
      <c r="C146" s="22">
        <v>44027</v>
      </c>
      <c r="D146" s="9">
        <f t="shared" si="58"/>
        <v>79285</v>
      </c>
      <c r="E146" s="2">
        <f t="shared" si="59"/>
        <v>519155</v>
      </c>
      <c r="F146" s="62">
        <f t="shared" si="64"/>
        <v>5638.4382281611106</v>
      </c>
      <c r="G146" s="28">
        <f t="shared" si="70"/>
        <v>1.6833191805860825E-3</v>
      </c>
      <c r="H146" s="82">
        <f t="shared" si="71"/>
        <v>1</v>
      </c>
      <c r="I146" s="9">
        <f t="shared" si="68"/>
        <v>-1158054</v>
      </c>
      <c r="J146" s="2">
        <f t="shared" si="60"/>
        <v>0</v>
      </c>
      <c r="K146" s="48">
        <f t="shared" si="69"/>
        <v>519155</v>
      </c>
      <c r="L146" s="89">
        <f t="shared" si="61"/>
        <v>-34122</v>
      </c>
      <c r="M146" s="2">
        <f t="shared" si="62"/>
        <v>0</v>
      </c>
      <c r="N146" s="48">
        <f t="shared" si="63"/>
        <v>13355</v>
      </c>
      <c r="P146" s="53">
        <f t="shared" si="65"/>
        <v>1.7738288717228796E-6</v>
      </c>
      <c r="Q146" s="52">
        <f t="shared" si="66"/>
        <v>3.0375824513836345</v>
      </c>
      <c r="R146" s="52">
        <f t="shared" si="67"/>
        <v>0</v>
      </c>
      <c r="S146" s="16">
        <f t="shared" si="55"/>
        <v>0</v>
      </c>
      <c r="T146" s="157"/>
      <c r="U146" s="158"/>
      <c r="V146" s="112"/>
      <c r="W146" s="158"/>
      <c r="X146" s="108"/>
    </row>
    <row r="147" spans="2:24" x14ac:dyDescent="0.25">
      <c r="B147" s="11">
        <v>143</v>
      </c>
      <c r="C147" s="21">
        <v>44028</v>
      </c>
      <c r="D147" s="11">
        <f t="shared" si="58"/>
        <v>79285</v>
      </c>
      <c r="E147" s="4">
        <f t="shared" si="59"/>
        <v>532863</v>
      </c>
      <c r="F147" s="63">
        <f t="shared" si="64"/>
        <v>5638.4382281611106</v>
      </c>
      <c r="G147" s="27">
        <f t="shared" si="70"/>
        <v>1.6833191805860825E-3</v>
      </c>
      <c r="H147" s="81">
        <f t="shared" si="71"/>
        <v>1</v>
      </c>
      <c r="I147" s="11">
        <f t="shared" si="68"/>
        <v>-1193077</v>
      </c>
      <c r="J147" s="4">
        <f t="shared" si="60"/>
        <v>0</v>
      </c>
      <c r="K147" s="51">
        <f t="shared" si="69"/>
        <v>532863</v>
      </c>
      <c r="L147" s="88">
        <f t="shared" si="61"/>
        <v>-35023</v>
      </c>
      <c r="M147" s="4">
        <f t="shared" si="62"/>
        <v>0</v>
      </c>
      <c r="N147" s="51">
        <f t="shared" si="63"/>
        <v>13708</v>
      </c>
      <c r="P147" s="54">
        <f t="shared" si="65"/>
        <v>1.7738288717228796E-6</v>
      </c>
      <c r="Q147" s="55">
        <f t="shared" si="66"/>
        <v>3.0992869378732628</v>
      </c>
      <c r="R147" s="55">
        <f t="shared" si="67"/>
        <v>0</v>
      </c>
      <c r="S147" s="163">
        <f t="shared" si="55"/>
        <v>0</v>
      </c>
      <c r="T147" s="154"/>
      <c r="U147" s="19"/>
      <c r="V147" s="111"/>
      <c r="W147" s="19"/>
      <c r="X147" s="109"/>
    </row>
    <row r="148" spans="2:24" x14ac:dyDescent="0.25">
      <c r="B148" s="9">
        <v>144</v>
      </c>
      <c r="C148" s="22">
        <v>44029</v>
      </c>
      <c r="D148" s="9">
        <f t="shared" si="58"/>
        <v>79285</v>
      </c>
      <c r="E148" s="2">
        <f t="shared" si="59"/>
        <v>546933</v>
      </c>
      <c r="F148" s="62">
        <f t="shared" si="64"/>
        <v>5638.4382281611106</v>
      </c>
      <c r="G148" s="28">
        <f t="shared" si="70"/>
        <v>1.6833191805860825E-3</v>
      </c>
      <c r="H148" s="82">
        <f t="shared" si="71"/>
        <v>1</v>
      </c>
      <c r="I148" s="9">
        <f t="shared" si="68"/>
        <v>-1229025</v>
      </c>
      <c r="J148" s="2">
        <f t="shared" si="60"/>
        <v>0</v>
      </c>
      <c r="K148" s="48">
        <f t="shared" si="69"/>
        <v>546933</v>
      </c>
      <c r="L148" s="89">
        <f t="shared" si="61"/>
        <v>-35948</v>
      </c>
      <c r="M148" s="2">
        <f t="shared" si="62"/>
        <v>0</v>
      </c>
      <c r="N148" s="48">
        <f t="shared" si="63"/>
        <v>14070</v>
      </c>
      <c r="P148" s="53">
        <f t="shared" si="65"/>
        <v>1.7738288717228796E-6</v>
      </c>
      <c r="Q148" s="52">
        <f t="shared" si="66"/>
        <v>3.1626207893962381</v>
      </c>
      <c r="R148" s="52">
        <f t="shared" si="67"/>
        <v>0</v>
      </c>
      <c r="S148" s="16">
        <f t="shared" si="55"/>
        <v>0</v>
      </c>
      <c r="T148" s="157"/>
      <c r="U148" s="158"/>
      <c r="V148" s="112"/>
      <c r="W148" s="158"/>
      <c r="X148" s="108"/>
    </row>
    <row r="149" spans="2:24" x14ac:dyDescent="0.25">
      <c r="B149" s="11">
        <v>145</v>
      </c>
      <c r="C149" s="21">
        <v>44030</v>
      </c>
      <c r="D149" s="11">
        <f t="shared" si="58"/>
        <v>79285</v>
      </c>
      <c r="E149" s="4">
        <f t="shared" si="59"/>
        <v>561374</v>
      </c>
      <c r="F149" s="63">
        <f t="shared" si="64"/>
        <v>5638.4382281611106</v>
      </c>
      <c r="G149" s="27">
        <f t="shared" si="70"/>
        <v>1.6833191805860825E-3</v>
      </c>
      <c r="H149" s="81">
        <f t="shared" si="71"/>
        <v>1</v>
      </c>
      <c r="I149" s="11">
        <f t="shared" si="68"/>
        <v>-1265922</v>
      </c>
      <c r="J149" s="4">
        <f t="shared" si="60"/>
        <v>0</v>
      </c>
      <c r="K149" s="51">
        <f t="shared" si="69"/>
        <v>561374</v>
      </c>
      <c r="L149" s="88">
        <f t="shared" si="61"/>
        <v>-36897</v>
      </c>
      <c r="M149" s="4">
        <f t="shared" si="62"/>
        <v>0</v>
      </c>
      <c r="N149" s="51">
        <f t="shared" si="63"/>
        <v>14441</v>
      </c>
      <c r="P149" s="54">
        <f t="shared" si="65"/>
        <v>1.7738288717228796E-6</v>
      </c>
      <c r="Q149" s="55">
        <f t="shared" si="66"/>
        <v>3.227627359577828</v>
      </c>
      <c r="R149" s="55">
        <f t="shared" si="67"/>
        <v>0</v>
      </c>
      <c r="S149" s="163">
        <f t="shared" si="55"/>
        <v>0</v>
      </c>
      <c r="T149" s="154"/>
      <c r="U149" s="19"/>
      <c r="V149" s="111"/>
      <c r="W149" s="19"/>
      <c r="X149" s="109"/>
    </row>
    <row r="150" spans="2:24" x14ac:dyDescent="0.25">
      <c r="B150" s="9">
        <v>146</v>
      </c>
      <c r="C150" s="22">
        <v>44031</v>
      </c>
      <c r="D150" s="9">
        <f t="shared" si="58"/>
        <v>79285</v>
      </c>
      <c r="E150" s="2">
        <f t="shared" si="59"/>
        <v>576197</v>
      </c>
      <c r="F150" s="62">
        <f t="shared" si="64"/>
        <v>5638.4382281611106</v>
      </c>
      <c r="G150" s="28">
        <f t="shared" si="70"/>
        <v>1.6833191805860825E-3</v>
      </c>
      <c r="H150" s="82">
        <f t="shared" si="71"/>
        <v>1</v>
      </c>
      <c r="I150" s="9">
        <f t="shared" si="68"/>
        <v>-1303793</v>
      </c>
      <c r="J150" s="2">
        <f t="shared" si="60"/>
        <v>0</v>
      </c>
      <c r="K150" s="48">
        <f t="shared" si="69"/>
        <v>576197</v>
      </c>
      <c r="L150" s="89">
        <f t="shared" si="61"/>
        <v>-37871</v>
      </c>
      <c r="M150" s="2">
        <f t="shared" si="62"/>
        <v>0</v>
      </c>
      <c r="N150" s="48">
        <f t="shared" si="63"/>
        <v>14823</v>
      </c>
      <c r="P150" s="53">
        <f t="shared" si="65"/>
        <v>1.7738288717228796E-6</v>
      </c>
      <c r="Q150" s="52">
        <f t="shared" si="66"/>
        <v>3.2943500020433039</v>
      </c>
      <c r="R150" s="52">
        <f t="shared" si="67"/>
        <v>0</v>
      </c>
      <c r="S150" s="16">
        <f t="shared" si="55"/>
        <v>0</v>
      </c>
      <c r="T150" s="157"/>
      <c r="U150" s="158"/>
      <c r="V150" s="112"/>
      <c r="W150" s="158"/>
      <c r="X150" s="108"/>
    </row>
    <row r="151" spans="2:24" x14ac:dyDescent="0.25">
      <c r="B151" s="11">
        <v>147</v>
      </c>
      <c r="C151" s="21">
        <v>44032</v>
      </c>
      <c r="D151" s="11">
        <f t="shared" si="58"/>
        <v>79285</v>
      </c>
      <c r="E151" s="4">
        <f t="shared" si="59"/>
        <v>591411</v>
      </c>
      <c r="F151" s="63">
        <f t="shared" si="64"/>
        <v>5638.4382281611106</v>
      </c>
      <c r="G151" s="27">
        <f t="shared" si="70"/>
        <v>1.6833191805860825E-3</v>
      </c>
      <c r="H151" s="81">
        <f t="shared" si="71"/>
        <v>1</v>
      </c>
      <c r="I151" s="11">
        <f t="shared" si="68"/>
        <v>-1342664</v>
      </c>
      <c r="J151" s="4">
        <f t="shared" si="60"/>
        <v>0</v>
      </c>
      <c r="K151" s="51">
        <f t="shared" si="69"/>
        <v>591411</v>
      </c>
      <c r="L151" s="88">
        <f t="shared" si="61"/>
        <v>-38871</v>
      </c>
      <c r="M151" s="4">
        <f t="shared" si="62"/>
        <v>0</v>
      </c>
      <c r="N151" s="51">
        <f t="shared" si="63"/>
        <v>15214</v>
      </c>
      <c r="P151" s="54">
        <f t="shared" ref="P151:P182" si="72">R$17*((1+P$17-Q$17)*(1+P$17+S$17)-Q$17)</f>
        <v>1.7738288717228796E-6</v>
      </c>
      <c r="Q151" s="55">
        <f t="shared" ref="Q151:Q182" si="73">(1+P$17-Q$17)*(1+P$17+S$17)-R$17*((S$17*K150)+((I150+J150)*(1+P$17+S$17)))</f>
        <v>3.3628340699586619</v>
      </c>
      <c r="R151" s="55">
        <f t="shared" ref="R151:R182" si="74">-J150*(1+P$17+S$17)</f>
        <v>0</v>
      </c>
      <c r="S151" s="163">
        <f t="shared" ref="S151:S204" si="75">INT((-Q151+SQRT((Q151^2)-(4*P151*R151)))/(2*P151))</f>
        <v>0</v>
      </c>
      <c r="T151" s="154"/>
      <c r="U151" s="19"/>
      <c r="V151" s="111"/>
      <c r="W151" s="19"/>
      <c r="X151" s="109"/>
    </row>
    <row r="152" spans="2:24" x14ac:dyDescent="0.25">
      <c r="B152" s="9">
        <v>148</v>
      </c>
      <c r="C152" s="22">
        <v>44033</v>
      </c>
      <c r="D152" s="9">
        <f t="shared" si="58"/>
        <v>79285</v>
      </c>
      <c r="E152" s="2">
        <f t="shared" si="59"/>
        <v>607027</v>
      </c>
      <c r="F152" s="62">
        <f t="shared" si="64"/>
        <v>5638.4382281611106</v>
      </c>
      <c r="G152" s="28">
        <f t="shared" si="70"/>
        <v>1.6833191805860825E-3</v>
      </c>
      <c r="H152" s="82">
        <f t="shared" si="71"/>
        <v>1</v>
      </c>
      <c r="I152" s="9">
        <f t="shared" si="68"/>
        <v>-1382562</v>
      </c>
      <c r="J152" s="2">
        <f t="shared" si="60"/>
        <v>0</v>
      </c>
      <c r="K152" s="48">
        <f t="shared" si="69"/>
        <v>607027</v>
      </c>
      <c r="L152" s="89">
        <f t="shared" si="61"/>
        <v>-39898</v>
      </c>
      <c r="M152" s="2">
        <f t="shared" si="62"/>
        <v>0</v>
      </c>
      <c r="N152" s="48">
        <f t="shared" si="63"/>
        <v>15616</v>
      </c>
      <c r="P152" s="53">
        <f t="shared" si="72"/>
        <v>1.7738288717228796E-6</v>
      </c>
      <c r="Q152" s="52">
        <f t="shared" si="73"/>
        <v>3.4331264406098918</v>
      </c>
      <c r="R152" s="52">
        <f t="shared" si="74"/>
        <v>0</v>
      </c>
      <c r="S152" s="16">
        <f t="shared" si="75"/>
        <v>0</v>
      </c>
      <c r="T152" s="157"/>
      <c r="U152" s="158"/>
      <c r="V152" s="112"/>
      <c r="W152" s="158"/>
      <c r="X152" s="108"/>
    </row>
    <row r="153" spans="2:24" x14ac:dyDescent="0.25">
      <c r="B153" s="11">
        <v>149</v>
      </c>
      <c r="C153" s="21">
        <v>44034</v>
      </c>
      <c r="D153" s="11">
        <f t="shared" si="58"/>
        <v>79285</v>
      </c>
      <c r="E153" s="4">
        <f t="shared" si="59"/>
        <v>623055</v>
      </c>
      <c r="F153" s="63">
        <f t="shared" si="64"/>
        <v>5638.4382281611106</v>
      </c>
      <c r="G153" s="27">
        <f t="shared" si="70"/>
        <v>1.6833191805860825E-3</v>
      </c>
      <c r="H153" s="81">
        <f t="shared" si="71"/>
        <v>1</v>
      </c>
      <c r="I153" s="11">
        <f t="shared" si="68"/>
        <v>-1423513</v>
      </c>
      <c r="J153" s="4">
        <f t="shared" si="60"/>
        <v>0</v>
      </c>
      <c r="K153" s="51">
        <f t="shared" si="69"/>
        <v>623055</v>
      </c>
      <c r="L153" s="88">
        <f t="shared" si="61"/>
        <v>-40951</v>
      </c>
      <c r="M153" s="4">
        <f t="shared" si="62"/>
        <v>0</v>
      </c>
      <c r="N153" s="51">
        <f t="shared" si="63"/>
        <v>16028</v>
      </c>
      <c r="P153" s="54">
        <f t="shared" si="72"/>
        <v>1.7738288717228796E-6</v>
      </c>
      <c r="Q153" s="55">
        <f t="shared" si="73"/>
        <v>3.5052759908237077</v>
      </c>
      <c r="R153" s="55">
        <f t="shared" si="74"/>
        <v>0</v>
      </c>
      <c r="S153" s="163">
        <f t="shared" si="75"/>
        <v>0</v>
      </c>
      <c r="T153" s="154"/>
      <c r="U153" s="19"/>
      <c r="V153" s="111"/>
      <c r="W153" s="19"/>
      <c r="X153" s="109"/>
    </row>
    <row r="154" spans="2:24" x14ac:dyDescent="0.25">
      <c r="B154" s="9">
        <v>150</v>
      </c>
      <c r="C154" s="22">
        <v>44035</v>
      </c>
      <c r="D154" s="9">
        <f t="shared" si="58"/>
        <v>79285</v>
      </c>
      <c r="E154" s="2">
        <f t="shared" si="59"/>
        <v>639506</v>
      </c>
      <c r="F154" s="62">
        <f t="shared" si="64"/>
        <v>5638.4382281611106</v>
      </c>
      <c r="G154" s="28">
        <f t="shared" si="70"/>
        <v>1.6833191805860825E-3</v>
      </c>
      <c r="H154" s="82">
        <f t="shared" si="71"/>
        <v>1</v>
      </c>
      <c r="I154" s="9">
        <f t="shared" si="68"/>
        <v>-1465545</v>
      </c>
      <c r="J154" s="2">
        <f t="shared" si="60"/>
        <v>0</v>
      </c>
      <c r="K154" s="48">
        <f t="shared" si="69"/>
        <v>639506</v>
      </c>
      <c r="L154" s="89">
        <f t="shared" si="61"/>
        <v>-42032</v>
      </c>
      <c r="M154" s="2">
        <f t="shared" si="62"/>
        <v>0</v>
      </c>
      <c r="N154" s="48">
        <f t="shared" si="63"/>
        <v>16451</v>
      </c>
      <c r="P154" s="53">
        <f t="shared" si="72"/>
        <v>1.7738288717228796E-6</v>
      </c>
      <c r="Q154" s="52">
        <f t="shared" si="73"/>
        <v>3.5793297167412819</v>
      </c>
      <c r="R154" s="52">
        <f t="shared" si="74"/>
        <v>0</v>
      </c>
      <c r="S154" s="16">
        <f t="shared" si="75"/>
        <v>0</v>
      </c>
      <c r="T154" s="157"/>
      <c r="U154" s="158"/>
      <c r="V154" s="112"/>
      <c r="W154" s="158"/>
      <c r="X154" s="108"/>
    </row>
    <row r="155" spans="2:24" x14ac:dyDescent="0.25">
      <c r="B155" s="11">
        <v>151</v>
      </c>
      <c r="C155" s="21">
        <v>44036</v>
      </c>
      <c r="D155" s="11">
        <f t="shared" si="58"/>
        <v>79285</v>
      </c>
      <c r="E155" s="4">
        <f t="shared" si="59"/>
        <v>656392</v>
      </c>
      <c r="F155" s="63">
        <f t="shared" si="64"/>
        <v>5638.4382281611106</v>
      </c>
      <c r="G155" s="27">
        <f t="shared" si="70"/>
        <v>1.6833191805860825E-3</v>
      </c>
      <c r="H155" s="81">
        <f t="shared" si="71"/>
        <v>1</v>
      </c>
      <c r="I155" s="11">
        <f t="shared" si="68"/>
        <v>-1508687</v>
      </c>
      <c r="J155" s="4">
        <f t="shared" si="60"/>
        <v>0</v>
      </c>
      <c r="K155" s="51">
        <f t="shared" si="69"/>
        <v>656392</v>
      </c>
      <c r="L155" s="88">
        <f t="shared" si="61"/>
        <v>-43142</v>
      </c>
      <c r="M155" s="4">
        <f t="shared" si="62"/>
        <v>0</v>
      </c>
      <c r="N155" s="51">
        <f t="shared" si="63"/>
        <v>16886</v>
      </c>
      <c r="P155" s="54">
        <f t="shared" si="72"/>
        <v>1.7738288717228796E-6</v>
      </c>
      <c r="Q155" s="55">
        <f t="shared" si="73"/>
        <v>3.6553382570196877</v>
      </c>
      <c r="R155" s="55">
        <f t="shared" si="74"/>
        <v>0</v>
      </c>
      <c r="S155" s="163">
        <f t="shared" si="75"/>
        <v>0</v>
      </c>
      <c r="T155" s="154"/>
      <c r="U155" s="19"/>
      <c r="V155" s="111"/>
      <c r="W155" s="19"/>
      <c r="X155" s="109"/>
    </row>
    <row r="156" spans="2:24" x14ac:dyDescent="0.25">
      <c r="B156" s="9">
        <v>152</v>
      </c>
      <c r="C156" s="22">
        <v>44037</v>
      </c>
      <c r="D156" s="9">
        <f t="shared" si="58"/>
        <v>79285</v>
      </c>
      <c r="E156" s="2">
        <f t="shared" si="59"/>
        <v>673724</v>
      </c>
      <c r="F156" s="62">
        <f t="shared" si="64"/>
        <v>5638.4382281611106</v>
      </c>
      <c r="G156" s="28">
        <f t="shared" si="70"/>
        <v>1.6833191805860825E-3</v>
      </c>
      <c r="H156" s="82">
        <f t="shared" si="71"/>
        <v>1</v>
      </c>
      <c r="I156" s="9">
        <f t="shared" si="68"/>
        <v>-1552968</v>
      </c>
      <c r="J156" s="2">
        <f t="shared" si="60"/>
        <v>0</v>
      </c>
      <c r="K156" s="48">
        <f t="shared" si="69"/>
        <v>673724</v>
      </c>
      <c r="L156" s="89">
        <f t="shared" si="61"/>
        <v>-44281</v>
      </c>
      <c r="M156" s="2">
        <f t="shared" si="62"/>
        <v>0</v>
      </c>
      <c r="N156" s="48">
        <f t="shared" si="63"/>
        <v>17332</v>
      </c>
      <c r="P156" s="53">
        <f t="shared" si="72"/>
        <v>1.7738288717228796E-6</v>
      </c>
      <c r="Q156" s="52">
        <f t="shared" si="73"/>
        <v>3.7333541310015432</v>
      </c>
      <c r="R156" s="52">
        <f t="shared" si="74"/>
        <v>0</v>
      </c>
      <c r="S156" s="16">
        <f t="shared" si="75"/>
        <v>0</v>
      </c>
      <c r="T156" s="157"/>
      <c r="U156" s="158"/>
      <c r="V156" s="112"/>
      <c r="W156" s="158"/>
      <c r="X156" s="108"/>
    </row>
    <row r="157" spans="2:24" x14ac:dyDescent="0.25">
      <c r="B157" s="11">
        <v>153</v>
      </c>
      <c r="C157" s="21">
        <v>44038</v>
      </c>
      <c r="D157" s="11">
        <f t="shared" si="58"/>
        <v>79285</v>
      </c>
      <c r="E157" s="4">
        <f t="shared" si="59"/>
        <v>691513</v>
      </c>
      <c r="F157" s="63">
        <f t="shared" si="64"/>
        <v>5638.4382281611106</v>
      </c>
      <c r="G157" s="27">
        <f t="shared" si="70"/>
        <v>1.6833191805860825E-3</v>
      </c>
      <c r="H157" s="81">
        <f t="shared" si="71"/>
        <v>1</v>
      </c>
      <c r="I157" s="11">
        <f t="shared" si="68"/>
        <v>-1598419</v>
      </c>
      <c r="J157" s="4">
        <f t="shared" si="60"/>
        <v>0</v>
      </c>
      <c r="K157" s="51">
        <f t="shared" si="69"/>
        <v>691513</v>
      </c>
      <c r="L157" s="88">
        <f t="shared" si="61"/>
        <v>-45451</v>
      </c>
      <c r="M157" s="4">
        <f t="shared" si="62"/>
        <v>0</v>
      </c>
      <c r="N157" s="51">
        <f t="shared" si="63"/>
        <v>17789</v>
      </c>
      <c r="P157" s="54">
        <f t="shared" si="72"/>
        <v>1.7738288717228796E-6</v>
      </c>
      <c r="Q157" s="55">
        <f t="shared" si="73"/>
        <v>3.8134297391742802</v>
      </c>
      <c r="R157" s="55">
        <f t="shared" si="74"/>
        <v>0</v>
      </c>
      <c r="S157" s="163">
        <f t="shared" si="75"/>
        <v>0</v>
      </c>
      <c r="T157" s="154"/>
      <c r="U157" s="19"/>
      <c r="V157" s="111"/>
      <c r="W157" s="19"/>
      <c r="X157" s="109"/>
    </row>
    <row r="158" spans="2:24" x14ac:dyDescent="0.25">
      <c r="B158" s="9">
        <v>154</v>
      </c>
      <c r="C158" s="22">
        <v>44039</v>
      </c>
      <c r="D158" s="9">
        <f t="shared" si="58"/>
        <v>79285</v>
      </c>
      <c r="E158" s="2">
        <f t="shared" si="59"/>
        <v>709772</v>
      </c>
      <c r="F158" s="62">
        <f t="shared" si="64"/>
        <v>5638.4382281611106</v>
      </c>
      <c r="G158" s="28">
        <f t="shared" si="70"/>
        <v>1.6833191805860825E-3</v>
      </c>
      <c r="H158" s="82">
        <f t="shared" si="71"/>
        <v>1</v>
      </c>
      <c r="I158" s="9">
        <f t="shared" si="68"/>
        <v>-1645070</v>
      </c>
      <c r="J158" s="2">
        <f t="shared" si="60"/>
        <v>0</v>
      </c>
      <c r="K158" s="48">
        <f t="shared" si="69"/>
        <v>709772</v>
      </c>
      <c r="L158" s="89">
        <f t="shared" si="61"/>
        <v>-46651</v>
      </c>
      <c r="M158" s="2">
        <f t="shared" si="62"/>
        <v>0</v>
      </c>
      <c r="N158" s="48">
        <f t="shared" si="63"/>
        <v>18259</v>
      </c>
      <c r="P158" s="53">
        <f t="shared" si="72"/>
        <v>1.7738288717228796E-6</v>
      </c>
      <c r="Q158" s="52">
        <f t="shared" si="73"/>
        <v>3.8956210056860501</v>
      </c>
      <c r="R158" s="52">
        <f t="shared" si="74"/>
        <v>0</v>
      </c>
      <c r="S158" s="16">
        <f t="shared" si="75"/>
        <v>0</v>
      </c>
      <c r="T158" s="157"/>
      <c r="U158" s="158"/>
      <c r="V158" s="112"/>
      <c r="W158" s="158"/>
      <c r="X158" s="108"/>
    </row>
    <row r="159" spans="2:24" x14ac:dyDescent="0.25">
      <c r="B159" s="11">
        <v>155</v>
      </c>
      <c r="C159" s="21">
        <v>44040</v>
      </c>
      <c r="D159" s="11">
        <f t="shared" si="58"/>
        <v>79285</v>
      </c>
      <c r="E159" s="4">
        <f t="shared" si="59"/>
        <v>728513</v>
      </c>
      <c r="F159" s="63">
        <f t="shared" si="64"/>
        <v>5638.4382281611106</v>
      </c>
      <c r="G159" s="27">
        <f t="shared" si="70"/>
        <v>1.6833191805860825E-3</v>
      </c>
      <c r="H159" s="81">
        <f t="shared" si="71"/>
        <v>1</v>
      </c>
      <c r="I159" s="11">
        <f t="shared" si="68"/>
        <v>-1692953</v>
      </c>
      <c r="J159" s="4">
        <f t="shared" si="60"/>
        <v>0</v>
      </c>
      <c r="K159" s="51">
        <f t="shared" si="69"/>
        <v>728513</v>
      </c>
      <c r="L159" s="88">
        <f t="shared" si="61"/>
        <v>-47883</v>
      </c>
      <c r="M159" s="4">
        <f t="shared" si="62"/>
        <v>0</v>
      </c>
      <c r="N159" s="51">
        <f t="shared" si="63"/>
        <v>18741</v>
      </c>
      <c r="P159" s="54">
        <f t="shared" si="72"/>
        <v>1.7738288717228796E-6</v>
      </c>
      <c r="Q159" s="55">
        <f t="shared" si="73"/>
        <v>3.9799823305650128</v>
      </c>
      <c r="R159" s="55">
        <f t="shared" si="74"/>
        <v>0</v>
      </c>
      <c r="S159" s="163">
        <f t="shared" si="75"/>
        <v>0</v>
      </c>
      <c r="T159" s="154"/>
      <c r="U159" s="19"/>
      <c r="V159" s="111"/>
      <c r="W159" s="19"/>
      <c r="X159" s="109"/>
    </row>
    <row r="160" spans="2:24" x14ac:dyDescent="0.25">
      <c r="B160" s="9">
        <v>156</v>
      </c>
      <c r="C160" s="22">
        <v>44041</v>
      </c>
      <c r="D160" s="9">
        <f t="shared" si="58"/>
        <v>79285</v>
      </c>
      <c r="E160" s="2">
        <f t="shared" si="59"/>
        <v>747749</v>
      </c>
      <c r="F160" s="62">
        <f t="shared" si="64"/>
        <v>5638.4382281611106</v>
      </c>
      <c r="G160" s="28">
        <f t="shared" si="70"/>
        <v>1.6833191805860825E-3</v>
      </c>
      <c r="H160" s="82">
        <f t="shared" si="71"/>
        <v>1</v>
      </c>
      <c r="I160" s="9">
        <f t="shared" si="68"/>
        <v>-1742100</v>
      </c>
      <c r="J160" s="2">
        <f t="shared" si="60"/>
        <v>0</v>
      </c>
      <c r="K160" s="48">
        <f t="shared" si="69"/>
        <v>747749</v>
      </c>
      <c r="L160" s="89">
        <f t="shared" si="61"/>
        <v>-49147</v>
      </c>
      <c r="M160" s="2">
        <f t="shared" si="62"/>
        <v>0</v>
      </c>
      <c r="N160" s="48">
        <f t="shared" si="63"/>
        <v>19236</v>
      </c>
      <c r="P160" s="53">
        <f t="shared" si="72"/>
        <v>1.7738288717228796E-6</v>
      </c>
      <c r="Q160" s="52">
        <f t="shared" si="73"/>
        <v>4.066571518644861</v>
      </c>
      <c r="R160" s="52">
        <f t="shared" si="74"/>
        <v>0</v>
      </c>
      <c r="S160" s="16">
        <f t="shared" si="75"/>
        <v>0</v>
      </c>
      <c r="T160" s="157"/>
      <c r="U160" s="158"/>
      <c r="V160" s="112"/>
      <c r="W160" s="158"/>
      <c r="X160" s="108"/>
    </row>
    <row r="161" spans="2:24" x14ac:dyDescent="0.25">
      <c r="B161" s="11">
        <v>157</v>
      </c>
      <c r="C161" s="21">
        <v>44042</v>
      </c>
      <c r="D161" s="11">
        <f t="shared" si="58"/>
        <v>79285</v>
      </c>
      <c r="E161" s="4">
        <f t="shared" si="59"/>
        <v>767493</v>
      </c>
      <c r="F161" s="63">
        <f t="shared" si="64"/>
        <v>5638.4382281611106</v>
      </c>
      <c r="G161" s="27">
        <f t="shared" si="70"/>
        <v>1.6833191805860825E-3</v>
      </c>
      <c r="H161" s="81">
        <f t="shared" si="71"/>
        <v>1</v>
      </c>
      <c r="I161" s="11">
        <f t="shared" ref="I161:I192" si="76">INT((S$17*K161+I160)/(1+R$17*J161))</f>
        <v>-1792545</v>
      </c>
      <c r="J161" s="4">
        <f t="shared" si="60"/>
        <v>0</v>
      </c>
      <c r="K161" s="51">
        <f t="shared" ref="K161:K192" si="77">INT((Q$17*J161+K160)/(1+P$17+S$17))</f>
        <v>767493</v>
      </c>
      <c r="L161" s="88">
        <f t="shared" si="61"/>
        <v>-50445</v>
      </c>
      <c r="M161" s="4">
        <f t="shared" si="62"/>
        <v>0</v>
      </c>
      <c r="N161" s="51">
        <f t="shared" si="63"/>
        <v>19744</v>
      </c>
      <c r="P161" s="54">
        <f t="shared" si="72"/>
        <v>1.7738288717228796E-6</v>
      </c>
      <c r="Q161" s="55">
        <f t="shared" si="73"/>
        <v>4.1554464936144733</v>
      </c>
      <c r="R161" s="55">
        <f t="shared" si="74"/>
        <v>0</v>
      </c>
      <c r="S161" s="163">
        <f t="shared" si="75"/>
        <v>0</v>
      </c>
      <c r="T161" s="154"/>
      <c r="U161" s="19"/>
      <c r="V161" s="111"/>
      <c r="W161" s="19"/>
      <c r="X161" s="109"/>
    </row>
    <row r="162" spans="2:24" x14ac:dyDescent="0.25">
      <c r="B162" s="9">
        <v>158</v>
      </c>
      <c r="C162" s="22">
        <v>44043</v>
      </c>
      <c r="D162" s="9">
        <f t="shared" ref="D162:D204" si="78">D161+IF(M162&gt;0,M162,0)</f>
        <v>79285</v>
      </c>
      <c r="E162" s="2">
        <f t="shared" ref="E162:E204" si="79">E161+IF(N162&gt;0,N162,0)</f>
        <v>787758</v>
      </c>
      <c r="F162" s="62">
        <f t="shared" si="64"/>
        <v>5638.4382281611106</v>
      </c>
      <c r="G162" s="28">
        <f t="shared" si="70"/>
        <v>1.6833191805860825E-3</v>
      </c>
      <c r="H162" s="82">
        <f t="shared" si="71"/>
        <v>1</v>
      </c>
      <c r="I162" s="9">
        <f t="shared" si="76"/>
        <v>-1844321</v>
      </c>
      <c r="J162" s="2">
        <f t="shared" ref="J162:J204" si="80">S162</f>
        <v>0</v>
      </c>
      <c r="K162" s="48">
        <f t="shared" si="77"/>
        <v>787758</v>
      </c>
      <c r="L162" s="89">
        <f t="shared" ref="L162:L204" si="81">I162-I161</f>
        <v>-51776</v>
      </c>
      <c r="M162" s="2">
        <f t="shared" ref="M162:M204" si="82">J162-J161</f>
        <v>0</v>
      </c>
      <c r="N162" s="48">
        <f t="shared" ref="N162:N204" si="83">K162-K161</f>
        <v>20265</v>
      </c>
      <c r="P162" s="53">
        <f t="shared" si="72"/>
        <v>1.7738288717228796E-6</v>
      </c>
      <c r="Q162" s="52">
        <f t="shared" si="73"/>
        <v>4.2466687028234444</v>
      </c>
      <c r="R162" s="52">
        <f t="shared" si="74"/>
        <v>0</v>
      </c>
      <c r="S162" s="16">
        <f t="shared" si="75"/>
        <v>0</v>
      </c>
      <c r="T162" s="157"/>
      <c r="U162" s="158"/>
      <c r="V162" s="112"/>
      <c r="W162" s="158"/>
      <c r="X162" s="108"/>
    </row>
    <row r="163" spans="2:24" x14ac:dyDescent="0.25">
      <c r="B163" s="11">
        <v>159</v>
      </c>
      <c r="C163" s="21">
        <v>44044</v>
      </c>
      <c r="D163" s="11">
        <f t="shared" si="78"/>
        <v>79285</v>
      </c>
      <c r="E163" s="4">
        <f t="shared" si="79"/>
        <v>808558</v>
      </c>
      <c r="F163" s="63">
        <f t="shared" ref="F163:F204" si="84">D163*(F$33/D$33)</f>
        <v>5638.4382281611106</v>
      </c>
      <c r="G163" s="27">
        <f t="shared" si="70"/>
        <v>1.6833191805860825E-3</v>
      </c>
      <c r="H163" s="81">
        <f t="shared" si="71"/>
        <v>1</v>
      </c>
      <c r="I163" s="11">
        <f t="shared" si="76"/>
        <v>-1897465</v>
      </c>
      <c r="J163" s="4">
        <f t="shared" si="80"/>
        <v>0</v>
      </c>
      <c r="K163" s="51">
        <f t="shared" si="77"/>
        <v>808558</v>
      </c>
      <c r="L163" s="88">
        <f t="shared" si="81"/>
        <v>-53144</v>
      </c>
      <c r="M163" s="4">
        <f t="shared" si="82"/>
        <v>0</v>
      </c>
      <c r="N163" s="51">
        <f t="shared" si="83"/>
        <v>20800</v>
      </c>
      <c r="P163" s="54">
        <f t="shared" si="72"/>
        <v>1.7738288717228796E-6</v>
      </c>
      <c r="Q163" s="55">
        <f t="shared" si="73"/>
        <v>4.3402978317910117</v>
      </c>
      <c r="R163" s="55">
        <f t="shared" si="74"/>
        <v>0</v>
      </c>
      <c r="S163" s="163">
        <f t="shared" si="75"/>
        <v>0</v>
      </c>
      <c r="T163" s="154"/>
      <c r="U163" s="19"/>
      <c r="V163" s="111"/>
      <c r="W163" s="19"/>
      <c r="X163" s="109"/>
    </row>
    <row r="164" spans="2:24" x14ac:dyDescent="0.25">
      <c r="B164" s="9">
        <v>160</v>
      </c>
      <c r="C164" s="22">
        <v>44045</v>
      </c>
      <c r="D164" s="9">
        <f t="shared" si="78"/>
        <v>79285</v>
      </c>
      <c r="E164" s="2">
        <f t="shared" si="79"/>
        <v>829907</v>
      </c>
      <c r="F164" s="62">
        <f t="shared" si="84"/>
        <v>5638.4382281611106</v>
      </c>
      <c r="G164" s="28">
        <f t="shared" si="70"/>
        <v>1.6833191805860825E-3</v>
      </c>
      <c r="H164" s="82">
        <f t="shared" si="71"/>
        <v>1</v>
      </c>
      <c r="I164" s="9">
        <f t="shared" si="76"/>
        <v>-1952012</v>
      </c>
      <c r="J164" s="2">
        <f t="shared" si="80"/>
        <v>0</v>
      </c>
      <c r="K164" s="48">
        <f t="shared" si="77"/>
        <v>829907</v>
      </c>
      <c r="L164" s="89">
        <f t="shared" si="81"/>
        <v>-54547</v>
      </c>
      <c r="M164" s="2">
        <f t="shared" si="82"/>
        <v>0</v>
      </c>
      <c r="N164" s="48">
        <f t="shared" si="83"/>
        <v>21349</v>
      </c>
      <c r="P164" s="53">
        <f t="shared" si="72"/>
        <v>1.7738288717228796E-6</v>
      </c>
      <c r="Q164" s="52">
        <f t="shared" si="73"/>
        <v>4.4364007322130314</v>
      </c>
      <c r="R164" s="52">
        <f t="shared" si="74"/>
        <v>0</v>
      </c>
      <c r="S164" s="16">
        <f t="shared" si="75"/>
        <v>0</v>
      </c>
      <c r="T164" s="157"/>
      <c r="U164" s="158"/>
      <c r="V164" s="112"/>
      <c r="W164" s="158"/>
      <c r="X164" s="108"/>
    </row>
    <row r="165" spans="2:24" x14ac:dyDescent="0.25">
      <c r="B165" s="11">
        <v>161</v>
      </c>
      <c r="C165" s="21">
        <v>44046</v>
      </c>
      <c r="D165" s="11">
        <f t="shared" si="78"/>
        <v>79285</v>
      </c>
      <c r="E165" s="4">
        <f t="shared" si="79"/>
        <v>851820</v>
      </c>
      <c r="F165" s="63">
        <f t="shared" si="84"/>
        <v>5638.4382281611106</v>
      </c>
      <c r="G165" s="27">
        <f t="shared" si="70"/>
        <v>1.6833191805860825E-3</v>
      </c>
      <c r="H165" s="81">
        <f t="shared" si="71"/>
        <v>1</v>
      </c>
      <c r="I165" s="11">
        <f t="shared" si="76"/>
        <v>-2007999</v>
      </c>
      <c r="J165" s="4">
        <f t="shared" si="80"/>
        <v>0</v>
      </c>
      <c r="K165" s="51">
        <f t="shared" si="77"/>
        <v>851820</v>
      </c>
      <c r="L165" s="88">
        <f t="shared" si="81"/>
        <v>-55987</v>
      </c>
      <c r="M165" s="4">
        <f t="shared" si="82"/>
        <v>0</v>
      </c>
      <c r="N165" s="51">
        <f t="shared" si="83"/>
        <v>21913</v>
      </c>
      <c r="P165" s="54">
        <f t="shared" si="72"/>
        <v>1.7738288717228796E-6</v>
      </c>
      <c r="Q165" s="55">
        <f t="shared" si="73"/>
        <v>4.5350407321246422</v>
      </c>
      <c r="R165" s="55">
        <f t="shared" si="74"/>
        <v>0</v>
      </c>
      <c r="S165" s="163">
        <f t="shared" si="75"/>
        <v>0</v>
      </c>
      <c r="T165" s="154"/>
      <c r="U165" s="19"/>
      <c r="V165" s="111"/>
      <c r="W165" s="19"/>
      <c r="X165" s="109"/>
    </row>
    <row r="166" spans="2:24" x14ac:dyDescent="0.25">
      <c r="B166" s="9">
        <v>162</v>
      </c>
      <c r="C166" s="22">
        <v>44047</v>
      </c>
      <c r="D166" s="9">
        <f t="shared" si="78"/>
        <v>79285</v>
      </c>
      <c r="E166" s="2">
        <f t="shared" si="79"/>
        <v>874312</v>
      </c>
      <c r="F166" s="62">
        <f t="shared" si="84"/>
        <v>5638.4382281611106</v>
      </c>
      <c r="G166" s="28">
        <f t="shared" si="70"/>
        <v>1.6833191805860825E-3</v>
      </c>
      <c r="H166" s="82">
        <f t="shared" si="71"/>
        <v>1</v>
      </c>
      <c r="I166" s="9">
        <f t="shared" si="76"/>
        <v>-2065464</v>
      </c>
      <c r="J166" s="2">
        <f t="shared" si="80"/>
        <v>0</v>
      </c>
      <c r="K166" s="48">
        <f t="shared" si="77"/>
        <v>874312</v>
      </c>
      <c r="L166" s="89">
        <f t="shared" si="81"/>
        <v>-57465</v>
      </c>
      <c r="M166" s="2">
        <f t="shared" si="82"/>
        <v>0</v>
      </c>
      <c r="N166" s="48">
        <f t="shared" si="83"/>
        <v>22492</v>
      </c>
      <c r="P166" s="53">
        <f t="shared" si="72"/>
        <v>1.7738288717228796E-6</v>
      </c>
      <c r="Q166" s="52">
        <f t="shared" si="73"/>
        <v>4.636284802076883</v>
      </c>
      <c r="R166" s="52">
        <f t="shared" si="74"/>
        <v>0</v>
      </c>
      <c r="S166" s="16">
        <f t="shared" si="75"/>
        <v>0</v>
      </c>
      <c r="T166" s="157"/>
      <c r="U166" s="158"/>
      <c r="V166" s="112"/>
      <c r="W166" s="158"/>
      <c r="X166" s="108"/>
    </row>
    <row r="167" spans="2:24" x14ac:dyDescent="0.25">
      <c r="B167" s="11">
        <v>163</v>
      </c>
      <c r="C167" s="21">
        <v>44048</v>
      </c>
      <c r="D167" s="11">
        <f t="shared" si="78"/>
        <v>79285</v>
      </c>
      <c r="E167" s="4">
        <f t="shared" si="79"/>
        <v>897398</v>
      </c>
      <c r="F167" s="63">
        <f t="shared" si="84"/>
        <v>5638.4382281611106</v>
      </c>
      <c r="G167" s="27">
        <f t="shared" si="70"/>
        <v>1.6833191805860825E-3</v>
      </c>
      <c r="H167" s="81">
        <f t="shared" si="71"/>
        <v>1</v>
      </c>
      <c r="I167" s="11">
        <f t="shared" si="76"/>
        <v>-2124447</v>
      </c>
      <c r="J167" s="4">
        <f t="shared" si="80"/>
        <v>0</v>
      </c>
      <c r="K167" s="51">
        <f t="shared" si="77"/>
        <v>897398</v>
      </c>
      <c r="L167" s="88">
        <f t="shared" si="81"/>
        <v>-58983</v>
      </c>
      <c r="M167" s="4">
        <f t="shared" si="82"/>
        <v>0</v>
      </c>
      <c r="N167" s="51">
        <f t="shared" si="83"/>
        <v>23086</v>
      </c>
      <c r="P167" s="54">
        <f t="shared" si="72"/>
        <v>1.7738288717228796E-6</v>
      </c>
      <c r="Q167" s="55">
        <f t="shared" si="73"/>
        <v>4.7402016744511544</v>
      </c>
      <c r="R167" s="55">
        <f t="shared" si="74"/>
        <v>0</v>
      </c>
      <c r="S167" s="163">
        <f t="shared" si="75"/>
        <v>0</v>
      </c>
      <c r="T167" s="154"/>
      <c r="U167" s="19"/>
      <c r="V167" s="111"/>
      <c r="W167" s="19"/>
      <c r="X167" s="109"/>
    </row>
    <row r="168" spans="2:24" x14ac:dyDescent="0.25">
      <c r="B168" s="9">
        <v>164</v>
      </c>
      <c r="C168" s="22">
        <v>44049</v>
      </c>
      <c r="D168" s="9">
        <f t="shared" si="78"/>
        <v>79285</v>
      </c>
      <c r="E168" s="2">
        <f t="shared" si="79"/>
        <v>921093</v>
      </c>
      <c r="F168" s="62">
        <f t="shared" si="84"/>
        <v>5638.4382281611106</v>
      </c>
      <c r="G168" s="28">
        <f t="shared" si="70"/>
        <v>1.6833191805860825E-3</v>
      </c>
      <c r="H168" s="82">
        <f t="shared" si="71"/>
        <v>1</v>
      </c>
      <c r="I168" s="9">
        <f t="shared" si="76"/>
        <v>-2184987</v>
      </c>
      <c r="J168" s="2">
        <f t="shared" si="80"/>
        <v>0</v>
      </c>
      <c r="K168" s="48">
        <f t="shared" si="77"/>
        <v>921093</v>
      </c>
      <c r="L168" s="89">
        <f t="shared" si="81"/>
        <v>-60540</v>
      </c>
      <c r="M168" s="2">
        <f t="shared" si="82"/>
        <v>0</v>
      </c>
      <c r="N168" s="48">
        <f t="shared" si="83"/>
        <v>23695</v>
      </c>
      <c r="P168" s="53">
        <f t="shared" si="72"/>
        <v>1.7738288717228796E-6</v>
      </c>
      <c r="Q168" s="52">
        <f t="shared" si="73"/>
        <v>4.8468636052895739</v>
      </c>
      <c r="R168" s="52">
        <f t="shared" si="74"/>
        <v>0</v>
      </c>
      <c r="S168" s="16">
        <f t="shared" si="75"/>
        <v>0</v>
      </c>
      <c r="T168" s="157"/>
      <c r="U168" s="158"/>
      <c r="V168" s="112"/>
      <c r="W168" s="158"/>
      <c r="X168" s="108"/>
    </row>
    <row r="169" spans="2:24" x14ac:dyDescent="0.25">
      <c r="B169" s="11">
        <v>165</v>
      </c>
      <c r="C169" s="21">
        <v>44050</v>
      </c>
      <c r="D169" s="11">
        <f t="shared" si="78"/>
        <v>79285</v>
      </c>
      <c r="E169" s="4">
        <f t="shared" si="79"/>
        <v>945414</v>
      </c>
      <c r="F169" s="63">
        <f t="shared" si="84"/>
        <v>5638.4382281611106</v>
      </c>
      <c r="G169" s="27">
        <f t="shared" si="70"/>
        <v>1.6833191805860825E-3</v>
      </c>
      <c r="H169" s="81">
        <f t="shared" si="71"/>
        <v>1</v>
      </c>
      <c r="I169" s="11">
        <f t="shared" si="76"/>
        <v>-2247126</v>
      </c>
      <c r="J169" s="4">
        <f t="shared" si="80"/>
        <v>0</v>
      </c>
      <c r="K169" s="51">
        <f t="shared" si="77"/>
        <v>945414</v>
      </c>
      <c r="L169" s="88">
        <f t="shared" si="81"/>
        <v>-62139</v>
      </c>
      <c r="M169" s="4">
        <f t="shared" si="82"/>
        <v>0</v>
      </c>
      <c r="N169" s="51">
        <f t="shared" si="83"/>
        <v>24321</v>
      </c>
      <c r="P169" s="54">
        <f t="shared" si="72"/>
        <v>1.7738288717228796E-6</v>
      </c>
      <c r="Q169" s="55">
        <f t="shared" si="73"/>
        <v>4.9563410888038986</v>
      </c>
      <c r="R169" s="55">
        <f t="shared" si="74"/>
        <v>0</v>
      </c>
      <c r="S169" s="163">
        <f t="shared" si="75"/>
        <v>0</v>
      </c>
      <c r="T169" s="154"/>
      <c r="U169" s="19"/>
      <c r="V169" s="111"/>
      <c r="W169" s="19"/>
      <c r="X169" s="109"/>
    </row>
    <row r="170" spans="2:24" x14ac:dyDescent="0.25">
      <c r="B170" s="9">
        <v>166</v>
      </c>
      <c r="C170" s="22">
        <v>44051</v>
      </c>
      <c r="D170" s="9">
        <f t="shared" si="78"/>
        <v>79285</v>
      </c>
      <c r="E170" s="2">
        <f t="shared" si="79"/>
        <v>970377</v>
      </c>
      <c r="F170" s="62">
        <f t="shared" si="84"/>
        <v>5638.4382281611106</v>
      </c>
      <c r="G170" s="28">
        <f t="shared" si="70"/>
        <v>1.6833191805860825E-3</v>
      </c>
      <c r="H170" s="82">
        <f t="shared" si="71"/>
        <v>1</v>
      </c>
      <c r="I170" s="9">
        <f t="shared" si="76"/>
        <v>-2310905</v>
      </c>
      <c r="J170" s="2">
        <f t="shared" si="80"/>
        <v>0</v>
      </c>
      <c r="K170" s="48">
        <f t="shared" si="77"/>
        <v>970377</v>
      </c>
      <c r="L170" s="89">
        <f t="shared" si="81"/>
        <v>-63779</v>
      </c>
      <c r="M170" s="2">
        <f t="shared" si="82"/>
        <v>0</v>
      </c>
      <c r="N170" s="48">
        <f t="shared" si="83"/>
        <v>24963</v>
      </c>
      <c r="P170" s="53">
        <f t="shared" si="72"/>
        <v>1.7738288717228796E-6</v>
      </c>
      <c r="Q170" s="52">
        <f t="shared" si="73"/>
        <v>5.0687101424073315</v>
      </c>
      <c r="R170" s="52">
        <f t="shared" si="74"/>
        <v>0</v>
      </c>
      <c r="S170" s="16">
        <f t="shared" si="75"/>
        <v>0</v>
      </c>
      <c r="T170" s="157"/>
      <c r="U170" s="158"/>
      <c r="V170" s="112"/>
      <c r="W170" s="158"/>
      <c r="X170" s="108"/>
    </row>
    <row r="171" spans="2:24" x14ac:dyDescent="0.25">
      <c r="B171" s="11">
        <v>167</v>
      </c>
      <c r="C171" s="21">
        <v>44052</v>
      </c>
      <c r="D171" s="11">
        <f t="shared" si="78"/>
        <v>79285</v>
      </c>
      <c r="E171" s="4">
        <f t="shared" si="79"/>
        <v>995999</v>
      </c>
      <c r="F171" s="63">
        <f t="shared" si="84"/>
        <v>5638.4382281611106</v>
      </c>
      <c r="G171" s="27">
        <f t="shared" si="70"/>
        <v>1.6833191805860825E-3</v>
      </c>
      <c r="H171" s="81">
        <f t="shared" si="71"/>
        <v>1</v>
      </c>
      <c r="I171" s="11">
        <f t="shared" si="76"/>
        <v>-2376368</v>
      </c>
      <c r="J171" s="4">
        <f t="shared" si="80"/>
        <v>0</v>
      </c>
      <c r="K171" s="51">
        <f t="shared" si="77"/>
        <v>995999</v>
      </c>
      <c r="L171" s="88">
        <f t="shared" si="81"/>
        <v>-65463</v>
      </c>
      <c r="M171" s="4">
        <f t="shared" si="82"/>
        <v>0</v>
      </c>
      <c r="N171" s="51">
        <f t="shared" si="83"/>
        <v>25622</v>
      </c>
      <c r="P171" s="54">
        <f t="shared" si="72"/>
        <v>1.7738288717228796E-6</v>
      </c>
      <c r="Q171" s="55">
        <f t="shared" si="73"/>
        <v>5.1840449028275319</v>
      </c>
      <c r="R171" s="55">
        <f t="shared" si="74"/>
        <v>0</v>
      </c>
      <c r="S171" s="163">
        <f t="shared" si="75"/>
        <v>0</v>
      </c>
      <c r="T171" s="154"/>
      <c r="U171" s="19"/>
      <c r="V171" s="111"/>
      <c r="W171" s="19"/>
      <c r="X171" s="109"/>
    </row>
    <row r="172" spans="2:24" x14ac:dyDescent="0.25">
      <c r="B172" s="9">
        <v>168</v>
      </c>
      <c r="C172" s="22">
        <v>44053</v>
      </c>
      <c r="D172" s="9">
        <f t="shared" si="78"/>
        <v>79285</v>
      </c>
      <c r="E172" s="2">
        <f t="shared" si="79"/>
        <v>1022298</v>
      </c>
      <c r="F172" s="62">
        <f t="shared" si="84"/>
        <v>5638.4382281611106</v>
      </c>
      <c r="G172" s="28">
        <f t="shared" si="70"/>
        <v>1.6833191805860825E-3</v>
      </c>
      <c r="H172" s="82">
        <f t="shared" si="71"/>
        <v>1</v>
      </c>
      <c r="I172" s="9">
        <f t="shared" si="76"/>
        <v>-2443560</v>
      </c>
      <c r="J172" s="2">
        <f t="shared" si="80"/>
        <v>0</v>
      </c>
      <c r="K172" s="48">
        <f t="shared" si="77"/>
        <v>1022298</v>
      </c>
      <c r="L172" s="89">
        <f t="shared" si="81"/>
        <v>-67192</v>
      </c>
      <c r="M172" s="2">
        <f t="shared" si="82"/>
        <v>0</v>
      </c>
      <c r="N172" s="48">
        <f t="shared" si="83"/>
        <v>26299</v>
      </c>
      <c r="P172" s="53">
        <f t="shared" si="72"/>
        <v>1.7738288717228796E-6</v>
      </c>
      <c r="Q172" s="52">
        <f t="shared" si="73"/>
        <v>5.3024249111384227</v>
      </c>
      <c r="R172" s="52">
        <f t="shared" si="74"/>
        <v>0</v>
      </c>
      <c r="S172" s="16">
        <f t="shared" si="75"/>
        <v>0</v>
      </c>
      <c r="T172" s="157"/>
      <c r="U172" s="158"/>
      <c r="V172" s="112"/>
      <c r="W172" s="158"/>
      <c r="X172" s="108"/>
    </row>
    <row r="173" spans="2:24" x14ac:dyDescent="0.25">
      <c r="B173" s="11">
        <v>169</v>
      </c>
      <c r="C173" s="21">
        <v>44054</v>
      </c>
      <c r="D173" s="11">
        <f t="shared" si="78"/>
        <v>79285</v>
      </c>
      <c r="E173" s="4">
        <f t="shared" si="79"/>
        <v>1049291</v>
      </c>
      <c r="F173" s="63">
        <f t="shared" si="84"/>
        <v>5638.4382281611106</v>
      </c>
      <c r="G173" s="27">
        <f t="shared" si="70"/>
        <v>1.6833191805860825E-3</v>
      </c>
      <c r="H173" s="81">
        <f t="shared" si="71"/>
        <v>1</v>
      </c>
      <c r="I173" s="11">
        <f t="shared" si="76"/>
        <v>-2512526</v>
      </c>
      <c r="J173" s="4">
        <f t="shared" si="80"/>
        <v>0</v>
      </c>
      <c r="K173" s="51">
        <f t="shared" si="77"/>
        <v>1049291</v>
      </c>
      <c r="L173" s="88">
        <f t="shared" si="81"/>
        <v>-68966</v>
      </c>
      <c r="M173" s="4">
        <f t="shared" si="82"/>
        <v>0</v>
      </c>
      <c r="N173" s="51">
        <f t="shared" si="83"/>
        <v>26993</v>
      </c>
      <c r="P173" s="54">
        <f t="shared" si="72"/>
        <v>1.7738288717228796E-6</v>
      </c>
      <c r="Q173" s="55">
        <f t="shared" si="73"/>
        <v>5.4239315890994648</v>
      </c>
      <c r="R173" s="55">
        <f t="shared" si="74"/>
        <v>0</v>
      </c>
      <c r="S173" s="163">
        <f t="shared" si="75"/>
        <v>0</v>
      </c>
      <c r="T173" s="154"/>
      <c r="U173" s="19"/>
      <c r="V173" s="111"/>
      <c r="W173" s="19"/>
      <c r="X173" s="109"/>
    </row>
    <row r="174" spans="2:24" x14ac:dyDescent="0.25">
      <c r="B174" s="9">
        <v>170</v>
      </c>
      <c r="C174" s="22">
        <v>44055</v>
      </c>
      <c r="D174" s="9">
        <f t="shared" si="78"/>
        <v>79285</v>
      </c>
      <c r="E174" s="2">
        <f t="shared" si="79"/>
        <v>1076997</v>
      </c>
      <c r="F174" s="62">
        <f t="shared" si="84"/>
        <v>5638.4382281611106</v>
      </c>
      <c r="G174" s="28">
        <f t="shared" si="70"/>
        <v>1.6833191805860825E-3</v>
      </c>
      <c r="H174" s="82">
        <f t="shared" si="71"/>
        <v>1</v>
      </c>
      <c r="I174" s="9">
        <f t="shared" si="76"/>
        <v>-2583313</v>
      </c>
      <c r="J174" s="2">
        <f t="shared" si="80"/>
        <v>0</v>
      </c>
      <c r="K174" s="48">
        <f t="shared" si="77"/>
        <v>1076997</v>
      </c>
      <c r="L174" s="89">
        <f t="shared" si="81"/>
        <v>-70787</v>
      </c>
      <c r="M174" s="2">
        <f t="shared" si="82"/>
        <v>0</v>
      </c>
      <c r="N174" s="48">
        <f t="shared" si="83"/>
        <v>27706</v>
      </c>
      <c r="P174" s="53">
        <f t="shared" si="72"/>
        <v>1.7738288717228796E-6</v>
      </c>
      <c r="Q174" s="52">
        <f t="shared" si="73"/>
        <v>5.5486462396149401</v>
      </c>
      <c r="R174" s="52">
        <f t="shared" si="74"/>
        <v>0</v>
      </c>
      <c r="S174" s="16">
        <f t="shared" si="75"/>
        <v>0</v>
      </c>
      <c r="T174" s="157"/>
      <c r="U174" s="158"/>
      <c r="V174" s="112"/>
      <c r="W174" s="158"/>
      <c r="X174" s="108"/>
    </row>
    <row r="175" spans="2:24" x14ac:dyDescent="0.25">
      <c r="B175" s="11">
        <v>171</v>
      </c>
      <c r="C175" s="21">
        <v>44056</v>
      </c>
      <c r="D175" s="11">
        <f t="shared" si="78"/>
        <v>79285</v>
      </c>
      <c r="E175" s="4">
        <f t="shared" si="79"/>
        <v>1105435</v>
      </c>
      <c r="F175" s="63">
        <f t="shared" si="84"/>
        <v>5638.4382281611106</v>
      </c>
      <c r="G175" s="27">
        <f t="shared" si="70"/>
        <v>1.6833191805860825E-3</v>
      </c>
      <c r="H175" s="81">
        <f t="shared" si="71"/>
        <v>1</v>
      </c>
      <c r="I175" s="11">
        <f t="shared" si="76"/>
        <v>-2655969</v>
      </c>
      <c r="J175" s="4">
        <f t="shared" si="80"/>
        <v>0</v>
      </c>
      <c r="K175" s="51">
        <f t="shared" si="77"/>
        <v>1105435</v>
      </c>
      <c r="L175" s="88">
        <f t="shared" si="81"/>
        <v>-72656</v>
      </c>
      <c r="M175" s="4">
        <f t="shared" si="82"/>
        <v>0</v>
      </c>
      <c r="N175" s="51">
        <f t="shared" si="83"/>
        <v>28438</v>
      </c>
      <c r="P175" s="54">
        <f t="shared" si="72"/>
        <v>1.7738288717228796E-6</v>
      </c>
      <c r="Q175" s="55">
        <f t="shared" si="73"/>
        <v>5.6766539269602152</v>
      </c>
      <c r="R175" s="55">
        <f t="shared" si="74"/>
        <v>0</v>
      </c>
      <c r="S175" s="163">
        <f t="shared" si="75"/>
        <v>0</v>
      </c>
      <c r="T175" s="154"/>
      <c r="U175" s="19"/>
      <c r="V175" s="111"/>
      <c r="W175" s="19"/>
      <c r="X175" s="109"/>
    </row>
    <row r="176" spans="2:24" x14ac:dyDescent="0.25">
      <c r="B176" s="9">
        <v>172</v>
      </c>
      <c r="C176" s="22">
        <v>44057</v>
      </c>
      <c r="D176" s="9">
        <f t="shared" si="78"/>
        <v>79285</v>
      </c>
      <c r="E176" s="2">
        <f t="shared" si="79"/>
        <v>1134624</v>
      </c>
      <c r="F176" s="62">
        <f t="shared" si="84"/>
        <v>5638.4382281611106</v>
      </c>
      <c r="G176" s="28">
        <f t="shared" si="70"/>
        <v>1.6833191805860825E-3</v>
      </c>
      <c r="H176" s="82">
        <f t="shared" si="71"/>
        <v>1</v>
      </c>
      <c r="I176" s="9">
        <f t="shared" si="76"/>
        <v>-2730543</v>
      </c>
      <c r="J176" s="2">
        <f t="shared" si="80"/>
        <v>0</v>
      </c>
      <c r="K176" s="48">
        <f t="shared" si="77"/>
        <v>1134624</v>
      </c>
      <c r="L176" s="89">
        <f t="shared" si="81"/>
        <v>-74574</v>
      </c>
      <c r="M176" s="2">
        <f t="shared" si="82"/>
        <v>0</v>
      </c>
      <c r="N176" s="48">
        <f t="shared" si="83"/>
        <v>29189</v>
      </c>
      <c r="P176" s="53">
        <f t="shared" si="72"/>
        <v>1.7738288717228796E-6</v>
      </c>
      <c r="Q176" s="52">
        <f t="shared" si="73"/>
        <v>5.8080414772410105</v>
      </c>
      <c r="R176" s="52">
        <f t="shared" si="74"/>
        <v>0</v>
      </c>
      <c r="S176" s="16">
        <f t="shared" si="75"/>
        <v>0</v>
      </c>
      <c r="T176" s="157"/>
      <c r="U176" s="158"/>
      <c r="V176" s="112"/>
      <c r="W176" s="158"/>
      <c r="X176" s="108"/>
    </row>
    <row r="177" spans="2:24" x14ac:dyDescent="0.25">
      <c r="B177" s="11">
        <v>173</v>
      </c>
      <c r="C177" s="21">
        <v>44058</v>
      </c>
      <c r="D177" s="11">
        <f t="shared" si="78"/>
        <v>79285</v>
      </c>
      <c r="E177" s="4">
        <f t="shared" si="79"/>
        <v>1164583</v>
      </c>
      <c r="F177" s="63">
        <f t="shared" si="84"/>
        <v>5638.4382281611106</v>
      </c>
      <c r="G177" s="27">
        <f t="shared" si="70"/>
        <v>1.6833191805860825E-3</v>
      </c>
      <c r="H177" s="81">
        <f t="shared" si="71"/>
        <v>1</v>
      </c>
      <c r="I177" s="11">
        <f t="shared" si="76"/>
        <v>-2807087</v>
      </c>
      <c r="J177" s="4">
        <f t="shared" si="80"/>
        <v>0</v>
      </c>
      <c r="K177" s="51">
        <f t="shared" si="77"/>
        <v>1164583</v>
      </c>
      <c r="L177" s="88">
        <f t="shared" si="81"/>
        <v>-76544</v>
      </c>
      <c r="M177" s="4">
        <f t="shared" si="82"/>
        <v>0</v>
      </c>
      <c r="N177" s="51">
        <f t="shared" si="83"/>
        <v>29959</v>
      </c>
      <c r="P177" s="54">
        <f t="shared" si="72"/>
        <v>1.7738288717228796E-6</v>
      </c>
      <c r="Q177" s="55">
        <f t="shared" si="73"/>
        <v>5.9428974783934141</v>
      </c>
      <c r="R177" s="55">
        <f t="shared" si="74"/>
        <v>0</v>
      </c>
      <c r="S177" s="163">
        <f t="shared" si="75"/>
        <v>0</v>
      </c>
      <c r="T177" s="154"/>
      <c r="U177" s="19"/>
      <c r="V177" s="111"/>
      <c r="W177" s="19"/>
      <c r="X177" s="109"/>
    </row>
    <row r="178" spans="2:24" x14ac:dyDescent="0.25">
      <c r="B178" s="9">
        <v>174</v>
      </c>
      <c r="C178" s="22">
        <v>44059</v>
      </c>
      <c r="D178" s="9">
        <f t="shared" si="78"/>
        <v>79285</v>
      </c>
      <c r="E178" s="2">
        <f t="shared" si="79"/>
        <v>1195333</v>
      </c>
      <c r="F178" s="62">
        <f t="shared" si="84"/>
        <v>5638.4382281611106</v>
      </c>
      <c r="G178" s="28">
        <f t="shared" si="70"/>
        <v>1.6833191805860825E-3</v>
      </c>
      <c r="H178" s="82">
        <f t="shared" si="71"/>
        <v>1</v>
      </c>
      <c r="I178" s="9">
        <f t="shared" si="76"/>
        <v>-2885652</v>
      </c>
      <c r="J178" s="2">
        <f t="shared" si="80"/>
        <v>0</v>
      </c>
      <c r="K178" s="48">
        <f t="shared" si="77"/>
        <v>1195333</v>
      </c>
      <c r="L178" s="89">
        <f t="shared" si="81"/>
        <v>-78565</v>
      </c>
      <c r="M178" s="2">
        <f t="shared" si="82"/>
        <v>0</v>
      </c>
      <c r="N178" s="48">
        <f t="shared" si="83"/>
        <v>30750</v>
      </c>
      <c r="P178" s="53">
        <f t="shared" si="72"/>
        <v>1.7738288717228796E-6</v>
      </c>
      <c r="Q178" s="52">
        <f t="shared" si="73"/>
        <v>6.081315803844582</v>
      </c>
      <c r="R178" s="52">
        <f t="shared" si="74"/>
        <v>0</v>
      </c>
      <c r="S178" s="16">
        <f t="shared" si="75"/>
        <v>0</v>
      </c>
      <c r="T178" s="157"/>
      <c r="U178" s="158"/>
      <c r="V178" s="112"/>
      <c r="W178" s="158"/>
      <c r="X178" s="108"/>
    </row>
    <row r="179" spans="2:24" x14ac:dyDescent="0.25">
      <c r="B179" s="11">
        <v>175</v>
      </c>
      <c r="C179" s="21">
        <v>44060</v>
      </c>
      <c r="D179" s="11">
        <f t="shared" si="78"/>
        <v>79285</v>
      </c>
      <c r="E179" s="4">
        <f t="shared" si="79"/>
        <v>1226895</v>
      </c>
      <c r="F179" s="63">
        <f t="shared" si="84"/>
        <v>5638.4382281611106</v>
      </c>
      <c r="G179" s="27">
        <f t="shared" si="70"/>
        <v>1.6833191805860825E-3</v>
      </c>
      <c r="H179" s="81">
        <f t="shared" si="71"/>
        <v>1</v>
      </c>
      <c r="I179" s="11">
        <f t="shared" si="76"/>
        <v>-2966291</v>
      </c>
      <c r="J179" s="4">
        <f t="shared" si="80"/>
        <v>0</v>
      </c>
      <c r="K179" s="51">
        <f t="shared" si="77"/>
        <v>1226895</v>
      </c>
      <c r="L179" s="88">
        <f t="shared" si="81"/>
        <v>-80639</v>
      </c>
      <c r="M179" s="4">
        <f t="shared" si="82"/>
        <v>0</v>
      </c>
      <c r="N179" s="51">
        <f t="shared" si="83"/>
        <v>31562</v>
      </c>
      <c r="P179" s="54">
        <f t="shared" si="72"/>
        <v>1.7738288717228796E-6</v>
      </c>
      <c r="Q179" s="55">
        <f t="shared" si="73"/>
        <v>6.2233888029016873</v>
      </c>
      <c r="R179" s="55">
        <f t="shared" si="74"/>
        <v>0</v>
      </c>
      <c r="S179" s="163">
        <f t="shared" si="75"/>
        <v>0</v>
      </c>
      <c r="T179" s="154"/>
      <c r="U179" s="19"/>
      <c r="V179" s="111"/>
      <c r="W179" s="19"/>
      <c r="X179" s="109"/>
    </row>
    <row r="180" spans="2:24" x14ac:dyDescent="0.25">
      <c r="B180" s="9">
        <v>176</v>
      </c>
      <c r="C180" s="22">
        <v>44061</v>
      </c>
      <c r="D180" s="9">
        <f t="shared" si="78"/>
        <v>79285</v>
      </c>
      <c r="E180" s="2">
        <f t="shared" si="79"/>
        <v>1259291</v>
      </c>
      <c r="F180" s="62">
        <f t="shared" si="84"/>
        <v>5638.4382281611106</v>
      </c>
      <c r="G180" s="28">
        <f t="shared" si="70"/>
        <v>1.6833191805860825E-3</v>
      </c>
      <c r="H180" s="82">
        <f t="shared" si="71"/>
        <v>1</v>
      </c>
      <c r="I180" s="9">
        <f t="shared" si="76"/>
        <v>-3049059</v>
      </c>
      <c r="J180" s="2">
        <f t="shared" si="80"/>
        <v>0</v>
      </c>
      <c r="K180" s="48">
        <f t="shared" si="77"/>
        <v>1259291</v>
      </c>
      <c r="L180" s="89">
        <f t="shared" si="81"/>
        <v>-82768</v>
      </c>
      <c r="M180" s="2">
        <f t="shared" si="82"/>
        <v>0</v>
      </c>
      <c r="N180" s="48">
        <f t="shared" si="83"/>
        <v>32396</v>
      </c>
      <c r="P180" s="53">
        <f t="shared" si="72"/>
        <v>1.7738288717228796E-6</v>
      </c>
      <c r="Q180" s="52">
        <f t="shared" si="73"/>
        <v>6.3692123485326144</v>
      </c>
      <c r="R180" s="52">
        <f t="shared" si="74"/>
        <v>0</v>
      </c>
      <c r="S180" s="16">
        <f t="shared" si="75"/>
        <v>0</v>
      </c>
      <c r="T180" s="157"/>
      <c r="U180" s="158"/>
      <c r="V180" s="112"/>
      <c r="W180" s="158"/>
      <c r="X180" s="108"/>
    </row>
    <row r="181" spans="2:24" x14ac:dyDescent="0.25">
      <c r="B181" s="11">
        <v>177</v>
      </c>
      <c r="C181" s="21">
        <v>44062</v>
      </c>
      <c r="D181" s="11">
        <f t="shared" si="78"/>
        <v>79285</v>
      </c>
      <c r="E181" s="4">
        <f t="shared" si="79"/>
        <v>1292542</v>
      </c>
      <c r="F181" s="63">
        <f t="shared" si="84"/>
        <v>5638.4382281611106</v>
      </c>
      <c r="G181" s="27">
        <f t="shared" si="70"/>
        <v>1.6833191805860825E-3</v>
      </c>
      <c r="H181" s="81">
        <f t="shared" si="71"/>
        <v>1</v>
      </c>
      <c r="I181" s="11">
        <f t="shared" si="76"/>
        <v>-3134013</v>
      </c>
      <c r="J181" s="4">
        <f t="shared" si="80"/>
        <v>0</v>
      </c>
      <c r="K181" s="51">
        <f t="shared" si="77"/>
        <v>1292542</v>
      </c>
      <c r="L181" s="88">
        <f t="shared" si="81"/>
        <v>-84954</v>
      </c>
      <c r="M181" s="4">
        <f t="shared" si="82"/>
        <v>0</v>
      </c>
      <c r="N181" s="51">
        <f t="shared" si="83"/>
        <v>33251</v>
      </c>
      <c r="P181" s="54">
        <f t="shared" si="72"/>
        <v>1.7738288717228796E-6</v>
      </c>
      <c r="Q181" s="55">
        <f t="shared" si="73"/>
        <v>6.518885956221153</v>
      </c>
      <c r="R181" s="55">
        <f t="shared" si="74"/>
        <v>0</v>
      </c>
      <c r="S181" s="163">
        <f t="shared" si="75"/>
        <v>0</v>
      </c>
      <c r="T181" s="154"/>
      <c r="U181" s="19"/>
      <c r="V181" s="111"/>
      <c r="W181" s="19"/>
      <c r="X181" s="109"/>
    </row>
    <row r="182" spans="2:24" x14ac:dyDescent="0.25">
      <c r="B182" s="9">
        <v>178</v>
      </c>
      <c r="C182" s="22">
        <v>44063</v>
      </c>
      <c r="D182" s="9">
        <f t="shared" si="78"/>
        <v>79285</v>
      </c>
      <c r="E182" s="2">
        <f t="shared" si="79"/>
        <v>1326671</v>
      </c>
      <c r="F182" s="62">
        <f t="shared" si="84"/>
        <v>5638.4382281611106</v>
      </c>
      <c r="G182" s="28">
        <f t="shared" si="70"/>
        <v>1.6833191805860825E-3</v>
      </c>
      <c r="H182" s="82">
        <f t="shared" si="71"/>
        <v>1</v>
      </c>
      <c r="I182" s="9">
        <f t="shared" si="76"/>
        <v>-3221210</v>
      </c>
      <c r="J182" s="2">
        <f t="shared" si="80"/>
        <v>0</v>
      </c>
      <c r="K182" s="48">
        <f t="shared" si="77"/>
        <v>1326671</v>
      </c>
      <c r="L182" s="89">
        <f t="shared" si="81"/>
        <v>-87197</v>
      </c>
      <c r="M182" s="2">
        <f t="shared" si="82"/>
        <v>0</v>
      </c>
      <c r="N182" s="48">
        <f t="shared" si="83"/>
        <v>34129</v>
      </c>
      <c r="P182" s="53">
        <f t="shared" si="72"/>
        <v>1.7738288717228796E-6</v>
      </c>
      <c r="Q182" s="52">
        <f t="shared" si="73"/>
        <v>6.6725125462566259</v>
      </c>
      <c r="R182" s="52">
        <f t="shared" si="74"/>
        <v>0</v>
      </c>
      <c r="S182" s="16">
        <f t="shared" si="75"/>
        <v>0</v>
      </c>
      <c r="T182" s="157"/>
      <c r="U182" s="158"/>
      <c r="V182" s="112"/>
      <c r="W182" s="158"/>
      <c r="X182" s="108"/>
    </row>
    <row r="183" spans="2:24" x14ac:dyDescent="0.25">
      <c r="B183" s="11">
        <v>179</v>
      </c>
      <c r="C183" s="21">
        <v>44064</v>
      </c>
      <c r="D183" s="11">
        <f t="shared" si="78"/>
        <v>79285</v>
      </c>
      <c r="E183" s="4">
        <f t="shared" si="79"/>
        <v>1361701</v>
      </c>
      <c r="F183" s="63">
        <f t="shared" si="84"/>
        <v>5638.4382281611106</v>
      </c>
      <c r="G183" s="27">
        <f t="shared" si="70"/>
        <v>1.6833191805860825E-3</v>
      </c>
      <c r="H183" s="81">
        <f t="shared" si="71"/>
        <v>1</v>
      </c>
      <c r="I183" s="11">
        <f t="shared" si="76"/>
        <v>-3310709</v>
      </c>
      <c r="J183" s="4">
        <f t="shared" si="80"/>
        <v>0</v>
      </c>
      <c r="K183" s="51">
        <f t="shared" si="77"/>
        <v>1361701</v>
      </c>
      <c r="L183" s="88">
        <f t="shared" si="81"/>
        <v>-89499</v>
      </c>
      <c r="M183" s="4">
        <f t="shared" si="82"/>
        <v>0</v>
      </c>
      <c r="N183" s="51">
        <f t="shared" si="83"/>
        <v>35030</v>
      </c>
      <c r="P183" s="54">
        <f t="shared" ref="P183:P204" si="85">R$17*((1+P$17-Q$17)*(1+P$17+S$17)-Q$17)</f>
        <v>1.7738288717228796E-6</v>
      </c>
      <c r="Q183" s="55">
        <f t="shared" ref="Q183:Q204" si="86">(1+P$17-Q$17)*(1+P$17+S$17)-R$17*((S$17*K182)+((I182+J182)*(1+P$17+S$17)))</f>
        <v>6.8301952766387251</v>
      </c>
      <c r="R183" s="55">
        <f t="shared" ref="R183:R204" si="87">-J182*(1+P$17+S$17)</f>
        <v>0</v>
      </c>
      <c r="S183" s="163">
        <f t="shared" si="75"/>
        <v>0</v>
      </c>
      <c r="T183" s="154"/>
      <c r="U183" s="19"/>
      <c r="V183" s="111"/>
      <c r="W183" s="19"/>
      <c r="X183" s="109"/>
    </row>
    <row r="184" spans="2:24" x14ac:dyDescent="0.25">
      <c r="B184" s="9">
        <v>180</v>
      </c>
      <c r="C184" s="22">
        <v>44065</v>
      </c>
      <c r="D184" s="9">
        <f t="shared" si="78"/>
        <v>79285</v>
      </c>
      <c r="E184" s="2">
        <f t="shared" si="79"/>
        <v>1397656</v>
      </c>
      <c r="F184" s="62">
        <f t="shared" si="84"/>
        <v>5638.4382281611106</v>
      </c>
      <c r="G184" s="28">
        <f t="shared" si="70"/>
        <v>1.6833191805860825E-3</v>
      </c>
      <c r="H184" s="82">
        <f t="shared" si="71"/>
        <v>1</v>
      </c>
      <c r="I184" s="9">
        <f t="shared" si="76"/>
        <v>-3402571</v>
      </c>
      <c r="J184" s="2">
        <f t="shared" si="80"/>
        <v>0</v>
      </c>
      <c r="K184" s="48">
        <f t="shared" si="77"/>
        <v>1397656</v>
      </c>
      <c r="L184" s="89">
        <f t="shared" si="81"/>
        <v>-91862</v>
      </c>
      <c r="M184" s="2">
        <f t="shared" si="82"/>
        <v>0</v>
      </c>
      <c r="N184" s="48">
        <f t="shared" si="83"/>
        <v>35955</v>
      </c>
      <c r="P184" s="53">
        <f t="shared" si="85"/>
        <v>1.7738288717228796E-6</v>
      </c>
      <c r="Q184" s="52">
        <f t="shared" si="86"/>
        <v>6.9920408290278582</v>
      </c>
      <c r="R184" s="52">
        <f t="shared" si="87"/>
        <v>0</v>
      </c>
      <c r="S184" s="16">
        <f t="shared" si="75"/>
        <v>0</v>
      </c>
      <c r="T184" s="157"/>
      <c r="U184" s="158"/>
      <c r="V184" s="112"/>
      <c r="W184" s="158"/>
      <c r="X184" s="108"/>
    </row>
    <row r="185" spans="2:24" x14ac:dyDescent="0.25">
      <c r="B185" s="11">
        <v>181</v>
      </c>
      <c r="C185" s="21">
        <v>44066</v>
      </c>
      <c r="D185" s="11">
        <f t="shared" si="78"/>
        <v>79285</v>
      </c>
      <c r="E185" s="4">
        <f t="shared" si="79"/>
        <v>1434561</v>
      </c>
      <c r="F185" s="63">
        <f t="shared" si="84"/>
        <v>5638.4382281611106</v>
      </c>
      <c r="G185" s="27">
        <f t="shared" si="70"/>
        <v>1.6833191805860825E-3</v>
      </c>
      <c r="H185" s="81">
        <f t="shared" si="71"/>
        <v>1</v>
      </c>
      <c r="I185" s="11">
        <f t="shared" si="76"/>
        <v>-3496859</v>
      </c>
      <c r="J185" s="4">
        <f t="shared" si="80"/>
        <v>0</v>
      </c>
      <c r="K185" s="51">
        <f t="shared" si="77"/>
        <v>1434561</v>
      </c>
      <c r="L185" s="88">
        <f t="shared" si="81"/>
        <v>-94288</v>
      </c>
      <c r="M185" s="4">
        <f t="shared" si="82"/>
        <v>0</v>
      </c>
      <c r="N185" s="51">
        <f t="shared" si="83"/>
        <v>36905</v>
      </c>
      <c r="P185" s="54">
        <f t="shared" si="85"/>
        <v>1.7738288717228796E-6</v>
      </c>
      <c r="Q185" s="55">
        <f t="shared" si="86"/>
        <v>7.1581595276003362</v>
      </c>
      <c r="R185" s="55">
        <f t="shared" si="87"/>
        <v>0</v>
      </c>
      <c r="S185" s="163">
        <f t="shared" si="75"/>
        <v>0</v>
      </c>
      <c r="T185" s="154"/>
      <c r="U185" s="19"/>
      <c r="V185" s="111"/>
      <c r="W185" s="19"/>
      <c r="X185" s="109"/>
    </row>
    <row r="186" spans="2:24" x14ac:dyDescent="0.25">
      <c r="B186" s="9">
        <v>182</v>
      </c>
      <c r="C186" s="22">
        <v>44067</v>
      </c>
      <c r="D186" s="9">
        <f t="shared" si="78"/>
        <v>79285</v>
      </c>
      <c r="E186" s="2">
        <f t="shared" si="79"/>
        <v>1472440</v>
      </c>
      <c r="F186" s="62">
        <f t="shared" si="84"/>
        <v>5638.4382281611106</v>
      </c>
      <c r="G186" s="28">
        <f t="shared" si="70"/>
        <v>1.6833191805860825E-3</v>
      </c>
      <c r="H186" s="82">
        <f t="shared" si="71"/>
        <v>1</v>
      </c>
      <c r="I186" s="9">
        <f t="shared" si="76"/>
        <v>-3593637</v>
      </c>
      <c r="J186" s="2">
        <f t="shared" si="80"/>
        <v>0</v>
      </c>
      <c r="K186" s="48">
        <f t="shared" si="77"/>
        <v>1472440</v>
      </c>
      <c r="L186" s="89">
        <f t="shared" si="81"/>
        <v>-96778</v>
      </c>
      <c r="M186" s="2">
        <f t="shared" si="82"/>
        <v>0</v>
      </c>
      <c r="N186" s="48">
        <f t="shared" si="83"/>
        <v>37879</v>
      </c>
      <c r="P186" s="53">
        <f t="shared" si="85"/>
        <v>1.7738288717228796E-6</v>
      </c>
      <c r="Q186" s="52">
        <f t="shared" si="86"/>
        <v>7.3286653390483707</v>
      </c>
      <c r="R186" s="52">
        <f t="shared" si="87"/>
        <v>0</v>
      </c>
      <c r="S186" s="16">
        <f t="shared" si="75"/>
        <v>0</v>
      </c>
      <c r="T186" s="157"/>
      <c r="U186" s="158"/>
      <c r="V186" s="112"/>
      <c r="W186" s="158"/>
      <c r="X186" s="108"/>
    </row>
    <row r="187" spans="2:24" x14ac:dyDescent="0.25">
      <c r="B187" s="11">
        <v>183</v>
      </c>
      <c r="C187" s="21">
        <v>44068</v>
      </c>
      <c r="D187" s="11">
        <f t="shared" si="78"/>
        <v>79285</v>
      </c>
      <c r="E187" s="4">
        <f t="shared" si="79"/>
        <v>1511319</v>
      </c>
      <c r="F187" s="63">
        <f t="shared" si="84"/>
        <v>5638.4382281611106</v>
      </c>
      <c r="G187" s="27">
        <f t="shared" si="70"/>
        <v>1.6833191805860825E-3</v>
      </c>
      <c r="H187" s="81">
        <f t="shared" si="71"/>
        <v>1</v>
      </c>
      <c r="I187" s="11">
        <f t="shared" si="76"/>
        <v>-3692970</v>
      </c>
      <c r="J187" s="4">
        <f t="shared" si="80"/>
        <v>0</v>
      </c>
      <c r="K187" s="51">
        <f t="shared" si="77"/>
        <v>1511319</v>
      </c>
      <c r="L187" s="88">
        <f t="shared" si="81"/>
        <v>-99333</v>
      </c>
      <c r="M187" s="4">
        <f t="shared" si="82"/>
        <v>0</v>
      </c>
      <c r="N187" s="51">
        <f t="shared" si="83"/>
        <v>38879</v>
      </c>
      <c r="P187" s="54">
        <f t="shared" si="85"/>
        <v>1.7738288717228796E-6</v>
      </c>
      <c r="Q187" s="55">
        <f t="shared" si="86"/>
        <v>7.5036738730393493</v>
      </c>
      <c r="R187" s="55">
        <f t="shared" si="87"/>
        <v>0</v>
      </c>
      <c r="S187" s="163">
        <f t="shared" si="75"/>
        <v>0</v>
      </c>
      <c r="T187" s="154"/>
      <c r="U187" s="19"/>
      <c r="V187" s="111"/>
      <c r="W187" s="19"/>
      <c r="X187" s="109"/>
    </row>
    <row r="188" spans="2:24" x14ac:dyDescent="0.25">
      <c r="B188" s="9">
        <v>184</v>
      </c>
      <c r="C188" s="22">
        <v>44069</v>
      </c>
      <c r="D188" s="9">
        <f t="shared" si="78"/>
        <v>79285</v>
      </c>
      <c r="E188" s="2">
        <f t="shared" si="79"/>
        <v>1551225</v>
      </c>
      <c r="F188" s="62">
        <f t="shared" si="84"/>
        <v>5638.4382281611106</v>
      </c>
      <c r="G188" s="28">
        <f t="shared" si="70"/>
        <v>1.6833191805860825E-3</v>
      </c>
      <c r="H188" s="82">
        <f t="shared" si="71"/>
        <v>1</v>
      </c>
      <c r="I188" s="9">
        <f t="shared" si="76"/>
        <v>-3794926</v>
      </c>
      <c r="J188" s="2">
        <f t="shared" si="80"/>
        <v>0</v>
      </c>
      <c r="K188" s="48">
        <f t="shared" si="77"/>
        <v>1551225</v>
      </c>
      <c r="L188" s="89">
        <f t="shared" si="81"/>
        <v>-101956</v>
      </c>
      <c r="M188" s="2">
        <f t="shared" si="82"/>
        <v>0</v>
      </c>
      <c r="N188" s="48">
        <f t="shared" si="83"/>
        <v>39906</v>
      </c>
      <c r="P188" s="53">
        <f t="shared" si="85"/>
        <v>1.7738288717228796E-6</v>
      </c>
      <c r="Q188" s="52">
        <f t="shared" si="86"/>
        <v>7.6833027387813866</v>
      </c>
      <c r="R188" s="52">
        <f t="shared" si="87"/>
        <v>0</v>
      </c>
      <c r="S188" s="16">
        <f t="shared" si="75"/>
        <v>0</v>
      </c>
      <c r="T188" s="157"/>
      <c r="U188" s="158"/>
      <c r="V188" s="112"/>
      <c r="W188" s="158"/>
      <c r="X188" s="108"/>
    </row>
    <row r="189" spans="2:24" x14ac:dyDescent="0.25">
      <c r="B189" s="11">
        <v>185</v>
      </c>
      <c r="C189" s="21">
        <v>44070</v>
      </c>
      <c r="D189" s="11">
        <f t="shared" si="78"/>
        <v>79285</v>
      </c>
      <c r="E189" s="4">
        <f t="shared" si="79"/>
        <v>1592185</v>
      </c>
      <c r="F189" s="63">
        <f t="shared" si="84"/>
        <v>5638.4382281611106</v>
      </c>
      <c r="G189" s="27">
        <f t="shared" si="70"/>
        <v>1.6833191805860825E-3</v>
      </c>
      <c r="H189" s="81">
        <f t="shared" si="71"/>
        <v>1</v>
      </c>
      <c r="I189" s="11">
        <f t="shared" si="76"/>
        <v>-3899574</v>
      </c>
      <c r="J189" s="4">
        <f t="shared" si="80"/>
        <v>0</v>
      </c>
      <c r="K189" s="51">
        <f t="shared" si="77"/>
        <v>1592185</v>
      </c>
      <c r="L189" s="88">
        <f t="shared" si="81"/>
        <v>-104648</v>
      </c>
      <c r="M189" s="4">
        <f t="shared" si="82"/>
        <v>0</v>
      </c>
      <c r="N189" s="51">
        <f t="shared" si="83"/>
        <v>40960</v>
      </c>
      <c r="P189" s="54">
        <f t="shared" si="85"/>
        <v>1.7738288717228796E-6</v>
      </c>
      <c r="Q189" s="55">
        <f t="shared" si="86"/>
        <v>7.8676749498288583</v>
      </c>
      <c r="R189" s="55">
        <f t="shared" si="87"/>
        <v>0</v>
      </c>
      <c r="S189" s="163">
        <f t="shared" si="75"/>
        <v>0</v>
      </c>
      <c r="T189" s="154"/>
      <c r="U189" s="19"/>
      <c r="V189" s="111"/>
      <c r="W189" s="19"/>
      <c r="X189" s="109"/>
    </row>
    <row r="190" spans="2:24" x14ac:dyDescent="0.25">
      <c r="B190" s="9">
        <v>186</v>
      </c>
      <c r="C190" s="22">
        <v>44071</v>
      </c>
      <c r="D190" s="9">
        <f t="shared" si="78"/>
        <v>79285</v>
      </c>
      <c r="E190" s="2">
        <f t="shared" si="79"/>
        <v>1634226</v>
      </c>
      <c r="F190" s="62">
        <f t="shared" si="84"/>
        <v>5638.4382281611106</v>
      </c>
      <c r="G190" s="28">
        <f t="shared" si="70"/>
        <v>1.6833191805860825E-3</v>
      </c>
      <c r="H190" s="82">
        <f t="shared" si="71"/>
        <v>1</v>
      </c>
      <c r="I190" s="9">
        <f t="shared" si="76"/>
        <v>-4006985</v>
      </c>
      <c r="J190" s="2">
        <f t="shared" si="80"/>
        <v>0</v>
      </c>
      <c r="K190" s="48">
        <f t="shared" si="77"/>
        <v>1634226</v>
      </c>
      <c r="L190" s="89">
        <f t="shared" si="81"/>
        <v>-107411</v>
      </c>
      <c r="M190" s="2">
        <f t="shared" si="82"/>
        <v>0</v>
      </c>
      <c r="N190" s="48">
        <f t="shared" si="83"/>
        <v>42041</v>
      </c>
      <c r="P190" s="53">
        <f t="shared" si="85"/>
        <v>1.7738288717228796E-6</v>
      </c>
      <c r="Q190" s="52">
        <f t="shared" si="86"/>
        <v>8.0569152815664964</v>
      </c>
      <c r="R190" s="52">
        <f t="shared" si="87"/>
        <v>0</v>
      </c>
      <c r="S190" s="16">
        <f t="shared" si="75"/>
        <v>0</v>
      </c>
      <c r="T190" s="157"/>
      <c r="U190" s="158"/>
      <c r="V190" s="112"/>
      <c r="W190" s="158"/>
      <c r="X190" s="108"/>
    </row>
    <row r="191" spans="2:24" x14ac:dyDescent="0.25">
      <c r="B191" s="11">
        <v>187</v>
      </c>
      <c r="C191" s="21">
        <v>44072</v>
      </c>
      <c r="D191" s="11">
        <f t="shared" si="78"/>
        <v>79285</v>
      </c>
      <c r="E191" s="4">
        <f t="shared" si="79"/>
        <v>1677377</v>
      </c>
      <c r="F191" s="63">
        <f t="shared" si="84"/>
        <v>5638.4382281611106</v>
      </c>
      <c r="G191" s="27">
        <f t="shared" si="70"/>
        <v>1.6833191805860825E-3</v>
      </c>
      <c r="H191" s="81">
        <f t="shared" si="71"/>
        <v>1</v>
      </c>
      <c r="I191" s="11">
        <f t="shared" si="76"/>
        <v>-4117232</v>
      </c>
      <c r="J191" s="4">
        <f t="shared" si="80"/>
        <v>0</v>
      </c>
      <c r="K191" s="51">
        <f t="shared" si="77"/>
        <v>1677377</v>
      </c>
      <c r="L191" s="88">
        <f t="shared" si="81"/>
        <v>-110247</v>
      </c>
      <c r="M191" s="4">
        <f t="shared" si="82"/>
        <v>0</v>
      </c>
      <c r="N191" s="51">
        <f t="shared" si="83"/>
        <v>43151</v>
      </c>
      <c r="P191" s="54">
        <f t="shared" si="85"/>
        <v>1.7738288717228796E-6</v>
      </c>
      <c r="Q191" s="55">
        <f t="shared" si="86"/>
        <v>8.2511520330397552</v>
      </c>
      <c r="R191" s="55">
        <f t="shared" si="87"/>
        <v>0</v>
      </c>
      <c r="S191" s="163">
        <f t="shared" si="75"/>
        <v>0</v>
      </c>
      <c r="T191" s="154"/>
      <c r="U191" s="19"/>
      <c r="V191" s="111"/>
      <c r="W191" s="19"/>
      <c r="X191" s="109"/>
    </row>
    <row r="192" spans="2:24" x14ac:dyDescent="0.25">
      <c r="B192" s="9">
        <v>188</v>
      </c>
      <c r="C192" s="22">
        <v>44073</v>
      </c>
      <c r="D192" s="9">
        <f t="shared" si="78"/>
        <v>79285</v>
      </c>
      <c r="E192" s="2">
        <f t="shared" si="79"/>
        <v>1721668</v>
      </c>
      <c r="F192" s="62">
        <f t="shared" si="84"/>
        <v>5638.4382281611106</v>
      </c>
      <c r="G192" s="28">
        <f t="shared" si="70"/>
        <v>1.6833191805860825E-3</v>
      </c>
      <c r="H192" s="82">
        <f t="shared" si="71"/>
        <v>1</v>
      </c>
      <c r="I192" s="9">
        <f t="shared" si="76"/>
        <v>-4230390</v>
      </c>
      <c r="J192" s="2">
        <f t="shared" si="80"/>
        <v>0</v>
      </c>
      <c r="K192" s="48">
        <f t="shared" si="77"/>
        <v>1721668</v>
      </c>
      <c r="L192" s="89">
        <f t="shared" si="81"/>
        <v>-113158</v>
      </c>
      <c r="M192" s="2">
        <f t="shared" si="82"/>
        <v>0</v>
      </c>
      <c r="N192" s="48">
        <f t="shared" si="83"/>
        <v>44291</v>
      </c>
      <c r="P192" s="53">
        <f t="shared" si="85"/>
        <v>1.7738288717228796E-6</v>
      </c>
      <c r="Q192" s="52">
        <f t="shared" si="86"/>
        <v>8.4505172646651712</v>
      </c>
      <c r="R192" s="52">
        <f t="shared" si="87"/>
        <v>0</v>
      </c>
      <c r="S192" s="16">
        <f t="shared" si="75"/>
        <v>0</v>
      </c>
      <c r="T192" s="157"/>
      <c r="U192" s="158"/>
      <c r="V192" s="112"/>
      <c r="W192" s="158"/>
      <c r="X192" s="108"/>
    </row>
    <row r="193" spans="2:24" x14ac:dyDescent="0.25">
      <c r="B193" s="11">
        <v>189</v>
      </c>
      <c r="C193" s="21">
        <v>44074</v>
      </c>
      <c r="D193" s="11">
        <f t="shared" si="78"/>
        <v>79285</v>
      </c>
      <c r="E193" s="4">
        <f t="shared" si="79"/>
        <v>1767128</v>
      </c>
      <c r="F193" s="63">
        <f t="shared" si="84"/>
        <v>5638.4382281611106</v>
      </c>
      <c r="G193" s="27">
        <f t="shared" si="70"/>
        <v>1.6833191805860825E-3</v>
      </c>
      <c r="H193" s="81">
        <f t="shared" si="71"/>
        <v>1</v>
      </c>
      <c r="I193" s="11">
        <f t="shared" ref="I193:I204" si="88">INT((S$17*K193+I192)/(1+R$17*J193))</f>
        <v>-4346536</v>
      </c>
      <c r="J193" s="4">
        <f t="shared" si="80"/>
        <v>0</v>
      </c>
      <c r="K193" s="51">
        <f t="shared" ref="K193:K204" si="89">INT((Q$17*J193+K192)/(1+P$17+S$17))</f>
        <v>1767128</v>
      </c>
      <c r="L193" s="88">
        <f t="shared" si="81"/>
        <v>-116146</v>
      </c>
      <c r="M193" s="4">
        <f t="shared" si="82"/>
        <v>0</v>
      </c>
      <c r="N193" s="51">
        <f t="shared" si="83"/>
        <v>45460</v>
      </c>
      <c r="P193" s="54">
        <f t="shared" si="85"/>
        <v>1.7738288717228796E-6</v>
      </c>
      <c r="Q193" s="55">
        <f t="shared" si="86"/>
        <v>8.6551466793751821</v>
      </c>
      <c r="R193" s="55">
        <f t="shared" si="87"/>
        <v>0</v>
      </c>
      <c r="S193" s="163">
        <f t="shared" si="75"/>
        <v>0</v>
      </c>
      <c r="T193" s="154"/>
      <c r="U193" s="19"/>
      <c r="V193" s="111"/>
      <c r="W193" s="19"/>
      <c r="X193" s="109"/>
    </row>
    <row r="194" spans="2:24" x14ac:dyDescent="0.25">
      <c r="B194" s="9">
        <v>190</v>
      </c>
      <c r="C194" s="22">
        <v>44075</v>
      </c>
      <c r="D194" s="9">
        <f t="shared" si="78"/>
        <v>79285</v>
      </c>
      <c r="E194" s="2">
        <f t="shared" si="79"/>
        <v>1813789</v>
      </c>
      <c r="F194" s="62">
        <f t="shared" si="84"/>
        <v>5638.4382281611106</v>
      </c>
      <c r="G194" s="28">
        <f t="shared" si="70"/>
        <v>1.6833191805860825E-3</v>
      </c>
      <c r="H194" s="82">
        <f t="shared" si="71"/>
        <v>1</v>
      </c>
      <c r="I194" s="9">
        <f t="shared" si="88"/>
        <v>-4465749</v>
      </c>
      <c r="J194" s="2">
        <f t="shared" si="80"/>
        <v>0</v>
      </c>
      <c r="K194" s="48">
        <f t="shared" si="89"/>
        <v>1813789</v>
      </c>
      <c r="L194" s="89">
        <f t="shared" si="81"/>
        <v>-119213</v>
      </c>
      <c r="M194" s="2">
        <f t="shared" si="82"/>
        <v>0</v>
      </c>
      <c r="N194" s="48">
        <f t="shared" si="83"/>
        <v>46661</v>
      </c>
      <c r="P194" s="53">
        <f t="shared" si="85"/>
        <v>1.7738288717228796E-6</v>
      </c>
      <c r="Q194" s="52">
        <f t="shared" si="86"/>
        <v>8.8651793849077656</v>
      </c>
      <c r="R194" s="52">
        <f t="shared" si="87"/>
        <v>0</v>
      </c>
      <c r="S194" s="16">
        <f t="shared" si="75"/>
        <v>0</v>
      </c>
      <c r="T194" s="157"/>
      <c r="U194" s="158"/>
      <c r="V194" s="112"/>
      <c r="W194" s="158"/>
      <c r="X194" s="108"/>
    </row>
    <row r="195" spans="2:24" x14ac:dyDescent="0.25">
      <c r="B195" s="11">
        <v>191</v>
      </c>
      <c r="C195" s="21">
        <v>44076</v>
      </c>
      <c r="D195" s="11">
        <f t="shared" si="78"/>
        <v>79285</v>
      </c>
      <c r="E195" s="4">
        <f t="shared" si="79"/>
        <v>1861682</v>
      </c>
      <c r="F195" s="63">
        <f t="shared" si="84"/>
        <v>5638.4382281611106</v>
      </c>
      <c r="G195" s="27">
        <f t="shared" si="70"/>
        <v>1.6833191805860825E-3</v>
      </c>
      <c r="H195" s="81">
        <f t="shared" si="71"/>
        <v>1</v>
      </c>
      <c r="I195" s="11">
        <f t="shared" si="88"/>
        <v>-4588110</v>
      </c>
      <c r="J195" s="4">
        <f t="shared" si="80"/>
        <v>0</v>
      </c>
      <c r="K195" s="51">
        <f t="shared" si="89"/>
        <v>1861682</v>
      </c>
      <c r="L195" s="88">
        <f t="shared" si="81"/>
        <v>-122361</v>
      </c>
      <c r="M195" s="4">
        <f t="shared" si="82"/>
        <v>0</v>
      </c>
      <c r="N195" s="51">
        <f t="shared" si="83"/>
        <v>47893</v>
      </c>
      <c r="P195" s="54">
        <f t="shared" si="85"/>
        <v>1.7738288717228796E-6</v>
      </c>
      <c r="Q195" s="55">
        <f t="shared" si="86"/>
        <v>9.0807583692271585</v>
      </c>
      <c r="R195" s="55">
        <f t="shared" si="87"/>
        <v>0</v>
      </c>
      <c r="S195" s="163">
        <f t="shared" si="75"/>
        <v>0</v>
      </c>
      <c r="T195" s="154"/>
      <c r="U195" s="19"/>
      <c r="V195" s="111"/>
      <c r="W195" s="19"/>
      <c r="X195" s="109"/>
    </row>
    <row r="196" spans="2:24" x14ac:dyDescent="0.25">
      <c r="B196" s="9">
        <v>192</v>
      </c>
      <c r="C196" s="22">
        <v>44077</v>
      </c>
      <c r="D196" s="9">
        <f t="shared" si="78"/>
        <v>79285</v>
      </c>
      <c r="E196" s="2">
        <f t="shared" si="79"/>
        <v>1910839</v>
      </c>
      <c r="F196" s="62">
        <f t="shared" si="84"/>
        <v>5638.4382281611106</v>
      </c>
      <c r="G196" s="28">
        <f t="shared" ref="G196:G204" si="90">D196/U$3</f>
        <v>1.6833191805860825E-3</v>
      </c>
      <c r="H196" s="82">
        <f t="shared" si="71"/>
        <v>1</v>
      </c>
      <c r="I196" s="9">
        <f t="shared" si="88"/>
        <v>-4713702</v>
      </c>
      <c r="J196" s="2">
        <f t="shared" si="80"/>
        <v>0</v>
      </c>
      <c r="K196" s="48">
        <f t="shared" si="89"/>
        <v>1910839</v>
      </c>
      <c r="L196" s="89">
        <f t="shared" si="81"/>
        <v>-125592</v>
      </c>
      <c r="M196" s="2">
        <f t="shared" si="82"/>
        <v>0</v>
      </c>
      <c r="N196" s="48">
        <f t="shared" si="83"/>
        <v>49157</v>
      </c>
      <c r="P196" s="53">
        <f t="shared" si="85"/>
        <v>1.7738288717228796E-6</v>
      </c>
      <c r="Q196" s="52">
        <f t="shared" si="86"/>
        <v>9.3020300251031465</v>
      </c>
      <c r="R196" s="52">
        <f t="shared" si="87"/>
        <v>0</v>
      </c>
      <c r="S196" s="16">
        <f t="shared" si="75"/>
        <v>0</v>
      </c>
      <c r="T196" s="157"/>
      <c r="U196" s="158"/>
      <c r="V196" s="112"/>
      <c r="W196" s="158"/>
      <c r="X196" s="108"/>
    </row>
    <row r="197" spans="2:24" x14ac:dyDescent="0.25">
      <c r="B197" s="11">
        <v>193</v>
      </c>
      <c r="C197" s="21">
        <v>44078</v>
      </c>
      <c r="D197" s="11">
        <f t="shared" si="78"/>
        <v>79285</v>
      </c>
      <c r="E197" s="4">
        <f t="shared" si="79"/>
        <v>1961294</v>
      </c>
      <c r="F197" s="63">
        <f t="shared" si="84"/>
        <v>5638.4382281611106</v>
      </c>
      <c r="G197" s="27">
        <f t="shared" si="90"/>
        <v>1.6833191805860825E-3</v>
      </c>
      <c r="H197" s="81">
        <f t="shared" ref="H197:H204" si="91">D197/D196</f>
        <v>1</v>
      </c>
      <c r="I197" s="11">
        <f t="shared" si="88"/>
        <v>-4842610</v>
      </c>
      <c r="J197" s="4">
        <f t="shared" si="80"/>
        <v>0</v>
      </c>
      <c r="K197" s="51">
        <f t="shared" si="89"/>
        <v>1961294</v>
      </c>
      <c r="L197" s="88">
        <f t="shared" si="81"/>
        <v>-128908</v>
      </c>
      <c r="M197" s="4">
        <f t="shared" si="82"/>
        <v>0</v>
      </c>
      <c r="N197" s="51">
        <f t="shared" si="83"/>
        <v>50455</v>
      </c>
      <c r="P197" s="54">
        <f t="shared" si="85"/>
        <v>1.7738288717228796E-6</v>
      </c>
      <c r="Q197" s="55">
        <f t="shared" si="86"/>
        <v>9.5291443878214004</v>
      </c>
      <c r="R197" s="55">
        <f t="shared" si="87"/>
        <v>0</v>
      </c>
      <c r="S197" s="163">
        <f t="shared" si="75"/>
        <v>0</v>
      </c>
      <c r="T197" s="154"/>
      <c r="U197" s="19"/>
      <c r="V197" s="111"/>
      <c r="W197" s="19"/>
      <c r="X197" s="109"/>
    </row>
    <row r="198" spans="2:24" x14ac:dyDescent="0.25">
      <c r="B198" s="9">
        <v>194</v>
      </c>
      <c r="C198" s="22">
        <v>44079</v>
      </c>
      <c r="D198" s="9">
        <f t="shared" si="78"/>
        <v>79285</v>
      </c>
      <c r="E198" s="2">
        <f t="shared" si="79"/>
        <v>2013081</v>
      </c>
      <c r="F198" s="62">
        <f t="shared" si="84"/>
        <v>5638.4382281611106</v>
      </c>
      <c r="G198" s="28">
        <f t="shared" si="90"/>
        <v>1.6833191805860825E-3</v>
      </c>
      <c r="H198" s="82">
        <f t="shared" si="91"/>
        <v>1</v>
      </c>
      <c r="I198" s="9">
        <f t="shared" si="88"/>
        <v>-4974922</v>
      </c>
      <c r="J198" s="2">
        <f t="shared" si="80"/>
        <v>0</v>
      </c>
      <c r="K198" s="48">
        <f t="shared" si="89"/>
        <v>2013081</v>
      </c>
      <c r="L198" s="89">
        <f t="shared" si="81"/>
        <v>-132312</v>
      </c>
      <c r="M198" s="2">
        <f t="shared" si="82"/>
        <v>0</v>
      </c>
      <c r="N198" s="48">
        <f t="shared" si="83"/>
        <v>51787</v>
      </c>
      <c r="P198" s="53">
        <f t="shared" si="85"/>
        <v>1.7738288717228796E-6</v>
      </c>
      <c r="Q198" s="52">
        <f t="shared" si="86"/>
        <v>9.7622552540386902</v>
      </c>
      <c r="R198" s="52">
        <f t="shared" si="87"/>
        <v>0</v>
      </c>
      <c r="S198" s="16">
        <f t="shared" si="75"/>
        <v>0</v>
      </c>
      <c r="T198" s="157"/>
      <c r="U198" s="158"/>
      <c r="V198" s="112"/>
      <c r="W198" s="158"/>
      <c r="X198" s="108"/>
    </row>
    <row r="199" spans="2:24" x14ac:dyDescent="0.25">
      <c r="B199" s="11">
        <v>195</v>
      </c>
      <c r="C199" s="21">
        <v>44080</v>
      </c>
      <c r="D199" s="11">
        <f t="shared" si="78"/>
        <v>79285</v>
      </c>
      <c r="E199" s="4">
        <f t="shared" si="79"/>
        <v>2066236</v>
      </c>
      <c r="F199" s="63">
        <f t="shared" si="84"/>
        <v>5638.4382281611106</v>
      </c>
      <c r="G199" s="27">
        <f t="shared" si="90"/>
        <v>1.6833191805860825E-3</v>
      </c>
      <c r="H199" s="81">
        <f t="shared" si="91"/>
        <v>1</v>
      </c>
      <c r="I199" s="11">
        <f t="shared" si="88"/>
        <v>-5110727</v>
      </c>
      <c r="J199" s="4">
        <f t="shared" si="80"/>
        <v>0</v>
      </c>
      <c r="K199" s="51">
        <f t="shared" si="89"/>
        <v>2066236</v>
      </c>
      <c r="L199" s="88">
        <f t="shared" si="81"/>
        <v>-135805</v>
      </c>
      <c r="M199" s="4">
        <f t="shared" si="82"/>
        <v>0</v>
      </c>
      <c r="N199" s="51">
        <f t="shared" si="83"/>
        <v>53155</v>
      </c>
      <c r="P199" s="54">
        <f t="shared" si="85"/>
        <v>1.7738288717228796E-6</v>
      </c>
      <c r="Q199" s="55">
        <f t="shared" si="86"/>
        <v>10.001521705902855</v>
      </c>
      <c r="R199" s="55">
        <f t="shared" si="87"/>
        <v>0</v>
      </c>
      <c r="S199" s="163">
        <f t="shared" si="75"/>
        <v>0</v>
      </c>
      <c r="T199" s="154"/>
      <c r="U199" s="19"/>
      <c r="V199" s="111"/>
      <c r="W199" s="19"/>
      <c r="X199" s="109"/>
    </row>
    <row r="200" spans="2:24" x14ac:dyDescent="0.25">
      <c r="B200" s="9">
        <v>196</v>
      </c>
      <c r="C200" s="22">
        <v>44081</v>
      </c>
      <c r="D200" s="9">
        <f t="shared" si="78"/>
        <v>79285</v>
      </c>
      <c r="E200" s="2">
        <f t="shared" si="79"/>
        <v>2120794</v>
      </c>
      <c r="F200" s="62">
        <f t="shared" si="84"/>
        <v>5638.4382281611106</v>
      </c>
      <c r="G200" s="28">
        <f t="shared" si="90"/>
        <v>1.6833191805860825E-3</v>
      </c>
      <c r="H200" s="82">
        <f t="shared" si="91"/>
        <v>1</v>
      </c>
      <c r="I200" s="9">
        <f t="shared" si="88"/>
        <v>-5250118</v>
      </c>
      <c r="J200" s="2">
        <f t="shared" si="80"/>
        <v>0</v>
      </c>
      <c r="K200" s="48">
        <f t="shared" si="89"/>
        <v>2120794</v>
      </c>
      <c r="L200" s="89">
        <f t="shared" si="81"/>
        <v>-139391</v>
      </c>
      <c r="M200" s="2">
        <f t="shared" si="82"/>
        <v>0</v>
      </c>
      <c r="N200" s="48">
        <f t="shared" si="83"/>
        <v>54558</v>
      </c>
      <c r="P200" s="53">
        <f t="shared" si="85"/>
        <v>1.7738288717228796E-6</v>
      </c>
      <c r="Q200" s="52">
        <f t="shared" si="86"/>
        <v>10.247104825102465</v>
      </c>
      <c r="R200" s="52">
        <f t="shared" si="87"/>
        <v>0</v>
      </c>
      <c r="S200" s="16">
        <f t="shared" si="75"/>
        <v>0</v>
      </c>
      <c r="T200" s="157"/>
      <c r="U200" s="158"/>
      <c r="V200" s="112"/>
      <c r="W200" s="158"/>
      <c r="X200" s="108"/>
    </row>
    <row r="201" spans="2:24" x14ac:dyDescent="0.25">
      <c r="B201" s="11">
        <v>197</v>
      </c>
      <c r="C201" s="21">
        <v>44082</v>
      </c>
      <c r="D201" s="11">
        <f t="shared" si="78"/>
        <v>79285</v>
      </c>
      <c r="E201" s="4">
        <f t="shared" si="79"/>
        <v>2176793</v>
      </c>
      <c r="F201" s="63">
        <f t="shared" si="84"/>
        <v>5638.4382281611106</v>
      </c>
      <c r="G201" s="27">
        <f t="shared" si="90"/>
        <v>1.6833191805860825E-3</v>
      </c>
      <c r="H201" s="81">
        <f t="shared" si="91"/>
        <v>1</v>
      </c>
      <c r="I201" s="11">
        <f t="shared" si="88"/>
        <v>-5393190</v>
      </c>
      <c r="J201" s="4">
        <f t="shared" si="80"/>
        <v>0</v>
      </c>
      <c r="K201" s="51">
        <f t="shared" si="89"/>
        <v>2176793</v>
      </c>
      <c r="L201" s="88">
        <f t="shared" si="81"/>
        <v>-143072</v>
      </c>
      <c r="M201" s="4">
        <f t="shared" si="82"/>
        <v>0</v>
      </c>
      <c r="N201" s="51">
        <f t="shared" si="83"/>
        <v>55999</v>
      </c>
      <c r="P201" s="54">
        <f t="shared" si="85"/>
        <v>1.7738288717228796E-6</v>
      </c>
      <c r="Q201" s="55">
        <f t="shared" si="86"/>
        <v>10.499172621792338</v>
      </c>
      <c r="R201" s="55">
        <f t="shared" si="87"/>
        <v>0</v>
      </c>
      <c r="S201" s="163">
        <f t="shared" si="75"/>
        <v>0</v>
      </c>
      <c r="T201" s="154"/>
      <c r="U201" s="19"/>
      <c r="V201" s="111"/>
      <c r="W201" s="19"/>
      <c r="X201" s="109"/>
    </row>
    <row r="202" spans="2:24" x14ac:dyDescent="0.25">
      <c r="B202" s="9">
        <v>198</v>
      </c>
      <c r="C202" s="22">
        <v>44083</v>
      </c>
      <c r="D202" s="9">
        <f t="shared" si="78"/>
        <v>79285</v>
      </c>
      <c r="E202" s="2">
        <f t="shared" si="79"/>
        <v>2234271</v>
      </c>
      <c r="F202" s="62">
        <f t="shared" si="84"/>
        <v>5638.4382281611106</v>
      </c>
      <c r="G202" s="28">
        <f t="shared" si="90"/>
        <v>1.6833191805860825E-3</v>
      </c>
      <c r="H202" s="82">
        <f t="shared" si="91"/>
        <v>1</v>
      </c>
      <c r="I202" s="9">
        <f t="shared" si="88"/>
        <v>-5540040</v>
      </c>
      <c r="J202" s="2">
        <f t="shared" si="80"/>
        <v>0</v>
      </c>
      <c r="K202" s="48">
        <f t="shared" si="89"/>
        <v>2234271</v>
      </c>
      <c r="L202" s="89">
        <f t="shared" si="81"/>
        <v>-146850</v>
      </c>
      <c r="M202" s="2">
        <f t="shared" si="82"/>
        <v>0</v>
      </c>
      <c r="N202" s="48">
        <f t="shared" si="83"/>
        <v>57478</v>
      </c>
      <c r="P202" s="53">
        <f t="shared" si="85"/>
        <v>1.7738288717228796E-6</v>
      </c>
      <c r="Q202" s="52">
        <f t="shared" si="86"/>
        <v>10.757896986353567</v>
      </c>
      <c r="R202" s="52">
        <f t="shared" si="87"/>
        <v>0</v>
      </c>
      <c r="S202" s="16">
        <f t="shared" si="75"/>
        <v>0</v>
      </c>
      <c r="T202" s="157"/>
      <c r="U202" s="158"/>
      <c r="V202" s="112"/>
      <c r="W202" s="158"/>
      <c r="X202" s="108"/>
    </row>
    <row r="203" spans="2:24" x14ac:dyDescent="0.25">
      <c r="B203" s="11">
        <v>199</v>
      </c>
      <c r="C203" s="21">
        <v>44084</v>
      </c>
      <c r="D203" s="11">
        <f t="shared" si="78"/>
        <v>79285</v>
      </c>
      <c r="E203" s="4">
        <f t="shared" si="79"/>
        <v>2293266</v>
      </c>
      <c r="F203" s="63">
        <f t="shared" si="84"/>
        <v>5638.4382281611106</v>
      </c>
      <c r="G203" s="27">
        <f t="shared" si="90"/>
        <v>1.6833191805860825E-3</v>
      </c>
      <c r="H203" s="81">
        <f t="shared" si="91"/>
        <v>1</v>
      </c>
      <c r="I203" s="11">
        <f t="shared" si="88"/>
        <v>-5690767</v>
      </c>
      <c r="J203" s="4">
        <f t="shared" si="80"/>
        <v>0</v>
      </c>
      <c r="K203" s="51">
        <f t="shared" si="89"/>
        <v>2293266</v>
      </c>
      <c r="L203" s="88">
        <f t="shared" si="81"/>
        <v>-150727</v>
      </c>
      <c r="M203" s="4">
        <f t="shared" si="82"/>
        <v>0</v>
      </c>
      <c r="N203" s="51">
        <f t="shared" si="83"/>
        <v>58995</v>
      </c>
      <c r="P203" s="54">
        <f t="shared" si="85"/>
        <v>1.7738288717228796E-6</v>
      </c>
      <c r="Q203" s="55">
        <f t="shared" si="86"/>
        <v>11.023453332827959</v>
      </c>
      <c r="R203" s="55">
        <f t="shared" si="87"/>
        <v>0</v>
      </c>
      <c r="S203" s="163">
        <f t="shared" si="75"/>
        <v>0</v>
      </c>
      <c r="T203" s="154"/>
      <c r="U203" s="19"/>
      <c r="V203" s="111"/>
      <c r="W203" s="19"/>
      <c r="X203" s="109"/>
    </row>
    <row r="204" spans="2:24" ht="15.75" thickBot="1" x14ac:dyDescent="0.3">
      <c r="B204" s="74">
        <v>200</v>
      </c>
      <c r="C204" s="75">
        <v>44085</v>
      </c>
      <c r="D204" s="74">
        <f t="shared" si="78"/>
        <v>79285</v>
      </c>
      <c r="E204" s="97">
        <f t="shared" si="79"/>
        <v>2353819</v>
      </c>
      <c r="F204" s="76">
        <f t="shared" si="84"/>
        <v>5638.4382281611106</v>
      </c>
      <c r="G204" s="77">
        <f t="shared" si="90"/>
        <v>1.6833191805860825E-3</v>
      </c>
      <c r="H204" s="86">
        <f t="shared" si="91"/>
        <v>1</v>
      </c>
      <c r="I204" s="74">
        <f t="shared" si="88"/>
        <v>-5845474</v>
      </c>
      <c r="J204" s="97">
        <f t="shared" si="80"/>
        <v>0</v>
      </c>
      <c r="K204" s="98">
        <f t="shared" si="89"/>
        <v>2353819</v>
      </c>
      <c r="L204" s="110">
        <f t="shared" si="81"/>
        <v>-154707</v>
      </c>
      <c r="M204" s="97">
        <f t="shared" si="82"/>
        <v>0</v>
      </c>
      <c r="N204" s="98">
        <f t="shared" si="83"/>
        <v>60553</v>
      </c>
      <c r="P204" s="78">
        <f t="shared" si="85"/>
        <v>1.7738288717228796E-6</v>
      </c>
      <c r="Q204" s="79">
        <f t="shared" si="86"/>
        <v>11.296020598918037</v>
      </c>
      <c r="R204" s="79">
        <f t="shared" si="87"/>
        <v>0</v>
      </c>
      <c r="S204" s="164">
        <f t="shared" si="75"/>
        <v>0</v>
      </c>
      <c r="T204" s="159"/>
      <c r="U204" s="160"/>
      <c r="V204" s="161"/>
      <c r="W204" s="160"/>
      <c r="X204" s="162"/>
    </row>
    <row r="205" spans="2:24" x14ac:dyDescent="0.25">
      <c r="B205" s="100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4" x14ac:dyDescent="0.25">
      <c r="B206" s="100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4" x14ac:dyDescent="0.25">
      <c r="B207" s="100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4" x14ac:dyDescent="0.25">
      <c r="B208" s="100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100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10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100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100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100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100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100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100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100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100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100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10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100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100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100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100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100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100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100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100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100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10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100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100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100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100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100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100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100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100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100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10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100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100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100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100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100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100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100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100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100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10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100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100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100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100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100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100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100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100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100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10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100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100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100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100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100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100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100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100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100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10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100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100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100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100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100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100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100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100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100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10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100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100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100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100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100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100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100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100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100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10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100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100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100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100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100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100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100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100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100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1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100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100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100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100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100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100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100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100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100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10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100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100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100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100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100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100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100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100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100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10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100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100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100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100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100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100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100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100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100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10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100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100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100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100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100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100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100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100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100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10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100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100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100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100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100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100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100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100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100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10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100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100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100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100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100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100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100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100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100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10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100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100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100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100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100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100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100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100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100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10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100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100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100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100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100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100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100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100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100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10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100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100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100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100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100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100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100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100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100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10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100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100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100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100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100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100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100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100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100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1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100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100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100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100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40"/>
      <c r="Q405" s="40"/>
      <c r="R405" s="40"/>
      <c r="S405" s="41"/>
    </row>
    <row r="406" spans="2:19" x14ac:dyDescent="0.25">
      <c r="P406" s="40"/>
      <c r="Q406" s="40"/>
      <c r="R406" s="40"/>
      <c r="S406" s="41"/>
    </row>
    <row r="407" spans="2:19" x14ac:dyDescent="0.25">
      <c r="P407" s="40"/>
      <c r="Q407" s="40"/>
      <c r="R407" s="40"/>
      <c r="S407" s="41"/>
    </row>
    <row r="408" spans="2:19" x14ac:dyDescent="0.25">
      <c r="P408" s="40"/>
      <c r="Q408" s="40"/>
      <c r="R408" s="40"/>
      <c r="S408" s="41"/>
    </row>
    <row r="409" spans="2:19" x14ac:dyDescent="0.25">
      <c r="P409" s="40"/>
      <c r="Q409" s="40"/>
      <c r="R409" s="40"/>
      <c r="S409" s="41"/>
    </row>
    <row r="410" spans="2:19" x14ac:dyDescent="0.25">
      <c r="P410" s="40"/>
      <c r="Q410" s="40"/>
      <c r="R410" s="40"/>
      <c r="S410" s="41"/>
    </row>
    <row r="411" spans="2:19" x14ac:dyDescent="0.25">
      <c r="P411" s="40"/>
      <c r="Q411" s="40"/>
      <c r="R411" s="40"/>
      <c r="S411" s="41"/>
    </row>
    <row r="412" spans="2:19" x14ac:dyDescent="0.25">
      <c r="P412" s="40"/>
      <c r="Q412" s="40"/>
      <c r="R412" s="40"/>
      <c r="S412" s="41"/>
    </row>
    <row r="413" spans="2:19" x14ac:dyDescent="0.25">
      <c r="P413" s="40"/>
      <c r="Q413" s="40"/>
      <c r="R413" s="40"/>
      <c r="S413" s="41"/>
    </row>
    <row r="414" spans="2:19" x14ac:dyDescent="0.25">
      <c r="P414" s="40"/>
      <c r="Q414" s="40"/>
      <c r="R414" s="40"/>
      <c r="S414" s="41"/>
    </row>
    <row r="415" spans="2:19" x14ac:dyDescent="0.25">
      <c r="P415" s="40"/>
      <c r="Q415" s="40"/>
      <c r="R415" s="40"/>
      <c r="S415" s="41"/>
    </row>
    <row r="416" spans="2:19" x14ac:dyDescent="0.25">
      <c r="P416" s="40"/>
      <c r="Q416" s="40"/>
      <c r="R416" s="40"/>
      <c r="S416" s="41"/>
    </row>
    <row r="417" spans="16:19" x14ac:dyDescent="0.25">
      <c r="P417" s="40"/>
      <c r="Q417" s="40"/>
      <c r="R417" s="40"/>
      <c r="S417" s="41"/>
    </row>
    <row r="418" spans="16:19" x14ac:dyDescent="0.25">
      <c r="P418" s="40"/>
      <c r="Q418" s="40"/>
      <c r="R418" s="40"/>
      <c r="S418" s="41"/>
    </row>
    <row r="419" spans="16:19" x14ac:dyDescent="0.25">
      <c r="P419" s="40"/>
      <c r="Q419" s="40"/>
      <c r="R419" s="40"/>
      <c r="S419" s="41"/>
    </row>
    <row r="420" spans="16:19" x14ac:dyDescent="0.25">
      <c r="P420" s="40"/>
      <c r="Q420" s="40"/>
      <c r="R420" s="40"/>
      <c r="S420" s="41"/>
    </row>
    <row r="421" spans="16:19" x14ac:dyDescent="0.25">
      <c r="P421" s="40"/>
      <c r="Q421" s="40"/>
      <c r="R421" s="40"/>
      <c r="S421" s="41"/>
    </row>
    <row r="422" spans="16:19" x14ac:dyDescent="0.25">
      <c r="P422" s="40"/>
      <c r="Q422" s="40"/>
      <c r="R422" s="40"/>
      <c r="S422" s="41"/>
    </row>
    <row r="423" spans="16:19" x14ac:dyDescent="0.25">
      <c r="P423" s="40"/>
      <c r="Q423" s="40"/>
      <c r="R423" s="40"/>
      <c r="S423" s="41"/>
    </row>
    <row r="424" spans="16:19" x14ac:dyDescent="0.25">
      <c r="P424" s="40"/>
      <c r="Q424" s="40"/>
      <c r="R424" s="40"/>
      <c r="S424" s="41"/>
    </row>
    <row r="425" spans="16:19" x14ac:dyDescent="0.25">
      <c r="P425" s="40"/>
      <c r="Q425" s="40"/>
      <c r="R425" s="40"/>
      <c r="S425" s="41"/>
    </row>
    <row r="426" spans="16:19" x14ac:dyDescent="0.25">
      <c r="P426" s="40"/>
      <c r="Q426" s="40"/>
      <c r="R426" s="40"/>
      <c r="S426" s="41"/>
    </row>
  </sheetData>
  <mergeCells count="12">
    <mergeCell ref="I2:N2"/>
    <mergeCell ref="P15:S15"/>
    <mergeCell ref="B2:H2"/>
    <mergeCell ref="P11:U11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2020-04-05T16:30:40Z</dcterms:modified>
</cp:coreProperties>
</file>