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our\Desktop\COVID19\SIRS MODELS\"/>
    </mc:Choice>
  </mc:AlternateContent>
  <xr:revisionPtr revIDLastSave="0" documentId="13_ncr:1_{43362A4C-72F0-4632-83C1-67F1E1CE2A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ANISH SIRS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" i="1" l="1"/>
  <c r="P13" i="1"/>
  <c r="U9" i="1" l="1"/>
  <c r="U7" i="1"/>
  <c r="H4" i="1"/>
  <c r="J4" i="1"/>
  <c r="K4" i="1"/>
  <c r="J5" i="1"/>
  <c r="K5" i="1"/>
  <c r="N5" i="1" s="1"/>
  <c r="J6" i="1"/>
  <c r="K6" i="1"/>
  <c r="J7" i="1"/>
  <c r="K7" i="1"/>
  <c r="G8" i="1"/>
  <c r="H8" i="1"/>
  <c r="J8" i="1"/>
  <c r="K8" i="1"/>
  <c r="N8" i="1"/>
  <c r="H9" i="1"/>
  <c r="J9" i="1"/>
  <c r="M9" i="1" s="1"/>
  <c r="K9" i="1"/>
  <c r="H10" i="1"/>
  <c r="J10" i="1"/>
  <c r="K10" i="1"/>
  <c r="H11" i="1"/>
  <c r="J11" i="1"/>
  <c r="K11" i="1"/>
  <c r="H12" i="1"/>
  <c r="J12" i="1"/>
  <c r="K12" i="1"/>
  <c r="G13" i="1"/>
  <c r="H13" i="1"/>
  <c r="J13" i="1"/>
  <c r="K13" i="1"/>
  <c r="N13" i="1" s="1"/>
  <c r="G14" i="1"/>
  <c r="H14" i="1"/>
  <c r="J14" i="1"/>
  <c r="K14" i="1"/>
  <c r="N14" i="1" s="1"/>
  <c r="H15" i="1"/>
  <c r="J15" i="1"/>
  <c r="K15" i="1"/>
  <c r="H16" i="1"/>
  <c r="J16" i="1"/>
  <c r="K16" i="1"/>
  <c r="N16" i="1" s="1"/>
  <c r="H17" i="1"/>
  <c r="J17" i="1"/>
  <c r="K17" i="1"/>
  <c r="H18" i="1"/>
  <c r="J18" i="1"/>
  <c r="K18" i="1"/>
  <c r="H19" i="1"/>
  <c r="J19" i="1"/>
  <c r="K19" i="1"/>
  <c r="H20" i="1"/>
  <c r="J20" i="1"/>
  <c r="K20" i="1"/>
  <c r="H21" i="1"/>
  <c r="J21" i="1"/>
  <c r="K21" i="1"/>
  <c r="H22" i="1"/>
  <c r="J22" i="1"/>
  <c r="K22" i="1"/>
  <c r="H23" i="1"/>
  <c r="J23" i="1"/>
  <c r="K23" i="1"/>
  <c r="H24" i="1"/>
  <c r="J24" i="1"/>
  <c r="K24" i="1"/>
  <c r="H25" i="1"/>
  <c r="J25" i="1"/>
  <c r="K25" i="1"/>
  <c r="H26" i="1"/>
  <c r="J26" i="1"/>
  <c r="K26" i="1"/>
  <c r="U4" i="1"/>
  <c r="U3" i="1"/>
  <c r="G19" i="1" s="1"/>
  <c r="N6" i="1" l="1"/>
  <c r="N26" i="1"/>
  <c r="N25" i="1"/>
  <c r="M26" i="1"/>
  <c r="M25" i="1"/>
  <c r="M21" i="1"/>
  <c r="N18" i="1"/>
  <c r="N11" i="1"/>
  <c r="M11" i="1"/>
  <c r="N22" i="1"/>
  <c r="N19" i="1"/>
  <c r="N23" i="1"/>
  <c r="M22" i="1"/>
  <c r="G11" i="1"/>
  <c r="N10" i="1"/>
  <c r="M23" i="1"/>
  <c r="M24" i="1"/>
  <c r="N21" i="1"/>
  <c r="M20" i="1"/>
  <c r="G16" i="1"/>
  <c r="N12" i="1"/>
  <c r="N24" i="1"/>
  <c r="N20" i="1"/>
  <c r="G6" i="1"/>
  <c r="G5" i="1"/>
  <c r="G18" i="1"/>
  <c r="N15" i="1"/>
  <c r="G15" i="1"/>
  <c r="M13" i="1"/>
  <c r="G10" i="1"/>
  <c r="N7" i="1"/>
  <c r="G7" i="1"/>
  <c r="M5" i="1"/>
  <c r="M18" i="1"/>
  <c r="N17" i="1"/>
  <c r="G17" i="1"/>
  <c r="M15" i="1"/>
  <c r="G12" i="1"/>
  <c r="N9" i="1"/>
  <c r="G9" i="1"/>
  <c r="M7" i="1"/>
  <c r="G4" i="1"/>
  <c r="X4" i="1"/>
  <c r="M16" i="1"/>
  <c r="M14" i="1"/>
  <c r="M12" i="1"/>
  <c r="M10" i="1"/>
  <c r="M8" i="1"/>
  <c r="M6" i="1"/>
  <c r="M19" i="1"/>
  <c r="M17" i="1"/>
  <c r="Y4" i="1"/>
  <c r="G26" i="1"/>
  <c r="G25" i="1"/>
  <c r="G24" i="1"/>
  <c r="G23" i="1"/>
  <c r="G22" i="1"/>
  <c r="G21" i="1"/>
  <c r="G20" i="1"/>
  <c r="AA4" i="1" l="1"/>
  <c r="AB4" i="1"/>
  <c r="T18" i="1" l="1"/>
  <c r="T19" i="1"/>
  <c r="T20" i="1"/>
  <c r="T21" i="1"/>
  <c r="T22" i="1"/>
  <c r="T23" i="1"/>
  <c r="T24" i="1"/>
  <c r="T25" i="1"/>
  <c r="T26" i="1"/>
  <c r="T17" i="1"/>
  <c r="U5" i="1"/>
  <c r="U8" i="1" l="1"/>
  <c r="I9" i="1" l="1"/>
  <c r="I12" i="1"/>
  <c r="I17" i="1"/>
  <c r="I10" i="1"/>
  <c r="I15" i="1"/>
  <c r="I18" i="1"/>
  <c r="I4" i="1"/>
  <c r="I7" i="1"/>
  <c r="I13" i="1"/>
  <c r="I8" i="1"/>
  <c r="I11" i="1"/>
  <c r="I6" i="1"/>
  <c r="I16" i="1"/>
  <c r="L16" i="1" s="1"/>
  <c r="I5" i="1"/>
  <c r="I14" i="1"/>
  <c r="I25" i="1"/>
  <c r="I21" i="1"/>
  <c r="I24" i="1"/>
  <c r="I20" i="1"/>
  <c r="I22" i="1"/>
  <c r="I23" i="1"/>
  <c r="I19" i="1"/>
  <c r="I26" i="1"/>
  <c r="L22" i="1" l="1"/>
  <c r="L13" i="1"/>
  <c r="L25" i="1"/>
  <c r="L14" i="1"/>
  <c r="L6" i="1"/>
  <c r="L10" i="1"/>
  <c r="L17" i="1"/>
  <c r="L26" i="1"/>
  <c r="L11" i="1"/>
  <c r="L5" i="1"/>
  <c r="L8" i="1"/>
  <c r="L18" i="1"/>
  <c r="L12" i="1"/>
  <c r="L7" i="1"/>
  <c r="L21" i="1"/>
  <c r="L15" i="1"/>
  <c r="L9" i="1"/>
  <c r="L23" i="1"/>
  <c r="L20" i="1"/>
  <c r="L19" i="1"/>
  <c r="W4" i="1"/>
  <c r="L24" i="1"/>
  <c r="Z4" i="1" l="1"/>
  <c r="Q13" i="1" s="1"/>
  <c r="R13" i="1" l="1"/>
  <c r="S13" i="1" l="1"/>
  <c r="R17" i="1" l="1"/>
  <c r="Q17" i="1"/>
  <c r="P203" i="1"/>
  <c r="P200" i="1"/>
  <c r="P201" i="1"/>
  <c r="P204" i="1"/>
  <c r="P202" i="1"/>
  <c r="P199" i="1"/>
  <c r="P17" i="1"/>
  <c r="P101" i="1"/>
  <c r="P171" i="1"/>
  <c r="P119" i="1"/>
  <c r="P44" i="1"/>
  <c r="P72" i="1"/>
  <c r="P104" i="1"/>
  <c r="P94" i="1"/>
  <c r="P29" i="1"/>
  <c r="P103" i="1"/>
  <c r="P123" i="1"/>
  <c r="P47" i="1"/>
  <c r="P193" i="1"/>
  <c r="P26" i="1"/>
  <c r="P129" i="1"/>
  <c r="P23" i="1"/>
  <c r="P95" i="1"/>
  <c r="P183" i="1"/>
  <c r="P116" i="1"/>
  <c r="P92" i="1"/>
  <c r="P19" i="1"/>
  <c r="P189" i="1"/>
  <c r="P54" i="1"/>
  <c r="P57" i="1"/>
  <c r="P136" i="1"/>
  <c r="P69" i="1"/>
  <c r="P143" i="1"/>
  <c r="P140" i="1"/>
  <c r="P43" i="1"/>
  <c r="P173" i="1"/>
  <c r="P113" i="1"/>
  <c r="P191" i="1"/>
  <c r="P81" i="1"/>
  <c r="P179" i="1"/>
  <c r="P118" i="1"/>
  <c r="P153" i="1"/>
  <c r="P63" i="1"/>
  <c r="P114" i="1"/>
  <c r="P33" i="1"/>
  <c r="P128" i="1"/>
  <c r="P32" i="1"/>
  <c r="P178" i="1"/>
  <c r="P115" i="1"/>
  <c r="P148" i="1"/>
  <c r="P46" i="1"/>
  <c r="P20" i="1"/>
  <c r="P162" i="1"/>
  <c r="P120" i="1"/>
  <c r="P165" i="1"/>
  <c r="P175" i="1"/>
  <c r="P102" i="1"/>
  <c r="P196" i="1"/>
  <c r="P130" i="1"/>
  <c r="P105" i="1"/>
  <c r="P133" i="1"/>
  <c r="P145" i="1"/>
  <c r="P146" i="1"/>
  <c r="P41" i="1"/>
  <c r="P18" i="1"/>
  <c r="P98" i="1"/>
  <c r="P45" i="1"/>
  <c r="P59" i="1"/>
  <c r="P122" i="1"/>
  <c r="P126" i="1"/>
  <c r="P38" i="1"/>
  <c r="P86" i="1"/>
  <c r="P147" i="1"/>
  <c r="P127" i="1"/>
  <c r="P158" i="1"/>
  <c r="P56" i="1"/>
  <c r="P68" i="1"/>
  <c r="P161" i="1"/>
  <c r="P24" i="1"/>
  <c r="P22" i="1"/>
  <c r="P125" i="1"/>
  <c r="P96" i="1"/>
  <c r="P87" i="1"/>
  <c r="P112" i="1"/>
  <c r="P198" i="1"/>
  <c r="P85" i="1"/>
  <c r="P177" i="1"/>
  <c r="P52" i="1"/>
  <c r="P111" i="1"/>
  <c r="P139" i="1"/>
  <c r="P194" i="1"/>
  <c r="P77" i="1"/>
  <c r="P108" i="1"/>
  <c r="P89" i="1"/>
  <c r="P176" i="1"/>
  <c r="P30" i="1"/>
  <c r="P71" i="1"/>
  <c r="P83" i="1"/>
  <c r="P35" i="1"/>
  <c r="P159" i="1"/>
  <c r="P166" i="1"/>
  <c r="P181" i="1"/>
  <c r="P91" i="1"/>
  <c r="P25" i="1"/>
  <c r="P138" i="1"/>
  <c r="P131" i="1"/>
  <c r="P65" i="1"/>
  <c r="P62" i="1"/>
  <c r="P154" i="1"/>
  <c r="P61" i="1"/>
  <c r="P180" i="1"/>
  <c r="P79" i="1"/>
  <c r="P28" i="1"/>
  <c r="P164" i="1"/>
  <c r="P186" i="1"/>
  <c r="P142" i="1"/>
  <c r="P53" i="1"/>
  <c r="P31" i="1"/>
  <c r="P107" i="1"/>
  <c r="P149" i="1"/>
  <c r="P100" i="1"/>
  <c r="P134" i="1"/>
  <c r="P36" i="1"/>
  <c r="P78" i="1"/>
  <c r="P74" i="1"/>
  <c r="P21" i="1"/>
  <c r="P156" i="1"/>
  <c r="P80" i="1"/>
  <c r="P160" i="1"/>
  <c r="P84" i="1"/>
  <c r="P73" i="1"/>
  <c r="P106" i="1"/>
  <c r="P90" i="1"/>
  <c r="P82" i="1"/>
  <c r="P67" i="1"/>
  <c r="P50" i="1"/>
  <c r="P93" i="1"/>
  <c r="P155" i="1"/>
  <c r="R19" i="1"/>
  <c r="Q21" i="1"/>
  <c r="R22" i="1"/>
  <c r="R23" i="1"/>
  <c r="Q26" i="1"/>
  <c r="R20" i="1"/>
  <c r="R18" i="1"/>
  <c r="Q20" i="1"/>
  <c r="Q25" i="1"/>
  <c r="Q27" i="1"/>
  <c r="R21" i="1"/>
  <c r="Q19" i="1"/>
  <c r="Q24" i="1"/>
  <c r="S17" i="1"/>
  <c r="R24" i="1"/>
  <c r="R26" i="1"/>
  <c r="Q18" i="1"/>
  <c r="Q22" i="1"/>
  <c r="Q23" i="1"/>
  <c r="R25" i="1"/>
  <c r="R27" i="1"/>
  <c r="P174" i="1"/>
  <c r="P66" i="1"/>
  <c r="P76" i="1"/>
  <c r="P110" i="1"/>
  <c r="P150" i="1"/>
  <c r="P144" i="1"/>
  <c r="P121" i="1"/>
  <c r="P70" i="1"/>
  <c r="P151" i="1"/>
  <c r="P187" i="1"/>
  <c r="P55" i="1"/>
  <c r="P157" i="1"/>
  <c r="P182" i="1"/>
  <c r="P170" i="1"/>
  <c r="P75" i="1"/>
  <c r="P60" i="1"/>
  <c r="P132" i="1"/>
  <c r="P109" i="1"/>
  <c r="P135" i="1"/>
  <c r="P197" i="1"/>
  <c r="P163" i="1"/>
  <c r="P192" i="1"/>
  <c r="P42" i="1"/>
  <c r="P168" i="1"/>
  <c r="P37" i="1"/>
  <c r="P64" i="1"/>
  <c r="P58" i="1"/>
  <c r="P167" i="1"/>
  <c r="P48" i="1"/>
  <c r="P97" i="1"/>
  <c r="P49" i="1"/>
  <c r="P184" i="1"/>
  <c r="P40" i="1"/>
  <c r="P39" i="1"/>
  <c r="P169" i="1"/>
  <c r="P137" i="1"/>
  <c r="P51" i="1"/>
  <c r="P190" i="1"/>
  <c r="P185" i="1"/>
  <c r="P99" i="1"/>
  <c r="P152" i="1"/>
  <c r="P124" i="1"/>
  <c r="P88" i="1"/>
  <c r="P188" i="1"/>
  <c r="P34" i="1"/>
  <c r="P117" i="1"/>
  <c r="P141" i="1"/>
  <c r="P27" i="1"/>
  <c r="P195" i="1"/>
  <c r="P172" i="1"/>
  <c r="U17" i="1" l="1"/>
  <c r="V17" i="1" s="1"/>
  <c r="S22" i="1"/>
  <c r="S18" i="1"/>
  <c r="S24" i="1"/>
  <c r="S25" i="1"/>
  <c r="S26" i="1"/>
  <c r="S23" i="1"/>
  <c r="S21" i="1"/>
  <c r="S19" i="1"/>
  <c r="S20" i="1"/>
  <c r="S27" i="1"/>
  <c r="J27" i="1" s="1"/>
  <c r="U21" i="1" l="1"/>
  <c r="V21" i="1" s="1"/>
  <c r="U23" i="1"/>
  <c r="V23" i="1" s="1"/>
  <c r="U18" i="1"/>
  <c r="V18" i="1" s="1"/>
  <c r="U20" i="1"/>
  <c r="V20" i="1" s="1"/>
  <c r="U22" i="1"/>
  <c r="V22" i="1" s="1"/>
  <c r="U24" i="1"/>
  <c r="V24" i="1" s="1"/>
  <c r="U26" i="1"/>
  <c r="V26" i="1" s="1"/>
  <c r="U19" i="1"/>
  <c r="V19" i="1" s="1"/>
  <c r="U25" i="1"/>
  <c r="V25" i="1" s="1"/>
  <c r="K27" i="1"/>
  <c r="M27" i="1"/>
  <c r="D27" i="1" s="1"/>
  <c r="R28" i="1"/>
  <c r="W26" i="1" l="1"/>
  <c r="N27" i="1"/>
  <c r="E27" i="1" s="1"/>
  <c r="I27" i="1"/>
  <c r="L27" i="1" s="1"/>
  <c r="H27" i="1"/>
  <c r="G27" i="1"/>
  <c r="F27" i="1"/>
  <c r="Q28" i="1" l="1"/>
  <c r="S28" i="1" s="1"/>
  <c r="J28" i="1" s="1"/>
  <c r="K28" i="1" s="1"/>
  <c r="I28" i="1" s="1"/>
  <c r="R29" i="1" l="1"/>
  <c r="M28" i="1"/>
  <c r="D28" i="1" s="1"/>
  <c r="G28" i="1" s="1"/>
  <c r="N28" i="1"/>
  <c r="E28" i="1" s="1"/>
  <c r="Q29" i="1"/>
  <c r="L28" i="1"/>
  <c r="S29" i="1" l="1"/>
  <c r="J29" i="1" s="1"/>
  <c r="F28" i="1"/>
  <c r="H28" i="1"/>
  <c r="K29" i="1" l="1"/>
  <c r="R30" i="1"/>
  <c r="M29" i="1"/>
  <c r="D29" i="1" s="1"/>
  <c r="F29" i="1" s="1"/>
  <c r="H29" i="1" l="1"/>
  <c r="G29" i="1"/>
  <c r="I29" i="1"/>
  <c r="L29" i="1" s="1"/>
  <c r="N29" i="1"/>
  <c r="E29" i="1" s="1"/>
  <c r="Q30" i="1" l="1"/>
  <c r="S30" i="1" s="1"/>
  <c r="J30" i="1" l="1"/>
  <c r="M30" i="1" l="1"/>
  <c r="D30" i="1" s="1"/>
  <c r="R31" i="1"/>
  <c r="K30" i="1"/>
  <c r="F30" i="1" l="1"/>
  <c r="G30" i="1"/>
  <c r="H30" i="1"/>
  <c r="N30" i="1"/>
  <c r="E30" i="1" s="1"/>
  <c r="I30" i="1"/>
  <c r="L30" i="1" l="1"/>
  <c r="Q31" i="1"/>
  <c r="S31" i="1" s="1"/>
  <c r="J31" i="1" l="1"/>
  <c r="R32" i="1" l="1"/>
  <c r="K31" i="1"/>
  <c r="M31" i="1"/>
  <c r="D31" i="1" s="1"/>
  <c r="I31" i="1" l="1"/>
  <c r="L31" i="1" s="1"/>
  <c r="N31" i="1"/>
  <c r="E31" i="1" s="1"/>
  <c r="G31" i="1"/>
  <c r="F31" i="1"/>
  <c r="H31" i="1"/>
  <c r="Q32" i="1" l="1"/>
  <c r="S32" i="1" s="1"/>
  <c r="J32" i="1" l="1"/>
  <c r="M32" i="1" l="1"/>
  <c r="D32" i="1" s="1"/>
  <c r="R33" i="1"/>
  <c r="K32" i="1"/>
  <c r="H32" i="1" l="1"/>
  <c r="F32" i="1"/>
  <c r="G32" i="1"/>
  <c r="N32" i="1"/>
  <c r="E32" i="1" s="1"/>
  <c r="I32" i="1"/>
  <c r="L32" i="1" s="1"/>
  <c r="Q33" i="1" l="1"/>
  <c r="S33" i="1" s="1"/>
  <c r="J33" i="1" s="1"/>
  <c r="M33" i="1" l="1"/>
  <c r="D33" i="1" s="1"/>
  <c r="R34" i="1"/>
  <c r="K33" i="1"/>
  <c r="F33" i="1" l="1"/>
  <c r="H33" i="1"/>
  <c r="G33" i="1"/>
  <c r="N33" i="1"/>
  <c r="E33" i="1" s="1"/>
  <c r="I33" i="1"/>
  <c r="L33" i="1" s="1"/>
  <c r="Q34" i="1" l="1"/>
  <c r="S34" i="1" s="1"/>
  <c r="J34" i="1" l="1"/>
  <c r="R35" i="1" l="1"/>
  <c r="M34" i="1"/>
  <c r="D34" i="1" s="1"/>
  <c r="K34" i="1"/>
  <c r="H34" i="1" l="1"/>
  <c r="F34" i="1"/>
  <c r="G34" i="1"/>
  <c r="N34" i="1"/>
  <c r="E34" i="1" s="1"/>
  <c r="I34" i="1"/>
  <c r="L34" i="1" s="1"/>
  <c r="Q35" i="1" l="1"/>
  <c r="S35" i="1" s="1"/>
  <c r="J35" i="1" s="1"/>
  <c r="M35" i="1" l="1"/>
  <c r="D35" i="1" s="1"/>
  <c r="K35" i="1"/>
  <c r="R36" i="1"/>
  <c r="I35" i="1" l="1"/>
  <c r="L35" i="1" s="1"/>
  <c r="N35" i="1"/>
  <c r="E35" i="1" s="1"/>
  <c r="G35" i="1"/>
  <c r="F35" i="1"/>
  <c r="H35" i="1"/>
  <c r="Q36" i="1" l="1"/>
  <c r="S36" i="1" s="1"/>
  <c r="J36" i="1" l="1"/>
  <c r="M36" i="1" l="1"/>
  <c r="D36" i="1" s="1"/>
  <c r="K36" i="1"/>
  <c r="R37" i="1"/>
  <c r="I36" i="1" l="1"/>
  <c r="L36" i="1" s="1"/>
  <c r="N36" i="1"/>
  <c r="E36" i="1" s="1"/>
  <c r="F36" i="1"/>
  <c r="H36" i="1"/>
  <c r="G36" i="1"/>
  <c r="Q37" i="1" l="1"/>
  <c r="S37" i="1" s="1"/>
  <c r="J37" i="1" s="1"/>
  <c r="R38" i="1" l="1"/>
  <c r="K37" i="1"/>
  <c r="M37" i="1"/>
  <c r="D37" i="1" s="1"/>
  <c r="I37" i="1" l="1"/>
  <c r="L37" i="1" s="1"/>
  <c r="N37" i="1"/>
  <c r="E37" i="1" s="1"/>
  <c r="G37" i="1"/>
  <c r="F37" i="1"/>
  <c r="H37" i="1"/>
  <c r="Q38" i="1" l="1"/>
  <c r="S38" i="1" s="1"/>
  <c r="J38" i="1" l="1"/>
  <c r="K38" i="1" l="1"/>
  <c r="R39" i="1"/>
  <c r="M38" i="1"/>
  <c r="D38" i="1" s="1"/>
  <c r="I38" i="1" l="1"/>
  <c r="L38" i="1" s="1"/>
  <c r="N38" i="1"/>
  <c r="E38" i="1" s="1"/>
  <c r="F38" i="1"/>
  <c r="G38" i="1"/>
  <c r="H38" i="1"/>
  <c r="Q39" i="1" l="1"/>
  <c r="S39" i="1" s="1"/>
  <c r="J39" i="1" l="1"/>
  <c r="M39" i="1" l="1"/>
  <c r="D39" i="1" s="1"/>
  <c r="R40" i="1"/>
  <c r="K39" i="1"/>
  <c r="I39" i="1" l="1"/>
  <c r="L39" i="1" s="1"/>
  <c r="N39" i="1"/>
  <c r="E39" i="1" s="1"/>
  <c r="H39" i="1"/>
  <c r="G39" i="1"/>
  <c r="F39" i="1"/>
  <c r="Q40" i="1" l="1"/>
  <c r="S40" i="1" s="1"/>
  <c r="J40" i="1" l="1"/>
  <c r="M40" i="1" l="1"/>
  <c r="D40" i="1" s="1"/>
  <c r="R41" i="1"/>
  <c r="K40" i="1"/>
  <c r="F40" i="1" l="1"/>
  <c r="H40" i="1"/>
  <c r="G40" i="1"/>
  <c r="I40" i="1"/>
  <c r="L40" i="1" s="1"/>
  <c r="N40" i="1"/>
  <c r="E40" i="1" s="1"/>
  <c r="Q41" i="1" l="1"/>
  <c r="S41" i="1" s="1"/>
  <c r="J41" i="1" l="1"/>
  <c r="R42" i="1" l="1"/>
  <c r="M41" i="1"/>
  <c r="D41" i="1" s="1"/>
  <c r="K41" i="1"/>
  <c r="I41" i="1" l="1"/>
  <c r="L41" i="1" s="1"/>
  <c r="N41" i="1"/>
  <c r="E41" i="1" s="1"/>
  <c r="G41" i="1"/>
  <c r="H41" i="1"/>
  <c r="F41" i="1"/>
  <c r="Q42" i="1" l="1"/>
  <c r="S42" i="1" s="1"/>
  <c r="J42" i="1" l="1"/>
  <c r="K42" i="1" l="1"/>
  <c r="R43" i="1"/>
  <c r="M42" i="1"/>
  <c r="D42" i="1" s="1"/>
  <c r="I42" i="1" l="1"/>
  <c r="L42" i="1" s="1"/>
  <c r="N42" i="1"/>
  <c r="E42" i="1" s="1"/>
  <c r="G42" i="1"/>
  <c r="H42" i="1"/>
  <c r="F42" i="1"/>
  <c r="Q43" i="1" l="1"/>
  <c r="S43" i="1" s="1"/>
  <c r="J43" i="1" l="1"/>
  <c r="M43" i="1" l="1"/>
  <c r="D43" i="1" s="1"/>
  <c r="R44" i="1"/>
  <c r="K43" i="1"/>
  <c r="F43" i="1" l="1"/>
  <c r="G43" i="1"/>
  <c r="H43" i="1"/>
  <c r="I43" i="1"/>
  <c r="L43" i="1" s="1"/>
  <c r="N43" i="1"/>
  <c r="E43" i="1" s="1"/>
  <c r="Q44" i="1" l="1"/>
  <c r="S44" i="1" s="1"/>
  <c r="J44" i="1" l="1"/>
  <c r="R45" i="1" l="1"/>
  <c r="M44" i="1"/>
  <c r="D44" i="1" s="1"/>
  <c r="K44" i="1"/>
  <c r="I44" i="1" l="1"/>
  <c r="L44" i="1" s="1"/>
  <c r="N44" i="1"/>
  <c r="E44" i="1" s="1"/>
  <c r="G44" i="1"/>
  <c r="F44" i="1"/>
  <c r="H44" i="1"/>
  <c r="Q45" i="1" l="1"/>
  <c r="S45" i="1" s="1"/>
  <c r="J45" i="1" l="1"/>
  <c r="M45" i="1" l="1"/>
  <c r="D45" i="1" s="1"/>
  <c r="K45" i="1"/>
  <c r="R46" i="1"/>
  <c r="G45" i="1" l="1"/>
  <c r="F45" i="1"/>
  <c r="H45" i="1"/>
  <c r="I45" i="1"/>
  <c r="L45" i="1" s="1"/>
  <c r="N45" i="1"/>
  <c r="E45" i="1" s="1"/>
  <c r="Q46" i="1" l="1"/>
  <c r="S46" i="1" s="1"/>
  <c r="J46" i="1" l="1"/>
  <c r="K46" i="1" l="1"/>
  <c r="R47" i="1"/>
  <c r="M46" i="1"/>
  <c r="D46" i="1" s="1"/>
  <c r="I46" i="1" l="1"/>
  <c r="L46" i="1" s="1"/>
  <c r="N46" i="1"/>
  <c r="E46" i="1" s="1"/>
  <c r="F46" i="1"/>
  <c r="G46" i="1"/>
  <c r="H46" i="1"/>
  <c r="Q47" i="1" l="1"/>
  <c r="S47" i="1" s="1"/>
  <c r="J47" i="1" l="1"/>
  <c r="K47" i="1" l="1"/>
  <c r="M47" i="1"/>
  <c r="D47" i="1" s="1"/>
  <c r="R48" i="1"/>
  <c r="I47" i="1" l="1"/>
  <c r="L47" i="1" s="1"/>
  <c r="N47" i="1"/>
  <c r="E47" i="1" s="1"/>
  <c r="F47" i="1"/>
  <c r="H47" i="1"/>
  <c r="G47" i="1"/>
  <c r="Q48" i="1" l="1"/>
  <c r="S48" i="1" s="1"/>
  <c r="J48" i="1" l="1"/>
  <c r="K48" i="1" l="1"/>
  <c r="M48" i="1"/>
  <c r="D48" i="1" s="1"/>
  <c r="R49" i="1"/>
  <c r="H48" i="1" l="1"/>
  <c r="F48" i="1"/>
  <c r="G48" i="1"/>
  <c r="I48" i="1"/>
  <c r="L48" i="1" s="1"/>
  <c r="N48" i="1"/>
  <c r="E48" i="1" s="1"/>
  <c r="Q49" i="1" l="1"/>
  <c r="S49" i="1" s="1"/>
  <c r="J49" i="1" l="1"/>
  <c r="R50" i="1" l="1"/>
  <c r="M49" i="1"/>
  <c r="D49" i="1" s="1"/>
  <c r="K49" i="1"/>
  <c r="I49" i="1" l="1"/>
  <c r="L49" i="1" s="1"/>
  <c r="N49" i="1"/>
  <c r="E49" i="1" s="1"/>
  <c r="G49" i="1"/>
  <c r="F49" i="1"/>
  <c r="H49" i="1"/>
  <c r="Q50" i="1" l="1"/>
  <c r="S50" i="1" s="1"/>
  <c r="J50" i="1" l="1"/>
  <c r="R51" i="1" l="1"/>
  <c r="M50" i="1"/>
  <c r="D50" i="1" s="1"/>
  <c r="K50" i="1"/>
  <c r="I50" i="1" l="1"/>
  <c r="L50" i="1" s="1"/>
  <c r="N50" i="1"/>
  <c r="E50" i="1" s="1"/>
  <c r="F50" i="1"/>
  <c r="G50" i="1"/>
  <c r="H50" i="1"/>
  <c r="Q51" i="1" l="1"/>
  <c r="S51" i="1" s="1"/>
  <c r="J51" i="1" l="1"/>
  <c r="K51" i="1" l="1"/>
  <c r="M51" i="1"/>
  <c r="D51" i="1" s="1"/>
  <c r="R52" i="1"/>
  <c r="I51" i="1" l="1"/>
  <c r="L51" i="1" s="1"/>
  <c r="N51" i="1"/>
  <c r="E51" i="1" s="1"/>
  <c r="H51" i="1"/>
  <c r="F51" i="1"/>
  <c r="G51" i="1"/>
  <c r="Q52" i="1" l="1"/>
  <c r="S52" i="1" l="1"/>
  <c r="J52" i="1" s="1"/>
  <c r="M52" i="1" l="1"/>
  <c r="D52" i="1" s="1"/>
  <c r="G52" i="1" s="1"/>
  <c r="R53" i="1"/>
  <c r="K52" i="1"/>
  <c r="N52" i="1" s="1"/>
  <c r="E52" i="1" s="1"/>
  <c r="H52" i="1" l="1"/>
  <c r="F52" i="1"/>
  <c r="I52" i="1"/>
  <c r="L52" i="1" s="1"/>
  <c r="Q53" i="1" l="1"/>
  <c r="S53" i="1" s="1"/>
  <c r="J53" i="1" s="1"/>
  <c r="R54" i="1" l="1"/>
  <c r="K53" i="1"/>
  <c r="M53" i="1"/>
  <c r="D53" i="1" s="1"/>
  <c r="G53" i="1" l="1"/>
  <c r="H53" i="1"/>
  <c r="F53" i="1"/>
  <c r="I53" i="1"/>
  <c r="L53" i="1" s="1"/>
  <c r="N53" i="1"/>
  <c r="E53" i="1" s="1"/>
  <c r="Q54" i="1" l="1"/>
  <c r="S54" i="1" s="1"/>
  <c r="J54" i="1" l="1"/>
  <c r="R55" i="1" l="1"/>
  <c r="M54" i="1"/>
  <c r="D54" i="1" s="1"/>
  <c r="K54" i="1"/>
  <c r="I54" i="1" l="1"/>
  <c r="L54" i="1" s="1"/>
  <c r="N54" i="1"/>
  <c r="E54" i="1" s="1"/>
  <c r="F54" i="1"/>
  <c r="G54" i="1"/>
  <c r="H54" i="1"/>
  <c r="Q55" i="1" l="1"/>
  <c r="S55" i="1" l="1"/>
  <c r="J55" i="1" s="1"/>
  <c r="M55" i="1" l="1"/>
  <c r="D55" i="1" s="1"/>
  <c r="F55" i="1" s="1"/>
  <c r="R56" i="1"/>
  <c r="K55" i="1"/>
  <c r="I55" i="1" s="1"/>
  <c r="L55" i="1" s="1"/>
  <c r="G55" i="1" l="1"/>
  <c r="H55" i="1"/>
  <c r="N55" i="1"/>
  <c r="E55" i="1" s="1"/>
  <c r="Q56" i="1"/>
  <c r="S56" i="1" s="1"/>
  <c r="J56" i="1" l="1"/>
  <c r="M56" i="1" l="1"/>
  <c r="D56" i="1" s="1"/>
  <c r="R57" i="1"/>
  <c r="K56" i="1"/>
  <c r="I56" i="1" l="1"/>
  <c r="L56" i="1" s="1"/>
  <c r="N56" i="1"/>
  <c r="E56" i="1" s="1"/>
  <c r="F56" i="1"/>
  <c r="G56" i="1"/>
  <c r="H56" i="1"/>
  <c r="Q57" i="1" l="1"/>
  <c r="S57" i="1" s="1"/>
  <c r="J57" i="1" s="1"/>
  <c r="K57" i="1" l="1"/>
  <c r="M57" i="1"/>
  <c r="D57" i="1" s="1"/>
  <c r="R58" i="1"/>
  <c r="H57" i="1" l="1"/>
  <c r="G57" i="1"/>
  <c r="F57" i="1"/>
  <c r="I57" i="1"/>
  <c r="L57" i="1" s="1"/>
  <c r="N57" i="1"/>
  <c r="E57" i="1" s="1"/>
  <c r="Q58" i="1" l="1"/>
  <c r="S58" i="1" s="1"/>
  <c r="J58" i="1" l="1"/>
  <c r="R59" i="1" l="1"/>
  <c r="M58" i="1"/>
  <c r="D58" i="1" s="1"/>
  <c r="K58" i="1"/>
  <c r="I58" i="1" l="1"/>
  <c r="L58" i="1" s="1"/>
  <c r="N58" i="1"/>
  <c r="E58" i="1" s="1"/>
  <c r="H58" i="1"/>
  <c r="F58" i="1"/>
  <c r="G58" i="1"/>
  <c r="Q59" i="1" l="1"/>
  <c r="S59" i="1" l="1"/>
  <c r="J59" i="1" s="1"/>
  <c r="R60" i="1" l="1"/>
  <c r="K59" i="1"/>
  <c r="I59" i="1" s="1"/>
  <c r="L59" i="1" s="1"/>
  <c r="M59" i="1"/>
  <c r="D59" i="1" s="1"/>
  <c r="F59" i="1" s="1"/>
  <c r="G59" i="1" l="1"/>
  <c r="N59" i="1"/>
  <c r="E59" i="1" s="1"/>
  <c r="H59" i="1"/>
  <c r="Q60" i="1"/>
  <c r="S60" i="1" s="1"/>
  <c r="J60" i="1" l="1"/>
  <c r="K60" i="1" l="1"/>
  <c r="M60" i="1"/>
  <c r="D60" i="1" s="1"/>
  <c r="R61" i="1"/>
  <c r="H60" i="1" l="1"/>
  <c r="F60" i="1"/>
  <c r="G60" i="1"/>
  <c r="I60" i="1"/>
  <c r="L60" i="1" s="1"/>
  <c r="N60" i="1"/>
  <c r="E60" i="1" s="1"/>
  <c r="Q61" i="1" l="1"/>
  <c r="S61" i="1" s="1"/>
  <c r="J61" i="1" l="1"/>
  <c r="R62" i="1" l="1"/>
  <c r="K61" i="1"/>
  <c r="M61" i="1"/>
  <c r="D61" i="1" s="1"/>
  <c r="I61" i="1" l="1"/>
  <c r="L61" i="1" s="1"/>
  <c r="N61" i="1"/>
  <c r="E61" i="1" s="1"/>
  <c r="F61" i="1"/>
  <c r="G61" i="1"/>
  <c r="H61" i="1"/>
  <c r="Q62" i="1" l="1"/>
  <c r="S62" i="1" l="1"/>
  <c r="J62" i="1" s="1"/>
  <c r="R63" i="1" l="1"/>
  <c r="K62" i="1"/>
  <c r="I62" i="1" s="1"/>
  <c r="L62" i="1" s="1"/>
  <c r="M62" i="1"/>
  <c r="D62" i="1" s="1"/>
  <c r="H62" i="1" s="1"/>
  <c r="G62" i="1" l="1"/>
  <c r="N62" i="1"/>
  <c r="E62" i="1" s="1"/>
  <c r="F62" i="1"/>
  <c r="Q63" i="1"/>
  <c r="S63" i="1" l="1"/>
  <c r="J63" i="1" s="1"/>
  <c r="R64" i="1" l="1"/>
  <c r="K63" i="1"/>
  <c r="M63" i="1"/>
  <c r="D63" i="1" s="1"/>
  <c r="H63" i="1" s="1"/>
  <c r="G63" i="1" l="1"/>
  <c r="N63" i="1"/>
  <c r="E63" i="1" s="1"/>
  <c r="I63" i="1"/>
  <c r="L63" i="1" s="1"/>
  <c r="F63" i="1"/>
  <c r="Q64" i="1" l="1"/>
  <c r="S64" i="1" s="1"/>
  <c r="J64" i="1" s="1"/>
  <c r="R65" i="1" s="1"/>
  <c r="M64" i="1" l="1"/>
  <c r="D64" i="1" s="1"/>
  <c r="H64" i="1" s="1"/>
  <c r="K64" i="1"/>
  <c r="N64" i="1" s="1"/>
  <c r="E64" i="1" s="1"/>
  <c r="F64" i="1" l="1"/>
  <c r="G64" i="1"/>
  <c r="I64" i="1"/>
  <c r="L64" i="1" s="1"/>
  <c r="Q65" i="1" l="1"/>
  <c r="S65" i="1" s="1"/>
  <c r="J65" i="1" s="1"/>
  <c r="R66" i="1" s="1"/>
  <c r="M65" i="1" l="1"/>
  <c r="D65" i="1" s="1"/>
  <c r="G65" i="1" s="1"/>
  <c r="K65" i="1"/>
  <c r="I65" i="1" s="1"/>
  <c r="L65" i="1" s="1"/>
  <c r="H65" i="1" l="1"/>
  <c r="F65" i="1"/>
  <c r="N65" i="1"/>
  <c r="E65" i="1" s="1"/>
  <c r="Q66" i="1"/>
  <c r="S66" i="1" s="1"/>
  <c r="J66" i="1" l="1"/>
  <c r="K66" i="1" l="1"/>
  <c r="M66" i="1"/>
  <c r="D66" i="1" s="1"/>
  <c r="R67" i="1"/>
  <c r="F66" i="1" l="1"/>
  <c r="G66" i="1"/>
  <c r="H66" i="1"/>
  <c r="I66" i="1"/>
  <c r="L66" i="1" s="1"/>
  <c r="N66" i="1"/>
  <c r="E66" i="1" s="1"/>
  <c r="Q67" i="1" l="1"/>
  <c r="S67" i="1" s="1"/>
  <c r="J67" i="1" l="1"/>
  <c r="R68" i="1" l="1"/>
  <c r="M67" i="1"/>
  <c r="D67" i="1" s="1"/>
  <c r="K67" i="1"/>
  <c r="I67" i="1" l="1"/>
  <c r="L67" i="1" s="1"/>
  <c r="N67" i="1"/>
  <c r="E67" i="1" s="1"/>
  <c r="G67" i="1"/>
  <c r="H67" i="1"/>
  <c r="F67" i="1"/>
  <c r="Q68" i="1" l="1"/>
  <c r="S68" i="1" s="1"/>
  <c r="J68" i="1" s="1"/>
  <c r="M68" i="1" l="1"/>
  <c r="D68" i="1" s="1"/>
  <c r="R69" i="1"/>
  <c r="K68" i="1"/>
  <c r="I68" i="1" l="1"/>
  <c r="L68" i="1" s="1"/>
  <c r="N68" i="1"/>
  <c r="E68" i="1" s="1"/>
  <c r="H68" i="1"/>
  <c r="G68" i="1"/>
  <c r="F68" i="1"/>
  <c r="Q69" i="1" l="1"/>
  <c r="S69" i="1" s="1"/>
  <c r="J69" i="1" s="1"/>
  <c r="M69" i="1" l="1"/>
  <c r="D69" i="1" s="1"/>
  <c r="R70" i="1"/>
  <c r="K69" i="1"/>
  <c r="I69" i="1" l="1"/>
  <c r="L69" i="1" s="1"/>
  <c r="N69" i="1"/>
  <c r="E69" i="1" s="1"/>
  <c r="F69" i="1"/>
  <c r="H69" i="1"/>
  <c r="G69" i="1"/>
  <c r="Q70" i="1" l="1"/>
  <c r="S70" i="1" s="1"/>
  <c r="J70" i="1" s="1"/>
  <c r="M70" i="1" l="1"/>
  <c r="D70" i="1" s="1"/>
  <c r="K70" i="1"/>
  <c r="R71" i="1"/>
  <c r="I70" i="1" l="1"/>
  <c r="L70" i="1" s="1"/>
  <c r="N70" i="1"/>
  <c r="E70" i="1" s="1"/>
  <c r="G70" i="1"/>
  <c r="H70" i="1"/>
  <c r="F70" i="1"/>
  <c r="Q71" i="1" l="1"/>
  <c r="S71" i="1" s="1"/>
  <c r="J71" i="1" s="1"/>
  <c r="K71" i="1" l="1"/>
  <c r="M71" i="1"/>
  <c r="D71" i="1" s="1"/>
  <c r="R72" i="1"/>
  <c r="G71" i="1" l="1"/>
  <c r="H71" i="1"/>
  <c r="F71" i="1"/>
  <c r="I71" i="1"/>
  <c r="L71" i="1" s="1"/>
  <c r="N71" i="1"/>
  <c r="E71" i="1" s="1"/>
  <c r="Q72" i="1" l="1"/>
  <c r="S72" i="1" s="1"/>
  <c r="J72" i="1" l="1"/>
  <c r="R73" i="1" l="1"/>
  <c r="K72" i="1"/>
  <c r="M72" i="1"/>
  <c r="D72" i="1" s="1"/>
  <c r="F72" i="1" l="1"/>
  <c r="H72" i="1"/>
  <c r="G72" i="1"/>
  <c r="I72" i="1"/>
  <c r="L72" i="1" s="1"/>
  <c r="N72" i="1"/>
  <c r="E72" i="1" s="1"/>
  <c r="Q73" i="1" l="1"/>
  <c r="S73" i="1" s="1"/>
  <c r="J73" i="1" l="1"/>
  <c r="R74" i="1" l="1"/>
  <c r="K73" i="1"/>
  <c r="M73" i="1"/>
  <c r="D73" i="1" s="1"/>
  <c r="G73" i="1" l="1"/>
  <c r="F73" i="1"/>
  <c r="H73" i="1"/>
  <c r="I73" i="1"/>
  <c r="L73" i="1" s="1"/>
  <c r="N73" i="1"/>
  <c r="E73" i="1" s="1"/>
  <c r="Q74" i="1" l="1"/>
  <c r="S74" i="1" s="1"/>
  <c r="J74" i="1" l="1"/>
  <c r="R75" i="1" l="1"/>
  <c r="M74" i="1"/>
  <c r="D74" i="1" s="1"/>
  <c r="K74" i="1"/>
  <c r="I74" i="1" l="1"/>
  <c r="L74" i="1" s="1"/>
  <c r="N74" i="1"/>
  <c r="E74" i="1" s="1"/>
  <c r="G74" i="1"/>
  <c r="F74" i="1"/>
  <c r="H74" i="1"/>
  <c r="Q75" i="1" l="1"/>
  <c r="S75" i="1" s="1"/>
  <c r="J75" i="1" s="1"/>
  <c r="M75" i="1" l="1"/>
  <c r="D75" i="1" s="1"/>
  <c r="R76" i="1"/>
  <c r="K75" i="1"/>
  <c r="I75" i="1" l="1"/>
  <c r="L75" i="1" s="1"/>
  <c r="N75" i="1"/>
  <c r="E75" i="1" s="1"/>
  <c r="F75" i="1"/>
  <c r="H75" i="1"/>
  <c r="G75" i="1"/>
  <c r="Q76" i="1" l="1"/>
  <c r="S76" i="1" s="1"/>
  <c r="J76" i="1" s="1"/>
  <c r="K76" i="1" l="1"/>
  <c r="R77" i="1"/>
  <c r="M76" i="1"/>
  <c r="D76" i="1" s="1"/>
  <c r="G76" i="1" l="1"/>
  <c r="H76" i="1"/>
  <c r="F76" i="1"/>
  <c r="I76" i="1"/>
  <c r="L76" i="1" s="1"/>
  <c r="N76" i="1"/>
  <c r="E76" i="1" s="1"/>
  <c r="Q77" i="1" l="1"/>
  <c r="S77" i="1" s="1"/>
  <c r="J77" i="1" l="1"/>
  <c r="R78" i="1" l="1"/>
  <c r="M77" i="1"/>
  <c r="D77" i="1" s="1"/>
  <c r="K77" i="1"/>
  <c r="I77" i="1" l="1"/>
  <c r="L77" i="1" s="1"/>
  <c r="N77" i="1"/>
  <c r="E77" i="1" s="1"/>
  <c r="H77" i="1"/>
  <c r="F77" i="1"/>
  <c r="G77" i="1"/>
  <c r="Q78" i="1" l="1"/>
  <c r="S78" i="1" s="1"/>
  <c r="J78" i="1" l="1"/>
  <c r="K78" i="1" l="1"/>
  <c r="M78" i="1"/>
  <c r="D78" i="1" s="1"/>
  <c r="R79" i="1"/>
  <c r="H78" i="1" l="1"/>
  <c r="G78" i="1"/>
  <c r="F78" i="1"/>
  <c r="I78" i="1"/>
  <c r="L78" i="1" s="1"/>
  <c r="N78" i="1"/>
  <c r="E78" i="1" s="1"/>
  <c r="Q79" i="1" l="1"/>
  <c r="S79" i="1" s="1"/>
  <c r="J79" i="1" l="1"/>
  <c r="M79" i="1" l="1"/>
  <c r="D79" i="1" s="1"/>
  <c r="R80" i="1"/>
  <c r="K79" i="1"/>
  <c r="I79" i="1" l="1"/>
  <c r="L79" i="1" s="1"/>
  <c r="N79" i="1"/>
  <c r="E79" i="1" s="1"/>
  <c r="H79" i="1"/>
  <c r="G79" i="1"/>
  <c r="F79" i="1"/>
  <c r="Q80" i="1" l="1"/>
  <c r="S80" i="1" s="1"/>
  <c r="J80" i="1" s="1"/>
  <c r="K80" i="1" l="1"/>
  <c r="M80" i="1"/>
  <c r="D80" i="1" s="1"/>
  <c r="R81" i="1"/>
  <c r="F80" i="1" l="1"/>
  <c r="G80" i="1"/>
  <c r="H80" i="1"/>
  <c r="I80" i="1"/>
  <c r="L80" i="1" s="1"/>
  <c r="N80" i="1"/>
  <c r="E80" i="1" s="1"/>
  <c r="Q81" i="1" l="1"/>
  <c r="S81" i="1" s="1"/>
  <c r="J81" i="1" l="1"/>
  <c r="R82" i="1" l="1"/>
  <c r="K81" i="1"/>
  <c r="M81" i="1"/>
  <c r="D81" i="1" s="1"/>
  <c r="G81" i="1" l="1"/>
  <c r="H81" i="1"/>
  <c r="F81" i="1"/>
  <c r="I81" i="1"/>
  <c r="L81" i="1" s="1"/>
  <c r="N81" i="1"/>
  <c r="E81" i="1" s="1"/>
  <c r="Q82" i="1" l="1"/>
  <c r="S82" i="1" s="1"/>
  <c r="J82" i="1" l="1"/>
  <c r="R83" i="1" l="1"/>
  <c r="K82" i="1"/>
  <c r="M82" i="1"/>
  <c r="D82" i="1" s="1"/>
  <c r="G82" i="1" l="1"/>
  <c r="F82" i="1"/>
  <c r="H82" i="1"/>
  <c r="I82" i="1"/>
  <c r="L82" i="1" s="1"/>
  <c r="N82" i="1"/>
  <c r="E82" i="1" s="1"/>
  <c r="Q83" i="1" l="1"/>
  <c r="S83" i="1" s="1"/>
  <c r="J83" i="1" l="1"/>
  <c r="K83" i="1" l="1"/>
  <c r="R84" i="1"/>
  <c r="M83" i="1"/>
  <c r="D83" i="1" s="1"/>
  <c r="H83" i="1" l="1"/>
  <c r="F83" i="1"/>
  <c r="G83" i="1"/>
  <c r="I83" i="1"/>
  <c r="L83" i="1" s="1"/>
  <c r="N83" i="1"/>
  <c r="E83" i="1" s="1"/>
  <c r="Q84" i="1" l="1"/>
  <c r="S84" i="1" s="1"/>
  <c r="J84" i="1" l="1"/>
  <c r="M84" i="1" l="1"/>
  <c r="D84" i="1" s="1"/>
  <c r="K84" i="1"/>
  <c r="R85" i="1"/>
  <c r="I84" i="1" l="1"/>
  <c r="L84" i="1" s="1"/>
  <c r="N84" i="1"/>
  <c r="E84" i="1" s="1"/>
  <c r="G84" i="1"/>
  <c r="H84" i="1"/>
  <c r="F84" i="1"/>
  <c r="Q85" i="1" l="1"/>
  <c r="S85" i="1" s="1"/>
  <c r="J85" i="1" s="1"/>
  <c r="M85" i="1" l="1"/>
  <c r="D85" i="1" s="1"/>
  <c r="G85" i="1" s="1"/>
  <c r="R86" i="1"/>
  <c r="K85" i="1"/>
  <c r="I85" i="1" s="1"/>
  <c r="Q86" i="1" s="1"/>
  <c r="S86" i="1" l="1"/>
  <c r="J86" i="1" s="1"/>
  <c r="H85" i="1"/>
  <c r="F85" i="1"/>
  <c r="N85" i="1"/>
  <c r="E85" i="1" s="1"/>
  <c r="L85" i="1"/>
  <c r="K86" i="1" l="1"/>
  <c r="N86" i="1" s="1"/>
  <c r="E86" i="1" s="1"/>
  <c r="R87" i="1"/>
  <c r="M86" i="1"/>
  <c r="D86" i="1" s="1"/>
  <c r="F86" i="1" s="1"/>
  <c r="I86" i="1" l="1"/>
  <c r="Q87" i="1" s="1"/>
  <c r="S87" i="1" s="1"/>
  <c r="J87" i="1" s="1"/>
  <c r="H86" i="1"/>
  <c r="G86" i="1"/>
  <c r="L86" i="1" l="1"/>
  <c r="M87" i="1"/>
  <c r="D87" i="1" s="1"/>
  <c r="G87" i="1" s="1"/>
  <c r="R88" i="1"/>
  <c r="K87" i="1"/>
  <c r="I87" i="1" s="1"/>
  <c r="Q88" i="1" s="1"/>
  <c r="S88" i="1" l="1"/>
  <c r="J88" i="1" s="1"/>
  <c r="N87" i="1"/>
  <c r="E87" i="1" s="1"/>
  <c r="F87" i="1"/>
  <c r="L87" i="1" s="1"/>
  <c r="H87" i="1"/>
  <c r="K88" i="1" l="1"/>
  <c r="N88" i="1" s="1"/>
  <c r="E88" i="1" s="1"/>
  <c r="R89" i="1"/>
  <c r="M88" i="1"/>
  <c r="D88" i="1" s="1"/>
  <c r="H88" i="1" s="1"/>
  <c r="F88" i="1" l="1"/>
  <c r="I88" i="1"/>
  <c r="Q89" i="1" s="1"/>
  <c r="S89" i="1" s="1"/>
  <c r="J89" i="1" s="1"/>
  <c r="G88" i="1"/>
  <c r="L88" i="1" l="1"/>
  <c r="R90" i="1"/>
  <c r="K89" i="1"/>
  <c r="N89" i="1" s="1"/>
  <c r="E89" i="1" s="1"/>
  <c r="M89" i="1"/>
  <c r="D89" i="1" s="1"/>
  <c r="H89" i="1" s="1"/>
  <c r="I89" i="1" l="1"/>
  <c r="Q90" i="1" s="1"/>
  <c r="S90" i="1" s="1"/>
  <c r="J90" i="1" s="1"/>
  <c r="F89" i="1"/>
  <c r="G89" i="1"/>
  <c r="L89" i="1" l="1"/>
  <c r="K90" i="1"/>
  <c r="I90" i="1" s="1"/>
  <c r="L90" i="1" s="1"/>
  <c r="R91" i="1"/>
  <c r="M90" i="1"/>
  <c r="D90" i="1" s="1"/>
  <c r="H90" i="1" s="1"/>
  <c r="N90" i="1" l="1"/>
  <c r="E90" i="1" s="1"/>
  <c r="G90" i="1"/>
  <c r="F90" i="1"/>
  <c r="Q91" i="1"/>
  <c r="S91" i="1" s="1"/>
  <c r="J91" i="1" l="1"/>
  <c r="M91" i="1" l="1"/>
  <c r="D91" i="1" s="1"/>
  <c r="R92" i="1"/>
  <c r="K91" i="1"/>
  <c r="H91" i="1" l="1"/>
  <c r="F91" i="1"/>
  <c r="G91" i="1"/>
  <c r="I91" i="1"/>
  <c r="Q92" i="1" s="1"/>
  <c r="S92" i="1" s="1"/>
  <c r="N91" i="1"/>
  <c r="E91" i="1" s="1"/>
  <c r="J92" i="1" l="1"/>
  <c r="L91" i="1"/>
  <c r="M92" i="1" l="1"/>
  <c r="D92" i="1" s="1"/>
  <c r="G92" i="1" s="1"/>
  <c r="R93" i="1"/>
  <c r="K92" i="1"/>
  <c r="N92" i="1" s="1"/>
  <c r="E92" i="1" s="1"/>
  <c r="H92" i="1" l="1"/>
  <c r="I92" i="1"/>
  <c r="Q93" i="1" s="1"/>
  <c r="S93" i="1" s="1"/>
  <c r="J93" i="1" s="1"/>
  <c r="F92" i="1"/>
  <c r="L92" i="1" l="1"/>
  <c r="M93" i="1"/>
  <c r="D93" i="1" s="1"/>
  <c r="H93" i="1" s="1"/>
  <c r="R94" i="1"/>
  <c r="K93" i="1"/>
  <c r="G93" i="1" l="1"/>
  <c r="F93" i="1"/>
  <c r="N93" i="1"/>
  <c r="E93" i="1" s="1"/>
  <c r="I93" i="1"/>
  <c r="L93" i="1" s="1"/>
  <c r="Q94" i="1" l="1"/>
  <c r="S94" i="1" l="1"/>
  <c r="J94" i="1" s="1"/>
  <c r="R95" i="1" l="1"/>
  <c r="K94" i="1"/>
  <c r="M94" i="1"/>
  <c r="D94" i="1" s="1"/>
  <c r="H94" i="1" l="1"/>
  <c r="G94" i="1"/>
  <c r="F94" i="1"/>
  <c r="I94" i="1"/>
  <c r="L94" i="1" s="1"/>
  <c r="N94" i="1"/>
  <c r="E94" i="1" s="1"/>
  <c r="Q95" i="1" l="1"/>
  <c r="S95" i="1" s="1"/>
  <c r="J95" i="1" s="1"/>
  <c r="M95" i="1" l="1"/>
  <c r="D95" i="1" s="1"/>
  <c r="R96" i="1"/>
  <c r="K95" i="1"/>
  <c r="N95" i="1" l="1"/>
  <c r="E95" i="1" s="1"/>
  <c r="I95" i="1"/>
  <c r="L95" i="1" s="1"/>
  <c r="G95" i="1"/>
  <c r="F95" i="1"/>
  <c r="H95" i="1"/>
  <c r="Q96" i="1" l="1"/>
  <c r="S96" i="1" s="1"/>
  <c r="J96" i="1" s="1"/>
  <c r="R97" i="1" s="1"/>
  <c r="M96" i="1" l="1"/>
  <c r="D96" i="1" s="1"/>
  <c r="H96" i="1" s="1"/>
  <c r="K96" i="1"/>
  <c r="I96" i="1" s="1"/>
  <c r="Q97" i="1" s="1"/>
  <c r="S97" i="1" s="1"/>
  <c r="J97" i="1" s="1"/>
  <c r="N96" i="1" l="1"/>
  <c r="E96" i="1" s="1"/>
  <c r="L96" i="1"/>
  <c r="G96" i="1"/>
  <c r="F96" i="1"/>
  <c r="R98" i="1"/>
  <c r="K97" i="1"/>
  <c r="M97" i="1"/>
  <c r="D97" i="1" s="1"/>
  <c r="G97" i="1" l="1"/>
  <c r="F97" i="1"/>
  <c r="H97" i="1"/>
  <c r="N97" i="1"/>
  <c r="E97" i="1" s="1"/>
  <c r="I97" i="1"/>
  <c r="Q98" i="1" s="1"/>
  <c r="S98" i="1" s="1"/>
  <c r="J98" i="1" l="1"/>
  <c r="L97" i="1"/>
  <c r="R99" i="1" l="1"/>
  <c r="M98" i="1"/>
  <c r="D98" i="1" s="1"/>
  <c r="K98" i="1"/>
  <c r="N98" i="1" l="1"/>
  <c r="E98" i="1" s="1"/>
  <c r="I98" i="1"/>
  <c r="Q99" i="1" s="1"/>
  <c r="S99" i="1" s="1"/>
  <c r="H98" i="1"/>
  <c r="G98" i="1"/>
  <c r="F98" i="1"/>
  <c r="L98" i="1" l="1"/>
  <c r="J99" i="1"/>
  <c r="K99" i="1" l="1"/>
  <c r="R100" i="1"/>
  <c r="M99" i="1"/>
  <c r="D99" i="1" s="1"/>
  <c r="F99" i="1" l="1"/>
  <c r="G99" i="1"/>
  <c r="H99" i="1"/>
  <c r="I99" i="1"/>
  <c r="Q100" i="1" s="1"/>
  <c r="S100" i="1" s="1"/>
  <c r="N99" i="1"/>
  <c r="E99" i="1" s="1"/>
  <c r="J100" i="1" l="1"/>
  <c r="L99" i="1"/>
  <c r="K100" i="1" l="1"/>
  <c r="M100" i="1"/>
  <c r="D100" i="1" s="1"/>
  <c r="R101" i="1"/>
  <c r="G100" i="1" l="1"/>
  <c r="F100" i="1"/>
  <c r="H100" i="1"/>
  <c r="I100" i="1"/>
  <c r="Q101" i="1" s="1"/>
  <c r="N100" i="1"/>
  <c r="E100" i="1" s="1"/>
  <c r="S101" i="1" l="1"/>
  <c r="J101" i="1" s="1"/>
  <c r="L100" i="1"/>
  <c r="M101" i="1" l="1"/>
  <c r="D101" i="1" s="1"/>
  <c r="G101" i="1" s="1"/>
  <c r="K101" i="1"/>
  <c r="I101" i="1" s="1"/>
  <c r="R102" i="1"/>
  <c r="F101" i="1" l="1"/>
  <c r="H101" i="1"/>
  <c r="N101" i="1"/>
  <c r="E101" i="1" s="1"/>
  <c r="Q102" i="1"/>
  <c r="S102" i="1" s="1"/>
  <c r="L101" i="1"/>
  <c r="J102" i="1" l="1"/>
  <c r="M102" i="1" l="1"/>
  <c r="D102" i="1" s="1"/>
  <c r="K102" i="1"/>
  <c r="R103" i="1"/>
  <c r="I102" i="1" l="1"/>
  <c r="N102" i="1"/>
  <c r="E102" i="1" s="1"/>
  <c r="H102" i="1"/>
  <c r="F102" i="1"/>
  <c r="G102" i="1"/>
  <c r="Q103" i="1" l="1"/>
  <c r="S103" i="1" s="1"/>
  <c r="L102" i="1"/>
  <c r="J103" i="1" l="1"/>
  <c r="M103" i="1" l="1"/>
  <c r="D103" i="1" s="1"/>
  <c r="K103" i="1"/>
  <c r="R104" i="1"/>
  <c r="G103" i="1" l="1"/>
  <c r="F103" i="1"/>
  <c r="H103" i="1"/>
  <c r="N103" i="1"/>
  <c r="E103" i="1" s="1"/>
  <c r="I103" i="1"/>
  <c r="L103" i="1" s="1"/>
  <c r="Q104" i="1" l="1"/>
  <c r="S104" i="1" s="1"/>
  <c r="J104" i="1" l="1"/>
  <c r="M104" i="1" l="1"/>
  <c r="D104" i="1" s="1"/>
  <c r="K104" i="1"/>
  <c r="R105" i="1"/>
  <c r="I104" i="1" l="1"/>
  <c r="N104" i="1"/>
  <c r="E104" i="1" s="1"/>
  <c r="G104" i="1"/>
  <c r="F104" i="1"/>
  <c r="H104" i="1"/>
  <c r="Q105" i="1" l="1"/>
  <c r="S105" i="1" s="1"/>
  <c r="L104" i="1"/>
  <c r="J105" i="1" l="1"/>
  <c r="K105" i="1" l="1"/>
  <c r="R106" i="1"/>
  <c r="M105" i="1"/>
  <c r="D105" i="1" s="1"/>
  <c r="I105" i="1" l="1"/>
  <c r="N105" i="1"/>
  <c r="E105" i="1" s="1"/>
  <c r="G105" i="1"/>
  <c r="F105" i="1"/>
  <c r="H105" i="1"/>
  <c r="Q106" i="1" l="1"/>
  <c r="S106" i="1" s="1"/>
  <c r="L105" i="1"/>
  <c r="J106" i="1" l="1"/>
  <c r="K106" i="1" l="1"/>
  <c r="R107" i="1"/>
  <c r="M106" i="1"/>
  <c r="D106" i="1" s="1"/>
  <c r="N106" i="1" l="1"/>
  <c r="E106" i="1" s="1"/>
  <c r="I106" i="1"/>
  <c r="F106" i="1"/>
  <c r="G106" i="1"/>
  <c r="H106" i="1"/>
  <c r="Q107" i="1" l="1"/>
  <c r="S107" i="1" s="1"/>
  <c r="L106" i="1"/>
  <c r="J107" i="1" l="1"/>
  <c r="K107" i="1" l="1"/>
  <c r="M107" i="1"/>
  <c r="D107" i="1" s="1"/>
  <c r="R108" i="1"/>
  <c r="I107" i="1" l="1"/>
  <c r="N107" i="1"/>
  <c r="E107" i="1" s="1"/>
  <c r="F107" i="1"/>
  <c r="G107" i="1"/>
  <c r="H107" i="1"/>
  <c r="Q108" i="1" l="1"/>
  <c r="S108" i="1" s="1"/>
  <c r="L107" i="1"/>
  <c r="J108" i="1" l="1"/>
  <c r="R109" i="1" l="1"/>
  <c r="M108" i="1"/>
  <c r="D108" i="1" s="1"/>
  <c r="K108" i="1"/>
  <c r="I108" i="1" l="1"/>
  <c r="Q109" i="1" s="1"/>
  <c r="N108" i="1"/>
  <c r="E108" i="1" s="1"/>
  <c r="H108" i="1"/>
  <c r="F108" i="1"/>
  <c r="G108" i="1"/>
  <c r="L108" i="1" l="1"/>
  <c r="S109" i="1"/>
  <c r="J109" i="1" s="1"/>
  <c r="R110" i="1" l="1"/>
  <c r="M109" i="1"/>
  <c r="D109" i="1" s="1"/>
  <c r="H109" i="1" s="1"/>
  <c r="K109" i="1"/>
  <c r="I109" i="1" s="1"/>
  <c r="L109" i="1" s="1"/>
  <c r="N109" i="1" l="1"/>
  <c r="E109" i="1" s="1"/>
  <c r="G109" i="1"/>
  <c r="F109" i="1"/>
  <c r="Q110" i="1"/>
  <c r="S110" i="1" l="1"/>
  <c r="J110" i="1" s="1"/>
  <c r="M110" i="1" l="1"/>
  <c r="D110" i="1" s="1"/>
  <c r="F110" i="1" s="1"/>
  <c r="R111" i="1"/>
  <c r="K110" i="1"/>
  <c r="N110" i="1" s="1"/>
  <c r="E110" i="1" s="1"/>
  <c r="G110" i="1" l="1"/>
  <c r="H110" i="1"/>
  <c r="I110" i="1"/>
  <c r="Q111" i="1" s="1"/>
  <c r="S111" i="1" l="1"/>
  <c r="J111" i="1" s="1"/>
  <c r="L110" i="1"/>
  <c r="R112" i="1" l="1"/>
  <c r="K111" i="1"/>
  <c r="M111" i="1"/>
  <c r="D111" i="1" s="1"/>
  <c r="G111" i="1" l="1"/>
  <c r="H111" i="1"/>
  <c r="F111" i="1"/>
  <c r="N111" i="1"/>
  <c r="E111" i="1" s="1"/>
  <c r="I111" i="1"/>
  <c r="L111" i="1" s="1"/>
  <c r="Q112" i="1" l="1"/>
  <c r="S112" i="1" l="1"/>
  <c r="J112" i="1" s="1"/>
  <c r="M112" i="1" l="1"/>
  <c r="D112" i="1" s="1"/>
  <c r="R113" i="1"/>
  <c r="K112" i="1"/>
  <c r="I112" i="1" l="1"/>
  <c r="L112" i="1" s="1"/>
  <c r="N112" i="1"/>
  <c r="E112" i="1" s="1"/>
  <c r="F112" i="1"/>
  <c r="G112" i="1"/>
  <c r="H112" i="1"/>
  <c r="Q113" i="1" l="1"/>
  <c r="S113" i="1" l="1"/>
  <c r="J113" i="1" s="1"/>
  <c r="K113" i="1" l="1"/>
  <c r="M113" i="1"/>
  <c r="D113" i="1" s="1"/>
  <c r="R114" i="1"/>
  <c r="F113" i="1" l="1"/>
  <c r="H113" i="1"/>
  <c r="G113" i="1"/>
  <c r="I113" i="1"/>
  <c r="N113" i="1"/>
  <c r="E113" i="1" s="1"/>
  <c r="Q114" i="1" l="1"/>
  <c r="L113" i="1"/>
  <c r="S114" i="1" l="1"/>
  <c r="J114" i="1" s="1"/>
  <c r="M114" i="1" l="1"/>
  <c r="D114" i="1" s="1"/>
  <c r="K114" i="1"/>
  <c r="R115" i="1"/>
  <c r="I114" i="1" l="1"/>
  <c r="L114" i="1" s="1"/>
  <c r="N114" i="1"/>
  <c r="E114" i="1" s="1"/>
  <c r="H114" i="1"/>
  <c r="F114" i="1"/>
  <c r="G114" i="1"/>
  <c r="Q115" i="1" l="1"/>
  <c r="S115" i="1" s="1"/>
  <c r="J115" i="1" s="1"/>
  <c r="M115" i="1" l="1"/>
  <c r="D115" i="1" s="1"/>
  <c r="R116" i="1"/>
  <c r="K115" i="1"/>
  <c r="I115" i="1" l="1"/>
  <c r="N115" i="1"/>
  <c r="E115" i="1" s="1"/>
  <c r="H115" i="1"/>
  <c r="G115" i="1"/>
  <c r="F115" i="1"/>
  <c r="Q116" i="1" l="1"/>
  <c r="L115" i="1"/>
  <c r="S116" i="1" l="1"/>
  <c r="J116" i="1" s="1"/>
  <c r="M116" i="1" l="1"/>
  <c r="D116" i="1" s="1"/>
  <c r="R117" i="1"/>
  <c r="K116" i="1"/>
  <c r="N116" i="1" l="1"/>
  <c r="E116" i="1" s="1"/>
  <c r="I116" i="1"/>
  <c r="L116" i="1" s="1"/>
  <c r="F116" i="1"/>
  <c r="H116" i="1"/>
  <c r="G116" i="1"/>
  <c r="Q117" i="1" l="1"/>
  <c r="S117" i="1" l="1"/>
  <c r="J117" i="1" s="1"/>
  <c r="R118" i="1" l="1"/>
  <c r="M117" i="1"/>
  <c r="D117" i="1" s="1"/>
  <c r="K117" i="1"/>
  <c r="I117" i="1" l="1"/>
  <c r="N117" i="1"/>
  <c r="E117" i="1" s="1"/>
  <c r="F117" i="1"/>
  <c r="H117" i="1"/>
  <c r="G117" i="1"/>
  <c r="Q118" i="1" l="1"/>
  <c r="L117" i="1"/>
  <c r="S118" i="1" l="1"/>
  <c r="J118" i="1" s="1"/>
  <c r="R119" i="1" l="1"/>
  <c r="K118" i="1"/>
  <c r="M118" i="1"/>
  <c r="D118" i="1" s="1"/>
  <c r="F118" i="1" l="1"/>
  <c r="G118" i="1"/>
  <c r="H118" i="1"/>
  <c r="I118" i="1"/>
  <c r="L118" i="1" s="1"/>
  <c r="N118" i="1"/>
  <c r="E118" i="1" s="1"/>
  <c r="Q119" i="1" l="1"/>
  <c r="S119" i="1" l="1"/>
  <c r="J119" i="1" s="1"/>
  <c r="R120" i="1" l="1"/>
  <c r="M119" i="1"/>
  <c r="D119" i="1" s="1"/>
  <c r="K119" i="1"/>
  <c r="I119" i="1" l="1"/>
  <c r="L119" i="1" s="1"/>
  <c r="N119" i="1"/>
  <c r="E119" i="1" s="1"/>
  <c r="H119" i="1"/>
  <c r="G119" i="1"/>
  <c r="F119" i="1"/>
  <c r="Q120" i="1" l="1"/>
  <c r="S120" i="1" s="1"/>
  <c r="J120" i="1" s="1"/>
  <c r="M120" i="1" l="1"/>
  <c r="D120" i="1" s="1"/>
  <c r="K120" i="1"/>
  <c r="R121" i="1"/>
  <c r="I120" i="1" l="1"/>
  <c r="N120" i="1"/>
  <c r="E120" i="1" s="1"/>
  <c r="H120" i="1"/>
  <c r="G120" i="1"/>
  <c r="F120" i="1"/>
  <c r="Q121" i="1" l="1"/>
  <c r="L120" i="1"/>
  <c r="S121" i="1" l="1"/>
  <c r="J121" i="1" s="1"/>
  <c r="K121" i="1" l="1"/>
  <c r="R122" i="1"/>
  <c r="M121" i="1"/>
  <c r="D121" i="1" s="1"/>
  <c r="I121" i="1" l="1"/>
  <c r="N121" i="1"/>
  <c r="E121" i="1" s="1"/>
  <c r="G121" i="1"/>
  <c r="H121" i="1"/>
  <c r="F121" i="1"/>
  <c r="Q122" i="1" l="1"/>
  <c r="L121" i="1"/>
  <c r="S122" i="1" l="1"/>
  <c r="J122" i="1" s="1"/>
  <c r="M122" i="1" l="1"/>
  <c r="D122" i="1" s="1"/>
  <c r="R123" i="1"/>
  <c r="K122" i="1"/>
  <c r="I122" i="1" l="1"/>
  <c r="Q123" i="1" s="1"/>
  <c r="N122" i="1"/>
  <c r="E122" i="1" s="1"/>
  <c r="H122" i="1"/>
  <c r="F122" i="1"/>
  <c r="G122" i="1"/>
  <c r="L122" i="1" l="1"/>
  <c r="S123" i="1"/>
  <c r="J123" i="1" s="1"/>
  <c r="K123" i="1" l="1"/>
  <c r="M123" i="1"/>
  <c r="D123" i="1" s="1"/>
  <c r="R124" i="1"/>
  <c r="F123" i="1" l="1"/>
  <c r="H123" i="1"/>
  <c r="G123" i="1"/>
  <c r="I123" i="1"/>
  <c r="Q124" i="1" s="1"/>
  <c r="S124" i="1" s="1"/>
  <c r="J124" i="1" s="1"/>
  <c r="N123" i="1"/>
  <c r="E123" i="1" s="1"/>
  <c r="K124" i="1" l="1"/>
  <c r="R125" i="1"/>
  <c r="M124" i="1"/>
  <c r="D124" i="1" s="1"/>
  <c r="L123" i="1"/>
  <c r="H124" i="1" l="1"/>
  <c r="F124" i="1"/>
  <c r="G124" i="1"/>
  <c r="I124" i="1"/>
  <c r="Q125" i="1" s="1"/>
  <c r="S125" i="1" s="1"/>
  <c r="J125" i="1" s="1"/>
  <c r="N124" i="1"/>
  <c r="E124" i="1" s="1"/>
  <c r="K125" i="1" l="1"/>
  <c r="R126" i="1"/>
  <c r="M125" i="1"/>
  <c r="D125" i="1" s="1"/>
  <c r="L124" i="1"/>
  <c r="G125" i="1" l="1"/>
  <c r="H125" i="1"/>
  <c r="F125" i="1"/>
  <c r="I125" i="1"/>
  <c r="Q126" i="1" s="1"/>
  <c r="S126" i="1" s="1"/>
  <c r="J126" i="1" s="1"/>
  <c r="N125" i="1"/>
  <c r="E125" i="1" s="1"/>
  <c r="M126" i="1" l="1"/>
  <c r="D126" i="1" s="1"/>
  <c r="K126" i="1"/>
  <c r="R127" i="1"/>
  <c r="L125" i="1"/>
  <c r="I126" i="1" l="1"/>
  <c r="Q127" i="1" s="1"/>
  <c r="S127" i="1" s="1"/>
  <c r="J127" i="1" s="1"/>
  <c r="N126" i="1"/>
  <c r="E126" i="1" s="1"/>
  <c r="G126" i="1"/>
  <c r="F126" i="1"/>
  <c r="H126" i="1"/>
  <c r="L126" i="1" l="1"/>
  <c r="K127" i="1"/>
  <c r="R128" i="1"/>
  <c r="M127" i="1"/>
  <c r="D127" i="1" s="1"/>
  <c r="G127" i="1" l="1"/>
  <c r="H127" i="1"/>
  <c r="F127" i="1"/>
  <c r="I127" i="1"/>
  <c r="L127" i="1" s="1"/>
  <c r="N127" i="1"/>
  <c r="E127" i="1" s="1"/>
  <c r="Q128" i="1" l="1"/>
  <c r="S128" i="1" s="1"/>
  <c r="J128" i="1" s="1"/>
  <c r="K128" i="1" l="1"/>
  <c r="R129" i="1"/>
  <c r="M128" i="1"/>
  <c r="D128" i="1" s="1"/>
  <c r="H128" i="1" l="1"/>
  <c r="F128" i="1"/>
  <c r="G128" i="1"/>
  <c r="I128" i="1"/>
  <c r="Q129" i="1" s="1"/>
  <c r="S129" i="1" s="1"/>
  <c r="J129" i="1" s="1"/>
  <c r="N128" i="1"/>
  <c r="E128" i="1" s="1"/>
  <c r="M129" i="1" l="1"/>
  <c r="D129" i="1" s="1"/>
  <c r="R130" i="1"/>
  <c r="K129" i="1"/>
  <c r="L128" i="1"/>
  <c r="I129" i="1" l="1"/>
  <c r="L129" i="1" s="1"/>
  <c r="N129" i="1"/>
  <c r="E129" i="1" s="1"/>
  <c r="H129" i="1"/>
  <c r="G129" i="1"/>
  <c r="F129" i="1"/>
  <c r="Q130" i="1" l="1"/>
  <c r="S130" i="1" s="1"/>
  <c r="J130" i="1" s="1"/>
  <c r="R131" i="1" s="1"/>
  <c r="K130" i="1" l="1"/>
  <c r="I130" i="1" s="1"/>
  <c r="L130" i="1" s="1"/>
  <c r="M130" i="1"/>
  <c r="D130" i="1" s="1"/>
  <c r="H130" i="1" s="1"/>
  <c r="G130" i="1" l="1"/>
  <c r="F130" i="1"/>
  <c r="N130" i="1"/>
  <c r="E130" i="1" s="1"/>
  <c r="Q131" i="1"/>
  <c r="S131" i="1" s="1"/>
  <c r="J131" i="1" s="1"/>
  <c r="K131" i="1" l="1"/>
  <c r="M131" i="1"/>
  <c r="D131" i="1" s="1"/>
  <c r="R132" i="1"/>
  <c r="H131" i="1" l="1"/>
  <c r="G131" i="1"/>
  <c r="F131" i="1"/>
  <c r="I131" i="1"/>
  <c r="Q132" i="1" s="1"/>
  <c r="S132" i="1" s="1"/>
  <c r="J132" i="1" s="1"/>
  <c r="N131" i="1"/>
  <c r="E131" i="1" s="1"/>
  <c r="L131" i="1" l="1"/>
  <c r="K132" i="1"/>
  <c r="R133" i="1"/>
  <c r="M132" i="1"/>
  <c r="D132" i="1" s="1"/>
  <c r="I132" i="1" l="1"/>
  <c r="Q133" i="1" s="1"/>
  <c r="S133" i="1" s="1"/>
  <c r="J133" i="1" s="1"/>
  <c r="N132" i="1"/>
  <c r="E132" i="1" s="1"/>
  <c r="F132" i="1"/>
  <c r="H132" i="1"/>
  <c r="G132" i="1"/>
  <c r="K133" i="1" l="1"/>
  <c r="M133" i="1"/>
  <c r="D133" i="1" s="1"/>
  <c r="R134" i="1"/>
  <c r="L132" i="1"/>
  <c r="G133" i="1" l="1"/>
  <c r="H133" i="1"/>
  <c r="F133" i="1"/>
  <c r="I133" i="1"/>
  <c r="Q134" i="1" s="1"/>
  <c r="S134" i="1" s="1"/>
  <c r="J134" i="1" s="1"/>
  <c r="N133" i="1"/>
  <c r="E133" i="1" s="1"/>
  <c r="R135" i="1" l="1"/>
  <c r="M134" i="1"/>
  <c r="D134" i="1" s="1"/>
  <c r="K134" i="1"/>
  <c r="L133" i="1"/>
  <c r="I134" i="1" l="1"/>
  <c r="Q135" i="1" s="1"/>
  <c r="S135" i="1" s="1"/>
  <c r="J135" i="1" s="1"/>
  <c r="N134" i="1"/>
  <c r="E134" i="1" s="1"/>
  <c r="F134" i="1"/>
  <c r="G134" i="1"/>
  <c r="H134" i="1"/>
  <c r="L134" i="1" l="1"/>
  <c r="M135" i="1"/>
  <c r="D135" i="1" s="1"/>
  <c r="K135" i="1"/>
  <c r="I135" i="1" s="1"/>
  <c r="R136" i="1"/>
  <c r="G135" i="1" l="1"/>
  <c r="N135" i="1"/>
  <c r="E135" i="1" s="1"/>
  <c r="F135" i="1"/>
  <c r="L135" i="1" s="1"/>
  <c r="H135" i="1"/>
  <c r="Q136" i="1" l="1"/>
  <c r="S136" i="1" s="1"/>
  <c r="J136" i="1" l="1"/>
  <c r="R137" i="1" l="1"/>
  <c r="M136" i="1"/>
  <c r="D136" i="1" s="1"/>
  <c r="K136" i="1"/>
  <c r="N136" i="1" l="1"/>
  <c r="E136" i="1" s="1"/>
  <c r="I136" i="1"/>
  <c r="L136" i="1" s="1"/>
  <c r="F136" i="1"/>
  <c r="G136" i="1"/>
  <c r="H136" i="1"/>
  <c r="Q137" i="1" l="1"/>
  <c r="S137" i="1" s="1"/>
  <c r="J137" i="1" l="1"/>
  <c r="M137" i="1" l="1"/>
  <c r="D137" i="1" s="1"/>
  <c r="F137" i="1" s="1"/>
  <c r="R138" i="1"/>
  <c r="K137" i="1"/>
  <c r="I137" i="1" s="1"/>
  <c r="H137" i="1" l="1"/>
  <c r="G137" i="1"/>
  <c r="Q138" i="1"/>
  <c r="S138" i="1" s="1"/>
  <c r="N137" i="1"/>
  <c r="E137" i="1" s="1"/>
  <c r="L137" i="1"/>
  <c r="J138" i="1" l="1"/>
  <c r="M138" i="1" l="1"/>
  <c r="D138" i="1" s="1"/>
  <c r="F138" i="1" s="1"/>
  <c r="R139" i="1"/>
  <c r="K138" i="1"/>
  <c r="I138" i="1" s="1"/>
  <c r="Q139" i="1" l="1"/>
  <c r="S139" i="1" s="1"/>
  <c r="J139" i="1" s="1"/>
  <c r="N138" i="1"/>
  <c r="E138" i="1" s="1"/>
  <c r="H138" i="1"/>
  <c r="G138" i="1"/>
  <c r="L138" i="1"/>
  <c r="M139" i="1" l="1"/>
  <c r="D139" i="1" s="1"/>
  <c r="K139" i="1"/>
  <c r="I139" i="1" s="1"/>
  <c r="R140" i="1"/>
  <c r="G139" i="1" l="1"/>
  <c r="N139" i="1"/>
  <c r="E139" i="1" s="1"/>
  <c r="F139" i="1"/>
  <c r="L139" i="1" s="1"/>
  <c r="H139" i="1"/>
  <c r="Q140" i="1" l="1"/>
  <c r="S140" i="1" s="1"/>
  <c r="J140" i="1" l="1"/>
  <c r="K140" i="1" l="1"/>
  <c r="I140" i="1" s="1"/>
  <c r="M140" i="1"/>
  <c r="D140" i="1" s="1"/>
  <c r="R141" i="1"/>
  <c r="G140" i="1" l="1"/>
  <c r="H140" i="1"/>
  <c r="F140" i="1"/>
  <c r="L140" i="1" s="1"/>
  <c r="N140" i="1"/>
  <c r="E140" i="1" s="1"/>
  <c r="Q141" i="1" l="1"/>
  <c r="S141" i="1" s="1"/>
  <c r="J141" i="1" l="1"/>
  <c r="K141" i="1" l="1"/>
  <c r="I141" i="1" s="1"/>
  <c r="R142" i="1"/>
  <c r="M141" i="1"/>
  <c r="D141" i="1" s="1"/>
  <c r="G141" i="1" l="1"/>
  <c r="H141" i="1"/>
  <c r="F141" i="1"/>
  <c r="L141" i="1" s="1"/>
  <c r="N141" i="1"/>
  <c r="E141" i="1" s="1"/>
  <c r="Q142" i="1" l="1"/>
  <c r="S142" i="1" s="1"/>
  <c r="J142" i="1" l="1"/>
  <c r="R143" i="1" l="1"/>
  <c r="K142" i="1"/>
  <c r="I142" i="1" s="1"/>
  <c r="M142" i="1"/>
  <c r="D142" i="1" s="1"/>
  <c r="G142" i="1" l="1"/>
  <c r="F142" i="1"/>
  <c r="L142" i="1" s="1"/>
  <c r="H142" i="1"/>
  <c r="N142" i="1"/>
  <c r="E142" i="1" s="1"/>
  <c r="Q143" i="1" l="1"/>
  <c r="S143" i="1" s="1"/>
  <c r="J143" i="1" l="1"/>
  <c r="R144" i="1" l="1"/>
  <c r="K143" i="1"/>
  <c r="I143" i="1" s="1"/>
  <c r="M143" i="1"/>
  <c r="D143" i="1" s="1"/>
  <c r="G143" i="1" l="1"/>
  <c r="H143" i="1"/>
  <c r="F143" i="1"/>
  <c r="L143" i="1" s="1"/>
  <c r="N143" i="1"/>
  <c r="E143" i="1" s="1"/>
  <c r="Q144" i="1" l="1"/>
  <c r="S144" i="1" s="1"/>
  <c r="J144" i="1" l="1"/>
  <c r="K144" i="1" l="1"/>
  <c r="I144" i="1" s="1"/>
  <c r="M144" i="1"/>
  <c r="D144" i="1" s="1"/>
  <c r="R145" i="1"/>
  <c r="G144" i="1" l="1"/>
  <c r="F144" i="1"/>
  <c r="L144" i="1" s="1"/>
  <c r="H144" i="1"/>
  <c r="N144" i="1"/>
  <c r="E144" i="1" s="1"/>
  <c r="Q145" i="1" l="1"/>
  <c r="S145" i="1" s="1"/>
  <c r="J145" i="1" l="1"/>
  <c r="K145" i="1" l="1"/>
  <c r="I145" i="1" s="1"/>
  <c r="M145" i="1"/>
  <c r="D145" i="1" s="1"/>
  <c r="R146" i="1"/>
  <c r="G145" i="1" l="1"/>
  <c r="F145" i="1"/>
  <c r="L145" i="1" s="1"/>
  <c r="H145" i="1"/>
  <c r="N145" i="1"/>
  <c r="E145" i="1" s="1"/>
  <c r="Q146" i="1" l="1"/>
  <c r="S146" i="1" s="1"/>
  <c r="J146" i="1" l="1"/>
  <c r="K146" i="1" l="1"/>
  <c r="I146" i="1" s="1"/>
  <c r="R147" i="1"/>
  <c r="M146" i="1"/>
  <c r="D146" i="1" s="1"/>
  <c r="G146" i="1" l="1"/>
  <c r="H146" i="1"/>
  <c r="F146" i="1"/>
  <c r="L146" i="1" s="1"/>
  <c r="N146" i="1"/>
  <c r="E146" i="1" s="1"/>
  <c r="Q147" i="1" l="1"/>
  <c r="S147" i="1" s="1"/>
  <c r="J147" i="1" l="1"/>
  <c r="M147" i="1" l="1"/>
  <c r="D147" i="1" s="1"/>
  <c r="R148" i="1"/>
  <c r="K147" i="1"/>
  <c r="I147" i="1" s="1"/>
  <c r="G147" i="1" l="1"/>
  <c r="N147" i="1"/>
  <c r="E147" i="1" s="1"/>
  <c r="F147" i="1"/>
  <c r="L147" i="1" s="1"/>
  <c r="H147" i="1"/>
  <c r="Q148" i="1" l="1"/>
  <c r="S148" i="1" s="1"/>
  <c r="J148" i="1" l="1"/>
  <c r="K148" i="1" l="1"/>
  <c r="I148" i="1" s="1"/>
  <c r="M148" i="1"/>
  <c r="D148" i="1" s="1"/>
  <c r="R149" i="1"/>
  <c r="F148" i="1" l="1"/>
  <c r="G148" i="1"/>
  <c r="N148" i="1"/>
  <c r="E148" i="1" s="1"/>
  <c r="H148" i="1"/>
  <c r="Q149" i="1" l="1"/>
  <c r="S149" i="1" s="1"/>
  <c r="L148" i="1"/>
  <c r="J149" i="1" l="1"/>
  <c r="K149" i="1" l="1"/>
  <c r="I149" i="1" s="1"/>
  <c r="R150" i="1"/>
  <c r="M149" i="1"/>
  <c r="D149" i="1" s="1"/>
  <c r="F149" i="1" s="1"/>
  <c r="H149" i="1" l="1"/>
  <c r="N149" i="1"/>
  <c r="E149" i="1" s="1"/>
  <c r="L149" i="1"/>
  <c r="G149" i="1"/>
  <c r="Q150" i="1"/>
  <c r="S150" i="1" s="1"/>
  <c r="J150" i="1" l="1"/>
  <c r="R151" i="1" l="1"/>
  <c r="K150" i="1"/>
  <c r="I150" i="1" s="1"/>
  <c r="M150" i="1"/>
  <c r="D150" i="1" s="1"/>
  <c r="H150" i="1" l="1"/>
  <c r="G150" i="1"/>
  <c r="F150" i="1"/>
  <c r="N150" i="1"/>
  <c r="E150" i="1" s="1"/>
  <c r="Q151" i="1" l="1"/>
  <c r="S151" i="1" s="1"/>
  <c r="L150" i="1"/>
  <c r="J151" i="1" l="1"/>
  <c r="M151" i="1" l="1"/>
  <c r="D151" i="1" s="1"/>
  <c r="H151" i="1" s="1"/>
  <c r="R152" i="1"/>
  <c r="K151" i="1"/>
  <c r="I151" i="1" s="1"/>
  <c r="F151" i="1" l="1"/>
  <c r="L151" i="1" s="1"/>
  <c r="G151" i="1"/>
  <c r="N151" i="1"/>
  <c r="E151" i="1" s="1"/>
  <c r="Q152" i="1"/>
  <c r="S152" i="1" s="1"/>
  <c r="J152" i="1" l="1"/>
  <c r="R153" i="1" l="1"/>
  <c r="K152" i="1"/>
  <c r="I152" i="1" s="1"/>
  <c r="M152" i="1"/>
  <c r="D152" i="1" s="1"/>
  <c r="G152" i="1" l="1"/>
  <c r="H152" i="1"/>
  <c r="F152" i="1"/>
  <c r="L152" i="1" s="1"/>
  <c r="N152" i="1"/>
  <c r="E152" i="1" s="1"/>
  <c r="Q153" i="1" l="1"/>
  <c r="S153" i="1" s="1"/>
  <c r="J153" i="1" l="1"/>
  <c r="K153" i="1" l="1"/>
  <c r="I153" i="1" s="1"/>
  <c r="M153" i="1"/>
  <c r="D153" i="1" s="1"/>
  <c r="R154" i="1"/>
  <c r="G153" i="1" l="1"/>
  <c r="F153" i="1"/>
  <c r="L153" i="1" s="1"/>
  <c r="H153" i="1"/>
  <c r="N153" i="1"/>
  <c r="E153" i="1" s="1"/>
  <c r="Q154" i="1" l="1"/>
  <c r="S154" i="1" s="1"/>
  <c r="J154" i="1" l="1"/>
  <c r="R155" i="1" l="1"/>
  <c r="K154" i="1"/>
  <c r="I154" i="1" s="1"/>
  <c r="M154" i="1"/>
  <c r="D154" i="1" s="1"/>
  <c r="G154" i="1" l="1"/>
  <c r="H154" i="1"/>
  <c r="F154" i="1"/>
  <c r="L154" i="1" s="1"/>
  <c r="N154" i="1"/>
  <c r="E154" i="1" s="1"/>
  <c r="Q155" i="1" l="1"/>
  <c r="S155" i="1" s="1"/>
  <c r="J155" i="1" l="1"/>
  <c r="R156" i="1" l="1"/>
  <c r="K155" i="1"/>
  <c r="I155" i="1" s="1"/>
  <c r="M155" i="1"/>
  <c r="D155" i="1" s="1"/>
  <c r="G155" i="1" l="1"/>
  <c r="H155" i="1"/>
  <c r="F155" i="1"/>
  <c r="L155" i="1" s="1"/>
  <c r="N155" i="1"/>
  <c r="E155" i="1" s="1"/>
  <c r="Q156" i="1" l="1"/>
  <c r="S156" i="1" s="1"/>
  <c r="J156" i="1" l="1"/>
  <c r="R157" i="1" l="1"/>
  <c r="K156" i="1"/>
  <c r="I156" i="1" s="1"/>
  <c r="M156" i="1"/>
  <c r="D156" i="1" s="1"/>
  <c r="G156" i="1" l="1"/>
  <c r="F156" i="1"/>
  <c r="Q157" i="1" s="1"/>
  <c r="S157" i="1" s="1"/>
  <c r="H156" i="1"/>
  <c r="N156" i="1"/>
  <c r="E156" i="1" s="1"/>
  <c r="J157" i="1" l="1"/>
  <c r="L156" i="1"/>
  <c r="R158" i="1" l="1"/>
  <c r="K157" i="1"/>
  <c r="I157" i="1" s="1"/>
  <c r="M157" i="1"/>
  <c r="D157" i="1" s="1"/>
  <c r="G157" i="1" l="1"/>
  <c r="H157" i="1"/>
  <c r="F157" i="1"/>
  <c r="L157" i="1" s="1"/>
  <c r="N157" i="1"/>
  <c r="E157" i="1" s="1"/>
  <c r="Q158" i="1" l="1"/>
  <c r="S158" i="1" s="1"/>
  <c r="J158" i="1" l="1"/>
  <c r="K158" i="1" l="1"/>
  <c r="I158" i="1" s="1"/>
  <c r="M158" i="1"/>
  <c r="D158" i="1" s="1"/>
  <c r="R159" i="1"/>
  <c r="G158" i="1" l="1"/>
  <c r="H158" i="1"/>
  <c r="F158" i="1"/>
  <c r="L158" i="1" s="1"/>
  <c r="N158" i="1"/>
  <c r="E158" i="1" s="1"/>
  <c r="Q159" i="1" l="1"/>
  <c r="S159" i="1" s="1"/>
  <c r="J159" i="1" l="1"/>
  <c r="M159" i="1" l="1"/>
  <c r="D159" i="1" s="1"/>
  <c r="R160" i="1"/>
  <c r="K159" i="1"/>
  <c r="I159" i="1" s="1"/>
  <c r="G159" i="1" l="1"/>
  <c r="N159" i="1"/>
  <c r="E159" i="1" s="1"/>
  <c r="F159" i="1"/>
  <c r="L159" i="1" s="1"/>
  <c r="H159" i="1"/>
  <c r="Q160" i="1" l="1"/>
  <c r="S160" i="1" s="1"/>
  <c r="J160" i="1" l="1"/>
  <c r="R161" i="1" l="1"/>
  <c r="K160" i="1"/>
  <c r="I160" i="1" s="1"/>
  <c r="M160" i="1"/>
  <c r="D160" i="1" s="1"/>
  <c r="F160" i="1" s="1"/>
  <c r="L160" i="1" l="1"/>
  <c r="G160" i="1"/>
  <c r="H160" i="1"/>
  <c r="N160" i="1"/>
  <c r="E160" i="1" s="1"/>
  <c r="Q161" i="1"/>
  <c r="S161" i="1" s="1"/>
  <c r="J161" i="1" l="1"/>
  <c r="R162" i="1" l="1"/>
  <c r="K161" i="1"/>
  <c r="I161" i="1" s="1"/>
  <c r="M161" i="1"/>
  <c r="D161" i="1" s="1"/>
  <c r="H161" i="1" s="1"/>
  <c r="N161" i="1" l="1"/>
  <c r="E161" i="1" s="1"/>
  <c r="F161" i="1"/>
  <c r="L161" i="1" s="1"/>
  <c r="G161" i="1"/>
  <c r="Q162" i="1"/>
  <c r="S162" i="1" s="1"/>
  <c r="J162" i="1" l="1"/>
  <c r="M162" i="1" l="1"/>
  <c r="D162" i="1" s="1"/>
  <c r="K162" i="1"/>
  <c r="I162" i="1" s="1"/>
  <c r="R163" i="1"/>
  <c r="G162" i="1" l="1"/>
  <c r="N162" i="1"/>
  <c r="E162" i="1" s="1"/>
  <c r="F162" i="1"/>
  <c r="L162" i="1" s="1"/>
  <c r="H162" i="1"/>
  <c r="Q163" i="1" l="1"/>
  <c r="S163" i="1" s="1"/>
  <c r="J163" i="1" l="1"/>
  <c r="R164" i="1" l="1"/>
  <c r="M163" i="1"/>
  <c r="D163" i="1" s="1"/>
  <c r="H163" i="1" s="1"/>
  <c r="K163" i="1"/>
  <c r="I163" i="1" s="1"/>
  <c r="G163" i="1" l="1"/>
  <c r="F163" i="1"/>
  <c r="N163" i="1"/>
  <c r="E163" i="1" s="1"/>
  <c r="L163" i="1"/>
  <c r="Q164" i="1"/>
  <c r="S164" i="1" s="1"/>
  <c r="J164" i="1" l="1"/>
  <c r="K164" i="1" l="1"/>
  <c r="I164" i="1" s="1"/>
  <c r="M164" i="1"/>
  <c r="D164" i="1" s="1"/>
  <c r="R165" i="1"/>
  <c r="F164" i="1" l="1"/>
  <c r="G164" i="1"/>
  <c r="N164" i="1"/>
  <c r="E164" i="1" s="1"/>
  <c r="H164" i="1"/>
  <c r="Q165" i="1" l="1"/>
  <c r="S165" i="1" s="1"/>
  <c r="L164" i="1"/>
  <c r="J165" i="1" l="1"/>
  <c r="K165" i="1" l="1"/>
  <c r="I165" i="1" s="1"/>
  <c r="L165" i="1" s="1"/>
  <c r="M165" i="1"/>
  <c r="D165" i="1" s="1"/>
  <c r="G165" i="1" s="1"/>
  <c r="R166" i="1"/>
  <c r="F165" i="1" l="1"/>
  <c r="H165" i="1"/>
  <c r="N165" i="1"/>
  <c r="E165" i="1" s="1"/>
  <c r="Q166" i="1"/>
  <c r="S166" i="1" s="1"/>
  <c r="J166" i="1" l="1"/>
  <c r="M166" i="1" l="1"/>
  <c r="D166" i="1" s="1"/>
  <c r="K166" i="1"/>
  <c r="I166" i="1" s="1"/>
  <c r="R167" i="1"/>
  <c r="N166" i="1" l="1"/>
  <c r="E166" i="1" s="1"/>
  <c r="F166" i="1"/>
  <c r="G166" i="1"/>
  <c r="H166" i="1"/>
  <c r="L166" i="1"/>
  <c r="Q167" i="1"/>
  <c r="S167" i="1" s="1"/>
  <c r="J167" i="1" l="1"/>
  <c r="K167" i="1" l="1"/>
  <c r="M167" i="1"/>
  <c r="D167" i="1" s="1"/>
  <c r="F167" i="1" s="1"/>
  <c r="R168" i="1"/>
  <c r="H167" i="1" l="1"/>
  <c r="G167" i="1"/>
  <c r="I167" i="1"/>
  <c r="L167" i="1" s="1"/>
  <c r="N167" i="1"/>
  <c r="E167" i="1" s="1"/>
  <c r="Q168" i="1" l="1"/>
  <c r="S168" i="1" l="1"/>
  <c r="J168" i="1" s="1"/>
  <c r="R169" i="1" l="1"/>
  <c r="M168" i="1"/>
  <c r="D168" i="1" s="1"/>
  <c r="F168" i="1" s="1"/>
  <c r="K168" i="1"/>
  <c r="N168" i="1" s="1"/>
  <c r="E168" i="1" s="1"/>
  <c r="H168" i="1" l="1"/>
  <c r="G168" i="1"/>
  <c r="I168" i="1"/>
  <c r="L168" i="1" s="1"/>
  <c r="Q169" i="1" l="1"/>
  <c r="S169" i="1" s="1"/>
  <c r="J169" i="1" s="1"/>
  <c r="K169" i="1" l="1"/>
  <c r="N169" i="1" s="1"/>
  <c r="E169" i="1" s="1"/>
  <c r="M169" i="1"/>
  <c r="D169" i="1" s="1"/>
  <c r="G169" i="1" s="1"/>
  <c r="R170" i="1"/>
  <c r="F169" i="1" l="1"/>
  <c r="H169" i="1"/>
  <c r="I169" i="1"/>
  <c r="L169" i="1" s="1"/>
  <c r="Q170" i="1" l="1"/>
  <c r="S170" i="1" s="1"/>
  <c r="J170" i="1" s="1"/>
  <c r="K170" i="1" l="1"/>
  <c r="I170" i="1" s="1"/>
  <c r="L170" i="1" s="1"/>
  <c r="M170" i="1"/>
  <c r="D170" i="1" s="1"/>
  <c r="G170" i="1" s="1"/>
  <c r="R171" i="1"/>
  <c r="N170" i="1" l="1"/>
  <c r="E170" i="1" s="1"/>
  <c r="H170" i="1"/>
  <c r="F170" i="1"/>
  <c r="Q171" i="1"/>
  <c r="S171" i="1" s="1"/>
  <c r="J171" i="1" l="1"/>
  <c r="M171" i="1" l="1"/>
  <c r="D171" i="1" s="1"/>
  <c r="R172" i="1"/>
  <c r="K171" i="1"/>
  <c r="I171" i="1" l="1"/>
  <c r="Q172" i="1" s="1"/>
  <c r="S172" i="1" s="1"/>
  <c r="N171" i="1"/>
  <c r="E171" i="1" s="1"/>
  <c r="H171" i="1"/>
  <c r="F171" i="1"/>
  <c r="G171" i="1"/>
  <c r="L171" i="1" l="1"/>
  <c r="J172" i="1"/>
  <c r="K172" i="1" l="1"/>
  <c r="M172" i="1"/>
  <c r="D172" i="1" s="1"/>
  <c r="R173" i="1"/>
  <c r="H172" i="1" l="1"/>
  <c r="G172" i="1"/>
  <c r="F172" i="1"/>
  <c r="I172" i="1"/>
  <c r="Q173" i="1" s="1"/>
  <c r="S173" i="1" s="1"/>
  <c r="N172" i="1"/>
  <c r="E172" i="1" s="1"/>
  <c r="J173" i="1" l="1"/>
  <c r="L172" i="1"/>
  <c r="R174" i="1" l="1"/>
  <c r="M173" i="1"/>
  <c r="D173" i="1" s="1"/>
  <c r="F173" i="1" s="1"/>
  <c r="K173" i="1"/>
  <c r="I173" i="1" s="1"/>
  <c r="G173" i="1" l="1"/>
  <c r="H173" i="1"/>
  <c r="N173" i="1"/>
  <c r="E173" i="1" s="1"/>
  <c r="Q174" i="1"/>
  <c r="L173" i="1"/>
  <c r="S174" i="1" l="1"/>
  <c r="J174" i="1" s="1"/>
  <c r="R175" i="1" l="1"/>
  <c r="M174" i="1"/>
  <c r="D174" i="1" s="1"/>
  <c r="F174" i="1" s="1"/>
  <c r="K174" i="1"/>
  <c r="I174" i="1" s="1"/>
  <c r="G174" i="1" l="1"/>
  <c r="H174" i="1"/>
  <c r="L174" i="1"/>
  <c r="N174" i="1"/>
  <c r="E174" i="1" s="1"/>
  <c r="Q175" i="1"/>
  <c r="S175" i="1" s="1"/>
  <c r="J175" i="1" l="1"/>
  <c r="K175" i="1" l="1"/>
  <c r="I175" i="1" s="1"/>
  <c r="R176" i="1"/>
  <c r="M175" i="1"/>
  <c r="D175" i="1" s="1"/>
  <c r="H175" i="1" s="1"/>
  <c r="F175" i="1" l="1"/>
  <c r="N175" i="1"/>
  <c r="E175" i="1" s="1"/>
  <c r="G175" i="1"/>
  <c r="Q176" i="1"/>
  <c r="S176" i="1" s="1"/>
  <c r="L175" i="1"/>
  <c r="J176" i="1" l="1"/>
  <c r="K176" i="1" l="1"/>
  <c r="I176" i="1" s="1"/>
  <c r="M176" i="1"/>
  <c r="D176" i="1" s="1"/>
  <c r="G176" i="1" s="1"/>
  <c r="R177" i="1"/>
  <c r="F176" i="1" l="1"/>
  <c r="H176" i="1"/>
  <c r="N176" i="1"/>
  <c r="E176" i="1" s="1"/>
  <c r="L176" i="1"/>
  <c r="Q177" i="1"/>
  <c r="S177" i="1" s="1"/>
  <c r="J177" i="1" l="1"/>
  <c r="M177" i="1" l="1"/>
  <c r="D177" i="1" s="1"/>
  <c r="H177" i="1" s="1"/>
  <c r="K177" i="1"/>
  <c r="I177" i="1" s="1"/>
  <c r="R178" i="1"/>
  <c r="F177" i="1" l="1"/>
  <c r="N177" i="1"/>
  <c r="E177" i="1" s="1"/>
  <c r="G177" i="1"/>
  <c r="L177" i="1"/>
  <c r="Q178" i="1"/>
  <c r="S178" i="1" s="1"/>
  <c r="J178" i="1" l="1"/>
  <c r="K178" i="1" l="1"/>
  <c r="I178" i="1" s="1"/>
  <c r="R179" i="1"/>
  <c r="M178" i="1"/>
  <c r="D178" i="1" s="1"/>
  <c r="G178" i="1" l="1"/>
  <c r="F178" i="1"/>
  <c r="Q179" i="1" s="1"/>
  <c r="S179" i="1" s="1"/>
  <c r="H178" i="1"/>
  <c r="N178" i="1"/>
  <c r="E178" i="1" s="1"/>
  <c r="J179" i="1" l="1"/>
  <c r="L178" i="1"/>
  <c r="R180" i="1" l="1"/>
  <c r="M179" i="1"/>
  <c r="D179" i="1" s="1"/>
  <c r="K179" i="1"/>
  <c r="I179" i="1" s="1"/>
  <c r="G179" i="1" l="1"/>
  <c r="N179" i="1"/>
  <c r="E179" i="1" s="1"/>
  <c r="F179" i="1"/>
  <c r="L179" i="1" s="1"/>
  <c r="H179" i="1"/>
  <c r="Q180" i="1" l="1"/>
  <c r="S180" i="1" s="1"/>
  <c r="J180" i="1" l="1"/>
  <c r="R181" i="1" l="1"/>
  <c r="M180" i="1"/>
  <c r="D180" i="1" s="1"/>
  <c r="H180" i="1" s="1"/>
  <c r="K180" i="1"/>
  <c r="I180" i="1" s="1"/>
  <c r="G180" i="1" l="1"/>
  <c r="F180" i="1"/>
  <c r="Q181" i="1"/>
  <c r="S181" i="1" s="1"/>
  <c r="N180" i="1"/>
  <c r="E180" i="1" s="1"/>
  <c r="L180" i="1"/>
  <c r="J181" i="1" l="1"/>
  <c r="M181" i="1" l="1"/>
  <c r="D181" i="1" s="1"/>
  <c r="F181" i="1" s="1"/>
  <c r="R182" i="1"/>
  <c r="K181" i="1"/>
  <c r="I181" i="1" s="1"/>
  <c r="L181" i="1" l="1"/>
  <c r="N181" i="1"/>
  <c r="E181" i="1" s="1"/>
  <c r="H181" i="1"/>
  <c r="G181" i="1"/>
  <c r="Q182" i="1"/>
  <c r="S182" i="1" s="1"/>
  <c r="J182" i="1" l="1"/>
  <c r="K182" i="1" l="1"/>
  <c r="I182" i="1" s="1"/>
  <c r="R183" i="1"/>
  <c r="M182" i="1"/>
  <c r="D182" i="1" s="1"/>
  <c r="G182" i="1" l="1"/>
  <c r="H182" i="1"/>
  <c r="F182" i="1"/>
  <c r="Q183" i="1" s="1"/>
  <c r="S183" i="1" s="1"/>
  <c r="N182" i="1"/>
  <c r="E182" i="1" s="1"/>
  <c r="J183" i="1" l="1"/>
  <c r="L182" i="1"/>
  <c r="R184" i="1" l="1"/>
  <c r="M183" i="1"/>
  <c r="D183" i="1" s="1"/>
  <c r="K183" i="1"/>
  <c r="I183" i="1" s="1"/>
  <c r="G183" i="1" l="1"/>
  <c r="N183" i="1"/>
  <c r="E183" i="1" s="1"/>
  <c r="H183" i="1"/>
  <c r="F183" i="1"/>
  <c r="L183" i="1" s="1"/>
  <c r="Q184" i="1" l="1"/>
  <c r="S184" i="1" s="1"/>
  <c r="J184" i="1" l="1"/>
  <c r="K184" i="1" l="1"/>
  <c r="I184" i="1" s="1"/>
  <c r="M184" i="1"/>
  <c r="D184" i="1" s="1"/>
  <c r="F184" i="1" s="1"/>
  <c r="R185" i="1"/>
  <c r="L184" i="1" l="1"/>
  <c r="N184" i="1"/>
  <c r="E184" i="1" s="1"/>
  <c r="H184" i="1"/>
  <c r="G184" i="1"/>
  <c r="Q185" i="1"/>
  <c r="S185" i="1" s="1"/>
  <c r="J185" i="1" l="1"/>
  <c r="K185" i="1" l="1"/>
  <c r="I185" i="1" s="1"/>
  <c r="R186" i="1"/>
  <c r="M185" i="1"/>
  <c r="D185" i="1" s="1"/>
  <c r="H185" i="1" s="1"/>
  <c r="N185" i="1" l="1"/>
  <c r="E185" i="1" s="1"/>
  <c r="G185" i="1"/>
  <c r="F185" i="1"/>
  <c r="L185" i="1" s="1"/>
  <c r="Q186" i="1"/>
  <c r="S186" i="1" s="1"/>
  <c r="J186" i="1" l="1"/>
  <c r="M186" i="1" l="1"/>
  <c r="D186" i="1" s="1"/>
  <c r="G186" i="1" s="1"/>
  <c r="K186" i="1"/>
  <c r="I186" i="1" s="1"/>
  <c r="R187" i="1"/>
  <c r="H186" i="1" l="1"/>
  <c r="F186" i="1"/>
  <c r="N186" i="1"/>
  <c r="E186" i="1" s="1"/>
  <c r="L186" i="1"/>
  <c r="Q187" i="1"/>
  <c r="S187" i="1" s="1"/>
  <c r="J187" i="1" l="1"/>
  <c r="R188" i="1" l="1"/>
  <c r="K187" i="1"/>
  <c r="I187" i="1" s="1"/>
  <c r="M187" i="1"/>
  <c r="D187" i="1" s="1"/>
  <c r="G187" i="1" l="1"/>
  <c r="F187" i="1"/>
  <c r="L187" i="1" s="1"/>
  <c r="H187" i="1"/>
  <c r="N187" i="1"/>
  <c r="E187" i="1" s="1"/>
  <c r="Q188" i="1" l="1"/>
  <c r="S188" i="1" s="1"/>
  <c r="J188" i="1" l="1"/>
  <c r="K188" i="1" l="1"/>
  <c r="I188" i="1" s="1"/>
  <c r="M188" i="1"/>
  <c r="D188" i="1" s="1"/>
  <c r="R189" i="1"/>
  <c r="G188" i="1" l="1"/>
  <c r="F188" i="1"/>
  <c r="L188" i="1" s="1"/>
  <c r="H188" i="1"/>
  <c r="N188" i="1"/>
  <c r="E188" i="1" s="1"/>
  <c r="Q189" i="1" l="1"/>
  <c r="S189" i="1" s="1"/>
  <c r="J189" i="1" l="1"/>
  <c r="M189" i="1" l="1"/>
  <c r="D189" i="1" s="1"/>
  <c r="K189" i="1"/>
  <c r="I189" i="1" s="1"/>
  <c r="R190" i="1"/>
  <c r="G189" i="1" l="1"/>
  <c r="N189" i="1"/>
  <c r="E189" i="1" s="1"/>
  <c r="F189" i="1"/>
  <c r="L189" i="1" s="1"/>
  <c r="H189" i="1"/>
  <c r="Q190" i="1" l="1"/>
  <c r="S190" i="1" s="1"/>
  <c r="J190" i="1" l="1"/>
  <c r="M190" i="1" l="1"/>
  <c r="D190" i="1" s="1"/>
  <c r="R191" i="1"/>
  <c r="K190" i="1"/>
  <c r="I190" i="1" s="1"/>
  <c r="H190" i="1" l="1"/>
  <c r="G190" i="1"/>
  <c r="F190" i="1"/>
  <c r="N190" i="1"/>
  <c r="E190" i="1" s="1"/>
  <c r="L190" i="1" l="1"/>
  <c r="Q191" i="1"/>
  <c r="S191" i="1" s="1"/>
  <c r="J191" i="1" l="1"/>
  <c r="M191" i="1" l="1"/>
  <c r="D191" i="1" s="1"/>
  <c r="H191" i="1" s="1"/>
  <c r="K191" i="1"/>
  <c r="I191" i="1" s="1"/>
  <c r="R192" i="1"/>
  <c r="F191" i="1" l="1"/>
  <c r="G191" i="1"/>
  <c r="N191" i="1"/>
  <c r="E191" i="1" s="1"/>
  <c r="L191" i="1"/>
  <c r="Q192" i="1"/>
  <c r="S192" i="1" s="1"/>
  <c r="J192" i="1" l="1"/>
  <c r="R193" i="1" l="1"/>
  <c r="K192" i="1"/>
  <c r="I192" i="1" s="1"/>
  <c r="M192" i="1"/>
  <c r="D192" i="1" s="1"/>
  <c r="G192" i="1" l="1"/>
  <c r="F192" i="1"/>
  <c r="L192" i="1" s="1"/>
  <c r="H192" i="1"/>
  <c r="N192" i="1"/>
  <c r="E192" i="1" s="1"/>
  <c r="Q193" i="1" l="1"/>
  <c r="S193" i="1" s="1"/>
  <c r="J193" i="1" l="1"/>
  <c r="K193" i="1" l="1"/>
  <c r="I193" i="1" s="1"/>
  <c r="R194" i="1"/>
  <c r="M193" i="1"/>
  <c r="D193" i="1" s="1"/>
  <c r="G193" i="1" l="1"/>
  <c r="F193" i="1"/>
  <c r="L193" i="1" s="1"/>
  <c r="H193" i="1"/>
  <c r="N193" i="1"/>
  <c r="E193" i="1" s="1"/>
  <c r="Q194" i="1" l="1"/>
  <c r="S194" i="1" s="1"/>
  <c r="J194" i="1" l="1"/>
  <c r="M194" i="1" l="1"/>
  <c r="D194" i="1" s="1"/>
  <c r="K194" i="1"/>
  <c r="I194" i="1" s="1"/>
  <c r="R195" i="1"/>
  <c r="G194" i="1" l="1"/>
  <c r="N194" i="1"/>
  <c r="E194" i="1" s="1"/>
  <c r="F194" i="1"/>
  <c r="L194" i="1" s="1"/>
  <c r="H194" i="1"/>
  <c r="Q195" i="1" l="1"/>
  <c r="S195" i="1" s="1"/>
  <c r="J195" i="1" l="1"/>
  <c r="K195" i="1" l="1"/>
  <c r="I195" i="1" s="1"/>
  <c r="R196" i="1"/>
  <c r="M195" i="1"/>
  <c r="D195" i="1" s="1"/>
  <c r="H195" i="1" s="1"/>
  <c r="F195" i="1" l="1"/>
  <c r="N195" i="1"/>
  <c r="E195" i="1" s="1"/>
  <c r="G195" i="1"/>
  <c r="L195" i="1"/>
  <c r="Q196" i="1"/>
  <c r="S196" i="1" s="1"/>
  <c r="J196" i="1" l="1"/>
  <c r="M196" i="1" l="1"/>
  <c r="D196" i="1" s="1"/>
  <c r="K196" i="1"/>
  <c r="I196" i="1" s="1"/>
  <c r="R197" i="1"/>
  <c r="H196" i="1" l="1"/>
  <c r="G196" i="1"/>
  <c r="F196" i="1"/>
  <c r="N196" i="1"/>
  <c r="E196" i="1" s="1"/>
  <c r="L196" i="1" l="1"/>
  <c r="Q197" i="1"/>
  <c r="S197" i="1" s="1"/>
  <c r="J197" i="1" l="1"/>
  <c r="M197" i="1" l="1"/>
  <c r="D197" i="1" s="1"/>
  <c r="G197" i="1" s="1"/>
  <c r="K197" i="1"/>
  <c r="I197" i="1" s="1"/>
  <c r="R198" i="1"/>
  <c r="F197" i="1" l="1"/>
  <c r="H197" i="1"/>
  <c r="N197" i="1"/>
  <c r="E197" i="1" s="1"/>
  <c r="L197" i="1"/>
  <c r="Q198" i="1"/>
  <c r="S198" i="1" s="1"/>
  <c r="J198" i="1" l="1"/>
  <c r="R199" i="1" s="1"/>
  <c r="K198" i="1" l="1"/>
  <c r="M198" i="1"/>
  <c r="D198" i="1" s="1"/>
  <c r="I198" i="1" l="1"/>
  <c r="Q199" i="1" s="1"/>
  <c r="S199" i="1" s="1"/>
  <c r="J199" i="1" s="1"/>
  <c r="G198" i="1"/>
  <c r="H198" i="1"/>
  <c r="F198" i="1"/>
  <c r="N198" i="1"/>
  <c r="E198" i="1" s="1"/>
  <c r="L198" i="1" l="1"/>
  <c r="M199" i="1"/>
  <c r="D199" i="1" s="1"/>
  <c r="R200" i="1"/>
  <c r="K199" i="1"/>
  <c r="N199" i="1" l="1"/>
  <c r="E199" i="1" s="1"/>
  <c r="I199" i="1"/>
  <c r="L199" i="1" s="1"/>
  <c r="H199" i="1"/>
  <c r="F199" i="1"/>
  <c r="G199" i="1"/>
  <c r="Q200" i="1" l="1"/>
  <c r="S200" i="1" s="1"/>
  <c r="J200" i="1" s="1"/>
  <c r="R201" i="1" l="1"/>
  <c r="M200" i="1"/>
  <c r="D200" i="1" s="1"/>
  <c r="K200" i="1"/>
  <c r="F200" i="1" l="1"/>
  <c r="H200" i="1"/>
  <c r="G200" i="1"/>
  <c r="N200" i="1"/>
  <c r="E200" i="1" s="1"/>
  <c r="I200" i="1"/>
  <c r="L200" i="1" s="1"/>
  <c r="Q201" i="1" l="1"/>
  <c r="S201" i="1" s="1"/>
  <c r="J201" i="1" s="1"/>
  <c r="M201" i="1" s="1"/>
  <c r="D201" i="1" s="1"/>
  <c r="R202" i="1" l="1"/>
  <c r="K201" i="1"/>
  <c r="N201" i="1" s="1"/>
  <c r="E201" i="1" s="1"/>
  <c r="H201" i="1"/>
  <c r="G201" i="1"/>
  <c r="F201" i="1"/>
  <c r="I201" i="1" l="1"/>
  <c r="L201" i="1" s="1"/>
  <c r="Q202" i="1" l="1"/>
  <c r="S202" i="1" s="1"/>
  <c r="J202" i="1" s="1"/>
  <c r="M202" i="1" s="1"/>
  <c r="D202" i="1" s="1"/>
  <c r="K202" i="1" l="1"/>
  <c r="I202" i="1" s="1"/>
  <c r="L202" i="1" s="1"/>
  <c r="R203" i="1"/>
  <c r="G202" i="1"/>
  <c r="H202" i="1"/>
  <c r="F202" i="1"/>
  <c r="N202" i="1" l="1"/>
  <c r="E202" i="1" s="1"/>
  <c r="Q203" i="1"/>
  <c r="S203" i="1" s="1"/>
  <c r="J203" i="1" s="1"/>
  <c r="M203" i="1" s="1"/>
  <c r="D203" i="1" s="1"/>
  <c r="R204" i="1" l="1"/>
  <c r="K203" i="1"/>
  <c r="N203" i="1" s="1"/>
  <c r="E203" i="1" s="1"/>
  <c r="H203" i="1"/>
  <c r="G203" i="1"/>
  <c r="F203" i="1"/>
  <c r="I203" i="1" l="1"/>
  <c r="L203" i="1" s="1"/>
  <c r="Q204" i="1" l="1"/>
  <c r="S204" i="1" s="1"/>
  <c r="J204" i="1" s="1"/>
  <c r="M204" i="1" s="1"/>
  <c r="D204" i="1" s="1"/>
  <c r="K204" i="1" l="1"/>
  <c r="N204" i="1" s="1"/>
  <c r="E204" i="1" s="1"/>
  <c r="G204" i="1"/>
  <c r="H204" i="1"/>
  <c r="F204" i="1"/>
  <c r="I204" i="1" l="1"/>
  <c r="L20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tc={FB410DFE-61F3-4E15-BFFA-EB7DD4A288F2}</author>
    <author>tc={D07E8777-DD1B-479B-909F-963130792390}</author>
    <author>tc={83AA4D7E-DB97-4645-80A7-225E5B623C91}</author>
    <author>tc={58070C82-CA8D-4E21-8D9F-B15186ACAC1A}</author>
    <author>tc={164C72C8-1AA2-482A-8829-74DDB0B50C9F}</author>
    <author>tc={9B53482F-F4BC-41E2-8946-0D9AAC461CD3}</author>
  </authors>
  <commentList>
    <comment ref="U6" authorId="0" shapeId="0" xr:uid="{FB410DFE-61F3-4E15-BFFA-EB7DD4A288F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16 but normally 2 or 3</t>
      </text>
    </comment>
    <comment ref="U7" authorId="1" shapeId="0" xr:uid="{D07E8777-DD1B-479B-909F-9631307923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3</t>
      </text>
    </comment>
    <comment ref="P13" authorId="2" shapeId="0" xr:uid="{83AA4D7E-DB97-4645-80A7-225E5B623C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4 (Wuhan)</t>
      </text>
    </comment>
    <comment ref="C17" authorId="3" shapeId="0" xr:uid="{58070C82-CA8D-4E21-8D9F-B15186ACAC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emergency state begining</t>
      </text>
    </comment>
    <comment ref="C31" authorId="4" shapeId="0" xr:uid="{164C72C8-1AA2-482A-8829-74DDB0B50C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2 weeks after emergeny state</t>
      </text>
    </comment>
    <comment ref="C44" authorId="5" shapeId="0" xr:uid="{9B53482F-F4BC-41E2-8946-0D9AAC461C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month after state emergency</t>
      </text>
    </comment>
  </commentList>
</comments>
</file>

<file path=xl/sharedStrings.xml><?xml version="1.0" encoding="utf-8"?>
<sst xmlns="http://schemas.openxmlformats.org/spreadsheetml/2006/main" count="42" uniqueCount="38">
  <si>
    <t>F</t>
  </si>
  <si>
    <t>%</t>
  </si>
  <si>
    <t>S</t>
  </si>
  <si>
    <t>I</t>
  </si>
  <si>
    <t>R</t>
  </si>
  <si>
    <t>DAY</t>
  </si>
  <si>
    <t>DATE</t>
  </si>
  <si>
    <t>INFECTED</t>
  </si>
  <si>
    <t>RECOVERED</t>
  </si>
  <si>
    <t>DEATHS</t>
  </si>
  <si>
    <t>dS/dt</t>
  </si>
  <si>
    <t>dI/dt</t>
  </si>
  <si>
    <t>dR/dt</t>
  </si>
  <si>
    <t>MU</t>
  </si>
  <si>
    <t>GAMMA</t>
  </si>
  <si>
    <t>BETA</t>
  </si>
  <si>
    <t>EFE</t>
  </si>
  <si>
    <t>SIRS RESULT</t>
  </si>
  <si>
    <t>dS</t>
  </si>
  <si>
    <t>dI</t>
  </si>
  <si>
    <t>dR</t>
  </si>
  <si>
    <t>a</t>
  </si>
  <si>
    <t>b</t>
  </si>
  <si>
    <t>c</t>
  </si>
  <si>
    <t>Predicted I</t>
  </si>
  <si>
    <t>SIRS AVERAGE CONFIRMED SINCE QUARANTINE</t>
  </si>
  <si>
    <t>DIF</t>
  </si>
  <si>
    <t>TOTAL POPULATION</t>
  </si>
  <si>
    <t>TOTAL HOMES</t>
  </si>
  <si>
    <t>AVERAGE FAMILY SIZE</t>
  </si>
  <si>
    <t>EXPOSED QUARANTINE REDUCTION</t>
  </si>
  <si>
    <t>DATA</t>
  </si>
  <si>
    <t>Real I</t>
  </si>
  <si>
    <t>GALICIA</t>
  </si>
  <si>
    <t>SIRS MODEL</t>
  </si>
  <si>
    <t xml:space="preserve">AVERAGE INFECTED INTERACTION WITHOUT QUARANTINE </t>
  </si>
  <si>
    <t>PREQUARANTINE CONTAGION RATIO PER PERSON</t>
  </si>
  <si>
    <t>POSTQUARANTINE CONTAGION RATIO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</si>
</sst>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" fontId="0" fillId="2" borderId="1" xfId="1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7" xfId="1" applyNumberFormat="1" applyFont="1" applyFill="1" applyBorder="1" applyAlignment="1">
      <alignment horizontal="center" vertical="center"/>
    </xf>
    <xf numFmtId="16" fontId="0" fillId="2" borderId="7" xfId="0" applyNumberFormat="1" applyFill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" fontId="0" fillId="2" borderId="6" xfId="1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1" fontId="0" fillId="2" borderId="7" xfId="1" applyNumberFormat="1" applyFon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" fontId="0" fillId="0" borderId="25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2" borderId="4" xfId="1" applyNumberFormat="1" applyFon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16" fontId="0" fillId="2" borderId="5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2" borderId="22" xfId="0" applyNumberFormat="1" applyFill="1" applyBorder="1" applyAlignment="1">
      <alignment horizontal="center" vertical="center"/>
    </xf>
    <xf numFmtId="11" fontId="0" fillId="2" borderId="21" xfId="0" applyNumberForma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1" fontId="0" fillId="0" borderId="28" xfId="1" applyNumberFormat="1" applyFont="1" applyBorder="1" applyAlignment="1">
      <alignment horizontal="center" vertical="center"/>
    </xf>
    <xf numFmtId="11" fontId="0" fillId="0" borderId="29" xfId="0" applyNumberFormat="1" applyBorder="1" applyAlignment="1">
      <alignment horizontal="center" vertical="center"/>
    </xf>
    <xf numFmtId="11" fontId="0" fillId="0" borderId="30" xfId="0" applyNumberForma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6" fontId="0" fillId="3" borderId="7" xfId="0" applyNumberForma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1" applyNumberFormat="1" applyFon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16" fontId="0" fillId="3" borderId="5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1" applyNumberFormat="1" applyFon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" fontId="0" fillId="0" borderId="8" xfId="1" applyNumberFormat="1" applyFont="1" applyBorder="1" applyAlignment="1">
      <alignment horizontal="center" vertical="center"/>
    </xf>
    <xf numFmtId="1" fontId="0" fillId="0" borderId="9" xfId="1" applyNumberFormat="1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2" borderId="19" xfId="0" applyNumberFormat="1" applyFill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4" fontId="0" fillId="2" borderId="19" xfId="1" applyNumberFormat="1" applyFont="1" applyFill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0" fillId="2" borderId="22" xfId="0" applyNumberFormat="1" applyFill="1" applyBorder="1" applyAlignment="1">
      <alignment horizontal="center" vertical="center"/>
    </xf>
    <xf numFmtId="1" fontId="0" fillId="2" borderId="21" xfId="1" applyNumberFormat="1" applyFont="1" applyFill="1" applyBorder="1" applyAlignment="1">
      <alignment horizontal="center" vertical="center"/>
    </xf>
    <xf numFmtId="1" fontId="0" fillId="2" borderId="23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" fontId="0" fillId="0" borderId="1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1" fontId="0" fillId="2" borderId="3" xfId="0" applyNumberFormat="1" applyFill="1" applyBorder="1" applyAlignment="1">
      <alignment horizontal="center" vertical="center"/>
    </xf>
    <xf numFmtId="11" fontId="0" fillId="2" borderId="4" xfId="0" applyNumberForma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1" fontId="0" fillId="2" borderId="6" xfId="0" applyNumberFormat="1" applyFill="1" applyBorder="1" applyAlignment="1">
      <alignment horizontal="center" vertical="center"/>
    </xf>
    <xf numFmtId="10" fontId="0" fillId="2" borderId="5" xfId="1" applyNumberFormat="1" applyFont="1" applyFill="1" applyBorder="1" applyAlignment="1">
      <alignment horizontal="center" vertical="center"/>
    </xf>
    <xf numFmtId="10" fontId="0" fillId="0" borderId="7" xfId="1" applyNumberFormat="1" applyFont="1" applyBorder="1" applyAlignment="1">
      <alignment horizontal="center" vertical="center"/>
    </xf>
    <xf numFmtId="10" fontId="0" fillId="2" borderId="7" xfId="1" applyNumberFormat="1" applyFont="1" applyFill="1" applyBorder="1" applyAlignment="1">
      <alignment horizontal="center" vertical="center"/>
    </xf>
    <xf numFmtId="10" fontId="0" fillId="0" borderId="10" xfId="1" applyNumberFormat="1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2" borderId="6" xfId="1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" fontId="0" fillId="0" borderId="23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4" fontId="0" fillId="0" borderId="4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65" fontId="0" fillId="0" borderId="44" xfId="1" applyNumberFormat="1" applyFont="1" applyBorder="1" applyAlignment="1">
      <alignment horizontal="center" vertical="center"/>
    </xf>
    <xf numFmtId="165" fontId="0" fillId="2" borderId="32" xfId="1" applyNumberFormat="1" applyFont="1" applyFill="1" applyBorder="1" applyAlignment="1">
      <alignment horizontal="center" vertical="center"/>
    </xf>
    <xf numFmtId="165" fontId="0" fillId="0" borderId="32" xfId="1" applyNumberFormat="1" applyFont="1" applyBorder="1" applyAlignment="1">
      <alignment horizontal="center" vertical="center"/>
    </xf>
    <xf numFmtId="165" fontId="0" fillId="0" borderId="33" xfId="1" applyNumberFormat="1" applyFont="1" applyBorder="1" applyAlignment="1">
      <alignment horizontal="center" vertical="center"/>
    </xf>
    <xf numFmtId="165" fontId="0" fillId="2" borderId="31" xfId="1" applyNumberFormat="1" applyFont="1" applyFill="1" applyBorder="1" applyAlignment="1">
      <alignment horizontal="center" vertical="center"/>
    </xf>
    <xf numFmtId="165" fontId="0" fillId="0" borderId="34" xfId="1" applyNumberFormat="1" applyFon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6" fontId="0" fillId="2" borderId="25" xfId="0" applyNumberForma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0" fontId="0" fillId="0" borderId="35" xfId="1" applyNumberFormat="1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GALICIAn's infected population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ACCUMULATED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'SPANISH SIRS MODEL'!$B$4:$B$204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'SPANISH SIRS MODEL'!$D$4:$D$204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18</c:v>
                </c:pt>
                <c:pt idx="9">
                  <c:v>27</c:v>
                </c:pt>
                <c:pt idx="10">
                  <c:v>44</c:v>
                </c:pt>
                <c:pt idx="11">
                  <c:v>67</c:v>
                </c:pt>
                <c:pt idx="12">
                  <c:v>112</c:v>
                </c:pt>
                <c:pt idx="13">
                  <c:v>135</c:v>
                </c:pt>
                <c:pt idx="14">
                  <c:v>189</c:v>
                </c:pt>
                <c:pt idx="15">
                  <c:v>239</c:v>
                </c:pt>
                <c:pt idx="16">
                  <c:v>285</c:v>
                </c:pt>
                <c:pt idx="17">
                  <c:v>333</c:v>
                </c:pt>
                <c:pt idx="18">
                  <c:v>444</c:v>
                </c:pt>
                <c:pt idx="19">
                  <c:v>567</c:v>
                </c:pt>
                <c:pt idx="20">
                  <c:v>721</c:v>
                </c:pt>
                <c:pt idx="21">
                  <c:v>885</c:v>
                </c:pt>
                <c:pt idx="22" formatCode="0">
                  <c:v>1170</c:v>
                </c:pt>
                <c:pt idx="23" formatCode="0">
                  <c:v>1458</c:v>
                </c:pt>
                <c:pt idx="24" formatCode="0">
                  <c:v>1812</c:v>
                </c:pt>
                <c:pt idx="25" formatCode="0">
                  <c:v>2243</c:v>
                </c:pt>
                <c:pt idx="26" formatCode="0">
                  <c:v>2762</c:v>
                </c:pt>
                <c:pt idx="27" formatCode="0">
                  <c:v>3379</c:v>
                </c:pt>
                <c:pt idx="28" formatCode="0">
                  <c:v>4102</c:v>
                </c:pt>
                <c:pt idx="29" formatCode="0">
                  <c:v>4935</c:v>
                </c:pt>
                <c:pt idx="30" formatCode="0">
                  <c:v>5876</c:v>
                </c:pt>
                <c:pt idx="31" formatCode="0">
                  <c:v>6917</c:v>
                </c:pt>
                <c:pt idx="32" formatCode="0">
                  <c:v>8043</c:v>
                </c:pt>
                <c:pt idx="33" formatCode="0">
                  <c:v>9232</c:v>
                </c:pt>
                <c:pt idx="34" formatCode="0">
                  <c:v>10457</c:v>
                </c:pt>
                <c:pt idx="35" formatCode="0">
                  <c:v>11689</c:v>
                </c:pt>
                <c:pt idx="36" formatCode="0">
                  <c:v>12899</c:v>
                </c:pt>
                <c:pt idx="37" formatCode="0">
                  <c:v>14060</c:v>
                </c:pt>
                <c:pt idx="38" formatCode="0">
                  <c:v>15150</c:v>
                </c:pt>
                <c:pt idx="39" formatCode="0">
                  <c:v>16152</c:v>
                </c:pt>
                <c:pt idx="40" formatCode="0">
                  <c:v>17056</c:v>
                </c:pt>
                <c:pt idx="41" formatCode="0">
                  <c:v>17857</c:v>
                </c:pt>
                <c:pt idx="42" formatCode="0">
                  <c:v>18556</c:v>
                </c:pt>
                <c:pt idx="43" formatCode="0">
                  <c:v>19156</c:v>
                </c:pt>
                <c:pt idx="44" formatCode="0">
                  <c:v>19663</c:v>
                </c:pt>
                <c:pt idx="45" formatCode="0">
                  <c:v>20086</c:v>
                </c:pt>
                <c:pt idx="46" formatCode="0">
                  <c:v>20433</c:v>
                </c:pt>
                <c:pt idx="47" formatCode="0">
                  <c:v>20713</c:v>
                </c:pt>
                <c:pt idx="48" formatCode="0">
                  <c:v>20934</c:v>
                </c:pt>
                <c:pt idx="49">
                  <c:v>21105</c:v>
                </c:pt>
                <c:pt idx="50">
                  <c:v>21232</c:v>
                </c:pt>
                <c:pt idx="51">
                  <c:v>21322</c:v>
                </c:pt>
                <c:pt idx="52">
                  <c:v>21381</c:v>
                </c:pt>
                <c:pt idx="53">
                  <c:v>21414</c:v>
                </c:pt>
                <c:pt idx="54">
                  <c:v>21425</c:v>
                </c:pt>
                <c:pt idx="55">
                  <c:v>21425</c:v>
                </c:pt>
                <c:pt idx="56">
                  <c:v>21425</c:v>
                </c:pt>
                <c:pt idx="57">
                  <c:v>21425</c:v>
                </c:pt>
                <c:pt idx="58">
                  <c:v>21425</c:v>
                </c:pt>
                <c:pt idx="59">
                  <c:v>21425</c:v>
                </c:pt>
                <c:pt idx="60">
                  <c:v>21425</c:v>
                </c:pt>
                <c:pt idx="61">
                  <c:v>21425</c:v>
                </c:pt>
                <c:pt idx="62">
                  <c:v>21425</c:v>
                </c:pt>
                <c:pt idx="63">
                  <c:v>21425</c:v>
                </c:pt>
                <c:pt idx="64">
                  <c:v>21425</c:v>
                </c:pt>
                <c:pt idx="65">
                  <c:v>21425</c:v>
                </c:pt>
                <c:pt idx="66">
                  <c:v>21425</c:v>
                </c:pt>
                <c:pt idx="67">
                  <c:v>21425</c:v>
                </c:pt>
                <c:pt idx="68">
                  <c:v>21425</c:v>
                </c:pt>
                <c:pt idx="69">
                  <c:v>21425</c:v>
                </c:pt>
                <c:pt idx="70">
                  <c:v>21425</c:v>
                </c:pt>
                <c:pt idx="71">
                  <c:v>21425</c:v>
                </c:pt>
                <c:pt idx="72">
                  <c:v>21425</c:v>
                </c:pt>
                <c:pt idx="73">
                  <c:v>21425</c:v>
                </c:pt>
                <c:pt idx="74">
                  <c:v>21425</c:v>
                </c:pt>
                <c:pt idx="75">
                  <c:v>21425</c:v>
                </c:pt>
                <c:pt idx="76">
                  <c:v>21425</c:v>
                </c:pt>
                <c:pt idx="77">
                  <c:v>21425</c:v>
                </c:pt>
                <c:pt idx="78">
                  <c:v>21425</c:v>
                </c:pt>
                <c:pt idx="79">
                  <c:v>21425</c:v>
                </c:pt>
                <c:pt idx="80">
                  <c:v>21425</c:v>
                </c:pt>
                <c:pt idx="81">
                  <c:v>21425</c:v>
                </c:pt>
                <c:pt idx="82">
                  <c:v>21425</c:v>
                </c:pt>
                <c:pt idx="83">
                  <c:v>21425</c:v>
                </c:pt>
                <c:pt idx="84">
                  <c:v>21425</c:v>
                </c:pt>
                <c:pt idx="85">
                  <c:v>21425</c:v>
                </c:pt>
                <c:pt idx="86">
                  <c:v>21425</c:v>
                </c:pt>
                <c:pt idx="87">
                  <c:v>21425</c:v>
                </c:pt>
                <c:pt idx="88">
                  <c:v>21425</c:v>
                </c:pt>
                <c:pt idx="89">
                  <c:v>21425</c:v>
                </c:pt>
                <c:pt idx="90">
                  <c:v>21425</c:v>
                </c:pt>
                <c:pt idx="91">
                  <c:v>21425</c:v>
                </c:pt>
                <c:pt idx="92">
                  <c:v>21425</c:v>
                </c:pt>
                <c:pt idx="93">
                  <c:v>21425</c:v>
                </c:pt>
                <c:pt idx="94">
                  <c:v>21425</c:v>
                </c:pt>
                <c:pt idx="95">
                  <c:v>21425</c:v>
                </c:pt>
                <c:pt idx="96">
                  <c:v>21425</c:v>
                </c:pt>
                <c:pt idx="97">
                  <c:v>21425</c:v>
                </c:pt>
                <c:pt idx="98">
                  <c:v>21425</c:v>
                </c:pt>
                <c:pt idx="99">
                  <c:v>21425</c:v>
                </c:pt>
                <c:pt idx="100">
                  <c:v>21425</c:v>
                </c:pt>
                <c:pt idx="101">
                  <c:v>21425</c:v>
                </c:pt>
                <c:pt idx="102">
                  <c:v>21425</c:v>
                </c:pt>
                <c:pt idx="103">
                  <c:v>21425</c:v>
                </c:pt>
                <c:pt idx="104">
                  <c:v>21425</c:v>
                </c:pt>
                <c:pt idx="105">
                  <c:v>21425</c:v>
                </c:pt>
                <c:pt idx="106">
                  <c:v>21425</c:v>
                </c:pt>
                <c:pt idx="107">
                  <c:v>21425</c:v>
                </c:pt>
                <c:pt idx="108">
                  <c:v>21425</c:v>
                </c:pt>
                <c:pt idx="109">
                  <c:v>21425</c:v>
                </c:pt>
                <c:pt idx="110">
                  <c:v>21425</c:v>
                </c:pt>
                <c:pt idx="111">
                  <c:v>21425</c:v>
                </c:pt>
                <c:pt idx="112">
                  <c:v>21425</c:v>
                </c:pt>
                <c:pt idx="113">
                  <c:v>21425</c:v>
                </c:pt>
                <c:pt idx="114">
                  <c:v>21425</c:v>
                </c:pt>
                <c:pt idx="115">
                  <c:v>21425</c:v>
                </c:pt>
                <c:pt idx="116">
                  <c:v>21425</c:v>
                </c:pt>
                <c:pt idx="117">
                  <c:v>21425</c:v>
                </c:pt>
                <c:pt idx="118">
                  <c:v>21425</c:v>
                </c:pt>
                <c:pt idx="119">
                  <c:v>21425</c:v>
                </c:pt>
                <c:pt idx="120">
                  <c:v>21425</c:v>
                </c:pt>
                <c:pt idx="121">
                  <c:v>21425</c:v>
                </c:pt>
                <c:pt idx="122">
                  <c:v>21425</c:v>
                </c:pt>
                <c:pt idx="123">
                  <c:v>21425</c:v>
                </c:pt>
                <c:pt idx="124">
                  <c:v>21425</c:v>
                </c:pt>
                <c:pt idx="125">
                  <c:v>21425</c:v>
                </c:pt>
                <c:pt idx="126">
                  <c:v>21425</c:v>
                </c:pt>
                <c:pt idx="127">
                  <c:v>21425</c:v>
                </c:pt>
                <c:pt idx="128">
                  <c:v>21425</c:v>
                </c:pt>
                <c:pt idx="129">
                  <c:v>21425</c:v>
                </c:pt>
                <c:pt idx="130">
                  <c:v>21425</c:v>
                </c:pt>
                <c:pt idx="131">
                  <c:v>21425</c:v>
                </c:pt>
                <c:pt idx="132">
                  <c:v>21425</c:v>
                </c:pt>
                <c:pt idx="133">
                  <c:v>21425</c:v>
                </c:pt>
                <c:pt idx="134">
                  <c:v>21425</c:v>
                </c:pt>
                <c:pt idx="135">
                  <c:v>21425</c:v>
                </c:pt>
                <c:pt idx="136">
                  <c:v>21425</c:v>
                </c:pt>
                <c:pt idx="137">
                  <c:v>21425</c:v>
                </c:pt>
                <c:pt idx="138">
                  <c:v>21425</c:v>
                </c:pt>
                <c:pt idx="139">
                  <c:v>21425</c:v>
                </c:pt>
                <c:pt idx="140">
                  <c:v>21425</c:v>
                </c:pt>
                <c:pt idx="141">
                  <c:v>21425</c:v>
                </c:pt>
                <c:pt idx="142">
                  <c:v>21425</c:v>
                </c:pt>
                <c:pt idx="143">
                  <c:v>21425</c:v>
                </c:pt>
                <c:pt idx="144">
                  <c:v>21425</c:v>
                </c:pt>
                <c:pt idx="145">
                  <c:v>21425</c:v>
                </c:pt>
                <c:pt idx="146">
                  <c:v>21425</c:v>
                </c:pt>
                <c:pt idx="147">
                  <c:v>21425</c:v>
                </c:pt>
                <c:pt idx="148">
                  <c:v>21425</c:v>
                </c:pt>
                <c:pt idx="149">
                  <c:v>21425</c:v>
                </c:pt>
                <c:pt idx="150">
                  <c:v>21425</c:v>
                </c:pt>
                <c:pt idx="151">
                  <c:v>21425</c:v>
                </c:pt>
                <c:pt idx="152">
                  <c:v>21425</c:v>
                </c:pt>
                <c:pt idx="153">
                  <c:v>21425</c:v>
                </c:pt>
                <c:pt idx="154">
                  <c:v>21425</c:v>
                </c:pt>
                <c:pt idx="155">
                  <c:v>21425</c:v>
                </c:pt>
                <c:pt idx="156">
                  <c:v>21425</c:v>
                </c:pt>
                <c:pt idx="157">
                  <c:v>21425</c:v>
                </c:pt>
                <c:pt idx="158">
                  <c:v>21425</c:v>
                </c:pt>
                <c:pt idx="159">
                  <c:v>21425</c:v>
                </c:pt>
                <c:pt idx="160">
                  <c:v>21425</c:v>
                </c:pt>
                <c:pt idx="161">
                  <c:v>21425</c:v>
                </c:pt>
                <c:pt idx="162">
                  <c:v>21425</c:v>
                </c:pt>
                <c:pt idx="163">
                  <c:v>21425</c:v>
                </c:pt>
                <c:pt idx="164">
                  <c:v>21425</c:v>
                </c:pt>
                <c:pt idx="165">
                  <c:v>21425</c:v>
                </c:pt>
                <c:pt idx="166">
                  <c:v>21425</c:v>
                </c:pt>
                <c:pt idx="167">
                  <c:v>21425</c:v>
                </c:pt>
                <c:pt idx="168">
                  <c:v>21425</c:v>
                </c:pt>
                <c:pt idx="169">
                  <c:v>21425</c:v>
                </c:pt>
                <c:pt idx="170">
                  <c:v>21425</c:v>
                </c:pt>
                <c:pt idx="171">
                  <c:v>21425</c:v>
                </c:pt>
                <c:pt idx="172">
                  <c:v>21425</c:v>
                </c:pt>
                <c:pt idx="173">
                  <c:v>21425</c:v>
                </c:pt>
                <c:pt idx="174">
                  <c:v>21425</c:v>
                </c:pt>
                <c:pt idx="175">
                  <c:v>21425</c:v>
                </c:pt>
                <c:pt idx="176">
                  <c:v>21425</c:v>
                </c:pt>
                <c:pt idx="177">
                  <c:v>21425</c:v>
                </c:pt>
                <c:pt idx="178">
                  <c:v>21425</c:v>
                </c:pt>
                <c:pt idx="179">
                  <c:v>21425</c:v>
                </c:pt>
                <c:pt idx="180">
                  <c:v>21425</c:v>
                </c:pt>
                <c:pt idx="181">
                  <c:v>21425</c:v>
                </c:pt>
                <c:pt idx="182">
                  <c:v>21425</c:v>
                </c:pt>
                <c:pt idx="183">
                  <c:v>21425</c:v>
                </c:pt>
                <c:pt idx="184">
                  <c:v>21425</c:v>
                </c:pt>
                <c:pt idx="185">
                  <c:v>21425</c:v>
                </c:pt>
                <c:pt idx="186">
                  <c:v>21425</c:v>
                </c:pt>
                <c:pt idx="187">
                  <c:v>21425</c:v>
                </c:pt>
                <c:pt idx="188">
                  <c:v>21425</c:v>
                </c:pt>
                <c:pt idx="189">
                  <c:v>21425</c:v>
                </c:pt>
                <c:pt idx="190">
                  <c:v>21425</c:v>
                </c:pt>
                <c:pt idx="191">
                  <c:v>21425</c:v>
                </c:pt>
                <c:pt idx="192">
                  <c:v>21425</c:v>
                </c:pt>
                <c:pt idx="193">
                  <c:v>21425</c:v>
                </c:pt>
                <c:pt idx="194">
                  <c:v>21425</c:v>
                </c:pt>
                <c:pt idx="195">
                  <c:v>21425</c:v>
                </c:pt>
                <c:pt idx="196">
                  <c:v>21425</c:v>
                </c:pt>
                <c:pt idx="197">
                  <c:v>21425</c:v>
                </c:pt>
                <c:pt idx="198">
                  <c:v>21425</c:v>
                </c:pt>
                <c:pt idx="199">
                  <c:v>21425</c:v>
                </c:pt>
                <c:pt idx="200">
                  <c:v>21425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0B-4537-A71E-CF7D2173C22D}"/>
            </c:ext>
          </c:extLst>
        </c:ser>
        <c:ser>
          <c:idx val="1"/>
          <c:order val="1"/>
          <c:tx>
            <c:v>PUNCTUAL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'SPANISH SIRS MODEL'!$B$4:$B$204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'SPANISH SIRS MODEL'!$J$4:$J$204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18</c:v>
                </c:pt>
                <c:pt idx="9">
                  <c:v>27</c:v>
                </c:pt>
                <c:pt idx="10">
                  <c:v>44</c:v>
                </c:pt>
                <c:pt idx="11">
                  <c:v>67</c:v>
                </c:pt>
                <c:pt idx="12">
                  <c:v>109</c:v>
                </c:pt>
                <c:pt idx="13">
                  <c:v>131</c:v>
                </c:pt>
                <c:pt idx="14">
                  <c:v>183</c:v>
                </c:pt>
                <c:pt idx="15">
                  <c:v>232</c:v>
                </c:pt>
                <c:pt idx="16">
                  <c:v>278</c:v>
                </c:pt>
                <c:pt idx="17">
                  <c:v>325</c:v>
                </c:pt>
                <c:pt idx="18">
                  <c:v>435</c:v>
                </c:pt>
                <c:pt idx="19">
                  <c:v>556</c:v>
                </c:pt>
                <c:pt idx="20">
                  <c:v>703</c:v>
                </c:pt>
                <c:pt idx="21">
                  <c:v>855</c:v>
                </c:pt>
                <c:pt idx="22" formatCode="0">
                  <c:v>1132</c:v>
                </c:pt>
                <c:pt idx="23" formatCode="0">
                  <c:v>1420</c:v>
                </c:pt>
                <c:pt idx="24" formatCode="0">
                  <c:v>1774</c:v>
                </c:pt>
                <c:pt idx="25" formatCode="0">
                  <c:v>2205</c:v>
                </c:pt>
                <c:pt idx="26" formatCode="0">
                  <c:v>2724</c:v>
                </c:pt>
                <c:pt idx="27" formatCode="0">
                  <c:v>3341</c:v>
                </c:pt>
                <c:pt idx="28" formatCode="0">
                  <c:v>4064</c:v>
                </c:pt>
                <c:pt idx="29" formatCode="0">
                  <c:v>4897</c:v>
                </c:pt>
                <c:pt idx="30" formatCode="0">
                  <c:v>5838</c:v>
                </c:pt>
                <c:pt idx="31" formatCode="0">
                  <c:v>6879</c:v>
                </c:pt>
                <c:pt idx="32" formatCode="0">
                  <c:v>8005</c:v>
                </c:pt>
                <c:pt idx="33" formatCode="0">
                  <c:v>9194</c:v>
                </c:pt>
                <c:pt idx="34" formatCode="0">
                  <c:v>10419</c:v>
                </c:pt>
                <c:pt idx="35" formatCode="0">
                  <c:v>11651</c:v>
                </c:pt>
                <c:pt idx="36" formatCode="0">
                  <c:v>12861</c:v>
                </c:pt>
                <c:pt idx="37" formatCode="0">
                  <c:v>14022</c:v>
                </c:pt>
                <c:pt idx="38" formatCode="0">
                  <c:v>15112</c:v>
                </c:pt>
                <c:pt idx="39" formatCode="0">
                  <c:v>16114</c:v>
                </c:pt>
                <c:pt idx="40" formatCode="0">
                  <c:v>17018</c:v>
                </c:pt>
                <c:pt idx="41" formatCode="0">
                  <c:v>17819</c:v>
                </c:pt>
                <c:pt idx="42" formatCode="0">
                  <c:v>18518</c:v>
                </c:pt>
                <c:pt idx="43" formatCode="0">
                  <c:v>19118</c:v>
                </c:pt>
                <c:pt idx="44" formatCode="0">
                  <c:v>19625</c:v>
                </c:pt>
                <c:pt idx="45" formatCode="0">
                  <c:v>20048</c:v>
                </c:pt>
                <c:pt idx="46" formatCode="0">
                  <c:v>20395</c:v>
                </c:pt>
                <c:pt idx="47" formatCode="0">
                  <c:v>20675</c:v>
                </c:pt>
                <c:pt idx="48" formatCode="0">
                  <c:v>20896</c:v>
                </c:pt>
                <c:pt idx="49">
                  <c:v>21067</c:v>
                </c:pt>
                <c:pt idx="50">
                  <c:v>21194</c:v>
                </c:pt>
                <c:pt idx="51">
                  <c:v>21284</c:v>
                </c:pt>
                <c:pt idx="52">
                  <c:v>21343</c:v>
                </c:pt>
                <c:pt idx="53">
                  <c:v>21376</c:v>
                </c:pt>
                <c:pt idx="54">
                  <c:v>21387</c:v>
                </c:pt>
                <c:pt idx="55">
                  <c:v>21380</c:v>
                </c:pt>
                <c:pt idx="56">
                  <c:v>21358</c:v>
                </c:pt>
                <c:pt idx="57">
                  <c:v>21323</c:v>
                </c:pt>
                <c:pt idx="58">
                  <c:v>21277</c:v>
                </c:pt>
                <c:pt idx="59">
                  <c:v>21223</c:v>
                </c:pt>
                <c:pt idx="60">
                  <c:v>21162</c:v>
                </c:pt>
                <c:pt idx="61">
                  <c:v>21095</c:v>
                </c:pt>
                <c:pt idx="62">
                  <c:v>21023</c:v>
                </c:pt>
                <c:pt idx="63">
                  <c:v>20947</c:v>
                </c:pt>
                <c:pt idx="64">
                  <c:v>20868</c:v>
                </c:pt>
                <c:pt idx="65">
                  <c:v>20786</c:v>
                </c:pt>
                <c:pt idx="66">
                  <c:v>20702</c:v>
                </c:pt>
                <c:pt idx="67">
                  <c:v>20616</c:v>
                </c:pt>
                <c:pt idx="68">
                  <c:v>20529</c:v>
                </c:pt>
                <c:pt idx="69">
                  <c:v>20441</c:v>
                </c:pt>
                <c:pt idx="70">
                  <c:v>20352</c:v>
                </c:pt>
                <c:pt idx="71">
                  <c:v>20262</c:v>
                </c:pt>
                <c:pt idx="72">
                  <c:v>20172</c:v>
                </c:pt>
                <c:pt idx="73">
                  <c:v>20082</c:v>
                </c:pt>
                <c:pt idx="74">
                  <c:v>19991</c:v>
                </c:pt>
                <c:pt idx="75">
                  <c:v>19900</c:v>
                </c:pt>
                <c:pt idx="76">
                  <c:v>19809</c:v>
                </c:pt>
                <c:pt idx="77">
                  <c:v>19718</c:v>
                </c:pt>
                <c:pt idx="78">
                  <c:v>19628</c:v>
                </c:pt>
                <c:pt idx="79">
                  <c:v>19538</c:v>
                </c:pt>
                <c:pt idx="80">
                  <c:v>19448</c:v>
                </c:pt>
                <c:pt idx="81">
                  <c:v>19358</c:v>
                </c:pt>
                <c:pt idx="82">
                  <c:v>19268</c:v>
                </c:pt>
                <c:pt idx="83">
                  <c:v>19179</c:v>
                </c:pt>
                <c:pt idx="84">
                  <c:v>19090</c:v>
                </c:pt>
                <c:pt idx="85">
                  <c:v>19001</c:v>
                </c:pt>
                <c:pt idx="86">
                  <c:v>18913</c:v>
                </c:pt>
                <c:pt idx="87">
                  <c:v>18825</c:v>
                </c:pt>
                <c:pt idx="88">
                  <c:v>18737</c:v>
                </c:pt>
                <c:pt idx="89">
                  <c:v>18650</c:v>
                </c:pt>
                <c:pt idx="90">
                  <c:v>18563</c:v>
                </c:pt>
                <c:pt idx="91">
                  <c:v>18476</c:v>
                </c:pt>
                <c:pt idx="92">
                  <c:v>18390</c:v>
                </c:pt>
                <c:pt idx="93">
                  <c:v>18304</c:v>
                </c:pt>
                <c:pt idx="94">
                  <c:v>18219</c:v>
                </c:pt>
                <c:pt idx="95">
                  <c:v>18134</c:v>
                </c:pt>
                <c:pt idx="96">
                  <c:v>18049</c:v>
                </c:pt>
                <c:pt idx="97">
                  <c:v>17965</c:v>
                </c:pt>
                <c:pt idx="98">
                  <c:v>17881</c:v>
                </c:pt>
                <c:pt idx="99">
                  <c:v>17797</c:v>
                </c:pt>
                <c:pt idx="100">
                  <c:v>17714</c:v>
                </c:pt>
                <c:pt idx="101">
                  <c:v>17631</c:v>
                </c:pt>
                <c:pt idx="102">
                  <c:v>17549</c:v>
                </c:pt>
                <c:pt idx="103">
                  <c:v>17467</c:v>
                </c:pt>
                <c:pt idx="104">
                  <c:v>17385</c:v>
                </c:pt>
                <c:pt idx="105">
                  <c:v>17304</c:v>
                </c:pt>
                <c:pt idx="106">
                  <c:v>17223</c:v>
                </c:pt>
                <c:pt idx="107">
                  <c:v>17142</c:v>
                </c:pt>
                <c:pt idx="108">
                  <c:v>17062</c:v>
                </c:pt>
                <c:pt idx="109">
                  <c:v>16982</c:v>
                </c:pt>
                <c:pt idx="110">
                  <c:v>16903</c:v>
                </c:pt>
                <c:pt idx="111">
                  <c:v>16824</c:v>
                </c:pt>
                <c:pt idx="112">
                  <c:v>16745</c:v>
                </c:pt>
                <c:pt idx="113">
                  <c:v>16667</c:v>
                </c:pt>
                <c:pt idx="114">
                  <c:v>16589</c:v>
                </c:pt>
                <c:pt idx="115">
                  <c:v>16511</c:v>
                </c:pt>
                <c:pt idx="116">
                  <c:v>16434</c:v>
                </c:pt>
                <c:pt idx="117">
                  <c:v>16357</c:v>
                </c:pt>
                <c:pt idx="118">
                  <c:v>16280</c:v>
                </c:pt>
                <c:pt idx="119">
                  <c:v>16204</c:v>
                </c:pt>
                <c:pt idx="120">
                  <c:v>16128</c:v>
                </c:pt>
                <c:pt idx="121">
                  <c:v>16053</c:v>
                </c:pt>
                <c:pt idx="122">
                  <c:v>15978</c:v>
                </c:pt>
                <c:pt idx="123">
                  <c:v>15903</c:v>
                </c:pt>
                <c:pt idx="124">
                  <c:v>15829</c:v>
                </c:pt>
                <c:pt idx="125">
                  <c:v>15755</c:v>
                </c:pt>
                <c:pt idx="126">
                  <c:v>15681</c:v>
                </c:pt>
                <c:pt idx="127">
                  <c:v>15608</c:v>
                </c:pt>
                <c:pt idx="128">
                  <c:v>15535</c:v>
                </c:pt>
                <c:pt idx="129">
                  <c:v>15462</c:v>
                </c:pt>
                <c:pt idx="130">
                  <c:v>15390</c:v>
                </c:pt>
                <c:pt idx="131">
                  <c:v>15318</c:v>
                </c:pt>
                <c:pt idx="132">
                  <c:v>15246</c:v>
                </c:pt>
                <c:pt idx="133">
                  <c:v>15175</c:v>
                </c:pt>
                <c:pt idx="134">
                  <c:v>15104</c:v>
                </c:pt>
                <c:pt idx="135">
                  <c:v>15033</c:v>
                </c:pt>
                <c:pt idx="136">
                  <c:v>14963</c:v>
                </c:pt>
                <c:pt idx="137">
                  <c:v>14893</c:v>
                </c:pt>
                <c:pt idx="138">
                  <c:v>14823</c:v>
                </c:pt>
                <c:pt idx="139">
                  <c:v>14754</c:v>
                </c:pt>
                <c:pt idx="140">
                  <c:v>14685</c:v>
                </c:pt>
                <c:pt idx="141">
                  <c:v>14616</c:v>
                </c:pt>
                <c:pt idx="142">
                  <c:v>14548</c:v>
                </c:pt>
                <c:pt idx="143">
                  <c:v>14480</c:v>
                </c:pt>
                <c:pt idx="144">
                  <c:v>14412</c:v>
                </c:pt>
                <c:pt idx="145">
                  <c:v>14344</c:v>
                </c:pt>
                <c:pt idx="146">
                  <c:v>14277</c:v>
                </c:pt>
                <c:pt idx="147">
                  <c:v>14210</c:v>
                </c:pt>
                <c:pt idx="148">
                  <c:v>14143</c:v>
                </c:pt>
                <c:pt idx="149">
                  <c:v>14077</c:v>
                </c:pt>
                <c:pt idx="150">
                  <c:v>14011</c:v>
                </c:pt>
                <c:pt idx="151">
                  <c:v>13945</c:v>
                </c:pt>
                <c:pt idx="152">
                  <c:v>13880</c:v>
                </c:pt>
                <c:pt idx="153">
                  <c:v>13815</c:v>
                </c:pt>
                <c:pt idx="154">
                  <c:v>13750</c:v>
                </c:pt>
                <c:pt idx="155">
                  <c:v>13686</c:v>
                </c:pt>
                <c:pt idx="156">
                  <c:v>13622</c:v>
                </c:pt>
                <c:pt idx="157">
                  <c:v>13558</c:v>
                </c:pt>
                <c:pt idx="158">
                  <c:v>13494</c:v>
                </c:pt>
                <c:pt idx="159">
                  <c:v>13431</c:v>
                </c:pt>
                <c:pt idx="160">
                  <c:v>13368</c:v>
                </c:pt>
                <c:pt idx="161">
                  <c:v>13305</c:v>
                </c:pt>
                <c:pt idx="162">
                  <c:v>13243</c:v>
                </c:pt>
                <c:pt idx="163">
                  <c:v>13181</c:v>
                </c:pt>
                <c:pt idx="164">
                  <c:v>13119</c:v>
                </c:pt>
                <c:pt idx="165">
                  <c:v>13057</c:v>
                </c:pt>
                <c:pt idx="166">
                  <c:v>12996</c:v>
                </c:pt>
                <c:pt idx="167">
                  <c:v>12935</c:v>
                </c:pt>
                <c:pt idx="168">
                  <c:v>12874</c:v>
                </c:pt>
                <c:pt idx="169">
                  <c:v>12814</c:v>
                </c:pt>
                <c:pt idx="170">
                  <c:v>12754</c:v>
                </c:pt>
                <c:pt idx="171">
                  <c:v>12694</c:v>
                </c:pt>
                <c:pt idx="172">
                  <c:v>12634</c:v>
                </c:pt>
                <c:pt idx="173">
                  <c:v>12575</c:v>
                </c:pt>
                <c:pt idx="174">
                  <c:v>12516</c:v>
                </c:pt>
                <c:pt idx="175">
                  <c:v>12457</c:v>
                </c:pt>
                <c:pt idx="176">
                  <c:v>12399</c:v>
                </c:pt>
                <c:pt idx="177">
                  <c:v>12341</c:v>
                </c:pt>
                <c:pt idx="178">
                  <c:v>12283</c:v>
                </c:pt>
                <c:pt idx="179">
                  <c:v>12225</c:v>
                </c:pt>
                <c:pt idx="180">
                  <c:v>12168</c:v>
                </c:pt>
                <c:pt idx="181">
                  <c:v>12111</c:v>
                </c:pt>
                <c:pt idx="182">
                  <c:v>12054</c:v>
                </c:pt>
                <c:pt idx="183">
                  <c:v>11997</c:v>
                </c:pt>
                <c:pt idx="184">
                  <c:v>11941</c:v>
                </c:pt>
                <c:pt idx="185">
                  <c:v>11885</c:v>
                </c:pt>
                <c:pt idx="186">
                  <c:v>11829</c:v>
                </c:pt>
                <c:pt idx="187">
                  <c:v>11773</c:v>
                </c:pt>
                <c:pt idx="188">
                  <c:v>11718</c:v>
                </c:pt>
                <c:pt idx="189">
                  <c:v>11663</c:v>
                </c:pt>
                <c:pt idx="190">
                  <c:v>11608</c:v>
                </c:pt>
                <c:pt idx="191">
                  <c:v>11553</c:v>
                </c:pt>
                <c:pt idx="192">
                  <c:v>11499</c:v>
                </c:pt>
                <c:pt idx="193">
                  <c:v>11445</c:v>
                </c:pt>
                <c:pt idx="194">
                  <c:v>11391</c:v>
                </c:pt>
                <c:pt idx="195">
                  <c:v>11337</c:v>
                </c:pt>
                <c:pt idx="196">
                  <c:v>11283</c:v>
                </c:pt>
                <c:pt idx="197">
                  <c:v>11229</c:v>
                </c:pt>
                <c:pt idx="198">
                  <c:v>11176</c:v>
                </c:pt>
                <c:pt idx="199">
                  <c:v>11123</c:v>
                </c:pt>
                <c:pt idx="200">
                  <c:v>11070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C3-49A6-88D9-AB9E4DDCC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387871"/>
        <c:axId val="1353300159"/>
      </c:scatterChart>
      <c:valAx>
        <c:axId val="1356387871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Days since MARCH 1st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3300159"/>
        <c:crosses val="autoZero"/>
        <c:crossBetween val="midCat"/>
      </c:valAx>
      <c:valAx>
        <c:axId val="135330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638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3800</xdr:colOff>
      <xdr:row>4</xdr:row>
      <xdr:rowOff>200703</xdr:rowOff>
    </xdr:from>
    <xdr:to>
      <xdr:col>35</xdr:col>
      <xdr:colOff>605115</xdr:colOff>
      <xdr:row>24</xdr:row>
      <xdr:rowOff>190499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F358A5-6528-4FC2-B224-2A3758C9E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.loureiro@alumnos.upm.es" id="{1FD46492-6B6C-48C9-8745-353F70AF58A1}" userId="v.loureiro@alumnos.upm.e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6" dT="2020-03-24T11:11:41.98" personId="{1FD46492-6B6C-48C9-8745-353F70AF58A1}" id="{FB410DFE-61F3-4E15-BFFA-EB7DD4A288F2}">
    <text>From 2 to 16 but normally 2 or 3</text>
  </threadedComment>
  <threadedComment ref="U7" dT="2020-03-24T11:12:00.05" personId="{1FD46492-6B6C-48C9-8745-353F70AF58A1}" id="{D07E8777-DD1B-479B-909F-963130792390}">
    <text>From 2 to 3</text>
  </threadedComment>
  <threadedComment ref="P13" dT="2020-03-22T15:52:54.75" personId="{1FD46492-6B6C-48C9-8745-353F70AF58A1}" id="{83AA4D7E-DB97-4645-80A7-225E5B623C91}">
    <text>From 2 to 4 (Wuhan)</text>
  </threadedComment>
  <threadedComment ref="C17" dT="2020-03-22T17:51:45.64" personId="{1FD46492-6B6C-48C9-8745-353F70AF58A1}" id="{58070C82-CA8D-4E21-8D9F-B15186ACAC1A}">
    <text>emergency state begining</text>
  </threadedComment>
  <threadedComment ref="C31" dT="2020-03-23T14:57:25.31" personId="{1FD46492-6B6C-48C9-8745-353F70AF58A1}" id="{164C72C8-1AA2-482A-8829-74DDB0B50C9F}">
    <text>2 weeks after emergeny state</text>
  </threadedComment>
  <threadedComment ref="C44" dT="2020-03-23T21:52:10.04" personId="{1FD46492-6B6C-48C9-8745-353F70AF58A1}" id="{9B53482F-F4BC-41E2-8946-0D9AAC461CD3}">
    <text>1 month after state emergency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426"/>
  <sheetViews>
    <sheetView tabSelected="1" topLeftCell="L1" zoomScale="85" zoomScaleNormal="85" workbookViewId="0">
      <selection activeCell="T11" sqref="T11"/>
    </sheetView>
  </sheetViews>
  <sheetFormatPr baseColWidth="10" defaultColWidth="9.140625" defaultRowHeight="15" x14ac:dyDescent="0.25"/>
  <cols>
    <col min="1" max="1" width="5.7109375" customWidth="1"/>
    <col min="2" max="3" width="8.7109375" style="1" customWidth="1"/>
    <col min="4" max="9" width="12.7109375" style="1" customWidth="1"/>
    <col min="10" max="14" width="10.7109375" style="1" customWidth="1"/>
    <col min="15" max="15" width="5.7109375" style="1" customWidth="1"/>
    <col min="16" max="21" width="12.7109375" style="1" customWidth="1"/>
  </cols>
  <sheetData>
    <row r="1" spans="2:28" ht="15.75" thickBot="1" x14ac:dyDescent="0.3"/>
    <row r="2" spans="2:28" ht="16.5" thickBot="1" x14ac:dyDescent="0.3">
      <c r="B2" s="131" t="s">
        <v>33</v>
      </c>
      <c r="C2" s="132"/>
      <c r="D2" s="132"/>
      <c r="E2" s="132"/>
      <c r="F2" s="132"/>
      <c r="G2" s="133"/>
      <c r="H2" s="134" t="s">
        <v>34</v>
      </c>
      <c r="I2" s="135"/>
      <c r="J2" s="135"/>
      <c r="K2" s="135"/>
      <c r="L2" s="135"/>
      <c r="M2" s="135"/>
      <c r="N2" s="136"/>
      <c r="P2" s="134" t="s">
        <v>31</v>
      </c>
      <c r="Q2" s="135"/>
      <c r="R2" s="135"/>
      <c r="S2" s="135"/>
      <c r="T2" s="135"/>
      <c r="U2" s="136"/>
      <c r="W2" s="134" t="s">
        <v>25</v>
      </c>
      <c r="X2" s="135"/>
      <c r="Y2" s="135"/>
      <c r="Z2" s="135"/>
      <c r="AA2" s="135"/>
      <c r="AB2" s="136"/>
    </row>
    <row r="3" spans="2:28" ht="15.75" thickBot="1" x14ac:dyDescent="0.3">
      <c r="B3" s="110" t="s">
        <v>5</v>
      </c>
      <c r="C3" s="110" t="s">
        <v>6</v>
      </c>
      <c r="D3" s="110" t="s">
        <v>7</v>
      </c>
      <c r="E3" s="110" t="s">
        <v>8</v>
      </c>
      <c r="F3" s="112" t="s">
        <v>9</v>
      </c>
      <c r="G3" s="113" t="s">
        <v>1</v>
      </c>
      <c r="H3" s="118" t="s">
        <v>0</v>
      </c>
      <c r="I3" s="111" t="s">
        <v>2</v>
      </c>
      <c r="J3" s="112" t="s">
        <v>3</v>
      </c>
      <c r="K3" s="114" t="s">
        <v>4</v>
      </c>
      <c r="L3" s="111" t="s">
        <v>10</v>
      </c>
      <c r="M3" s="112" t="s">
        <v>11</v>
      </c>
      <c r="N3" s="114" t="s">
        <v>12</v>
      </c>
      <c r="P3" s="140" t="s">
        <v>27</v>
      </c>
      <c r="Q3" s="141"/>
      <c r="R3" s="141"/>
      <c r="S3" s="141"/>
      <c r="T3" s="142"/>
      <c r="U3" s="88">
        <f>2699499</f>
        <v>2699499</v>
      </c>
      <c r="W3" s="21" t="s">
        <v>2</v>
      </c>
      <c r="X3" s="5" t="s">
        <v>3</v>
      </c>
      <c r="Y3" s="6" t="s">
        <v>4</v>
      </c>
      <c r="Z3" s="5" t="s">
        <v>18</v>
      </c>
      <c r="AA3" s="5" t="s">
        <v>19</v>
      </c>
      <c r="AB3" s="22" t="s">
        <v>20</v>
      </c>
    </row>
    <row r="4" spans="2:28" ht="15.75" thickBot="1" x14ac:dyDescent="0.3">
      <c r="B4" s="104">
        <v>0</v>
      </c>
      <c r="C4" s="105">
        <v>43891</v>
      </c>
      <c r="D4" s="104">
        <v>0</v>
      </c>
      <c r="E4" s="106">
        <v>0</v>
      </c>
      <c r="F4" s="108">
        <v>0</v>
      </c>
      <c r="G4" s="119">
        <f t="shared" ref="G4:G35" si="0">D4/U$3</f>
        <v>0</v>
      </c>
      <c r="H4" s="107">
        <f>1</f>
        <v>1</v>
      </c>
      <c r="I4" s="104">
        <f t="shared" ref="I4:I26" si="1">INT(U$3*U$9-D4-F4+E4)</f>
        <v>26336</v>
      </c>
      <c r="J4" s="106">
        <f t="shared" ref="J4:J26" si="2">D4-E4-F4</f>
        <v>0</v>
      </c>
      <c r="K4" s="108">
        <f t="shared" ref="K4:K26" si="3">E4</f>
        <v>0</v>
      </c>
      <c r="L4" s="104">
        <v>0</v>
      </c>
      <c r="M4" s="109">
        <v>0</v>
      </c>
      <c r="N4" s="115">
        <v>0</v>
      </c>
      <c r="P4" s="143" t="s">
        <v>28</v>
      </c>
      <c r="Q4" s="144"/>
      <c r="R4" s="144"/>
      <c r="S4" s="144"/>
      <c r="T4" s="145"/>
      <c r="U4" s="89">
        <f>1084.3*1000</f>
        <v>1084300</v>
      </c>
      <c r="W4" s="23">
        <f t="shared" ref="W4:AB4" si="4">SUM(I17:I26)/10</f>
        <v>25839.200000000001</v>
      </c>
      <c r="X4" s="23">
        <f t="shared" si="4"/>
        <v>483</v>
      </c>
      <c r="Y4" s="23">
        <f t="shared" si="4"/>
        <v>6.9</v>
      </c>
      <c r="Z4" s="23">
        <f t="shared" si="4"/>
        <v>-106.1</v>
      </c>
      <c r="AA4" s="23">
        <f t="shared" si="4"/>
        <v>102.3</v>
      </c>
      <c r="AB4" s="31">
        <f t="shared" si="4"/>
        <v>1.6</v>
      </c>
    </row>
    <row r="5" spans="2:28" ht="15.75" thickBot="1" x14ac:dyDescent="0.3">
      <c r="B5" s="9">
        <v>1</v>
      </c>
      <c r="C5" s="18">
        <v>43892</v>
      </c>
      <c r="D5" s="9">
        <v>0</v>
      </c>
      <c r="E5" s="3">
        <v>0</v>
      </c>
      <c r="F5" s="43">
        <v>0</v>
      </c>
      <c r="G5" s="120">
        <f t="shared" si="0"/>
        <v>0</v>
      </c>
      <c r="H5" s="71">
        <v>1</v>
      </c>
      <c r="I5" s="9">
        <f t="shared" si="1"/>
        <v>26336</v>
      </c>
      <c r="J5" s="3">
        <f t="shared" si="2"/>
        <v>0</v>
      </c>
      <c r="K5" s="43">
        <f t="shared" si="3"/>
        <v>0</v>
      </c>
      <c r="L5" s="9">
        <f t="shared" ref="L5:L24" si="5">I5-I4</f>
        <v>0</v>
      </c>
      <c r="M5" s="11">
        <f t="shared" ref="M5:M24" si="6">J5-J4</f>
        <v>0</v>
      </c>
      <c r="N5" s="13">
        <f t="shared" ref="N5:N24" si="7">K5-K4</f>
        <v>0</v>
      </c>
      <c r="P5" s="140" t="s">
        <v>29</v>
      </c>
      <c r="Q5" s="141"/>
      <c r="R5" s="141"/>
      <c r="S5" s="141"/>
      <c r="T5" s="142"/>
      <c r="U5" s="128">
        <f>U3/U4</f>
        <v>2.4896237203725908</v>
      </c>
    </row>
    <row r="6" spans="2:28" ht="15.75" thickBot="1" x14ac:dyDescent="0.3">
      <c r="B6" s="7">
        <v>2</v>
      </c>
      <c r="C6" s="19">
        <v>43893</v>
      </c>
      <c r="D6" s="7">
        <v>0</v>
      </c>
      <c r="E6" s="2">
        <v>0</v>
      </c>
      <c r="F6" s="38">
        <v>0</v>
      </c>
      <c r="G6" s="121">
        <f t="shared" si="0"/>
        <v>0</v>
      </c>
      <c r="H6" s="72">
        <v>1</v>
      </c>
      <c r="I6" s="7">
        <f t="shared" si="1"/>
        <v>26336</v>
      </c>
      <c r="J6" s="2">
        <f t="shared" si="2"/>
        <v>0</v>
      </c>
      <c r="K6" s="38">
        <f t="shared" si="3"/>
        <v>0</v>
      </c>
      <c r="L6" s="7">
        <f t="shared" si="5"/>
        <v>0</v>
      </c>
      <c r="M6" s="12">
        <f t="shared" si="6"/>
        <v>0</v>
      </c>
      <c r="N6" s="14">
        <f t="shared" si="7"/>
        <v>0</v>
      </c>
      <c r="P6" s="140" t="s">
        <v>35</v>
      </c>
      <c r="Q6" s="141"/>
      <c r="R6" s="141"/>
      <c r="S6" s="141"/>
      <c r="T6" s="142"/>
      <c r="U6" s="128">
        <f>7</f>
        <v>7</v>
      </c>
    </row>
    <row r="7" spans="2:28" ht="15.75" thickBot="1" x14ac:dyDescent="0.3">
      <c r="B7" s="9">
        <v>3</v>
      </c>
      <c r="C7" s="18">
        <v>43894</v>
      </c>
      <c r="D7" s="9">
        <v>2</v>
      </c>
      <c r="E7" s="3">
        <v>0</v>
      </c>
      <c r="F7" s="43">
        <v>0</v>
      </c>
      <c r="G7" s="120">
        <f t="shared" si="0"/>
        <v>7.4087821480948877E-7</v>
      </c>
      <c r="H7" s="71">
        <v>1</v>
      </c>
      <c r="I7" s="9">
        <f t="shared" si="1"/>
        <v>26334</v>
      </c>
      <c r="J7" s="3">
        <f t="shared" si="2"/>
        <v>2</v>
      </c>
      <c r="K7" s="43">
        <f t="shared" si="3"/>
        <v>0</v>
      </c>
      <c r="L7" s="9">
        <f t="shared" si="5"/>
        <v>-2</v>
      </c>
      <c r="M7" s="11">
        <f t="shared" si="6"/>
        <v>2</v>
      </c>
      <c r="N7" s="13">
        <f t="shared" si="7"/>
        <v>0</v>
      </c>
      <c r="P7" s="140" t="s">
        <v>36</v>
      </c>
      <c r="Q7" s="141"/>
      <c r="R7" s="141"/>
      <c r="S7" s="141"/>
      <c r="T7" s="142"/>
      <c r="U7" s="129">
        <f>2.68</f>
        <v>2.68</v>
      </c>
    </row>
    <row r="8" spans="2:28" ht="15.75" thickBot="1" x14ac:dyDescent="0.3">
      <c r="B8" s="7">
        <v>4</v>
      </c>
      <c r="C8" s="19">
        <v>43895</v>
      </c>
      <c r="D8" s="7">
        <v>2</v>
      </c>
      <c r="E8" s="2">
        <v>0</v>
      </c>
      <c r="F8" s="38">
        <v>0</v>
      </c>
      <c r="G8" s="121">
        <f t="shared" si="0"/>
        <v>7.4087821480948877E-7</v>
      </c>
      <c r="H8" s="72">
        <f t="shared" ref="H8:H39" si="8">D8/D7</f>
        <v>1</v>
      </c>
      <c r="I8" s="7">
        <f t="shared" si="1"/>
        <v>26334</v>
      </c>
      <c r="J8" s="2">
        <f t="shared" si="2"/>
        <v>2</v>
      </c>
      <c r="K8" s="38">
        <f t="shared" si="3"/>
        <v>0</v>
      </c>
      <c r="L8" s="7">
        <f t="shared" si="5"/>
        <v>0</v>
      </c>
      <c r="M8" s="12">
        <f t="shared" si="6"/>
        <v>0</v>
      </c>
      <c r="N8" s="14">
        <f t="shared" si="7"/>
        <v>0</v>
      </c>
      <c r="P8" s="140" t="s">
        <v>37</v>
      </c>
      <c r="Q8" s="141"/>
      <c r="R8" s="141"/>
      <c r="S8" s="141"/>
      <c r="T8" s="142"/>
      <c r="U8" s="129">
        <f>U5</f>
        <v>2.4896237203725908</v>
      </c>
    </row>
    <row r="9" spans="2:28" ht="15.75" thickBot="1" x14ac:dyDescent="0.3">
      <c r="B9" s="9">
        <v>5</v>
      </c>
      <c r="C9" s="18">
        <v>43896</v>
      </c>
      <c r="D9" s="9">
        <v>4</v>
      </c>
      <c r="E9" s="3">
        <v>0</v>
      </c>
      <c r="F9" s="43">
        <v>0</v>
      </c>
      <c r="G9" s="120">
        <f t="shared" si="0"/>
        <v>1.4817564296189775E-6</v>
      </c>
      <c r="H9" s="71">
        <f t="shared" si="8"/>
        <v>2</v>
      </c>
      <c r="I9" s="9">
        <f t="shared" si="1"/>
        <v>26332</v>
      </c>
      <c r="J9" s="3">
        <f t="shared" si="2"/>
        <v>4</v>
      </c>
      <c r="K9" s="43">
        <f t="shared" si="3"/>
        <v>0</v>
      </c>
      <c r="L9" s="9">
        <f t="shared" si="5"/>
        <v>-2</v>
      </c>
      <c r="M9" s="11">
        <f t="shared" si="6"/>
        <v>2</v>
      </c>
      <c r="N9" s="13">
        <f t="shared" si="7"/>
        <v>0</v>
      </c>
      <c r="P9" s="146" t="s">
        <v>30</v>
      </c>
      <c r="Q9" s="147"/>
      <c r="R9" s="147"/>
      <c r="S9" s="147"/>
      <c r="T9" s="148"/>
      <c r="U9" s="130">
        <f>(U8^U8)/(U7^U6)</f>
        <v>9.7561918191139494E-3</v>
      </c>
    </row>
    <row r="10" spans="2:28" ht="15.75" thickBot="1" x14ac:dyDescent="0.3">
      <c r="B10" s="7">
        <v>6</v>
      </c>
      <c r="C10" s="19">
        <v>43897</v>
      </c>
      <c r="D10" s="7">
        <v>6</v>
      </c>
      <c r="E10" s="2">
        <v>0</v>
      </c>
      <c r="F10" s="38">
        <v>0</v>
      </c>
      <c r="G10" s="121">
        <f t="shared" si="0"/>
        <v>2.2226346444284661E-6</v>
      </c>
      <c r="H10" s="72">
        <f t="shared" si="8"/>
        <v>1.5</v>
      </c>
      <c r="I10" s="7">
        <f t="shared" si="1"/>
        <v>26330</v>
      </c>
      <c r="J10" s="2">
        <f t="shared" si="2"/>
        <v>6</v>
      </c>
      <c r="K10" s="38">
        <f t="shared" si="3"/>
        <v>0</v>
      </c>
      <c r="L10" s="7">
        <f t="shared" si="5"/>
        <v>-2</v>
      </c>
      <c r="M10" s="12">
        <f t="shared" si="6"/>
        <v>2</v>
      </c>
      <c r="N10" s="14">
        <f t="shared" si="7"/>
        <v>0</v>
      </c>
    </row>
    <row r="11" spans="2:28" ht="15.75" thickBot="1" x14ac:dyDescent="0.3">
      <c r="B11" s="9">
        <v>7</v>
      </c>
      <c r="C11" s="18">
        <v>43898</v>
      </c>
      <c r="D11" s="9">
        <v>6</v>
      </c>
      <c r="E11" s="3">
        <v>0</v>
      </c>
      <c r="F11" s="43">
        <v>0</v>
      </c>
      <c r="G11" s="120">
        <f t="shared" si="0"/>
        <v>2.2226346444284661E-6</v>
      </c>
      <c r="H11" s="71">
        <f t="shared" si="8"/>
        <v>1</v>
      </c>
      <c r="I11" s="9">
        <f t="shared" si="1"/>
        <v>26330</v>
      </c>
      <c r="J11" s="3">
        <f t="shared" si="2"/>
        <v>6</v>
      </c>
      <c r="K11" s="43">
        <f t="shared" si="3"/>
        <v>0</v>
      </c>
      <c r="L11" s="9">
        <f t="shared" si="5"/>
        <v>0</v>
      </c>
      <c r="M11" s="11">
        <f t="shared" si="6"/>
        <v>0</v>
      </c>
      <c r="N11" s="13">
        <f t="shared" si="7"/>
        <v>0</v>
      </c>
      <c r="P11" s="137" t="s">
        <v>17</v>
      </c>
      <c r="Q11" s="138"/>
      <c r="R11" s="138"/>
      <c r="S11" s="139"/>
    </row>
    <row r="12" spans="2:28" ht="15.75" thickBot="1" x14ac:dyDescent="0.3">
      <c r="B12" s="7">
        <v>8</v>
      </c>
      <c r="C12" s="19">
        <v>43899</v>
      </c>
      <c r="D12" s="7">
        <v>18</v>
      </c>
      <c r="E12" s="2">
        <v>0</v>
      </c>
      <c r="F12" s="38">
        <v>0</v>
      </c>
      <c r="G12" s="121">
        <f t="shared" si="0"/>
        <v>6.6679039332853983E-6</v>
      </c>
      <c r="H12" s="72">
        <f t="shared" si="8"/>
        <v>3</v>
      </c>
      <c r="I12" s="7">
        <f t="shared" si="1"/>
        <v>26318</v>
      </c>
      <c r="J12" s="2">
        <f t="shared" si="2"/>
        <v>18</v>
      </c>
      <c r="K12" s="38">
        <f t="shared" si="3"/>
        <v>0</v>
      </c>
      <c r="L12" s="7">
        <f t="shared" si="5"/>
        <v>-12</v>
      </c>
      <c r="M12" s="12">
        <f t="shared" si="6"/>
        <v>12</v>
      </c>
      <c r="N12" s="14">
        <f t="shared" si="7"/>
        <v>0</v>
      </c>
      <c r="P12" s="52" t="s">
        <v>13</v>
      </c>
      <c r="Q12" s="48" t="s">
        <v>14</v>
      </c>
      <c r="R12" s="53" t="s">
        <v>15</v>
      </c>
      <c r="S12" s="48" t="s">
        <v>16</v>
      </c>
    </row>
    <row r="13" spans="2:28" ht="15.75" thickBot="1" x14ac:dyDescent="0.3">
      <c r="B13" s="9">
        <v>9</v>
      </c>
      <c r="C13" s="18">
        <v>43900</v>
      </c>
      <c r="D13" s="9">
        <v>27</v>
      </c>
      <c r="E13" s="3">
        <v>0</v>
      </c>
      <c r="F13" s="43">
        <v>0</v>
      </c>
      <c r="G13" s="120">
        <f t="shared" si="0"/>
        <v>1.0001855899928098E-5</v>
      </c>
      <c r="H13" s="71">
        <f t="shared" si="8"/>
        <v>1.5</v>
      </c>
      <c r="I13" s="9">
        <f t="shared" si="1"/>
        <v>26309</v>
      </c>
      <c r="J13" s="3">
        <f t="shared" si="2"/>
        <v>27</v>
      </c>
      <c r="K13" s="43">
        <f t="shared" si="3"/>
        <v>0</v>
      </c>
      <c r="L13" s="9">
        <f t="shared" si="5"/>
        <v>-9</v>
      </c>
      <c r="M13" s="11">
        <f t="shared" si="6"/>
        <v>9</v>
      </c>
      <c r="N13" s="13">
        <f t="shared" si="7"/>
        <v>0</v>
      </c>
      <c r="P13" s="49">
        <f>4/100</f>
        <v>0.04</v>
      </c>
      <c r="Q13" s="50">
        <f>(Z4+AA4+AB4+P13*(X4+Y4))/(2*X4)</f>
        <v>1.8008281573498968E-2</v>
      </c>
      <c r="R13" s="50">
        <f>(AA4+X4*(P13-Q13))/(W4*X4)</f>
        <v>9.0479953196122906E-6</v>
      </c>
      <c r="S13" s="51">
        <f>(Z4 + R13*W4*X4)/Y4</f>
        <v>0.98869565217391542</v>
      </c>
    </row>
    <row r="14" spans="2:28" x14ac:dyDescent="0.25">
      <c r="B14" s="7">
        <v>10</v>
      </c>
      <c r="C14" s="19">
        <v>43901</v>
      </c>
      <c r="D14" s="7">
        <v>44</v>
      </c>
      <c r="E14" s="2">
        <v>0</v>
      </c>
      <c r="F14" s="38">
        <v>0</v>
      </c>
      <c r="G14" s="121">
        <f t="shared" si="0"/>
        <v>1.6299320725808753E-5</v>
      </c>
      <c r="H14" s="72">
        <f t="shared" si="8"/>
        <v>1.6296296296296295</v>
      </c>
      <c r="I14" s="7">
        <f t="shared" si="1"/>
        <v>26292</v>
      </c>
      <c r="J14" s="2">
        <f t="shared" si="2"/>
        <v>44</v>
      </c>
      <c r="K14" s="38">
        <f t="shared" si="3"/>
        <v>0</v>
      </c>
      <c r="L14" s="7">
        <f t="shared" si="5"/>
        <v>-17</v>
      </c>
      <c r="M14" s="12">
        <f t="shared" si="6"/>
        <v>17</v>
      </c>
      <c r="N14" s="14">
        <f t="shared" si="7"/>
        <v>0</v>
      </c>
    </row>
    <row r="15" spans="2:28" ht="15.75" thickBot="1" x14ac:dyDescent="0.3">
      <c r="B15" s="9">
        <v>11</v>
      </c>
      <c r="C15" s="18">
        <v>43902</v>
      </c>
      <c r="D15" s="9">
        <v>67</v>
      </c>
      <c r="E15" s="3">
        <v>0</v>
      </c>
      <c r="F15" s="43">
        <v>0</v>
      </c>
      <c r="G15" s="120">
        <f t="shared" si="0"/>
        <v>2.4819420196117871E-5</v>
      </c>
      <c r="H15" s="71">
        <f t="shared" si="8"/>
        <v>1.5227272727272727</v>
      </c>
      <c r="I15" s="9">
        <f t="shared" si="1"/>
        <v>26269</v>
      </c>
      <c r="J15" s="3">
        <f t="shared" si="2"/>
        <v>67</v>
      </c>
      <c r="K15" s="43">
        <f t="shared" si="3"/>
        <v>0</v>
      </c>
      <c r="L15" s="9">
        <f t="shared" si="5"/>
        <v>-23</v>
      </c>
      <c r="M15" s="11">
        <f t="shared" si="6"/>
        <v>23</v>
      </c>
      <c r="N15" s="13">
        <f t="shared" si="7"/>
        <v>0</v>
      </c>
    </row>
    <row r="16" spans="2:28" ht="15.75" thickBot="1" x14ac:dyDescent="0.3">
      <c r="B16" s="32">
        <v>12</v>
      </c>
      <c r="C16" s="33">
        <v>43903</v>
      </c>
      <c r="D16" s="32">
        <v>112</v>
      </c>
      <c r="E16" s="55">
        <v>3</v>
      </c>
      <c r="F16" s="116">
        <v>0</v>
      </c>
      <c r="G16" s="122">
        <f t="shared" si="0"/>
        <v>4.148918002933137E-5</v>
      </c>
      <c r="H16" s="73">
        <f t="shared" si="8"/>
        <v>1.6716417910447761</v>
      </c>
      <c r="I16" s="62">
        <f t="shared" si="1"/>
        <v>26227</v>
      </c>
      <c r="J16" s="80">
        <f t="shared" si="2"/>
        <v>109</v>
      </c>
      <c r="K16" s="81">
        <f t="shared" si="3"/>
        <v>3</v>
      </c>
      <c r="L16" s="32">
        <f t="shared" si="5"/>
        <v>-42</v>
      </c>
      <c r="M16" s="56">
        <f t="shared" si="6"/>
        <v>42</v>
      </c>
      <c r="N16" s="57">
        <f t="shared" si="7"/>
        <v>3</v>
      </c>
      <c r="P16" s="93" t="s">
        <v>21</v>
      </c>
      <c r="Q16" s="94" t="s">
        <v>22</v>
      </c>
      <c r="R16" s="94" t="s">
        <v>23</v>
      </c>
      <c r="S16" s="102" t="s">
        <v>24</v>
      </c>
      <c r="T16" s="21" t="s">
        <v>32</v>
      </c>
      <c r="U16" s="5" t="s">
        <v>26</v>
      </c>
      <c r="V16" s="22" t="s">
        <v>1</v>
      </c>
    </row>
    <row r="17" spans="2:23" x14ac:dyDescent="0.25">
      <c r="B17" s="34">
        <v>13</v>
      </c>
      <c r="C17" s="58">
        <v>43904</v>
      </c>
      <c r="D17" s="34">
        <v>135</v>
      </c>
      <c r="E17" s="59">
        <v>3</v>
      </c>
      <c r="F17" s="85">
        <v>1</v>
      </c>
      <c r="G17" s="123">
        <f t="shared" si="0"/>
        <v>5.0009279499640488E-5</v>
      </c>
      <c r="H17" s="74">
        <f t="shared" si="8"/>
        <v>1.2053571428571428</v>
      </c>
      <c r="I17" s="34">
        <f t="shared" si="1"/>
        <v>26203</v>
      </c>
      <c r="J17" s="59">
        <f t="shared" si="2"/>
        <v>131</v>
      </c>
      <c r="K17" s="85">
        <f t="shared" si="3"/>
        <v>3</v>
      </c>
      <c r="L17" s="34">
        <f t="shared" si="5"/>
        <v>-24</v>
      </c>
      <c r="M17" s="60">
        <f t="shared" si="6"/>
        <v>22</v>
      </c>
      <c r="N17" s="61">
        <f t="shared" si="7"/>
        <v>0</v>
      </c>
      <c r="P17" s="90">
        <f t="shared" ref="P17:P48" si="9">R$13*((1+P$13-Q$13)*(1+P$13+S$13)-Q$13)</f>
        <v>1.8596361737754693E-5</v>
      </c>
      <c r="Q17" s="91">
        <f t="shared" ref="Q17:Q48" si="10">(1+P$13-Q$13)*(1+P$13+S$13)-R$13*((S$13*K16)+((I16+J16)*(1+P$13+S$13)))</f>
        <v>1.5898694794129142</v>
      </c>
      <c r="R17" s="91">
        <f t="shared" ref="R17:R48" si="11">-J16*(1+P$13+S$13)</f>
        <v>-221.12782608695682</v>
      </c>
      <c r="S17" s="61">
        <f t="shared" ref="S17" si="12">INT((-Q17+SQRT((Q17^2)-(4*P17*R17)))/(2*P17))</f>
        <v>138</v>
      </c>
      <c r="T17" s="79">
        <f t="shared" ref="T17:T26" si="13">J17</f>
        <v>131</v>
      </c>
      <c r="U17" s="59">
        <f>S17-T17</f>
        <v>7</v>
      </c>
      <c r="V17" s="97">
        <f>U17/T17</f>
        <v>5.3435114503816793E-2</v>
      </c>
    </row>
    <row r="18" spans="2:23" x14ac:dyDescent="0.25">
      <c r="B18" s="7">
        <v>14</v>
      </c>
      <c r="C18" s="19">
        <v>43905</v>
      </c>
      <c r="D18" s="7">
        <v>189</v>
      </c>
      <c r="E18" s="2">
        <v>4</v>
      </c>
      <c r="F18" s="38">
        <v>2</v>
      </c>
      <c r="G18" s="121">
        <f t="shared" si="0"/>
        <v>7.0012991299496678E-5</v>
      </c>
      <c r="H18" s="72">
        <f t="shared" si="8"/>
        <v>1.4</v>
      </c>
      <c r="I18" s="7">
        <f t="shared" si="1"/>
        <v>26149</v>
      </c>
      <c r="J18" s="2">
        <f t="shared" si="2"/>
        <v>183</v>
      </c>
      <c r="K18" s="38">
        <f t="shared" si="3"/>
        <v>4</v>
      </c>
      <c r="L18" s="7">
        <f t="shared" si="5"/>
        <v>-54</v>
      </c>
      <c r="M18" s="12">
        <f t="shared" si="6"/>
        <v>52</v>
      </c>
      <c r="N18" s="14">
        <f t="shared" si="7"/>
        <v>1</v>
      </c>
      <c r="P18" s="45">
        <f t="shared" si="9"/>
        <v>1.8596361737754693E-5</v>
      </c>
      <c r="Q18" s="44">
        <f t="shared" si="10"/>
        <v>1.5899061906704459</v>
      </c>
      <c r="R18" s="44">
        <f t="shared" si="11"/>
        <v>-265.75913043478295</v>
      </c>
      <c r="S18" s="14">
        <f t="shared" ref="S18:S26" si="14">INT((-Q18+SQRT((Q18^2)-(4*P18*R18)))/(2*P18))</f>
        <v>166</v>
      </c>
      <c r="T18" s="78">
        <f t="shared" si="13"/>
        <v>183</v>
      </c>
      <c r="U18" s="2">
        <f t="shared" ref="U18:U26" si="15">S18-T18</f>
        <v>-17</v>
      </c>
      <c r="V18" s="98">
        <f t="shared" ref="V18:V26" si="16">U18/T18</f>
        <v>-9.2896174863387984E-2</v>
      </c>
    </row>
    <row r="19" spans="2:23" x14ac:dyDescent="0.25">
      <c r="B19" s="9">
        <v>15</v>
      </c>
      <c r="C19" s="18">
        <v>43906</v>
      </c>
      <c r="D19" s="9">
        <v>239</v>
      </c>
      <c r="E19" s="3">
        <v>4</v>
      </c>
      <c r="F19" s="43">
        <v>3</v>
      </c>
      <c r="G19" s="120">
        <f t="shared" si="0"/>
        <v>8.8534946669733899E-5</v>
      </c>
      <c r="H19" s="71">
        <f t="shared" si="8"/>
        <v>1.2645502645502646</v>
      </c>
      <c r="I19" s="9">
        <f t="shared" si="1"/>
        <v>26098</v>
      </c>
      <c r="J19" s="3">
        <f t="shared" si="2"/>
        <v>232</v>
      </c>
      <c r="K19" s="43">
        <f t="shared" si="3"/>
        <v>4</v>
      </c>
      <c r="L19" s="9">
        <f t="shared" si="5"/>
        <v>-51</v>
      </c>
      <c r="M19" s="11">
        <f t="shared" si="6"/>
        <v>49</v>
      </c>
      <c r="N19" s="13">
        <f t="shared" si="7"/>
        <v>0</v>
      </c>
      <c r="P19" s="96">
        <f t="shared" si="9"/>
        <v>1.8596361737754693E-5</v>
      </c>
      <c r="Q19" s="95">
        <f t="shared" si="10"/>
        <v>1.589933956214344</v>
      </c>
      <c r="R19" s="95">
        <f t="shared" si="11"/>
        <v>-371.25130434782659</v>
      </c>
      <c r="S19" s="13">
        <f t="shared" si="14"/>
        <v>232</v>
      </c>
      <c r="T19" s="77">
        <f t="shared" si="13"/>
        <v>232</v>
      </c>
      <c r="U19" s="3">
        <f t="shared" si="15"/>
        <v>0</v>
      </c>
      <c r="V19" s="99">
        <f t="shared" si="16"/>
        <v>0</v>
      </c>
    </row>
    <row r="20" spans="2:23" x14ac:dyDescent="0.25">
      <c r="B20" s="7">
        <v>16</v>
      </c>
      <c r="C20" s="19">
        <v>43907</v>
      </c>
      <c r="D20" s="7">
        <v>285</v>
      </c>
      <c r="E20" s="2">
        <v>4</v>
      </c>
      <c r="F20" s="38">
        <v>3</v>
      </c>
      <c r="G20" s="121">
        <f t="shared" si="0"/>
        <v>1.0557514561035215E-4</v>
      </c>
      <c r="H20" s="72">
        <f t="shared" si="8"/>
        <v>1.1924686192468619</v>
      </c>
      <c r="I20" s="7">
        <f t="shared" si="1"/>
        <v>26052</v>
      </c>
      <c r="J20" s="2">
        <f t="shared" si="2"/>
        <v>278</v>
      </c>
      <c r="K20" s="38">
        <f t="shared" si="3"/>
        <v>4</v>
      </c>
      <c r="L20" s="7">
        <f t="shared" si="5"/>
        <v>-46</v>
      </c>
      <c r="M20" s="12">
        <f t="shared" si="6"/>
        <v>46</v>
      </c>
      <c r="N20" s="14">
        <f t="shared" si="7"/>
        <v>0</v>
      </c>
      <c r="P20" s="45">
        <f t="shared" si="9"/>
        <v>1.8596361737754693E-5</v>
      </c>
      <c r="Q20" s="44">
        <f t="shared" si="10"/>
        <v>1.5899706674718757</v>
      </c>
      <c r="R20" s="44">
        <f t="shared" si="11"/>
        <v>-470.65739130434844</v>
      </c>
      <c r="S20" s="14">
        <f t="shared" si="14"/>
        <v>294</v>
      </c>
      <c r="T20" s="78">
        <f t="shared" si="13"/>
        <v>278</v>
      </c>
      <c r="U20" s="2">
        <f t="shared" si="15"/>
        <v>16</v>
      </c>
      <c r="V20" s="98">
        <f t="shared" si="16"/>
        <v>5.7553956834532377E-2</v>
      </c>
    </row>
    <row r="21" spans="2:23" x14ac:dyDescent="0.25">
      <c r="B21" s="9">
        <v>17</v>
      </c>
      <c r="C21" s="18">
        <v>43908</v>
      </c>
      <c r="D21" s="9">
        <v>333</v>
      </c>
      <c r="E21" s="3">
        <v>4</v>
      </c>
      <c r="F21" s="43">
        <v>4</v>
      </c>
      <c r="G21" s="120">
        <f t="shared" si="0"/>
        <v>1.2335622276577987E-4</v>
      </c>
      <c r="H21" s="71">
        <f t="shared" si="8"/>
        <v>1.168421052631579</v>
      </c>
      <c r="I21" s="9">
        <f t="shared" si="1"/>
        <v>26003</v>
      </c>
      <c r="J21" s="3">
        <f t="shared" si="2"/>
        <v>325</v>
      </c>
      <c r="K21" s="43">
        <f t="shared" si="3"/>
        <v>4</v>
      </c>
      <c r="L21" s="9">
        <f t="shared" si="5"/>
        <v>-49</v>
      </c>
      <c r="M21" s="11">
        <f t="shared" si="6"/>
        <v>47</v>
      </c>
      <c r="N21" s="13">
        <f t="shared" si="7"/>
        <v>0</v>
      </c>
      <c r="P21" s="96">
        <f t="shared" si="9"/>
        <v>1.8596361737754693E-5</v>
      </c>
      <c r="Q21" s="95">
        <f t="shared" si="10"/>
        <v>1.5899706674718757</v>
      </c>
      <c r="R21" s="95">
        <f t="shared" si="11"/>
        <v>-563.97739130434854</v>
      </c>
      <c r="S21" s="13">
        <f t="shared" si="14"/>
        <v>353</v>
      </c>
      <c r="T21" s="77">
        <f t="shared" si="13"/>
        <v>325</v>
      </c>
      <c r="U21" s="3">
        <f t="shared" si="15"/>
        <v>28</v>
      </c>
      <c r="V21" s="99">
        <f t="shared" si="16"/>
        <v>8.615384615384615E-2</v>
      </c>
    </row>
    <row r="22" spans="2:23" x14ac:dyDescent="0.25">
      <c r="B22" s="7">
        <v>18</v>
      </c>
      <c r="C22" s="19">
        <v>43909</v>
      </c>
      <c r="D22" s="7">
        <v>444</v>
      </c>
      <c r="E22" s="2">
        <v>4</v>
      </c>
      <c r="F22" s="38">
        <v>5</v>
      </c>
      <c r="G22" s="121">
        <f t="shared" si="0"/>
        <v>1.644749636877065E-4</v>
      </c>
      <c r="H22" s="72">
        <f t="shared" si="8"/>
        <v>1.3333333333333333</v>
      </c>
      <c r="I22" s="7">
        <f t="shared" si="1"/>
        <v>25891</v>
      </c>
      <c r="J22" s="2">
        <f t="shared" si="2"/>
        <v>435</v>
      </c>
      <c r="K22" s="38">
        <f t="shared" si="3"/>
        <v>4</v>
      </c>
      <c r="L22" s="7">
        <f t="shared" si="5"/>
        <v>-112</v>
      </c>
      <c r="M22" s="12">
        <f t="shared" si="6"/>
        <v>110</v>
      </c>
      <c r="N22" s="14">
        <f t="shared" si="7"/>
        <v>0</v>
      </c>
      <c r="P22" s="45">
        <f t="shared" si="9"/>
        <v>1.8596361737754693E-5</v>
      </c>
      <c r="Q22" s="44">
        <f t="shared" si="10"/>
        <v>1.5900073787294073</v>
      </c>
      <c r="R22" s="44">
        <f t="shared" si="11"/>
        <v>-659.32608695652254</v>
      </c>
      <c r="S22" s="14">
        <f t="shared" si="14"/>
        <v>412</v>
      </c>
      <c r="T22" s="78">
        <f t="shared" si="13"/>
        <v>435</v>
      </c>
      <c r="U22" s="2">
        <f t="shared" si="15"/>
        <v>-23</v>
      </c>
      <c r="V22" s="98">
        <f t="shared" si="16"/>
        <v>-5.2873563218390804E-2</v>
      </c>
      <c r="W22" s="1"/>
    </row>
    <row r="23" spans="2:23" x14ac:dyDescent="0.25">
      <c r="B23" s="9">
        <v>19</v>
      </c>
      <c r="C23" s="18">
        <v>43910</v>
      </c>
      <c r="D23" s="9">
        <v>567</v>
      </c>
      <c r="E23" s="3">
        <v>5</v>
      </c>
      <c r="F23" s="43">
        <v>6</v>
      </c>
      <c r="G23" s="120">
        <f t="shared" si="0"/>
        <v>2.1003897389849005E-4</v>
      </c>
      <c r="H23" s="71">
        <f t="shared" si="8"/>
        <v>1.277027027027027</v>
      </c>
      <c r="I23" s="9">
        <f t="shared" si="1"/>
        <v>25768</v>
      </c>
      <c r="J23" s="3">
        <f t="shared" si="2"/>
        <v>556</v>
      </c>
      <c r="K23" s="43">
        <f t="shared" si="3"/>
        <v>5</v>
      </c>
      <c r="L23" s="9">
        <f t="shared" si="5"/>
        <v>-123</v>
      </c>
      <c r="M23" s="11">
        <f t="shared" si="6"/>
        <v>121</v>
      </c>
      <c r="N23" s="13">
        <f t="shared" si="7"/>
        <v>1</v>
      </c>
      <c r="P23" s="96">
        <f t="shared" si="9"/>
        <v>1.8596361737754693E-5</v>
      </c>
      <c r="Q23" s="95">
        <f t="shared" si="10"/>
        <v>1.5900440899869388</v>
      </c>
      <c r="R23" s="95">
        <f t="shared" si="11"/>
        <v>-882.48260869565331</v>
      </c>
      <c r="S23" s="13">
        <f t="shared" si="14"/>
        <v>551</v>
      </c>
      <c r="T23" s="77">
        <f t="shared" si="13"/>
        <v>556</v>
      </c>
      <c r="U23" s="3">
        <f t="shared" si="15"/>
        <v>-5</v>
      </c>
      <c r="V23" s="99">
        <f t="shared" si="16"/>
        <v>-8.9928057553956831E-3</v>
      </c>
      <c r="W23" s="1"/>
    </row>
    <row r="24" spans="2:23" x14ac:dyDescent="0.25">
      <c r="B24" s="7">
        <v>20</v>
      </c>
      <c r="C24" s="19">
        <v>43911</v>
      </c>
      <c r="D24" s="7">
        <v>721</v>
      </c>
      <c r="E24" s="2">
        <v>6</v>
      </c>
      <c r="F24" s="38">
        <v>12</v>
      </c>
      <c r="G24" s="121">
        <f t="shared" si="0"/>
        <v>2.6708659643882068E-4</v>
      </c>
      <c r="H24" s="72">
        <f t="shared" si="8"/>
        <v>1.271604938271605</v>
      </c>
      <c r="I24" s="7">
        <f t="shared" si="1"/>
        <v>25609</v>
      </c>
      <c r="J24" s="2">
        <f t="shared" si="2"/>
        <v>703</v>
      </c>
      <c r="K24" s="38">
        <f t="shared" si="3"/>
        <v>6</v>
      </c>
      <c r="L24" s="7">
        <f t="shared" si="5"/>
        <v>-159</v>
      </c>
      <c r="M24" s="12">
        <f t="shared" si="6"/>
        <v>147</v>
      </c>
      <c r="N24" s="14">
        <f t="shared" si="7"/>
        <v>1</v>
      </c>
      <c r="P24" s="45">
        <f t="shared" si="9"/>
        <v>1.8596361737754693E-5</v>
      </c>
      <c r="Q24" s="44">
        <f t="shared" si="10"/>
        <v>1.5900718555308369</v>
      </c>
      <c r="R24" s="44">
        <f t="shared" si="11"/>
        <v>-1127.9547826086971</v>
      </c>
      <c r="S24" s="14">
        <f t="shared" si="14"/>
        <v>703</v>
      </c>
      <c r="T24" s="78">
        <f t="shared" si="13"/>
        <v>703</v>
      </c>
      <c r="U24" s="2">
        <f t="shared" si="15"/>
        <v>0</v>
      </c>
      <c r="V24" s="98">
        <f t="shared" si="16"/>
        <v>0</v>
      </c>
      <c r="W24" s="1"/>
    </row>
    <row r="25" spans="2:23" x14ac:dyDescent="0.25">
      <c r="B25" s="9">
        <v>21</v>
      </c>
      <c r="C25" s="18">
        <v>43912</v>
      </c>
      <c r="D25" s="9">
        <v>885</v>
      </c>
      <c r="E25" s="3">
        <v>16</v>
      </c>
      <c r="F25" s="28">
        <v>14</v>
      </c>
      <c r="G25" s="120">
        <f t="shared" si="0"/>
        <v>3.2783861005319877E-4</v>
      </c>
      <c r="H25" s="75">
        <f t="shared" si="8"/>
        <v>1.2274618585298196</v>
      </c>
      <c r="I25" s="20">
        <f t="shared" si="1"/>
        <v>25453</v>
      </c>
      <c r="J25" s="3">
        <f t="shared" si="2"/>
        <v>855</v>
      </c>
      <c r="K25" s="43">
        <f t="shared" si="3"/>
        <v>16</v>
      </c>
      <c r="L25" s="103">
        <f t="shared" ref="L25" si="17">I25-I24</f>
        <v>-156</v>
      </c>
      <c r="M25" s="16">
        <f t="shared" ref="M25:M56" si="18">J25-J24</f>
        <v>152</v>
      </c>
      <c r="N25" s="17">
        <f t="shared" ref="N25" si="19">K25-K24</f>
        <v>10</v>
      </c>
      <c r="P25" s="96">
        <f t="shared" si="9"/>
        <v>1.8596361737754693E-5</v>
      </c>
      <c r="Q25" s="95">
        <f t="shared" si="10"/>
        <v>1.5902831773623931</v>
      </c>
      <c r="R25" s="95">
        <f t="shared" si="11"/>
        <v>-1426.1730434782628</v>
      </c>
      <c r="S25" s="13">
        <f t="shared" si="14"/>
        <v>887</v>
      </c>
      <c r="T25" s="77">
        <f t="shared" si="13"/>
        <v>855</v>
      </c>
      <c r="U25" s="3">
        <f t="shared" si="15"/>
        <v>32</v>
      </c>
      <c r="V25" s="99">
        <f t="shared" si="16"/>
        <v>3.7426900584795322E-2</v>
      </c>
      <c r="W25" s="1"/>
    </row>
    <row r="26" spans="2:23" ht="15.75" thickBot="1" x14ac:dyDescent="0.3">
      <c r="B26" s="62">
        <v>22</v>
      </c>
      <c r="C26" s="63">
        <v>43913</v>
      </c>
      <c r="D26" s="64">
        <v>1170</v>
      </c>
      <c r="E26" s="65">
        <v>19</v>
      </c>
      <c r="F26" s="67">
        <v>19</v>
      </c>
      <c r="G26" s="124">
        <f t="shared" si="0"/>
        <v>4.3341375566355089E-4</v>
      </c>
      <c r="H26" s="76">
        <f t="shared" si="8"/>
        <v>1.3220338983050848</v>
      </c>
      <c r="I26" s="66">
        <f t="shared" si="1"/>
        <v>25166</v>
      </c>
      <c r="J26" s="65">
        <f t="shared" si="2"/>
        <v>1132</v>
      </c>
      <c r="K26" s="86">
        <f t="shared" si="3"/>
        <v>19</v>
      </c>
      <c r="L26" s="66">
        <f t="shared" ref="L26" si="20">I26-I25</f>
        <v>-287</v>
      </c>
      <c r="M26" s="65">
        <f t="shared" si="18"/>
        <v>277</v>
      </c>
      <c r="N26" s="67">
        <f t="shared" ref="N26" si="21">K26-K25</f>
        <v>3</v>
      </c>
      <c r="P26" s="68">
        <f t="shared" si="9"/>
        <v>1.8596361737754693E-5</v>
      </c>
      <c r="Q26" s="69">
        <f t="shared" si="10"/>
        <v>1.5902671427411224</v>
      </c>
      <c r="R26" s="69">
        <f t="shared" si="11"/>
        <v>-1734.5347826086979</v>
      </c>
      <c r="S26" s="92">
        <f t="shared" si="14"/>
        <v>1077</v>
      </c>
      <c r="T26" s="101">
        <f t="shared" si="13"/>
        <v>1132</v>
      </c>
      <c r="U26" s="80">
        <f t="shared" si="15"/>
        <v>-55</v>
      </c>
      <c r="V26" s="100">
        <f t="shared" si="16"/>
        <v>-4.8586572438162542E-2</v>
      </c>
      <c r="W26" s="127">
        <f>SUM(V17:V26)</f>
        <v>3.1220701801653636E-2</v>
      </c>
    </row>
    <row r="27" spans="2:23" x14ac:dyDescent="0.25">
      <c r="B27" s="34">
        <v>23</v>
      </c>
      <c r="C27" s="42">
        <v>43914</v>
      </c>
      <c r="D27" s="39">
        <f t="shared" ref="D27:D58" si="22">D26+IF(M27&gt;0,M27,0)</f>
        <v>1458</v>
      </c>
      <c r="E27" s="35">
        <f t="shared" ref="E27:E58" si="23">E26+IF(N27&gt;0,N27,0)</f>
        <v>21</v>
      </c>
      <c r="F27" s="37">
        <f t="shared" ref="F27:F58" si="24">D27*P$13</f>
        <v>58.32</v>
      </c>
      <c r="G27" s="123">
        <f t="shared" si="0"/>
        <v>5.4010021859611729E-4</v>
      </c>
      <c r="H27" s="74">
        <f t="shared" si="8"/>
        <v>1.2461538461538462</v>
      </c>
      <c r="I27" s="82">
        <f t="shared" ref="I27:I58" si="25">INT((S$13*K27+I26)/(1+R$13*J27))</f>
        <v>24867</v>
      </c>
      <c r="J27" s="83">
        <f t="shared" ref="J27:J58" si="26">S27</f>
        <v>1420</v>
      </c>
      <c r="K27" s="84">
        <f t="shared" ref="K27:K58" si="27">INT((Q$13*J27+K26)/(1+P$13+S$13))</f>
        <v>21</v>
      </c>
      <c r="L27" s="39">
        <f t="shared" ref="L27:L58" si="28">I27-I26</f>
        <v>-299</v>
      </c>
      <c r="M27" s="36">
        <f t="shared" si="18"/>
        <v>288</v>
      </c>
      <c r="N27" s="37">
        <f t="shared" ref="N27:N58" si="29">K27-K26</f>
        <v>2</v>
      </c>
      <c r="P27" s="46">
        <f t="shared" si="9"/>
        <v>1.8596361737754693E-5</v>
      </c>
      <c r="Q27" s="47">
        <f t="shared" si="10"/>
        <v>1.5904238618878799</v>
      </c>
      <c r="R27" s="47">
        <f t="shared" si="11"/>
        <v>-2296.4834782608727</v>
      </c>
      <c r="S27" s="84">
        <f>INT(((-Q27+SQRT((Q27^2)-(4*P27*R27)))/(2*P27)))</f>
        <v>1420</v>
      </c>
      <c r="T27" s="47"/>
      <c r="U27" s="47"/>
      <c r="V27" s="84"/>
      <c r="W27" s="1"/>
    </row>
    <row r="28" spans="2:23" x14ac:dyDescent="0.25">
      <c r="B28" s="7">
        <v>24</v>
      </c>
      <c r="C28" s="19">
        <v>43915</v>
      </c>
      <c r="D28" s="40">
        <f t="shared" si="22"/>
        <v>1812</v>
      </c>
      <c r="E28" s="4">
        <f t="shared" si="23"/>
        <v>26</v>
      </c>
      <c r="F28" s="26">
        <f t="shared" si="24"/>
        <v>72.48</v>
      </c>
      <c r="G28" s="121">
        <f t="shared" si="0"/>
        <v>6.7123566261739678E-4</v>
      </c>
      <c r="H28" s="72">
        <f t="shared" si="8"/>
        <v>1.2427983539094649</v>
      </c>
      <c r="I28" s="40">
        <f t="shared" si="25"/>
        <v>24499</v>
      </c>
      <c r="J28" s="27">
        <f t="shared" si="26"/>
        <v>1774</v>
      </c>
      <c r="K28" s="26">
        <f t="shared" si="27"/>
        <v>26</v>
      </c>
      <c r="L28" s="40">
        <f t="shared" si="28"/>
        <v>-368</v>
      </c>
      <c r="M28" s="27">
        <f t="shared" si="18"/>
        <v>354</v>
      </c>
      <c r="N28" s="26">
        <f t="shared" si="29"/>
        <v>5</v>
      </c>
      <c r="P28" s="45">
        <f t="shared" si="9"/>
        <v>1.8596361737754693E-5</v>
      </c>
      <c r="Q28" s="44">
        <f t="shared" si="10"/>
        <v>1.5906078823770369</v>
      </c>
      <c r="R28" s="44">
        <f t="shared" si="11"/>
        <v>-2880.7478260869602</v>
      </c>
      <c r="S28" s="14">
        <f t="shared" ref="S28:S91" si="30">INT(((-Q28+SQRT((Q28^2)-(4*P28*R28)))/(2*P28)))</f>
        <v>1774</v>
      </c>
      <c r="T28" s="44"/>
      <c r="U28" s="44"/>
      <c r="V28" s="14"/>
      <c r="W28" s="1"/>
    </row>
    <row r="29" spans="2:23" x14ac:dyDescent="0.25">
      <c r="B29" s="9">
        <v>25</v>
      </c>
      <c r="C29" s="18">
        <v>43916</v>
      </c>
      <c r="D29" s="41">
        <f t="shared" si="22"/>
        <v>2243</v>
      </c>
      <c r="E29" s="24">
        <f t="shared" si="23"/>
        <v>32</v>
      </c>
      <c r="F29" s="25">
        <f t="shared" si="24"/>
        <v>89.72</v>
      </c>
      <c r="G29" s="120">
        <f t="shared" si="0"/>
        <v>8.3089491790884159E-4</v>
      </c>
      <c r="H29" s="71">
        <f t="shared" si="8"/>
        <v>1.2378587196467992</v>
      </c>
      <c r="I29" s="41">
        <f t="shared" si="25"/>
        <v>24050</v>
      </c>
      <c r="J29" s="15">
        <f t="shared" si="26"/>
        <v>2205</v>
      </c>
      <c r="K29" s="25">
        <f t="shared" si="27"/>
        <v>32</v>
      </c>
      <c r="L29" s="41">
        <f t="shared" si="28"/>
        <v>-449</v>
      </c>
      <c r="M29" s="15">
        <f t="shared" si="18"/>
        <v>431</v>
      </c>
      <c r="N29" s="25">
        <f t="shared" si="29"/>
        <v>6</v>
      </c>
      <c r="P29" s="96">
        <f t="shared" si="9"/>
        <v>1.8596361737754693E-5</v>
      </c>
      <c r="Q29" s="95">
        <f t="shared" si="10"/>
        <v>1.5908201326115909</v>
      </c>
      <c r="R29" s="95">
        <f t="shared" si="11"/>
        <v>-3598.9060869565265</v>
      </c>
      <c r="S29" s="13">
        <f t="shared" si="30"/>
        <v>2205</v>
      </c>
      <c r="T29" s="95"/>
      <c r="U29" s="95"/>
      <c r="V29" s="13"/>
      <c r="W29" s="1"/>
    </row>
    <row r="30" spans="2:23" x14ac:dyDescent="0.25">
      <c r="B30" s="7">
        <v>26</v>
      </c>
      <c r="C30" s="19">
        <v>43917</v>
      </c>
      <c r="D30" s="40">
        <f t="shared" si="22"/>
        <v>2762</v>
      </c>
      <c r="E30" s="4">
        <f t="shared" si="23"/>
        <v>39</v>
      </c>
      <c r="F30" s="26">
        <f t="shared" si="24"/>
        <v>110.48</v>
      </c>
      <c r="G30" s="121">
        <f t="shared" si="0"/>
        <v>1.0231528146519039E-3</v>
      </c>
      <c r="H30" s="72">
        <f t="shared" si="8"/>
        <v>1.2313865358894338</v>
      </c>
      <c r="I30" s="40">
        <f t="shared" si="25"/>
        <v>23509</v>
      </c>
      <c r="J30" s="27">
        <f t="shared" si="26"/>
        <v>2724</v>
      </c>
      <c r="K30" s="26">
        <f t="shared" si="27"/>
        <v>39</v>
      </c>
      <c r="L30" s="40">
        <f t="shared" si="28"/>
        <v>-541</v>
      </c>
      <c r="M30" s="27">
        <f t="shared" si="18"/>
        <v>519</v>
      </c>
      <c r="N30" s="26">
        <f t="shared" si="29"/>
        <v>7</v>
      </c>
      <c r="P30" s="45">
        <f t="shared" si="9"/>
        <v>1.8596361737754693E-5</v>
      </c>
      <c r="Q30" s="44">
        <f t="shared" si="10"/>
        <v>1.5910968596475747</v>
      </c>
      <c r="R30" s="44">
        <f t="shared" si="11"/>
        <v>-4473.2739130434838</v>
      </c>
      <c r="S30" s="14">
        <f t="shared" si="30"/>
        <v>2724</v>
      </c>
      <c r="T30" s="44"/>
      <c r="U30" s="44"/>
      <c r="V30" s="14"/>
      <c r="W30" s="1"/>
    </row>
    <row r="31" spans="2:23" x14ac:dyDescent="0.25">
      <c r="B31" s="9">
        <v>27</v>
      </c>
      <c r="C31" s="54">
        <v>43918</v>
      </c>
      <c r="D31" s="41">
        <f t="shared" si="22"/>
        <v>3379</v>
      </c>
      <c r="E31" s="24">
        <f t="shared" si="23"/>
        <v>48</v>
      </c>
      <c r="F31" s="28">
        <f t="shared" si="24"/>
        <v>135.16</v>
      </c>
      <c r="G31" s="120">
        <f t="shared" si="0"/>
        <v>1.2517137439206313E-3</v>
      </c>
      <c r="H31" s="75">
        <f t="shared" si="8"/>
        <v>1.223388848660391</v>
      </c>
      <c r="I31" s="20">
        <f t="shared" si="25"/>
        <v>22865</v>
      </c>
      <c r="J31" s="24">
        <f t="shared" si="26"/>
        <v>3341</v>
      </c>
      <c r="K31" s="28">
        <f t="shared" si="27"/>
        <v>48</v>
      </c>
      <c r="L31" s="20">
        <f t="shared" si="28"/>
        <v>-644</v>
      </c>
      <c r="M31" s="24">
        <f t="shared" si="18"/>
        <v>617</v>
      </c>
      <c r="N31" s="28">
        <f t="shared" si="29"/>
        <v>9</v>
      </c>
      <c r="P31" s="96">
        <f t="shared" si="9"/>
        <v>1.8596361737754693E-5</v>
      </c>
      <c r="Q31" s="95">
        <f t="shared" si="10"/>
        <v>1.5914380634849883</v>
      </c>
      <c r="R31" s="95">
        <f t="shared" si="11"/>
        <v>-5526.1669565217462</v>
      </c>
      <c r="S31" s="13">
        <f t="shared" si="30"/>
        <v>3341</v>
      </c>
      <c r="T31" s="95"/>
      <c r="U31" s="95"/>
      <c r="V31" s="13"/>
      <c r="W31" s="1"/>
    </row>
    <row r="32" spans="2:23" x14ac:dyDescent="0.25">
      <c r="B32" s="7">
        <v>28</v>
      </c>
      <c r="C32" s="19">
        <v>43919</v>
      </c>
      <c r="D32" s="40">
        <f t="shared" si="22"/>
        <v>4102</v>
      </c>
      <c r="E32" s="4">
        <f t="shared" si="23"/>
        <v>59</v>
      </c>
      <c r="F32" s="26">
        <f t="shared" si="24"/>
        <v>164.08</v>
      </c>
      <c r="G32" s="121">
        <f t="shared" si="0"/>
        <v>1.5195412185742615E-3</v>
      </c>
      <c r="H32" s="72">
        <f t="shared" si="8"/>
        <v>1.2139686297721219</v>
      </c>
      <c r="I32" s="40">
        <f t="shared" si="25"/>
        <v>22110</v>
      </c>
      <c r="J32" s="27">
        <f t="shared" si="26"/>
        <v>4064</v>
      </c>
      <c r="K32" s="26">
        <f t="shared" si="27"/>
        <v>59</v>
      </c>
      <c r="L32" s="40">
        <f t="shared" si="28"/>
        <v>-755</v>
      </c>
      <c r="M32" s="27">
        <f t="shared" si="18"/>
        <v>723</v>
      </c>
      <c r="N32" s="26">
        <f t="shared" si="29"/>
        <v>11</v>
      </c>
      <c r="P32" s="45">
        <f t="shared" si="9"/>
        <v>1.8596361737754693E-5</v>
      </c>
      <c r="Q32" s="44">
        <f t="shared" si="10"/>
        <v>1.591853154038964</v>
      </c>
      <c r="R32" s="44">
        <f t="shared" si="11"/>
        <v>-6777.8721739130524</v>
      </c>
      <c r="S32" s="14">
        <f t="shared" si="30"/>
        <v>4064</v>
      </c>
      <c r="T32" s="44"/>
      <c r="U32" s="44"/>
      <c r="V32" s="14"/>
      <c r="W32" s="70"/>
    </row>
    <row r="33" spans="2:22" x14ac:dyDescent="0.25">
      <c r="B33" s="9">
        <v>29</v>
      </c>
      <c r="C33" s="18">
        <v>43920</v>
      </c>
      <c r="D33" s="41">
        <f t="shared" si="22"/>
        <v>4935</v>
      </c>
      <c r="E33" s="24">
        <f t="shared" si="23"/>
        <v>72</v>
      </c>
      <c r="F33" s="28">
        <f t="shared" si="24"/>
        <v>197.4</v>
      </c>
      <c r="G33" s="120">
        <f t="shared" si="0"/>
        <v>1.8281169950424133E-3</v>
      </c>
      <c r="H33" s="75">
        <f t="shared" si="8"/>
        <v>1.2030716723549488</v>
      </c>
      <c r="I33" s="20">
        <f t="shared" si="25"/>
        <v>21240</v>
      </c>
      <c r="J33" s="24">
        <f t="shared" si="26"/>
        <v>4897</v>
      </c>
      <c r="K33" s="28">
        <f t="shared" si="27"/>
        <v>72</v>
      </c>
      <c r="L33" s="20">
        <f t="shared" si="28"/>
        <v>-870</v>
      </c>
      <c r="M33" s="24">
        <f t="shared" si="18"/>
        <v>833</v>
      </c>
      <c r="N33" s="28">
        <f t="shared" si="29"/>
        <v>13</v>
      </c>
      <c r="P33" s="96">
        <f t="shared" si="9"/>
        <v>1.8596361737754693E-5</v>
      </c>
      <c r="Q33" s="95">
        <f t="shared" si="10"/>
        <v>1.5923421313095019</v>
      </c>
      <c r="R33" s="95">
        <f t="shared" si="11"/>
        <v>-8244.619130434794</v>
      </c>
      <c r="S33" s="13">
        <f t="shared" si="30"/>
        <v>4897</v>
      </c>
      <c r="T33" s="95"/>
      <c r="U33" s="95"/>
      <c r="V33" s="13"/>
    </row>
    <row r="34" spans="2:22" x14ac:dyDescent="0.25">
      <c r="B34" s="7">
        <v>30</v>
      </c>
      <c r="C34" s="19">
        <v>43921</v>
      </c>
      <c r="D34" s="40">
        <f t="shared" si="22"/>
        <v>5876</v>
      </c>
      <c r="E34" s="4">
        <f t="shared" si="23"/>
        <v>87</v>
      </c>
      <c r="F34" s="26">
        <f t="shared" si="24"/>
        <v>235.04</v>
      </c>
      <c r="G34" s="121">
        <f t="shared" si="0"/>
        <v>2.1767001951102779E-3</v>
      </c>
      <c r="H34" s="72">
        <f t="shared" si="8"/>
        <v>1.190678824721378</v>
      </c>
      <c r="I34" s="40">
        <f t="shared" si="25"/>
        <v>20256</v>
      </c>
      <c r="J34" s="4">
        <f t="shared" si="26"/>
        <v>5838</v>
      </c>
      <c r="K34" s="26">
        <f t="shared" si="27"/>
        <v>87</v>
      </c>
      <c r="L34" s="40">
        <f t="shared" si="28"/>
        <v>-984</v>
      </c>
      <c r="M34" s="4">
        <f t="shared" si="18"/>
        <v>941</v>
      </c>
      <c r="N34" s="26">
        <f t="shared" si="29"/>
        <v>15</v>
      </c>
      <c r="P34" s="45">
        <f t="shared" si="9"/>
        <v>1.8596361737754693E-5</v>
      </c>
      <c r="Q34" s="44">
        <f t="shared" si="10"/>
        <v>1.5929049952966019</v>
      </c>
      <c r="R34" s="44">
        <f t="shared" si="11"/>
        <v>-9934.5226086956645</v>
      </c>
      <c r="S34" s="14">
        <f t="shared" si="30"/>
        <v>5838</v>
      </c>
      <c r="T34" s="44"/>
      <c r="U34" s="44"/>
      <c r="V34" s="14"/>
    </row>
    <row r="35" spans="2:22" x14ac:dyDescent="0.25">
      <c r="B35" s="9">
        <v>31</v>
      </c>
      <c r="C35" s="18">
        <v>43922</v>
      </c>
      <c r="D35" s="41">
        <f t="shared" si="22"/>
        <v>6917</v>
      </c>
      <c r="E35" s="24">
        <f t="shared" si="23"/>
        <v>103</v>
      </c>
      <c r="F35" s="28">
        <f t="shared" si="24"/>
        <v>276.68</v>
      </c>
      <c r="G35" s="120">
        <f t="shared" si="0"/>
        <v>2.5623273059186169E-3</v>
      </c>
      <c r="H35" s="75">
        <f t="shared" si="8"/>
        <v>1.1771613342409804</v>
      </c>
      <c r="I35" s="41">
        <f t="shared" si="25"/>
        <v>19164</v>
      </c>
      <c r="J35" s="15">
        <f t="shared" si="26"/>
        <v>6879</v>
      </c>
      <c r="K35" s="25">
        <f t="shared" si="27"/>
        <v>103</v>
      </c>
      <c r="L35" s="41">
        <f t="shared" si="28"/>
        <v>-1092</v>
      </c>
      <c r="M35" s="15">
        <f t="shared" si="18"/>
        <v>1041</v>
      </c>
      <c r="N35" s="25">
        <f t="shared" si="29"/>
        <v>16</v>
      </c>
      <c r="P35" s="96">
        <f t="shared" si="9"/>
        <v>1.8596361737754693E-5</v>
      </c>
      <c r="Q35" s="95">
        <f t="shared" si="10"/>
        <v>1.5935601016290299</v>
      </c>
      <c r="R35" s="95">
        <f t="shared" si="11"/>
        <v>-11843.52521739132</v>
      </c>
      <c r="S35" s="13">
        <f t="shared" si="30"/>
        <v>6879</v>
      </c>
      <c r="T35" s="95"/>
      <c r="U35" s="95"/>
      <c r="V35" s="13"/>
    </row>
    <row r="36" spans="2:22" x14ac:dyDescent="0.25">
      <c r="B36" s="7">
        <v>32</v>
      </c>
      <c r="C36" s="19">
        <v>43923</v>
      </c>
      <c r="D36" s="40">
        <f t="shared" si="22"/>
        <v>8043</v>
      </c>
      <c r="E36" s="4">
        <f t="shared" si="23"/>
        <v>121</v>
      </c>
      <c r="F36" s="26">
        <f t="shared" si="24"/>
        <v>321.72000000000003</v>
      </c>
      <c r="G36" s="121">
        <f t="shared" ref="G36:G67" si="31">D36/U$3</f>
        <v>2.9794417408563591E-3</v>
      </c>
      <c r="H36" s="72">
        <f t="shared" si="8"/>
        <v>1.1627873355500939</v>
      </c>
      <c r="I36" s="40">
        <f t="shared" si="25"/>
        <v>17981</v>
      </c>
      <c r="J36" s="27">
        <f t="shared" si="26"/>
        <v>8005</v>
      </c>
      <c r="K36" s="26">
        <f t="shared" si="27"/>
        <v>121</v>
      </c>
      <c r="L36" s="40">
        <f t="shared" si="28"/>
        <v>-1183</v>
      </c>
      <c r="M36" s="27">
        <f t="shared" si="18"/>
        <v>1126</v>
      </c>
      <c r="N36" s="26">
        <f t="shared" si="29"/>
        <v>18</v>
      </c>
      <c r="P36" s="45">
        <f t="shared" si="9"/>
        <v>1.8596361737754693E-5</v>
      </c>
      <c r="Q36" s="44">
        <f t="shared" si="10"/>
        <v>1.5943531072779509</v>
      </c>
      <c r="R36" s="44">
        <f t="shared" si="11"/>
        <v>-13955.397391304366</v>
      </c>
      <c r="S36" s="14">
        <f t="shared" si="30"/>
        <v>8005</v>
      </c>
      <c r="T36" s="44"/>
      <c r="U36" s="44"/>
      <c r="V36" s="14"/>
    </row>
    <row r="37" spans="2:22" x14ac:dyDescent="0.25">
      <c r="B37" s="9">
        <v>33</v>
      </c>
      <c r="C37" s="18">
        <v>43924</v>
      </c>
      <c r="D37" s="41">
        <f t="shared" si="22"/>
        <v>9232</v>
      </c>
      <c r="E37" s="24">
        <f t="shared" si="23"/>
        <v>141</v>
      </c>
      <c r="F37" s="28">
        <f t="shared" si="24"/>
        <v>369.28000000000003</v>
      </c>
      <c r="G37" s="120">
        <f t="shared" si="31"/>
        <v>3.4198938395606001E-3</v>
      </c>
      <c r="H37" s="75">
        <f t="shared" si="8"/>
        <v>1.1478304115379834</v>
      </c>
      <c r="I37" s="41">
        <f t="shared" si="25"/>
        <v>16728</v>
      </c>
      <c r="J37" s="15">
        <f t="shared" si="26"/>
        <v>9194</v>
      </c>
      <c r="K37" s="25">
        <f t="shared" si="27"/>
        <v>141</v>
      </c>
      <c r="L37" s="41">
        <f t="shared" si="28"/>
        <v>-1253</v>
      </c>
      <c r="M37" s="15">
        <f t="shared" si="18"/>
        <v>1189</v>
      </c>
      <c r="N37" s="25">
        <f t="shared" si="29"/>
        <v>20</v>
      </c>
      <c r="P37" s="96">
        <f t="shared" si="9"/>
        <v>1.8596361737754693E-5</v>
      </c>
      <c r="Q37" s="95">
        <f t="shared" si="10"/>
        <v>1.5952383552721998</v>
      </c>
      <c r="R37" s="95">
        <f t="shared" si="11"/>
        <v>-16239.708695652194</v>
      </c>
      <c r="S37" s="13">
        <f t="shared" si="30"/>
        <v>9194</v>
      </c>
      <c r="T37" s="95"/>
      <c r="U37" s="95"/>
      <c r="V37" s="13"/>
    </row>
    <row r="38" spans="2:22" x14ac:dyDescent="0.25">
      <c r="B38" s="7">
        <v>34</v>
      </c>
      <c r="C38" s="19">
        <v>43925</v>
      </c>
      <c r="D38" s="40">
        <f t="shared" si="22"/>
        <v>10457</v>
      </c>
      <c r="E38" s="4">
        <f t="shared" si="23"/>
        <v>161</v>
      </c>
      <c r="F38" s="26">
        <f t="shared" si="24"/>
        <v>418.28000000000003</v>
      </c>
      <c r="G38" s="121">
        <f t="shared" si="31"/>
        <v>3.8736817461314118E-3</v>
      </c>
      <c r="H38" s="72">
        <f t="shared" si="8"/>
        <v>1.1326906412478337</v>
      </c>
      <c r="I38" s="40">
        <f t="shared" si="25"/>
        <v>15432</v>
      </c>
      <c r="J38" s="27">
        <f t="shared" si="26"/>
        <v>10419</v>
      </c>
      <c r="K38" s="26">
        <f t="shared" si="27"/>
        <v>161</v>
      </c>
      <c r="L38" s="40">
        <f t="shared" si="28"/>
        <v>-1296</v>
      </c>
      <c r="M38" s="27">
        <f t="shared" si="18"/>
        <v>1225</v>
      </c>
      <c r="N38" s="26">
        <f t="shared" si="29"/>
        <v>20</v>
      </c>
      <c r="P38" s="45">
        <f t="shared" si="9"/>
        <v>1.8596361737754693E-5</v>
      </c>
      <c r="Q38" s="44">
        <f t="shared" si="10"/>
        <v>1.5962342012405424</v>
      </c>
      <c r="R38" s="44">
        <f t="shared" si="11"/>
        <v>-18651.827826086981</v>
      </c>
      <c r="S38" s="14">
        <f t="shared" si="30"/>
        <v>10419</v>
      </c>
      <c r="T38" s="44"/>
      <c r="U38" s="44"/>
      <c r="V38" s="14"/>
    </row>
    <row r="39" spans="2:22" x14ac:dyDescent="0.25">
      <c r="B39" s="9">
        <v>35</v>
      </c>
      <c r="C39" s="18">
        <v>43926</v>
      </c>
      <c r="D39" s="41">
        <f t="shared" si="22"/>
        <v>11689</v>
      </c>
      <c r="E39" s="24">
        <f t="shared" si="23"/>
        <v>182</v>
      </c>
      <c r="F39" s="28">
        <f t="shared" si="24"/>
        <v>467.56</v>
      </c>
      <c r="G39" s="120">
        <f t="shared" si="31"/>
        <v>4.3300627264540566E-3</v>
      </c>
      <c r="H39" s="75">
        <f t="shared" si="8"/>
        <v>1.117815817155972</v>
      </c>
      <c r="I39" s="20">
        <f t="shared" si="25"/>
        <v>14123</v>
      </c>
      <c r="J39" s="24">
        <f t="shared" si="26"/>
        <v>11651</v>
      </c>
      <c r="K39" s="28">
        <f t="shared" si="27"/>
        <v>182</v>
      </c>
      <c r="L39" s="20">
        <f t="shared" si="28"/>
        <v>-1309</v>
      </c>
      <c r="M39" s="24">
        <f t="shared" si="18"/>
        <v>1232</v>
      </c>
      <c r="N39" s="28">
        <f t="shared" si="29"/>
        <v>21</v>
      </c>
      <c r="P39" s="96">
        <f t="shared" si="9"/>
        <v>1.8596361737754693E-5</v>
      </c>
      <c r="Q39" s="95">
        <f t="shared" si="10"/>
        <v>1.5973585366102454</v>
      </c>
      <c r="R39" s="95">
        <f t="shared" si="11"/>
        <v>-21136.980000000029</v>
      </c>
      <c r="S39" s="13">
        <f t="shared" si="30"/>
        <v>11651</v>
      </c>
      <c r="T39" s="95"/>
      <c r="U39" s="95"/>
      <c r="V39" s="13"/>
    </row>
    <row r="40" spans="2:22" x14ac:dyDescent="0.25">
      <c r="B40" s="7">
        <v>36</v>
      </c>
      <c r="C40" s="19">
        <v>43927</v>
      </c>
      <c r="D40" s="40">
        <f t="shared" si="22"/>
        <v>12899</v>
      </c>
      <c r="E40" s="4">
        <f t="shared" si="23"/>
        <v>203</v>
      </c>
      <c r="F40" s="26">
        <f t="shared" si="24"/>
        <v>515.96</v>
      </c>
      <c r="G40" s="121">
        <f t="shared" si="31"/>
        <v>4.7782940464137979E-3</v>
      </c>
      <c r="H40" s="72">
        <f t="shared" ref="H40:H71" si="32">D40/D39</f>
        <v>1.1035161262725639</v>
      </c>
      <c r="I40" s="40">
        <f t="shared" si="25"/>
        <v>12830</v>
      </c>
      <c r="J40" s="27">
        <f t="shared" si="26"/>
        <v>12861</v>
      </c>
      <c r="K40" s="26">
        <f t="shared" si="27"/>
        <v>203</v>
      </c>
      <c r="L40" s="40">
        <f t="shared" si="28"/>
        <v>-1293</v>
      </c>
      <c r="M40" s="27">
        <f t="shared" si="18"/>
        <v>1210</v>
      </c>
      <c r="N40" s="26">
        <f t="shared" si="29"/>
        <v>21</v>
      </c>
      <c r="P40" s="45">
        <f t="shared" si="9"/>
        <v>1.8596361737754693E-5</v>
      </c>
      <c r="Q40" s="44">
        <f t="shared" si="10"/>
        <v>1.5985840600389098</v>
      </c>
      <c r="R40" s="44">
        <f t="shared" si="11"/>
        <v>-23636.333043478291</v>
      </c>
      <c r="S40" s="14">
        <f t="shared" si="30"/>
        <v>12861</v>
      </c>
      <c r="T40" s="44"/>
      <c r="U40" s="44"/>
      <c r="V40" s="14"/>
    </row>
    <row r="41" spans="2:22" x14ac:dyDescent="0.25">
      <c r="B41" s="9">
        <v>37</v>
      </c>
      <c r="C41" s="18">
        <v>43928</v>
      </c>
      <c r="D41" s="41">
        <f t="shared" si="22"/>
        <v>14060</v>
      </c>
      <c r="E41" s="24">
        <f t="shared" si="23"/>
        <v>224</v>
      </c>
      <c r="F41" s="28">
        <f t="shared" si="24"/>
        <v>562.4</v>
      </c>
      <c r="G41" s="120">
        <f t="shared" si="31"/>
        <v>5.2083738501107054E-3</v>
      </c>
      <c r="H41" s="75">
        <f t="shared" si="32"/>
        <v>1.0900069772850609</v>
      </c>
      <c r="I41" s="20">
        <f t="shared" si="25"/>
        <v>11582</v>
      </c>
      <c r="J41" s="24">
        <f t="shared" si="26"/>
        <v>14022</v>
      </c>
      <c r="K41" s="28">
        <f t="shared" si="27"/>
        <v>224</v>
      </c>
      <c r="L41" s="20">
        <f t="shared" si="28"/>
        <v>-1248</v>
      </c>
      <c r="M41" s="24">
        <f t="shared" si="18"/>
        <v>1161</v>
      </c>
      <c r="N41" s="28">
        <f t="shared" si="29"/>
        <v>21</v>
      </c>
      <c r="P41" s="96">
        <f t="shared" si="9"/>
        <v>1.8596361737754693E-5</v>
      </c>
      <c r="Q41" s="95">
        <f t="shared" si="10"/>
        <v>1.5999197172401689</v>
      </c>
      <c r="R41" s="95">
        <f t="shared" si="11"/>
        <v>-26091.054782608728</v>
      </c>
      <c r="S41" s="13">
        <f t="shared" si="30"/>
        <v>14022</v>
      </c>
      <c r="T41" s="95"/>
      <c r="U41" s="95"/>
      <c r="V41" s="13"/>
    </row>
    <row r="42" spans="2:22" x14ac:dyDescent="0.25">
      <c r="B42" s="7">
        <v>38</v>
      </c>
      <c r="C42" s="19">
        <v>43929</v>
      </c>
      <c r="D42" s="40">
        <f t="shared" si="22"/>
        <v>15150</v>
      </c>
      <c r="E42" s="4">
        <f t="shared" si="23"/>
        <v>244</v>
      </c>
      <c r="F42" s="26">
        <f t="shared" si="24"/>
        <v>606</v>
      </c>
      <c r="G42" s="121">
        <f t="shared" si="31"/>
        <v>5.6121524771818769E-3</v>
      </c>
      <c r="H42" s="72">
        <f t="shared" si="32"/>
        <v>1.0775248933143671</v>
      </c>
      <c r="I42" s="40">
        <f t="shared" si="25"/>
        <v>10401</v>
      </c>
      <c r="J42" s="27">
        <f t="shared" si="26"/>
        <v>15112</v>
      </c>
      <c r="K42" s="26">
        <f t="shared" si="27"/>
        <v>244</v>
      </c>
      <c r="L42" s="40">
        <f t="shared" si="28"/>
        <v>-1181</v>
      </c>
      <c r="M42" s="27">
        <f t="shared" si="18"/>
        <v>1090</v>
      </c>
      <c r="N42" s="26">
        <f t="shared" si="29"/>
        <v>20</v>
      </c>
      <c r="P42" s="45">
        <f t="shared" si="9"/>
        <v>1.8596361737754693E-5</v>
      </c>
      <c r="Q42" s="44">
        <f t="shared" si="10"/>
        <v>1.6013287969564913</v>
      </c>
      <c r="R42" s="44">
        <f t="shared" si="11"/>
        <v>-28446.370434782646</v>
      </c>
      <c r="S42" s="14">
        <f t="shared" si="30"/>
        <v>15112</v>
      </c>
      <c r="T42" s="44"/>
      <c r="U42" s="44"/>
      <c r="V42" s="14"/>
    </row>
    <row r="43" spans="2:22" x14ac:dyDescent="0.25">
      <c r="B43" s="9">
        <v>39</v>
      </c>
      <c r="C43" s="18">
        <v>43930</v>
      </c>
      <c r="D43" s="41">
        <f t="shared" si="22"/>
        <v>16152</v>
      </c>
      <c r="E43" s="24">
        <f t="shared" si="23"/>
        <v>263</v>
      </c>
      <c r="F43" s="28">
        <f t="shared" si="24"/>
        <v>646.08000000000004</v>
      </c>
      <c r="G43" s="120">
        <f t="shared" si="31"/>
        <v>5.9833324628014309E-3</v>
      </c>
      <c r="H43" s="75">
        <f t="shared" si="32"/>
        <v>1.0661386138613862</v>
      </c>
      <c r="I43" s="20">
        <f t="shared" si="25"/>
        <v>9304</v>
      </c>
      <c r="J43" s="24">
        <f t="shared" si="26"/>
        <v>16114</v>
      </c>
      <c r="K43" s="28">
        <f t="shared" si="27"/>
        <v>263</v>
      </c>
      <c r="L43" s="20">
        <f t="shared" si="28"/>
        <v>-1097</v>
      </c>
      <c r="M43" s="24">
        <f t="shared" si="18"/>
        <v>1002</v>
      </c>
      <c r="N43" s="28">
        <f t="shared" si="29"/>
        <v>19</v>
      </c>
      <c r="P43" s="96">
        <f t="shared" si="9"/>
        <v>1.8596361737754693E-5</v>
      </c>
      <c r="Q43" s="95">
        <f t="shared" si="10"/>
        <v>1.6028202449015101</v>
      </c>
      <c r="R43" s="95">
        <f t="shared" si="11"/>
        <v>-30657.648695652213</v>
      </c>
      <c r="S43" s="13">
        <f t="shared" si="30"/>
        <v>16114</v>
      </c>
      <c r="T43" s="95"/>
      <c r="U43" s="95"/>
      <c r="V43" s="13"/>
    </row>
    <row r="44" spans="2:22" x14ac:dyDescent="0.25">
      <c r="B44" s="7">
        <v>40</v>
      </c>
      <c r="C44" s="54">
        <v>43931</v>
      </c>
      <c r="D44" s="40">
        <f t="shared" si="22"/>
        <v>17056</v>
      </c>
      <c r="E44" s="4">
        <f t="shared" si="23"/>
        <v>280</v>
      </c>
      <c r="F44" s="26">
        <f t="shared" si="24"/>
        <v>682.24</v>
      </c>
      <c r="G44" s="121">
        <f t="shared" si="31"/>
        <v>6.3182094158953199E-3</v>
      </c>
      <c r="H44" s="72">
        <f t="shared" si="32"/>
        <v>1.0559683011391778</v>
      </c>
      <c r="I44" s="40">
        <f t="shared" si="25"/>
        <v>8302</v>
      </c>
      <c r="J44" s="27">
        <f t="shared" si="26"/>
        <v>17018</v>
      </c>
      <c r="K44" s="26">
        <f t="shared" si="27"/>
        <v>280</v>
      </c>
      <c r="L44" s="40">
        <f t="shared" si="28"/>
        <v>-1002</v>
      </c>
      <c r="M44" s="27">
        <f t="shared" si="18"/>
        <v>904</v>
      </c>
      <c r="N44" s="26">
        <f t="shared" si="29"/>
        <v>17</v>
      </c>
      <c r="P44" s="45">
        <f t="shared" si="9"/>
        <v>1.8596361737754693E-5</v>
      </c>
      <c r="Q44" s="44">
        <f t="shared" si="10"/>
        <v>1.6043940610752254</v>
      </c>
      <c r="R44" s="44">
        <f t="shared" si="11"/>
        <v>-32690.401739130477</v>
      </c>
      <c r="S44" s="14">
        <f t="shared" si="30"/>
        <v>17018</v>
      </c>
      <c r="T44" s="44"/>
      <c r="U44" s="44"/>
      <c r="V44" s="14"/>
    </row>
    <row r="45" spans="2:22" x14ac:dyDescent="0.25">
      <c r="B45" s="9">
        <v>41</v>
      </c>
      <c r="C45" s="18">
        <v>43932</v>
      </c>
      <c r="D45" s="41">
        <f t="shared" si="22"/>
        <v>17857</v>
      </c>
      <c r="E45" s="24">
        <f t="shared" si="23"/>
        <v>296</v>
      </c>
      <c r="F45" s="28">
        <f t="shared" si="24"/>
        <v>714.28</v>
      </c>
      <c r="G45" s="120">
        <f t="shared" si="31"/>
        <v>6.6149311409265197E-3</v>
      </c>
      <c r="H45" s="75">
        <f t="shared" si="32"/>
        <v>1.0469629455909943</v>
      </c>
      <c r="I45" s="41">
        <f t="shared" si="25"/>
        <v>7401</v>
      </c>
      <c r="J45" s="15">
        <f t="shared" si="26"/>
        <v>17819</v>
      </c>
      <c r="K45" s="25">
        <f t="shared" si="27"/>
        <v>296</v>
      </c>
      <c r="L45" s="41">
        <f t="shared" si="28"/>
        <v>-901</v>
      </c>
      <c r="M45" s="15">
        <f t="shared" si="18"/>
        <v>801</v>
      </c>
      <c r="N45" s="25">
        <f t="shared" si="29"/>
        <v>16</v>
      </c>
      <c r="P45" s="96">
        <f t="shared" si="9"/>
        <v>1.8596361737754693E-5</v>
      </c>
      <c r="Q45" s="95">
        <f t="shared" si="10"/>
        <v>1.6060408355625051</v>
      </c>
      <c r="R45" s="95">
        <f t="shared" si="11"/>
        <v>-34524.342608695697</v>
      </c>
      <c r="S45" s="13">
        <f t="shared" si="30"/>
        <v>17819</v>
      </c>
      <c r="T45" s="95"/>
      <c r="U45" s="95"/>
      <c r="V45" s="13"/>
    </row>
    <row r="46" spans="2:22" x14ac:dyDescent="0.25">
      <c r="B46" s="7">
        <v>42</v>
      </c>
      <c r="C46" s="19">
        <v>43933</v>
      </c>
      <c r="D46" s="40">
        <f t="shared" si="22"/>
        <v>18556</v>
      </c>
      <c r="E46" s="4">
        <f t="shared" si="23"/>
        <v>310</v>
      </c>
      <c r="F46" s="26">
        <f t="shared" si="24"/>
        <v>742.24</v>
      </c>
      <c r="G46" s="121">
        <f t="shared" si="31"/>
        <v>6.8738680770024365E-3</v>
      </c>
      <c r="H46" s="72">
        <f t="shared" si="32"/>
        <v>1.0391443131545053</v>
      </c>
      <c r="I46" s="40">
        <f t="shared" si="25"/>
        <v>6601</v>
      </c>
      <c r="J46" s="27">
        <f t="shared" si="26"/>
        <v>18518</v>
      </c>
      <c r="K46" s="26">
        <f t="shared" si="27"/>
        <v>310</v>
      </c>
      <c r="L46" s="40">
        <f t="shared" si="28"/>
        <v>-800</v>
      </c>
      <c r="M46" s="27">
        <f t="shared" si="18"/>
        <v>699</v>
      </c>
      <c r="N46" s="26">
        <f t="shared" si="29"/>
        <v>14</v>
      </c>
      <c r="P46" s="45">
        <f t="shared" si="9"/>
        <v>1.8596361737754693E-5</v>
      </c>
      <c r="Q46" s="44">
        <f t="shared" si="10"/>
        <v>1.6077332670209494</v>
      </c>
      <c r="R46" s="44">
        <f t="shared" si="11"/>
        <v>-36149.327826087007</v>
      </c>
      <c r="S46" s="14">
        <f t="shared" si="30"/>
        <v>18518</v>
      </c>
      <c r="T46" s="44"/>
      <c r="U46" s="44"/>
      <c r="V46" s="14"/>
    </row>
    <row r="47" spans="2:22" x14ac:dyDescent="0.25">
      <c r="B47" s="9">
        <v>43</v>
      </c>
      <c r="C47" s="18">
        <v>43934</v>
      </c>
      <c r="D47" s="41">
        <f t="shared" si="22"/>
        <v>19156</v>
      </c>
      <c r="E47" s="24">
        <f t="shared" si="23"/>
        <v>322</v>
      </c>
      <c r="F47" s="28">
        <f t="shared" si="24"/>
        <v>766.24</v>
      </c>
      <c r="G47" s="120">
        <f t="shared" si="31"/>
        <v>7.096131541445283E-3</v>
      </c>
      <c r="H47" s="75">
        <f t="shared" si="32"/>
        <v>1.0323345548609615</v>
      </c>
      <c r="I47" s="41">
        <f t="shared" si="25"/>
        <v>5898</v>
      </c>
      <c r="J47" s="15">
        <f t="shared" si="26"/>
        <v>19118</v>
      </c>
      <c r="K47" s="25">
        <f t="shared" si="27"/>
        <v>322</v>
      </c>
      <c r="L47" s="41">
        <f t="shared" si="28"/>
        <v>-703</v>
      </c>
      <c r="M47" s="15">
        <f t="shared" si="18"/>
        <v>600</v>
      </c>
      <c r="N47" s="25">
        <f t="shared" si="29"/>
        <v>12</v>
      </c>
      <c r="P47" s="96">
        <f t="shared" si="9"/>
        <v>1.8596361737754693E-5</v>
      </c>
      <c r="Q47" s="95">
        <f t="shared" si="10"/>
        <v>1.6094619455354267</v>
      </c>
      <c r="R47" s="95">
        <f t="shared" si="11"/>
        <v>-37567.386086956569</v>
      </c>
      <c r="S47" s="13">
        <f t="shared" si="30"/>
        <v>19118</v>
      </c>
      <c r="T47" s="95"/>
      <c r="U47" s="95"/>
      <c r="V47" s="13"/>
    </row>
    <row r="48" spans="2:22" x14ac:dyDescent="0.25">
      <c r="B48" s="7">
        <v>44</v>
      </c>
      <c r="C48" s="19">
        <v>43935</v>
      </c>
      <c r="D48" s="40">
        <f t="shared" si="22"/>
        <v>19663</v>
      </c>
      <c r="E48" s="4">
        <f t="shared" si="23"/>
        <v>332</v>
      </c>
      <c r="F48" s="26">
        <f t="shared" si="24"/>
        <v>786.52</v>
      </c>
      <c r="G48" s="121">
        <f t="shared" si="31"/>
        <v>7.2839441688994887E-3</v>
      </c>
      <c r="H48" s="72">
        <f t="shared" si="32"/>
        <v>1.0264669033201086</v>
      </c>
      <c r="I48" s="40">
        <f t="shared" si="25"/>
        <v>5287</v>
      </c>
      <c r="J48" s="27">
        <f t="shared" si="26"/>
        <v>19625</v>
      </c>
      <c r="K48" s="26">
        <f t="shared" si="27"/>
        <v>332</v>
      </c>
      <c r="L48" s="40">
        <f t="shared" si="28"/>
        <v>-611</v>
      </c>
      <c r="M48" s="27">
        <f t="shared" si="18"/>
        <v>507</v>
      </c>
      <c r="N48" s="26">
        <f t="shared" si="29"/>
        <v>10</v>
      </c>
      <c r="P48" s="45">
        <f t="shared" si="9"/>
        <v>1.8596361737754693E-5</v>
      </c>
      <c r="Q48" s="44">
        <f t="shared" si="10"/>
        <v>1.6112452267347019</v>
      </c>
      <c r="R48" s="44">
        <f t="shared" si="11"/>
        <v>-38784.60347826092</v>
      </c>
      <c r="S48" s="14">
        <f t="shared" si="30"/>
        <v>19625</v>
      </c>
      <c r="T48" s="44"/>
      <c r="U48" s="44"/>
      <c r="V48" s="14"/>
    </row>
    <row r="49" spans="2:22" x14ac:dyDescent="0.25">
      <c r="B49" s="9">
        <v>45</v>
      </c>
      <c r="C49" s="18">
        <v>43936</v>
      </c>
      <c r="D49" s="41">
        <f t="shared" si="22"/>
        <v>20086</v>
      </c>
      <c r="E49" s="24">
        <f t="shared" si="23"/>
        <v>341</v>
      </c>
      <c r="F49" s="28">
        <f t="shared" si="24"/>
        <v>803.44</v>
      </c>
      <c r="G49" s="120">
        <f t="shared" si="31"/>
        <v>7.4406399113316956E-3</v>
      </c>
      <c r="H49" s="75">
        <f t="shared" si="32"/>
        <v>1.0215124853786299</v>
      </c>
      <c r="I49" s="20">
        <f t="shared" si="25"/>
        <v>4760</v>
      </c>
      <c r="J49" s="24">
        <f t="shared" si="26"/>
        <v>20048</v>
      </c>
      <c r="K49" s="28">
        <f t="shared" si="27"/>
        <v>341</v>
      </c>
      <c r="L49" s="20">
        <f t="shared" si="28"/>
        <v>-527</v>
      </c>
      <c r="M49" s="24">
        <f t="shared" si="18"/>
        <v>423</v>
      </c>
      <c r="N49" s="28">
        <f t="shared" si="29"/>
        <v>9</v>
      </c>
      <c r="P49" s="96">
        <f t="shared" ref="P49:P80" si="33">R$13*((1+P$13-Q$13)*(1+P$13+S$13)-Q$13)</f>
        <v>1.8596361737754693E-5</v>
      </c>
      <c r="Q49" s="95">
        <f t="shared" ref="Q49:Q80" si="34">(1+P$13-Q$13)*(1+P$13+S$13)-R$13*((S$13*K48)+((I48+J48)*(1+P$13+S$13)))</f>
        <v>1.6130647549900101</v>
      </c>
      <c r="R49" s="95">
        <f t="shared" ref="R49:R80" si="35">-J48*(1+P$13+S$13)</f>
        <v>-39813.152173913099</v>
      </c>
      <c r="S49" s="13">
        <f t="shared" si="30"/>
        <v>20048</v>
      </c>
      <c r="T49" s="95"/>
      <c r="U49" s="95"/>
      <c r="V49" s="13"/>
    </row>
    <row r="50" spans="2:22" x14ac:dyDescent="0.25">
      <c r="B50" s="7">
        <v>46</v>
      </c>
      <c r="C50" s="19">
        <v>43937</v>
      </c>
      <c r="D50" s="40">
        <f t="shared" si="22"/>
        <v>20433</v>
      </c>
      <c r="E50" s="4">
        <f t="shared" si="23"/>
        <v>349</v>
      </c>
      <c r="F50" s="26">
        <f t="shared" si="24"/>
        <v>817.32</v>
      </c>
      <c r="G50" s="121">
        <f t="shared" si="31"/>
        <v>7.5691822816011415E-3</v>
      </c>
      <c r="H50" s="72">
        <f t="shared" si="32"/>
        <v>1.0172757144279598</v>
      </c>
      <c r="I50" s="40">
        <f t="shared" si="25"/>
        <v>4309</v>
      </c>
      <c r="J50" s="27">
        <f t="shared" si="26"/>
        <v>20395</v>
      </c>
      <c r="K50" s="26">
        <f t="shared" si="27"/>
        <v>349</v>
      </c>
      <c r="L50" s="40">
        <f t="shared" si="28"/>
        <v>-451</v>
      </c>
      <c r="M50" s="27">
        <f t="shared" si="18"/>
        <v>347</v>
      </c>
      <c r="N50" s="26">
        <f t="shared" si="29"/>
        <v>8</v>
      </c>
      <c r="P50" s="45">
        <f t="shared" si="33"/>
        <v>1.8596361737754693E-5</v>
      </c>
      <c r="Q50" s="44">
        <f t="shared" si="34"/>
        <v>1.6148932289589513</v>
      </c>
      <c r="R50" s="44">
        <f t="shared" si="35"/>
        <v>-40671.290434782662</v>
      </c>
      <c r="S50" s="14">
        <f t="shared" si="30"/>
        <v>20395</v>
      </c>
      <c r="T50" s="44"/>
      <c r="U50" s="44"/>
      <c r="V50" s="14"/>
    </row>
    <row r="51" spans="2:22" x14ac:dyDescent="0.25">
      <c r="B51" s="9">
        <v>47</v>
      </c>
      <c r="C51" s="18">
        <v>43938</v>
      </c>
      <c r="D51" s="41">
        <f t="shared" si="22"/>
        <v>20713</v>
      </c>
      <c r="E51" s="24">
        <f t="shared" si="23"/>
        <v>355</v>
      </c>
      <c r="F51" s="28">
        <f t="shared" si="24"/>
        <v>828.52</v>
      </c>
      <c r="G51" s="120">
        <f t="shared" si="31"/>
        <v>7.6729052316744702E-3</v>
      </c>
      <c r="H51" s="75">
        <f t="shared" si="32"/>
        <v>1.013703323055841</v>
      </c>
      <c r="I51" s="20">
        <f t="shared" si="25"/>
        <v>3925</v>
      </c>
      <c r="J51" s="24">
        <f t="shared" si="26"/>
        <v>20675</v>
      </c>
      <c r="K51" s="28">
        <f t="shared" si="27"/>
        <v>355</v>
      </c>
      <c r="L51" s="20">
        <f t="shared" si="28"/>
        <v>-384</v>
      </c>
      <c r="M51" s="24">
        <f t="shared" si="18"/>
        <v>280</v>
      </c>
      <c r="N51" s="28">
        <f t="shared" si="29"/>
        <v>6</v>
      </c>
      <c r="P51" s="96">
        <f t="shared" si="33"/>
        <v>1.8596361737754693E-5</v>
      </c>
      <c r="Q51" s="95">
        <f t="shared" si="34"/>
        <v>1.6167306486415263</v>
      </c>
      <c r="R51" s="95">
        <f t="shared" si="35"/>
        <v>-41375.247826087012</v>
      </c>
      <c r="S51" s="13">
        <f t="shared" si="30"/>
        <v>20675</v>
      </c>
      <c r="T51" s="95"/>
      <c r="U51" s="95"/>
      <c r="V51" s="13"/>
    </row>
    <row r="52" spans="2:22" x14ac:dyDescent="0.25">
      <c r="B52" s="7">
        <v>48</v>
      </c>
      <c r="C52" s="19">
        <v>43939</v>
      </c>
      <c r="D52" s="40">
        <f t="shared" si="22"/>
        <v>20934</v>
      </c>
      <c r="E52" s="4">
        <f t="shared" si="23"/>
        <v>360</v>
      </c>
      <c r="F52" s="26">
        <f t="shared" si="24"/>
        <v>837.36</v>
      </c>
      <c r="G52" s="121">
        <f t="shared" si="31"/>
        <v>7.7547722744109185E-3</v>
      </c>
      <c r="H52" s="72">
        <f t="shared" si="32"/>
        <v>1.0106696277699996</v>
      </c>
      <c r="I52" s="40">
        <f t="shared" si="25"/>
        <v>3600</v>
      </c>
      <c r="J52" s="4">
        <f t="shared" si="26"/>
        <v>20896</v>
      </c>
      <c r="K52" s="26">
        <f t="shared" si="27"/>
        <v>360</v>
      </c>
      <c r="L52" s="40">
        <f t="shared" si="28"/>
        <v>-325</v>
      </c>
      <c r="M52" s="4">
        <f t="shared" si="18"/>
        <v>221</v>
      </c>
      <c r="N52" s="26">
        <f t="shared" si="29"/>
        <v>5</v>
      </c>
      <c r="P52" s="45">
        <f t="shared" si="33"/>
        <v>1.8596361737754693E-5</v>
      </c>
      <c r="Q52" s="44">
        <f t="shared" si="34"/>
        <v>1.6185859597513677</v>
      </c>
      <c r="R52" s="44">
        <f t="shared" si="35"/>
        <v>-41943.282608695707</v>
      </c>
      <c r="S52" s="14">
        <f t="shared" si="30"/>
        <v>20896</v>
      </c>
      <c r="T52" s="44"/>
      <c r="U52" s="44"/>
      <c r="V52" s="14"/>
    </row>
    <row r="53" spans="2:22" x14ac:dyDescent="0.25">
      <c r="B53" s="9">
        <v>49</v>
      </c>
      <c r="C53" s="18">
        <v>43940</v>
      </c>
      <c r="D53" s="9">
        <f t="shared" si="22"/>
        <v>21105</v>
      </c>
      <c r="E53" s="3">
        <f t="shared" si="23"/>
        <v>364</v>
      </c>
      <c r="F53" s="25">
        <f t="shared" si="24"/>
        <v>844.2</v>
      </c>
      <c r="G53" s="120">
        <f t="shared" si="31"/>
        <v>7.8181173617771303E-3</v>
      </c>
      <c r="H53" s="71">
        <f t="shared" si="32"/>
        <v>1.0081685296646603</v>
      </c>
      <c r="I53" s="9">
        <f t="shared" si="25"/>
        <v>3325</v>
      </c>
      <c r="J53" s="3">
        <f t="shared" si="26"/>
        <v>21067</v>
      </c>
      <c r="K53" s="43">
        <f t="shared" si="27"/>
        <v>364</v>
      </c>
      <c r="L53" s="9">
        <f t="shared" si="28"/>
        <v>-275</v>
      </c>
      <c r="M53" s="3">
        <f t="shared" si="18"/>
        <v>171</v>
      </c>
      <c r="N53" s="43">
        <f t="shared" si="29"/>
        <v>4</v>
      </c>
      <c r="P53" s="96">
        <f t="shared" si="33"/>
        <v>1.8596361737754693E-5</v>
      </c>
      <c r="Q53" s="95">
        <f t="shared" si="34"/>
        <v>1.6204502165748425</v>
      </c>
      <c r="R53" s="95">
        <f t="shared" si="35"/>
        <v>-42391.624347826139</v>
      </c>
      <c r="S53" s="13">
        <f t="shared" si="30"/>
        <v>21067</v>
      </c>
      <c r="T53" s="95"/>
      <c r="U53" s="95"/>
      <c r="V53" s="13"/>
    </row>
    <row r="54" spans="2:22" x14ac:dyDescent="0.25">
      <c r="B54" s="7">
        <v>50</v>
      </c>
      <c r="C54" s="19">
        <v>43941</v>
      </c>
      <c r="D54" s="7">
        <f t="shared" si="22"/>
        <v>21232</v>
      </c>
      <c r="E54" s="2">
        <f t="shared" si="23"/>
        <v>367</v>
      </c>
      <c r="F54" s="26">
        <f t="shared" si="24"/>
        <v>849.28</v>
      </c>
      <c r="G54" s="121">
        <f t="shared" si="31"/>
        <v>7.8651631284175315E-3</v>
      </c>
      <c r="H54" s="72">
        <f t="shared" si="32"/>
        <v>1.0060175313906656</v>
      </c>
      <c r="I54" s="7">
        <f t="shared" si="25"/>
        <v>3094</v>
      </c>
      <c r="J54" s="2">
        <f t="shared" si="26"/>
        <v>21194</v>
      </c>
      <c r="K54" s="38">
        <f t="shared" si="27"/>
        <v>367</v>
      </c>
      <c r="L54" s="7">
        <f t="shared" si="28"/>
        <v>-231</v>
      </c>
      <c r="M54" s="2">
        <f t="shared" si="18"/>
        <v>127</v>
      </c>
      <c r="N54" s="38">
        <f t="shared" si="29"/>
        <v>3</v>
      </c>
      <c r="P54" s="45">
        <f t="shared" si="33"/>
        <v>1.8596361737754693E-5</v>
      </c>
      <c r="Q54" s="44">
        <f t="shared" si="34"/>
        <v>1.6223234191119509</v>
      </c>
      <c r="R54" s="44">
        <f t="shared" si="35"/>
        <v>-42738.531304347882</v>
      </c>
      <c r="S54" s="14">
        <f t="shared" si="30"/>
        <v>21194</v>
      </c>
      <c r="T54" s="44"/>
      <c r="U54" s="44"/>
      <c r="V54" s="14"/>
    </row>
    <row r="55" spans="2:22" x14ac:dyDescent="0.25">
      <c r="B55" s="9">
        <v>51</v>
      </c>
      <c r="C55" s="18">
        <v>43942</v>
      </c>
      <c r="D55" s="9">
        <f t="shared" si="22"/>
        <v>21322</v>
      </c>
      <c r="E55" s="3">
        <f t="shared" si="23"/>
        <v>369</v>
      </c>
      <c r="F55" s="25">
        <f t="shared" si="24"/>
        <v>852.88</v>
      </c>
      <c r="G55" s="120">
        <f t="shared" si="31"/>
        <v>7.8985026480839597E-3</v>
      </c>
      <c r="H55" s="71">
        <f t="shared" si="32"/>
        <v>1.004238884702336</v>
      </c>
      <c r="I55" s="9">
        <f t="shared" si="25"/>
        <v>2900</v>
      </c>
      <c r="J55" s="3">
        <f t="shared" si="26"/>
        <v>21284</v>
      </c>
      <c r="K55" s="43">
        <f t="shared" si="27"/>
        <v>369</v>
      </c>
      <c r="L55" s="9">
        <f t="shared" si="28"/>
        <v>-194</v>
      </c>
      <c r="M55" s="3">
        <f t="shared" si="18"/>
        <v>90</v>
      </c>
      <c r="N55" s="43">
        <f t="shared" si="29"/>
        <v>2</v>
      </c>
      <c r="P55" s="96">
        <f t="shared" si="33"/>
        <v>1.8596361737754693E-5</v>
      </c>
      <c r="Q55" s="95">
        <f t="shared" si="34"/>
        <v>1.6242055673626927</v>
      </c>
      <c r="R55" s="95">
        <f t="shared" si="35"/>
        <v>-42996.175652173966</v>
      </c>
      <c r="S55" s="13">
        <f t="shared" si="30"/>
        <v>21284</v>
      </c>
      <c r="T55" s="95"/>
      <c r="U55" s="95"/>
      <c r="V55" s="13"/>
    </row>
    <row r="56" spans="2:22" x14ac:dyDescent="0.25">
      <c r="B56" s="7">
        <v>52</v>
      </c>
      <c r="C56" s="19">
        <v>43943</v>
      </c>
      <c r="D56" s="7">
        <f t="shared" si="22"/>
        <v>21381</v>
      </c>
      <c r="E56" s="2">
        <f t="shared" si="23"/>
        <v>371</v>
      </c>
      <c r="F56" s="26">
        <f t="shared" si="24"/>
        <v>855.24</v>
      </c>
      <c r="G56" s="121">
        <f t="shared" si="31"/>
        <v>7.9203585554208384E-3</v>
      </c>
      <c r="H56" s="72">
        <f t="shared" si="32"/>
        <v>1.0027670950192289</v>
      </c>
      <c r="I56" s="7">
        <f t="shared" si="25"/>
        <v>2738</v>
      </c>
      <c r="J56" s="2">
        <f t="shared" si="26"/>
        <v>21343</v>
      </c>
      <c r="K56" s="38">
        <f t="shared" si="27"/>
        <v>371</v>
      </c>
      <c r="L56" s="7">
        <f t="shared" si="28"/>
        <v>-162</v>
      </c>
      <c r="M56" s="2">
        <f t="shared" si="18"/>
        <v>59</v>
      </c>
      <c r="N56" s="38">
        <f t="shared" si="29"/>
        <v>2</v>
      </c>
      <c r="P56" s="45">
        <f t="shared" si="33"/>
        <v>1.8596361737754693E-5</v>
      </c>
      <c r="Q56" s="44">
        <f t="shared" si="34"/>
        <v>1.6260966613270678</v>
      </c>
      <c r="R56" s="44">
        <f t="shared" si="35"/>
        <v>-43178.758260869625</v>
      </c>
      <c r="S56" s="14">
        <f t="shared" si="30"/>
        <v>21343</v>
      </c>
      <c r="T56" s="44"/>
      <c r="U56" s="44"/>
      <c r="V56" s="14"/>
    </row>
    <row r="57" spans="2:22" x14ac:dyDescent="0.25">
      <c r="B57" s="9">
        <v>53</v>
      </c>
      <c r="C57" s="18">
        <v>43944</v>
      </c>
      <c r="D57" s="9">
        <f t="shared" si="22"/>
        <v>21414</v>
      </c>
      <c r="E57" s="3">
        <f t="shared" si="23"/>
        <v>372</v>
      </c>
      <c r="F57" s="25">
        <f t="shared" si="24"/>
        <v>856.56000000000006</v>
      </c>
      <c r="G57" s="120">
        <f t="shared" si="31"/>
        <v>7.9325830459651952E-3</v>
      </c>
      <c r="H57" s="71">
        <f t="shared" si="32"/>
        <v>1.0015434264066227</v>
      </c>
      <c r="I57" s="9">
        <f t="shared" si="25"/>
        <v>2602</v>
      </c>
      <c r="J57" s="3">
        <f t="shared" si="26"/>
        <v>21376</v>
      </c>
      <c r="K57" s="43">
        <f t="shared" si="27"/>
        <v>372</v>
      </c>
      <c r="L57" s="9">
        <f t="shared" si="28"/>
        <v>-136</v>
      </c>
      <c r="M57" s="3">
        <f t="shared" ref="M57:M88" si="36">J57-J56</f>
        <v>33</v>
      </c>
      <c r="N57" s="43">
        <f t="shared" si="29"/>
        <v>1</v>
      </c>
      <c r="P57" s="96">
        <f t="shared" si="33"/>
        <v>1.8596361737754693E-5</v>
      </c>
      <c r="Q57" s="95">
        <f t="shared" si="34"/>
        <v>1.6279693996626772</v>
      </c>
      <c r="R57" s="95">
        <f t="shared" si="35"/>
        <v>-43298.45130434788</v>
      </c>
      <c r="S57" s="13">
        <f t="shared" si="30"/>
        <v>21376</v>
      </c>
      <c r="T57" s="95"/>
      <c r="U57" s="95"/>
      <c r="V57" s="13"/>
    </row>
    <row r="58" spans="2:22" x14ac:dyDescent="0.25">
      <c r="B58" s="7">
        <v>54</v>
      </c>
      <c r="C58" s="19">
        <v>43945</v>
      </c>
      <c r="D58" s="7">
        <f t="shared" si="22"/>
        <v>21425</v>
      </c>
      <c r="E58" s="2">
        <f t="shared" si="23"/>
        <v>373</v>
      </c>
      <c r="F58" s="26">
        <f t="shared" si="24"/>
        <v>857</v>
      </c>
      <c r="G58" s="121">
        <f t="shared" si="31"/>
        <v>7.936657876146648E-3</v>
      </c>
      <c r="H58" s="72">
        <f t="shared" si="32"/>
        <v>1.0005136826375269</v>
      </c>
      <c r="I58" s="7">
        <f t="shared" si="25"/>
        <v>2489</v>
      </c>
      <c r="J58" s="2">
        <f t="shared" si="26"/>
        <v>21387</v>
      </c>
      <c r="K58" s="38">
        <f t="shared" si="27"/>
        <v>373</v>
      </c>
      <c r="L58" s="7">
        <f t="shared" si="28"/>
        <v>-113</v>
      </c>
      <c r="M58" s="2">
        <f t="shared" si="36"/>
        <v>11</v>
      </c>
      <c r="N58" s="38">
        <f t="shared" si="29"/>
        <v>1</v>
      </c>
      <c r="P58" s="45">
        <f t="shared" si="33"/>
        <v>1.8596361737754693E-5</v>
      </c>
      <c r="Q58" s="44">
        <f t="shared" si="34"/>
        <v>1.6298510837119198</v>
      </c>
      <c r="R58" s="44">
        <f t="shared" si="35"/>
        <v>-43365.398260869624</v>
      </c>
      <c r="S58" s="14">
        <f t="shared" si="30"/>
        <v>21387</v>
      </c>
      <c r="T58" s="44"/>
      <c r="U58" s="44"/>
      <c r="V58" s="14"/>
    </row>
    <row r="59" spans="2:22" x14ac:dyDescent="0.25">
      <c r="B59" s="9">
        <v>55</v>
      </c>
      <c r="C59" s="18">
        <v>43946</v>
      </c>
      <c r="D59" s="9">
        <f t="shared" ref="D59:D90" si="37">D58+IF(M59&gt;0,M59,0)</f>
        <v>21425</v>
      </c>
      <c r="E59" s="3">
        <f t="shared" ref="E59:E90" si="38">E58+IF(N59&gt;0,N59,0)</f>
        <v>373</v>
      </c>
      <c r="F59" s="25">
        <f t="shared" ref="F59:F90" si="39">D59*P$13</f>
        <v>857</v>
      </c>
      <c r="G59" s="120">
        <f t="shared" si="31"/>
        <v>7.936657876146648E-3</v>
      </c>
      <c r="H59" s="71">
        <f t="shared" si="32"/>
        <v>1</v>
      </c>
      <c r="I59" s="9">
        <f t="shared" ref="I59:I90" si="40">INT((S$13*K59+I58)/(1+R$13*J59))</f>
        <v>2394</v>
      </c>
      <c r="J59" s="3">
        <f t="shared" ref="J59:J90" si="41">S59</f>
        <v>21380</v>
      </c>
      <c r="K59" s="43">
        <f t="shared" ref="K59:K90" si="42">INT((Q$13*J59+K58)/(1+P$13+S$13))</f>
        <v>373</v>
      </c>
      <c r="L59" s="9">
        <f t="shared" ref="L59:L90" si="43">I59-I58</f>
        <v>-95</v>
      </c>
      <c r="M59" s="3">
        <f t="shared" si="36"/>
        <v>-7</v>
      </c>
      <c r="N59" s="43">
        <f t="shared" ref="N59:N90" si="44">K59-K58</f>
        <v>0</v>
      </c>
      <c r="P59" s="96">
        <f t="shared" si="33"/>
        <v>1.8596361737754693E-5</v>
      </c>
      <c r="Q59" s="95">
        <f t="shared" si="34"/>
        <v>1.6317144121323968</v>
      </c>
      <c r="R59" s="95">
        <f t="shared" si="35"/>
        <v>-43387.713913043532</v>
      </c>
      <c r="S59" s="13">
        <f t="shared" si="30"/>
        <v>21380</v>
      </c>
      <c r="T59" s="95"/>
      <c r="U59" s="95"/>
      <c r="V59" s="13"/>
    </row>
    <row r="60" spans="2:22" x14ac:dyDescent="0.25">
      <c r="B60" s="7">
        <v>56</v>
      </c>
      <c r="C60" s="19">
        <v>43947</v>
      </c>
      <c r="D60" s="7">
        <f t="shared" si="37"/>
        <v>21425</v>
      </c>
      <c r="E60" s="2">
        <f t="shared" si="38"/>
        <v>373</v>
      </c>
      <c r="F60" s="26">
        <f t="shared" si="39"/>
        <v>857</v>
      </c>
      <c r="G60" s="121">
        <f t="shared" si="31"/>
        <v>7.936657876146648E-3</v>
      </c>
      <c r="H60" s="72">
        <f t="shared" si="32"/>
        <v>1</v>
      </c>
      <c r="I60" s="7">
        <f t="shared" si="40"/>
        <v>2315</v>
      </c>
      <c r="J60" s="2">
        <f t="shared" si="41"/>
        <v>21358</v>
      </c>
      <c r="K60" s="38">
        <f t="shared" si="42"/>
        <v>373</v>
      </c>
      <c r="L60" s="7">
        <f t="shared" si="43"/>
        <v>-79</v>
      </c>
      <c r="M60" s="2">
        <f t="shared" si="36"/>
        <v>-22</v>
      </c>
      <c r="N60" s="38">
        <f t="shared" si="44"/>
        <v>0</v>
      </c>
      <c r="P60" s="45">
        <f t="shared" si="33"/>
        <v>1.8596361737754693E-5</v>
      </c>
      <c r="Q60" s="44">
        <f t="shared" si="34"/>
        <v>1.6335866862665072</v>
      </c>
      <c r="R60" s="44">
        <f t="shared" si="35"/>
        <v>-43373.51304347832</v>
      </c>
      <c r="S60" s="14">
        <f t="shared" si="30"/>
        <v>21358</v>
      </c>
      <c r="T60" s="44"/>
      <c r="U60" s="44"/>
      <c r="V60" s="14"/>
    </row>
    <row r="61" spans="2:22" x14ac:dyDescent="0.25">
      <c r="B61" s="9">
        <v>57</v>
      </c>
      <c r="C61" s="18">
        <v>43948</v>
      </c>
      <c r="D61" s="9">
        <f t="shared" si="37"/>
        <v>21425</v>
      </c>
      <c r="E61" s="3">
        <f t="shared" si="38"/>
        <v>373</v>
      </c>
      <c r="F61" s="25">
        <f t="shared" si="39"/>
        <v>857</v>
      </c>
      <c r="G61" s="120">
        <f t="shared" si="31"/>
        <v>7.936657876146648E-3</v>
      </c>
      <c r="H61" s="71">
        <f t="shared" si="32"/>
        <v>1</v>
      </c>
      <c r="I61" s="9">
        <f t="shared" si="40"/>
        <v>2249</v>
      </c>
      <c r="J61" s="3">
        <f t="shared" si="41"/>
        <v>21323</v>
      </c>
      <c r="K61" s="43">
        <f t="shared" si="42"/>
        <v>373</v>
      </c>
      <c r="L61" s="9">
        <f t="shared" si="43"/>
        <v>-66</v>
      </c>
      <c r="M61" s="3">
        <f t="shared" si="36"/>
        <v>-35</v>
      </c>
      <c r="N61" s="43">
        <f t="shared" si="44"/>
        <v>0</v>
      </c>
      <c r="P61" s="96">
        <f t="shared" si="33"/>
        <v>1.8596361737754693E-5</v>
      </c>
      <c r="Q61" s="95">
        <f t="shared" si="34"/>
        <v>1.6354406047718515</v>
      </c>
      <c r="R61" s="95">
        <f t="shared" si="35"/>
        <v>-43328.881739130491</v>
      </c>
      <c r="S61" s="13">
        <f t="shared" si="30"/>
        <v>21323</v>
      </c>
      <c r="T61" s="95"/>
      <c r="U61" s="95"/>
      <c r="V61" s="13"/>
    </row>
    <row r="62" spans="2:22" x14ac:dyDescent="0.25">
      <c r="B62" s="7">
        <v>58</v>
      </c>
      <c r="C62" s="19">
        <v>43949</v>
      </c>
      <c r="D62" s="7">
        <f t="shared" si="37"/>
        <v>21425</v>
      </c>
      <c r="E62" s="2">
        <f t="shared" si="38"/>
        <v>373</v>
      </c>
      <c r="F62" s="26">
        <f t="shared" si="39"/>
        <v>857</v>
      </c>
      <c r="G62" s="121">
        <f t="shared" si="31"/>
        <v>7.936657876146648E-3</v>
      </c>
      <c r="H62" s="72">
        <f t="shared" si="32"/>
        <v>1</v>
      </c>
      <c r="I62" s="7">
        <f t="shared" si="40"/>
        <v>2194</v>
      </c>
      <c r="J62" s="2">
        <f t="shared" si="41"/>
        <v>21277</v>
      </c>
      <c r="K62" s="38">
        <f t="shared" si="42"/>
        <v>372</v>
      </c>
      <c r="L62" s="7">
        <f t="shared" si="43"/>
        <v>-55</v>
      </c>
      <c r="M62" s="2">
        <f t="shared" si="36"/>
        <v>-46</v>
      </c>
      <c r="N62" s="38">
        <f t="shared" si="44"/>
        <v>-1</v>
      </c>
      <c r="P62" s="45">
        <f t="shared" si="33"/>
        <v>1.8596361737754693E-5</v>
      </c>
      <c r="Q62" s="44">
        <f t="shared" si="34"/>
        <v>1.637294523277196</v>
      </c>
      <c r="R62" s="44">
        <f t="shared" si="35"/>
        <v>-43257.877391304406</v>
      </c>
      <c r="S62" s="14">
        <f t="shared" si="30"/>
        <v>21277</v>
      </c>
      <c r="T62" s="44"/>
      <c r="U62" s="44"/>
      <c r="V62" s="14"/>
    </row>
    <row r="63" spans="2:22" x14ac:dyDescent="0.25">
      <c r="B63" s="9">
        <v>59</v>
      </c>
      <c r="C63" s="18">
        <v>43950</v>
      </c>
      <c r="D63" s="9">
        <f t="shared" si="37"/>
        <v>21425</v>
      </c>
      <c r="E63" s="3">
        <f t="shared" si="38"/>
        <v>373</v>
      </c>
      <c r="F63" s="25">
        <f t="shared" si="39"/>
        <v>857</v>
      </c>
      <c r="G63" s="120">
        <f t="shared" si="31"/>
        <v>7.936657876146648E-3</v>
      </c>
      <c r="H63" s="71">
        <f t="shared" si="32"/>
        <v>1</v>
      </c>
      <c r="I63" s="9">
        <f t="shared" si="40"/>
        <v>2148</v>
      </c>
      <c r="J63" s="3">
        <f t="shared" si="41"/>
        <v>21223</v>
      </c>
      <c r="K63" s="43">
        <f t="shared" si="42"/>
        <v>371</v>
      </c>
      <c r="L63" s="9">
        <f t="shared" si="43"/>
        <v>-46</v>
      </c>
      <c r="M63" s="3">
        <f t="shared" si="36"/>
        <v>-54</v>
      </c>
      <c r="N63" s="43">
        <f t="shared" si="44"/>
        <v>-1</v>
      </c>
      <c r="P63" s="96">
        <f t="shared" si="33"/>
        <v>1.8596361737754693E-5</v>
      </c>
      <c r="Q63" s="95">
        <f t="shared" si="34"/>
        <v>1.639157387496174</v>
      </c>
      <c r="R63" s="95">
        <f t="shared" si="35"/>
        <v>-43164.557391304406</v>
      </c>
      <c r="S63" s="13">
        <f t="shared" si="30"/>
        <v>21223</v>
      </c>
      <c r="T63" s="95"/>
      <c r="U63" s="95"/>
      <c r="V63" s="13"/>
    </row>
    <row r="64" spans="2:22" x14ac:dyDescent="0.25">
      <c r="B64" s="7">
        <v>60</v>
      </c>
      <c r="C64" s="19">
        <v>43951</v>
      </c>
      <c r="D64" s="7">
        <f t="shared" si="37"/>
        <v>21425</v>
      </c>
      <c r="E64" s="2">
        <f t="shared" si="38"/>
        <v>373</v>
      </c>
      <c r="F64" s="26">
        <f t="shared" si="39"/>
        <v>857</v>
      </c>
      <c r="G64" s="121">
        <f t="shared" si="31"/>
        <v>7.936657876146648E-3</v>
      </c>
      <c r="H64" s="72">
        <f t="shared" si="32"/>
        <v>1</v>
      </c>
      <c r="I64" s="7">
        <f t="shared" si="40"/>
        <v>2109</v>
      </c>
      <c r="J64" s="2">
        <f t="shared" si="41"/>
        <v>21162</v>
      </c>
      <c r="K64" s="38">
        <f t="shared" si="42"/>
        <v>370</v>
      </c>
      <c r="L64" s="7">
        <f t="shared" si="43"/>
        <v>-39</v>
      </c>
      <c r="M64" s="2">
        <f t="shared" si="36"/>
        <v>-61</v>
      </c>
      <c r="N64" s="38">
        <f t="shared" si="44"/>
        <v>-1</v>
      </c>
      <c r="P64" s="45">
        <f t="shared" si="33"/>
        <v>1.8596361737754693E-5</v>
      </c>
      <c r="Q64" s="44">
        <f t="shared" si="34"/>
        <v>1.6410018960863861</v>
      </c>
      <c r="R64" s="44">
        <f t="shared" si="35"/>
        <v>-43055.007826087014</v>
      </c>
      <c r="S64" s="14">
        <f t="shared" si="30"/>
        <v>21162</v>
      </c>
      <c r="T64" s="44"/>
      <c r="U64" s="44"/>
      <c r="V64" s="14"/>
    </row>
    <row r="65" spans="2:22" x14ac:dyDescent="0.25">
      <c r="B65" s="9">
        <v>61</v>
      </c>
      <c r="C65" s="18">
        <v>43952</v>
      </c>
      <c r="D65" s="9">
        <f t="shared" si="37"/>
        <v>21425</v>
      </c>
      <c r="E65" s="3">
        <f t="shared" si="38"/>
        <v>373</v>
      </c>
      <c r="F65" s="25">
        <f t="shared" si="39"/>
        <v>857</v>
      </c>
      <c r="G65" s="120">
        <f t="shared" si="31"/>
        <v>7.936657876146648E-3</v>
      </c>
      <c r="H65" s="71">
        <f t="shared" si="32"/>
        <v>1</v>
      </c>
      <c r="I65" s="9">
        <f t="shared" si="40"/>
        <v>2077</v>
      </c>
      <c r="J65" s="3">
        <f t="shared" si="41"/>
        <v>21095</v>
      </c>
      <c r="K65" s="43">
        <f t="shared" si="42"/>
        <v>369</v>
      </c>
      <c r="L65" s="9">
        <f t="shared" si="43"/>
        <v>-32</v>
      </c>
      <c r="M65" s="3">
        <f t="shared" si="36"/>
        <v>-67</v>
      </c>
      <c r="N65" s="43">
        <f t="shared" si="44"/>
        <v>-1</v>
      </c>
      <c r="P65" s="96">
        <f t="shared" si="33"/>
        <v>1.8596361737754693E-5</v>
      </c>
      <c r="Q65" s="95">
        <f t="shared" si="34"/>
        <v>1.6428464046765983</v>
      </c>
      <c r="R65" s="95">
        <f t="shared" si="35"/>
        <v>-42931.257391304403</v>
      </c>
      <c r="S65" s="13">
        <f t="shared" si="30"/>
        <v>21095</v>
      </c>
      <c r="T65" s="95"/>
      <c r="U65" s="95"/>
      <c r="V65" s="13"/>
    </row>
    <row r="66" spans="2:22" x14ac:dyDescent="0.25">
      <c r="B66" s="7">
        <v>62</v>
      </c>
      <c r="C66" s="19">
        <v>43953</v>
      </c>
      <c r="D66" s="7">
        <f t="shared" si="37"/>
        <v>21425</v>
      </c>
      <c r="E66" s="2">
        <f t="shared" si="38"/>
        <v>373</v>
      </c>
      <c r="F66" s="26">
        <f t="shared" si="39"/>
        <v>857</v>
      </c>
      <c r="G66" s="121">
        <f t="shared" si="31"/>
        <v>7.936657876146648E-3</v>
      </c>
      <c r="H66" s="72">
        <f t="shared" si="32"/>
        <v>1</v>
      </c>
      <c r="I66" s="7">
        <f t="shared" si="40"/>
        <v>2050</v>
      </c>
      <c r="J66" s="2">
        <f t="shared" si="41"/>
        <v>21023</v>
      </c>
      <c r="K66" s="38">
        <f t="shared" si="42"/>
        <v>368</v>
      </c>
      <c r="L66" s="7">
        <f t="shared" si="43"/>
        <v>-27</v>
      </c>
      <c r="M66" s="2">
        <f t="shared" si="36"/>
        <v>-72</v>
      </c>
      <c r="N66" s="38">
        <f t="shared" si="44"/>
        <v>-1</v>
      </c>
      <c r="P66" s="45">
        <f t="shared" si="33"/>
        <v>1.8596361737754693E-5</v>
      </c>
      <c r="Q66" s="44">
        <f t="shared" si="34"/>
        <v>1.6446725576380445</v>
      </c>
      <c r="R66" s="44">
        <f t="shared" si="35"/>
        <v>-42795.334782608748</v>
      </c>
      <c r="S66" s="14">
        <f t="shared" si="30"/>
        <v>21023</v>
      </c>
      <c r="T66" s="44"/>
      <c r="U66" s="44"/>
      <c r="V66" s="14"/>
    </row>
    <row r="67" spans="2:22" x14ac:dyDescent="0.25">
      <c r="B67" s="9">
        <v>63</v>
      </c>
      <c r="C67" s="18">
        <v>43954</v>
      </c>
      <c r="D67" s="9">
        <f t="shared" si="37"/>
        <v>21425</v>
      </c>
      <c r="E67" s="3">
        <f t="shared" si="38"/>
        <v>373</v>
      </c>
      <c r="F67" s="25">
        <f t="shared" si="39"/>
        <v>857</v>
      </c>
      <c r="G67" s="120">
        <f t="shared" si="31"/>
        <v>7.936657876146648E-3</v>
      </c>
      <c r="H67" s="71">
        <f t="shared" si="32"/>
        <v>1</v>
      </c>
      <c r="I67" s="9">
        <f t="shared" si="40"/>
        <v>2028</v>
      </c>
      <c r="J67" s="3">
        <f t="shared" si="41"/>
        <v>20947</v>
      </c>
      <c r="K67" s="43">
        <f t="shared" si="42"/>
        <v>367</v>
      </c>
      <c r="L67" s="9">
        <f t="shared" si="43"/>
        <v>-22</v>
      </c>
      <c r="M67" s="3">
        <f t="shared" si="36"/>
        <v>-76</v>
      </c>
      <c r="N67" s="43">
        <f t="shared" si="44"/>
        <v>-1</v>
      </c>
      <c r="P67" s="96">
        <f t="shared" si="33"/>
        <v>1.8596361737754693E-5</v>
      </c>
      <c r="Q67" s="95">
        <f t="shared" si="34"/>
        <v>1.646498710599491</v>
      </c>
      <c r="R67" s="95">
        <f t="shared" si="35"/>
        <v>-42649.26869565223</v>
      </c>
      <c r="S67" s="13">
        <f t="shared" si="30"/>
        <v>20947</v>
      </c>
      <c r="T67" s="95"/>
      <c r="U67" s="95"/>
      <c r="V67" s="13"/>
    </row>
    <row r="68" spans="2:22" x14ac:dyDescent="0.25">
      <c r="B68" s="7">
        <v>64</v>
      </c>
      <c r="C68" s="19">
        <v>43955</v>
      </c>
      <c r="D68" s="7">
        <f t="shared" si="37"/>
        <v>21425</v>
      </c>
      <c r="E68" s="2">
        <f t="shared" si="38"/>
        <v>373</v>
      </c>
      <c r="F68" s="26">
        <f t="shared" si="39"/>
        <v>857</v>
      </c>
      <c r="G68" s="121">
        <f t="shared" ref="G68:G99" si="45">D68/U$3</f>
        <v>7.936657876146648E-3</v>
      </c>
      <c r="H68" s="72">
        <f t="shared" si="32"/>
        <v>1</v>
      </c>
      <c r="I68" s="7">
        <f t="shared" si="40"/>
        <v>2010</v>
      </c>
      <c r="J68" s="2">
        <f t="shared" si="41"/>
        <v>20868</v>
      </c>
      <c r="K68" s="38">
        <f t="shared" si="42"/>
        <v>366</v>
      </c>
      <c r="L68" s="7">
        <f t="shared" si="43"/>
        <v>-18</v>
      </c>
      <c r="M68" s="2">
        <f t="shared" si="36"/>
        <v>-79</v>
      </c>
      <c r="N68" s="38">
        <f t="shared" si="44"/>
        <v>-1</v>
      </c>
      <c r="P68" s="45">
        <f t="shared" si="33"/>
        <v>1.8596361737754693E-5</v>
      </c>
      <c r="Q68" s="44">
        <f t="shared" si="34"/>
        <v>1.6483065079321715</v>
      </c>
      <c r="R68" s="44">
        <f t="shared" si="35"/>
        <v>-42495.087826087009</v>
      </c>
      <c r="S68" s="14">
        <f t="shared" si="30"/>
        <v>20868</v>
      </c>
      <c r="T68" s="44"/>
      <c r="U68" s="44"/>
      <c r="V68" s="14"/>
    </row>
    <row r="69" spans="2:22" x14ac:dyDescent="0.25">
      <c r="B69" s="9">
        <v>65</v>
      </c>
      <c r="C69" s="18">
        <v>43956</v>
      </c>
      <c r="D69" s="9">
        <f t="shared" si="37"/>
        <v>21425</v>
      </c>
      <c r="E69" s="3">
        <f t="shared" si="38"/>
        <v>373</v>
      </c>
      <c r="F69" s="25">
        <f t="shared" si="39"/>
        <v>857</v>
      </c>
      <c r="G69" s="120">
        <f t="shared" si="45"/>
        <v>7.936657876146648E-3</v>
      </c>
      <c r="H69" s="71">
        <f t="shared" si="32"/>
        <v>1</v>
      </c>
      <c r="I69" s="9">
        <f t="shared" si="40"/>
        <v>1994</v>
      </c>
      <c r="J69" s="3">
        <f t="shared" si="41"/>
        <v>20786</v>
      </c>
      <c r="K69" s="43">
        <f t="shared" si="42"/>
        <v>364</v>
      </c>
      <c r="L69" s="9">
        <f t="shared" si="43"/>
        <v>-16</v>
      </c>
      <c r="M69" s="3">
        <f t="shared" si="36"/>
        <v>-82</v>
      </c>
      <c r="N69" s="43">
        <f t="shared" si="44"/>
        <v>-2</v>
      </c>
      <c r="P69" s="96">
        <f t="shared" si="33"/>
        <v>1.8596361737754693E-5</v>
      </c>
      <c r="Q69" s="95">
        <f t="shared" si="34"/>
        <v>1.6500959496360863</v>
      </c>
      <c r="R69" s="95">
        <f t="shared" si="35"/>
        <v>-42334.820869565272</v>
      </c>
      <c r="S69" s="13">
        <f t="shared" si="30"/>
        <v>20786</v>
      </c>
      <c r="T69" s="95"/>
      <c r="U69" s="95"/>
      <c r="V69" s="13"/>
    </row>
    <row r="70" spans="2:22" x14ac:dyDescent="0.25">
      <c r="B70" s="7">
        <v>66</v>
      </c>
      <c r="C70" s="19">
        <v>43957</v>
      </c>
      <c r="D70" s="7">
        <f t="shared" si="37"/>
        <v>21425</v>
      </c>
      <c r="E70" s="2">
        <f t="shared" si="38"/>
        <v>373</v>
      </c>
      <c r="F70" s="26">
        <f t="shared" si="39"/>
        <v>857</v>
      </c>
      <c r="G70" s="121">
        <f t="shared" si="45"/>
        <v>7.936657876146648E-3</v>
      </c>
      <c r="H70" s="72">
        <f t="shared" si="32"/>
        <v>1</v>
      </c>
      <c r="I70" s="7">
        <f t="shared" si="40"/>
        <v>1981</v>
      </c>
      <c r="J70" s="2">
        <f t="shared" si="41"/>
        <v>20702</v>
      </c>
      <c r="K70" s="38">
        <f t="shared" si="42"/>
        <v>363</v>
      </c>
      <c r="L70" s="7">
        <f t="shared" si="43"/>
        <v>-13</v>
      </c>
      <c r="M70" s="2">
        <f t="shared" si="36"/>
        <v>-84</v>
      </c>
      <c r="N70" s="38">
        <f t="shared" si="44"/>
        <v>-1</v>
      </c>
      <c r="P70" s="45">
        <f t="shared" si="33"/>
        <v>1.8596361737754693E-5</v>
      </c>
      <c r="Q70" s="44">
        <f t="shared" si="34"/>
        <v>1.6519126926824002</v>
      </c>
      <c r="R70" s="44">
        <f t="shared" si="35"/>
        <v>-42168.467826087013</v>
      </c>
      <c r="S70" s="14">
        <f t="shared" si="30"/>
        <v>20702</v>
      </c>
      <c r="T70" s="44"/>
      <c r="U70" s="44"/>
      <c r="V70" s="14"/>
    </row>
    <row r="71" spans="2:22" x14ac:dyDescent="0.25">
      <c r="B71" s="9">
        <v>67</v>
      </c>
      <c r="C71" s="18">
        <v>43958</v>
      </c>
      <c r="D71" s="9">
        <f t="shared" si="37"/>
        <v>21425</v>
      </c>
      <c r="E71" s="3">
        <f t="shared" si="38"/>
        <v>373</v>
      </c>
      <c r="F71" s="25">
        <f t="shared" si="39"/>
        <v>857</v>
      </c>
      <c r="G71" s="120">
        <f t="shared" si="45"/>
        <v>7.936657876146648E-3</v>
      </c>
      <c r="H71" s="71">
        <f t="shared" si="32"/>
        <v>1</v>
      </c>
      <c r="I71" s="9">
        <f t="shared" si="40"/>
        <v>1970</v>
      </c>
      <c r="J71" s="3">
        <f t="shared" si="41"/>
        <v>20616</v>
      </c>
      <c r="K71" s="43">
        <f t="shared" si="42"/>
        <v>361</v>
      </c>
      <c r="L71" s="9">
        <f t="shared" si="43"/>
        <v>-11</v>
      </c>
      <c r="M71" s="3">
        <f t="shared" si="36"/>
        <v>-86</v>
      </c>
      <c r="N71" s="43">
        <f t="shared" si="44"/>
        <v>-2</v>
      </c>
      <c r="P71" s="96">
        <f t="shared" si="33"/>
        <v>1.8596361737754693E-5</v>
      </c>
      <c r="Q71" s="95">
        <f t="shared" si="34"/>
        <v>1.653702134386315</v>
      </c>
      <c r="R71" s="95">
        <f t="shared" si="35"/>
        <v>-41998.057391304399</v>
      </c>
      <c r="S71" s="13">
        <f t="shared" si="30"/>
        <v>20616</v>
      </c>
      <c r="T71" s="95"/>
      <c r="U71" s="95"/>
      <c r="V71" s="13"/>
    </row>
    <row r="72" spans="2:22" x14ac:dyDescent="0.25">
      <c r="B72" s="7">
        <v>68</v>
      </c>
      <c r="C72" s="19">
        <v>43959</v>
      </c>
      <c r="D72" s="7">
        <f t="shared" si="37"/>
        <v>21425</v>
      </c>
      <c r="E72" s="2">
        <f t="shared" si="38"/>
        <v>373</v>
      </c>
      <c r="F72" s="26">
        <f t="shared" si="39"/>
        <v>857</v>
      </c>
      <c r="G72" s="121">
        <f t="shared" si="45"/>
        <v>7.936657876146648E-3</v>
      </c>
      <c r="H72" s="72">
        <f t="shared" ref="H72:H103" si="46">D72/D71</f>
        <v>1</v>
      </c>
      <c r="I72" s="7">
        <f t="shared" si="40"/>
        <v>1961</v>
      </c>
      <c r="J72" s="2">
        <f t="shared" si="41"/>
        <v>20529</v>
      </c>
      <c r="K72" s="38">
        <f t="shared" si="42"/>
        <v>360</v>
      </c>
      <c r="L72" s="7">
        <f t="shared" si="43"/>
        <v>-9</v>
      </c>
      <c r="M72" s="2">
        <f t="shared" si="36"/>
        <v>-87</v>
      </c>
      <c r="N72" s="38">
        <f t="shared" si="44"/>
        <v>-1</v>
      </c>
      <c r="P72" s="45">
        <f t="shared" si="33"/>
        <v>1.8596361737754693E-5</v>
      </c>
      <c r="Q72" s="44">
        <f t="shared" si="34"/>
        <v>1.6555005218038632</v>
      </c>
      <c r="R72" s="44">
        <f t="shared" si="35"/>
        <v>-41823.589565217444</v>
      </c>
      <c r="S72" s="14">
        <f t="shared" si="30"/>
        <v>20529</v>
      </c>
      <c r="T72" s="44"/>
      <c r="U72" s="44"/>
      <c r="V72" s="14"/>
    </row>
    <row r="73" spans="2:22" x14ac:dyDescent="0.25">
      <c r="B73" s="9">
        <v>69</v>
      </c>
      <c r="C73" s="18">
        <v>43960</v>
      </c>
      <c r="D73" s="9">
        <f t="shared" si="37"/>
        <v>21425</v>
      </c>
      <c r="E73" s="3">
        <f t="shared" si="38"/>
        <v>373</v>
      </c>
      <c r="F73" s="25">
        <f t="shared" si="39"/>
        <v>857</v>
      </c>
      <c r="G73" s="120">
        <f t="shared" si="45"/>
        <v>7.936657876146648E-3</v>
      </c>
      <c r="H73" s="71">
        <f t="shared" si="46"/>
        <v>1</v>
      </c>
      <c r="I73" s="9">
        <f t="shared" si="40"/>
        <v>1953</v>
      </c>
      <c r="J73" s="3">
        <f t="shared" si="41"/>
        <v>20441</v>
      </c>
      <c r="K73" s="43">
        <f t="shared" si="42"/>
        <v>358</v>
      </c>
      <c r="L73" s="9">
        <f t="shared" si="43"/>
        <v>-8</v>
      </c>
      <c r="M73" s="3">
        <f t="shared" si="36"/>
        <v>-88</v>
      </c>
      <c r="N73" s="43">
        <f t="shared" si="44"/>
        <v>-2</v>
      </c>
      <c r="P73" s="96">
        <f t="shared" si="33"/>
        <v>1.8596361737754693E-5</v>
      </c>
      <c r="Q73" s="95">
        <f t="shared" si="34"/>
        <v>1.6572716078790122</v>
      </c>
      <c r="R73" s="95">
        <f t="shared" si="35"/>
        <v>-41647.093043478315</v>
      </c>
      <c r="S73" s="13">
        <f t="shared" si="30"/>
        <v>20441</v>
      </c>
      <c r="T73" s="95"/>
      <c r="U73" s="95"/>
      <c r="V73" s="13"/>
    </row>
    <row r="74" spans="2:22" x14ac:dyDescent="0.25">
      <c r="B74" s="7">
        <v>70</v>
      </c>
      <c r="C74" s="19">
        <v>43961</v>
      </c>
      <c r="D74" s="7">
        <f t="shared" si="37"/>
        <v>21425</v>
      </c>
      <c r="E74" s="2">
        <f t="shared" si="38"/>
        <v>373</v>
      </c>
      <c r="F74" s="26">
        <f t="shared" si="39"/>
        <v>857</v>
      </c>
      <c r="G74" s="121">
        <f t="shared" si="45"/>
        <v>7.936657876146648E-3</v>
      </c>
      <c r="H74" s="72">
        <f t="shared" si="46"/>
        <v>1</v>
      </c>
      <c r="I74" s="7">
        <f t="shared" si="40"/>
        <v>1947</v>
      </c>
      <c r="J74" s="2">
        <f t="shared" si="41"/>
        <v>20352</v>
      </c>
      <c r="K74" s="38">
        <f t="shared" si="42"/>
        <v>357</v>
      </c>
      <c r="L74" s="7">
        <f t="shared" si="43"/>
        <v>-6</v>
      </c>
      <c r="M74" s="2">
        <f t="shared" si="36"/>
        <v>-89</v>
      </c>
      <c r="N74" s="38">
        <f t="shared" si="44"/>
        <v>-1</v>
      </c>
      <c r="P74" s="45">
        <f t="shared" si="33"/>
        <v>1.8596361737754693E-5</v>
      </c>
      <c r="Q74" s="44">
        <f t="shared" si="34"/>
        <v>1.6590516396677946</v>
      </c>
      <c r="R74" s="44">
        <f t="shared" si="35"/>
        <v>-41468.567826087012</v>
      </c>
      <c r="S74" s="14">
        <f t="shared" si="30"/>
        <v>20352</v>
      </c>
      <c r="T74" s="44"/>
      <c r="U74" s="44"/>
      <c r="V74" s="14"/>
    </row>
    <row r="75" spans="2:22" x14ac:dyDescent="0.25">
      <c r="B75" s="9">
        <v>71</v>
      </c>
      <c r="C75" s="18">
        <v>43962</v>
      </c>
      <c r="D75" s="9">
        <f t="shared" si="37"/>
        <v>21425</v>
      </c>
      <c r="E75" s="3">
        <f t="shared" si="38"/>
        <v>373</v>
      </c>
      <c r="F75" s="25">
        <f t="shared" si="39"/>
        <v>857</v>
      </c>
      <c r="G75" s="120">
        <f t="shared" si="45"/>
        <v>7.936657876146648E-3</v>
      </c>
      <c r="H75" s="71">
        <f t="shared" si="46"/>
        <v>1</v>
      </c>
      <c r="I75" s="9">
        <f t="shared" si="40"/>
        <v>1941</v>
      </c>
      <c r="J75" s="3">
        <f t="shared" si="41"/>
        <v>20262</v>
      </c>
      <c r="K75" s="43">
        <f t="shared" si="42"/>
        <v>355</v>
      </c>
      <c r="L75" s="9">
        <f t="shared" si="43"/>
        <v>-6</v>
      </c>
      <c r="M75" s="3">
        <f t="shared" si="36"/>
        <v>-90</v>
      </c>
      <c r="N75" s="43">
        <f t="shared" si="44"/>
        <v>-2</v>
      </c>
      <c r="P75" s="96">
        <f t="shared" si="33"/>
        <v>1.8596361737754693E-5</v>
      </c>
      <c r="Q75" s="95">
        <f t="shared" si="34"/>
        <v>1.6608043701141777</v>
      </c>
      <c r="R75" s="95">
        <f t="shared" si="35"/>
        <v>-41288.013913043535</v>
      </c>
      <c r="S75" s="13">
        <f t="shared" si="30"/>
        <v>20262</v>
      </c>
      <c r="T75" s="95"/>
      <c r="U75" s="95"/>
      <c r="V75" s="13"/>
    </row>
    <row r="76" spans="2:22" x14ac:dyDescent="0.25">
      <c r="B76" s="7">
        <v>72</v>
      </c>
      <c r="C76" s="19">
        <v>43963</v>
      </c>
      <c r="D76" s="7">
        <f t="shared" si="37"/>
        <v>21425</v>
      </c>
      <c r="E76" s="2">
        <f t="shared" si="38"/>
        <v>373</v>
      </c>
      <c r="F76" s="26">
        <f t="shared" si="39"/>
        <v>857</v>
      </c>
      <c r="G76" s="121">
        <f t="shared" si="45"/>
        <v>7.936657876146648E-3</v>
      </c>
      <c r="H76" s="72">
        <f t="shared" si="46"/>
        <v>1</v>
      </c>
      <c r="I76" s="7">
        <f t="shared" si="40"/>
        <v>1937</v>
      </c>
      <c r="J76" s="2">
        <f t="shared" si="41"/>
        <v>20172</v>
      </c>
      <c r="K76" s="38">
        <f t="shared" si="42"/>
        <v>354</v>
      </c>
      <c r="L76" s="7">
        <f t="shared" si="43"/>
        <v>-4</v>
      </c>
      <c r="M76" s="2">
        <f t="shared" si="36"/>
        <v>-90</v>
      </c>
      <c r="N76" s="38">
        <f t="shared" si="44"/>
        <v>-1</v>
      </c>
      <c r="P76" s="45">
        <f t="shared" si="33"/>
        <v>1.8596361737754693E-5</v>
      </c>
      <c r="Q76" s="44">
        <f t="shared" si="34"/>
        <v>1.6625844019029601</v>
      </c>
      <c r="R76" s="44">
        <f t="shared" si="35"/>
        <v>-41105.431304347876</v>
      </c>
      <c r="S76" s="14">
        <f t="shared" si="30"/>
        <v>20172</v>
      </c>
      <c r="T76" s="44"/>
      <c r="U76" s="44"/>
      <c r="V76" s="14"/>
    </row>
    <row r="77" spans="2:22" x14ac:dyDescent="0.25">
      <c r="B77" s="9">
        <v>73</v>
      </c>
      <c r="C77" s="18">
        <v>43964</v>
      </c>
      <c r="D77" s="9">
        <f t="shared" si="37"/>
        <v>21425</v>
      </c>
      <c r="E77" s="3">
        <f t="shared" si="38"/>
        <v>373</v>
      </c>
      <c r="F77" s="25">
        <f t="shared" si="39"/>
        <v>857</v>
      </c>
      <c r="G77" s="120">
        <f t="shared" si="45"/>
        <v>7.936657876146648E-3</v>
      </c>
      <c r="H77" s="71">
        <f t="shared" si="46"/>
        <v>1</v>
      </c>
      <c r="I77" s="9">
        <f t="shared" si="40"/>
        <v>1933</v>
      </c>
      <c r="J77" s="3">
        <f t="shared" si="41"/>
        <v>20082</v>
      </c>
      <c r="K77" s="43">
        <f t="shared" si="42"/>
        <v>352</v>
      </c>
      <c r="L77" s="9">
        <f t="shared" si="43"/>
        <v>-4</v>
      </c>
      <c r="M77" s="3">
        <f t="shared" si="36"/>
        <v>-90</v>
      </c>
      <c r="N77" s="43">
        <f t="shared" si="44"/>
        <v>-2</v>
      </c>
      <c r="P77" s="96">
        <f t="shared" si="33"/>
        <v>1.8596361737754693E-5</v>
      </c>
      <c r="Q77" s="95">
        <f t="shared" si="34"/>
        <v>1.6643187767205774</v>
      </c>
      <c r="R77" s="95">
        <f t="shared" si="35"/>
        <v>-40922.848695652225</v>
      </c>
      <c r="S77" s="13">
        <f t="shared" si="30"/>
        <v>20082</v>
      </c>
      <c r="T77" s="95"/>
      <c r="U77" s="95"/>
      <c r="V77" s="13"/>
    </row>
    <row r="78" spans="2:22" x14ac:dyDescent="0.25">
      <c r="B78" s="7">
        <v>74</v>
      </c>
      <c r="C78" s="19">
        <v>43965</v>
      </c>
      <c r="D78" s="7">
        <f t="shared" si="37"/>
        <v>21425</v>
      </c>
      <c r="E78" s="2">
        <f t="shared" si="38"/>
        <v>373</v>
      </c>
      <c r="F78" s="26">
        <f t="shared" si="39"/>
        <v>857</v>
      </c>
      <c r="G78" s="121">
        <f t="shared" si="45"/>
        <v>7.936657876146648E-3</v>
      </c>
      <c r="H78" s="72">
        <f t="shared" si="46"/>
        <v>1</v>
      </c>
      <c r="I78" s="7">
        <f t="shared" si="40"/>
        <v>1929</v>
      </c>
      <c r="J78" s="2">
        <f t="shared" si="41"/>
        <v>19991</v>
      </c>
      <c r="K78" s="38">
        <f t="shared" si="42"/>
        <v>350</v>
      </c>
      <c r="L78" s="7">
        <f t="shared" si="43"/>
        <v>-4</v>
      </c>
      <c r="M78" s="2">
        <f t="shared" si="36"/>
        <v>-91</v>
      </c>
      <c r="N78" s="38">
        <f t="shared" si="44"/>
        <v>-2</v>
      </c>
      <c r="P78" s="45">
        <f t="shared" si="33"/>
        <v>1.8596361737754693E-5</v>
      </c>
      <c r="Q78" s="44">
        <f t="shared" si="34"/>
        <v>1.6660620972518283</v>
      </c>
      <c r="R78" s="44">
        <f t="shared" si="35"/>
        <v>-40740.266086956573</v>
      </c>
      <c r="S78" s="14">
        <f t="shared" si="30"/>
        <v>19991</v>
      </c>
      <c r="T78" s="44"/>
      <c r="U78" s="44"/>
      <c r="V78" s="14"/>
    </row>
    <row r="79" spans="2:22" x14ac:dyDescent="0.25">
      <c r="B79" s="9">
        <v>75</v>
      </c>
      <c r="C79" s="18">
        <v>43966</v>
      </c>
      <c r="D79" s="9">
        <f t="shared" si="37"/>
        <v>21425</v>
      </c>
      <c r="E79" s="3">
        <f t="shared" si="38"/>
        <v>373</v>
      </c>
      <c r="F79" s="25">
        <f t="shared" si="39"/>
        <v>857</v>
      </c>
      <c r="G79" s="120">
        <f t="shared" si="45"/>
        <v>7.936657876146648E-3</v>
      </c>
      <c r="H79" s="71">
        <f t="shared" si="46"/>
        <v>1</v>
      </c>
      <c r="I79" s="9">
        <f t="shared" si="40"/>
        <v>1927</v>
      </c>
      <c r="J79" s="3">
        <f t="shared" si="41"/>
        <v>19900</v>
      </c>
      <c r="K79" s="43">
        <f t="shared" si="42"/>
        <v>349</v>
      </c>
      <c r="L79" s="9">
        <f t="shared" si="43"/>
        <v>-2</v>
      </c>
      <c r="M79" s="3">
        <f t="shared" si="36"/>
        <v>-91</v>
      </c>
      <c r="N79" s="43">
        <f t="shared" si="44"/>
        <v>-1</v>
      </c>
      <c r="P79" s="96">
        <f t="shared" si="33"/>
        <v>1.8596361737754693E-5</v>
      </c>
      <c r="Q79" s="95">
        <f t="shared" si="34"/>
        <v>1.6678237734118448</v>
      </c>
      <c r="R79" s="95">
        <f t="shared" si="35"/>
        <v>-40555.654782608748</v>
      </c>
      <c r="S79" s="13">
        <f t="shared" si="30"/>
        <v>19900</v>
      </c>
      <c r="T79" s="95"/>
      <c r="U79" s="95"/>
      <c r="V79" s="13"/>
    </row>
    <row r="80" spans="2:22" x14ac:dyDescent="0.25">
      <c r="B80" s="7">
        <v>76</v>
      </c>
      <c r="C80" s="19">
        <v>43967</v>
      </c>
      <c r="D80" s="7">
        <f t="shared" si="37"/>
        <v>21425</v>
      </c>
      <c r="E80" s="2">
        <f t="shared" si="38"/>
        <v>373</v>
      </c>
      <c r="F80" s="26">
        <f t="shared" si="39"/>
        <v>857</v>
      </c>
      <c r="G80" s="121">
        <f t="shared" si="45"/>
        <v>7.936657876146648E-3</v>
      </c>
      <c r="H80" s="72">
        <f t="shared" si="46"/>
        <v>1</v>
      </c>
      <c r="I80" s="7">
        <f t="shared" si="40"/>
        <v>1925</v>
      </c>
      <c r="J80" s="2">
        <f t="shared" si="41"/>
        <v>19809</v>
      </c>
      <c r="K80" s="38">
        <f t="shared" si="42"/>
        <v>347</v>
      </c>
      <c r="L80" s="7">
        <f t="shared" si="43"/>
        <v>-2</v>
      </c>
      <c r="M80" s="2">
        <f t="shared" si="36"/>
        <v>-91</v>
      </c>
      <c r="N80" s="38">
        <f t="shared" si="44"/>
        <v>-2</v>
      </c>
      <c r="P80" s="45">
        <f t="shared" si="33"/>
        <v>1.8596361737754693E-5</v>
      </c>
      <c r="Q80" s="44">
        <f t="shared" si="34"/>
        <v>1.6695397926006965</v>
      </c>
      <c r="R80" s="44">
        <f t="shared" si="35"/>
        <v>-40371.043478260923</v>
      </c>
      <c r="S80" s="14">
        <f t="shared" si="30"/>
        <v>19809</v>
      </c>
      <c r="T80" s="44"/>
      <c r="U80" s="44"/>
      <c r="V80" s="14"/>
    </row>
    <row r="81" spans="2:22" x14ac:dyDescent="0.25">
      <c r="B81" s="9">
        <v>77</v>
      </c>
      <c r="C81" s="18">
        <v>43968</v>
      </c>
      <c r="D81" s="9">
        <f t="shared" si="37"/>
        <v>21425</v>
      </c>
      <c r="E81" s="3">
        <f t="shared" si="38"/>
        <v>373</v>
      </c>
      <c r="F81" s="25">
        <f t="shared" si="39"/>
        <v>857</v>
      </c>
      <c r="G81" s="120">
        <f t="shared" si="45"/>
        <v>7.936657876146648E-3</v>
      </c>
      <c r="H81" s="71">
        <f t="shared" si="46"/>
        <v>1</v>
      </c>
      <c r="I81" s="9">
        <f t="shared" si="40"/>
        <v>1923</v>
      </c>
      <c r="J81" s="3">
        <f t="shared" si="41"/>
        <v>19718</v>
      </c>
      <c r="K81" s="43">
        <f t="shared" si="42"/>
        <v>346</v>
      </c>
      <c r="L81" s="9">
        <f t="shared" si="43"/>
        <v>-2</v>
      </c>
      <c r="M81" s="3">
        <f t="shared" si="36"/>
        <v>-91</v>
      </c>
      <c r="N81" s="43">
        <f t="shared" si="44"/>
        <v>-1</v>
      </c>
      <c r="P81" s="96">
        <f t="shared" ref="P81:P112" si="47">R$13*((1+P$13-Q$13)*(1+P$13+S$13)-Q$13)</f>
        <v>1.8596361737754693E-5</v>
      </c>
      <c r="Q81" s="95">
        <f t="shared" ref="Q81:Q112" si="48">(1+P$13-Q$13)*(1+P$13+S$13)-R$13*((S$13*K80)+((I80+J80)*(1+P$13+S$13)))</f>
        <v>1.6712647575031814</v>
      </c>
      <c r="R81" s="95">
        <f t="shared" ref="R81:R112" si="49">-J80*(1+P$13+S$13)</f>
        <v>-40186.432173913097</v>
      </c>
      <c r="S81" s="13">
        <f t="shared" si="30"/>
        <v>19718</v>
      </c>
      <c r="T81" s="95"/>
      <c r="U81" s="95"/>
      <c r="V81" s="13"/>
    </row>
    <row r="82" spans="2:22" x14ac:dyDescent="0.25">
      <c r="B82" s="7">
        <v>78</v>
      </c>
      <c r="C82" s="19">
        <v>43969</v>
      </c>
      <c r="D82" s="7">
        <f t="shared" si="37"/>
        <v>21425</v>
      </c>
      <c r="E82" s="2">
        <f t="shared" si="38"/>
        <v>373</v>
      </c>
      <c r="F82" s="26">
        <f t="shared" si="39"/>
        <v>857</v>
      </c>
      <c r="G82" s="121">
        <f t="shared" si="45"/>
        <v>7.936657876146648E-3</v>
      </c>
      <c r="H82" s="72">
        <f t="shared" si="46"/>
        <v>1</v>
      </c>
      <c r="I82" s="7">
        <f t="shared" si="40"/>
        <v>1921</v>
      </c>
      <c r="J82" s="2">
        <f t="shared" si="41"/>
        <v>19628</v>
      </c>
      <c r="K82" s="38">
        <f t="shared" si="42"/>
        <v>344</v>
      </c>
      <c r="L82" s="7">
        <f t="shared" si="43"/>
        <v>-2</v>
      </c>
      <c r="M82" s="2">
        <f t="shared" si="36"/>
        <v>-90</v>
      </c>
      <c r="N82" s="38">
        <f t="shared" si="44"/>
        <v>-2</v>
      </c>
      <c r="P82" s="45">
        <f t="shared" si="47"/>
        <v>1.8596361737754693E-5</v>
      </c>
      <c r="Q82" s="44">
        <f t="shared" si="48"/>
        <v>1.6729807766920333</v>
      </c>
      <c r="R82" s="44">
        <f t="shared" si="49"/>
        <v>-40001.820869565272</v>
      </c>
      <c r="S82" s="14">
        <f t="shared" si="30"/>
        <v>19628</v>
      </c>
      <c r="T82" s="44"/>
      <c r="U82" s="44"/>
      <c r="V82" s="14"/>
    </row>
    <row r="83" spans="2:22" x14ac:dyDescent="0.25">
      <c r="B83" s="9">
        <v>79</v>
      </c>
      <c r="C83" s="18">
        <v>43970</v>
      </c>
      <c r="D83" s="9">
        <f t="shared" si="37"/>
        <v>21425</v>
      </c>
      <c r="E83" s="3">
        <f t="shared" si="38"/>
        <v>373</v>
      </c>
      <c r="F83" s="25">
        <f t="shared" si="39"/>
        <v>857</v>
      </c>
      <c r="G83" s="120">
        <f t="shared" si="45"/>
        <v>7.936657876146648E-3</v>
      </c>
      <c r="H83" s="71">
        <f t="shared" si="46"/>
        <v>1</v>
      </c>
      <c r="I83" s="9">
        <f t="shared" si="40"/>
        <v>1920</v>
      </c>
      <c r="J83" s="3">
        <f t="shared" si="41"/>
        <v>19538</v>
      </c>
      <c r="K83" s="43">
        <f t="shared" si="42"/>
        <v>343</v>
      </c>
      <c r="L83" s="9">
        <f t="shared" si="43"/>
        <v>-1</v>
      </c>
      <c r="M83" s="3">
        <f t="shared" si="36"/>
        <v>-90</v>
      </c>
      <c r="N83" s="43">
        <f t="shared" si="44"/>
        <v>-1</v>
      </c>
      <c r="P83" s="96">
        <f t="shared" si="47"/>
        <v>1.8596361737754693E-5</v>
      </c>
      <c r="Q83" s="95">
        <f t="shared" si="48"/>
        <v>1.6746873859657523</v>
      </c>
      <c r="R83" s="95">
        <f t="shared" si="49"/>
        <v>-39819.238260869613</v>
      </c>
      <c r="S83" s="13">
        <f t="shared" si="30"/>
        <v>19538</v>
      </c>
      <c r="T83" s="95"/>
      <c r="U83" s="95"/>
      <c r="V83" s="13"/>
    </row>
    <row r="84" spans="2:22" x14ac:dyDescent="0.25">
      <c r="B84" s="7">
        <v>80</v>
      </c>
      <c r="C84" s="19">
        <v>43971</v>
      </c>
      <c r="D84" s="7">
        <f t="shared" si="37"/>
        <v>21425</v>
      </c>
      <c r="E84" s="2">
        <f t="shared" si="38"/>
        <v>373</v>
      </c>
      <c r="F84" s="26">
        <f t="shared" si="39"/>
        <v>857</v>
      </c>
      <c r="G84" s="121">
        <f t="shared" si="45"/>
        <v>7.936657876146648E-3</v>
      </c>
      <c r="H84" s="72">
        <f t="shared" si="46"/>
        <v>1</v>
      </c>
      <c r="I84" s="7">
        <f t="shared" si="40"/>
        <v>1919</v>
      </c>
      <c r="J84" s="2">
        <f t="shared" si="41"/>
        <v>19448</v>
      </c>
      <c r="K84" s="38">
        <f t="shared" si="42"/>
        <v>341</v>
      </c>
      <c r="L84" s="7">
        <f t="shared" si="43"/>
        <v>-1</v>
      </c>
      <c r="M84" s="2">
        <f t="shared" si="36"/>
        <v>-90</v>
      </c>
      <c r="N84" s="38">
        <f t="shared" si="44"/>
        <v>-2</v>
      </c>
      <c r="P84" s="45">
        <f t="shared" si="47"/>
        <v>1.8596361737754693E-5</v>
      </c>
      <c r="Q84" s="44">
        <f t="shared" si="48"/>
        <v>1.6763666938970725</v>
      </c>
      <c r="R84" s="44">
        <f t="shared" si="49"/>
        <v>-39636.655652173962</v>
      </c>
      <c r="S84" s="14">
        <f t="shared" si="30"/>
        <v>19448</v>
      </c>
      <c r="T84" s="44"/>
      <c r="U84" s="44"/>
      <c r="V84" s="14"/>
    </row>
    <row r="85" spans="2:22" x14ac:dyDescent="0.25">
      <c r="B85" s="9">
        <v>81</v>
      </c>
      <c r="C85" s="18">
        <v>43972</v>
      </c>
      <c r="D85" s="9">
        <f t="shared" si="37"/>
        <v>21425</v>
      </c>
      <c r="E85" s="3">
        <f t="shared" si="38"/>
        <v>373</v>
      </c>
      <c r="F85" s="25">
        <f t="shared" si="39"/>
        <v>857</v>
      </c>
      <c r="G85" s="120">
        <f t="shared" si="45"/>
        <v>7.936657876146648E-3</v>
      </c>
      <c r="H85" s="71">
        <f t="shared" si="46"/>
        <v>1</v>
      </c>
      <c r="I85" s="9">
        <f t="shared" si="40"/>
        <v>1918</v>
      </c>
      <c r="J85" s="3">
        <f t="shared" si="41"/>
        <v>19358</v>
      </c>
      <c r="K85" s="43">
        <f t="shared" si="42"/>
        <v>339</v>
      </c>
      <c r="L85" s="9">
        <f t="shared" si="43"/>
        <v>-1</v>
      </c>
      <c r="M85" s="3">
        <f t="shared" si="36"/>
        <v>-90</v>
      </c>
      <c r="N85" s="43">
        <f t="shared" si="44"/>
        <v>-2</v>
      </c>
      <c r="P85" s="96">
        <f t="shared" si="47"/>
        <v>1.8596361737754693E-5</v>
      </c>
      <c r="Q85" s="95">
        <f t="shared" si="48"/>
        <v>1.6780549475420257</v>
      </c>
      <c r="R85" s="95">
        <f t="shared" si="49"/>
        <v>-39454.073043478311</v>
      </c>
      <c r="S85" s="13">
        <f t="shared" si="30"/>
        <v>19358</v>
      </c>
      <c r="T85" s="95"/>
      <c r="U85" s="95"/>
      <c r="V85" s="13"/>
    </row>
    <row r="86" spans="2:22" x14ac:dyDescent="0.25">
      <c r="B86" s="7">
        <v>82</v>
      </c>
      <c r="C86" s="19">
        <v>43973</v>
      </c>
      <c r="D86" s="7">
        <f t="shared" si="37"/>
        <v>21425</v>
      </c>
      <c r="E86" s="2">
        <f t="shared" si="38"/>
        <v>373</v>
      </c>
      <c r="F86" s="26">
        <f t="shared" si="39"/>
        <v>857</v>
      </c>
      <c r="G86" s="121">
        <f t="shared" si="45"/>
        <v>7.936657876146648E-3</v>
      </c>
      <c r="H86" s="72">
        <f t="shared" si="46"/>
        <v>1</v>
      </c>
      <c r="I86" s="7">
        <f t="shared" si="40"/>
        <v>1917</v>
      </c>
      <c r="J86" s="2">
        <f t="shared" si="41"/>
        <v>19268</v>
      </c>
      <c r="K86" s="38">
        <f t="shared" si="42"/>
        <v>338</v>
      </c>
      <c r="L86" s="7">
        <f t="shared" si="43"/>
        <v>-1</v>
      </c>
      <c r="M86" s="2">
        <f t="shared" si="36"/>
        <v>-90</v>
      </c>
      <c r="N86" s="38">
        <f t="shared" si="44"/>
        <v>-1</v>
      </c>
      <c r="P86" s="45">
        <f t="shared" si="47"/>
        <v>1.8596361737754693E-5</v>
      </c>
      <c r="Q86" s="44">
        <f t="shared" si="48"/>
        <v>1.6797432011869793</v>
      </c>
      <c r="R86" s="44">
        <f t="shared" si="49"/>
        <v>-39271.49043478266</v>
      </c>
      <c r="S86" s="14">
        <f t="shared" si="30"/>
        <v>19268</v>
      </c>
      <c r="T86" s="44"/>
      <c r="U86" s="44"/>
      <c r="V86" s="14"/>
    </row>
    <row r="87" spans="2:22" x14ac:dyDescent="0.25">
      <c r="B87" s="9">
        <v>83</v>
      </c>
      <c r="C87" s="18">
        <v>43974</v>
      </c>
      <c r="D87" s="9">
        <f t="shared" si="37"/>
        <v>21425</v>
      </c>
      <c r="E87" s="3">
        <f t="shared" si="38"/>
        <v>373</v>
      </c>
      <c r="F87" s="25">
        <f t="shared" si="39"/>
        <v>857</v>
      </c>
      <c r="G87" s="120">
        <f t="shared" si="45"/>
        <v>7.936657876146648E-3</v>
      </c>
      <c r="H87" s="71">
        <f t="shared" si="46"/>
        <v>1</v>
      </c>
      <c r="I87" s="9">
        <f t="shared" si="40"/>
        <v>1916</v>
      </c>
      <c r="J87" s="3">
        <f t="shared" si="41"/>
        <v>19179</v>
      </c>
      <c r="K87" s="43">
        <f t="shared" si="42"/>
        <v>336</v>
      </c>
      <c r="L87" s="9">
        <f t="shared" si="43"/>
        <v>-1</v>
      </c>
      <c r="M87" s="3">
        <f t="shared" si="36"/>
        <v>-89</v>
      </c>
      <c r="N87" s="43">
        <f t="shared" si="44"/>
        <v>-2</v>
      </c>
      <c r="P87" s="96">
        <f t="shared" si="47"/>
        <v>1.8596361737754693E-5</v>
      </c>
      <c r="Q87" s="95">
        <f t="shared" si="48"/>
        <v>1.6814225091182993</v>
      </c>
      <c r="R87" s="95">
        <f t="shared" si="49"/>
        <v>-39088.907826087008</v>
      </c>
      <c r="S87" s="13">
        <f t="shared" si="30"/>
        <v>19179</v>
      </c>
      <c r="T87" s="95"/>
      <c r="U87" s="95"/>
      <c r="V87" s="13"/>
    </row>
    <row r="88" spans="2:22" x14ac:dyDescent="0.25">
      <c r="B88" s="7">
        <v>84</v>
      </c>
      <c r="C88" s="19">
        <v>43975</v>
      </c>
      <c r="D88" s="7">
        <f t="shared" si="37"/>
        <v>21425</v>
      </c>
      <c r="E88" s="2">
        <f t="shared" si="38"/>
        <v>373</v>
      </c>
      <c r="F88" s="26">
        <f t="shared" si="39"/>
        <v>857</v>
      </c>
      <c r="G88" s="121">
        <f t="shared" si="45"/>
        <v>7.936657876146648E-3</v>
      </c>
      <c r="H88" s="72">
        <f t="shared" si="46"/>
        <v>1</v>
      </c>
      <c r="I88" s="7">
        <f t="shared" si="40"/>
        <v>1916</v>
      </c>
      <c r="J88" s="2">
        <f t="shared" si="41"/>
        <v>19090</v>
      </c>
      <c r="K88" s="38">
        <f t="shared" si="42"/>
        <v>335</v>
      </c>
      <c r="L88" s="7">
        <f t="shared" si="43"/>
        <v>0</v>
      </c>
      <c r="M88" s="2">
        <f t="shared" si="36"/>
        <v>-89</v>
      </c>
      <c r="N88" s="38">
        <f t="shared" si="44"/>
        <v>-1</v>
      </c>
      <c r="P88" s="45">
        <f t="shared" si="47"/>
        <v>1.8596361737754693E-5</v>
      </c>
      <c r="Q88" s="44">
        <f t="shared" si="48"/>
        <v>1.683092407134487</v>
      </c>
      <c r="R88" s="44">
        <f t="shared" si="49"/>
        <v>-38908.353913043531</v>
      </c>
      <c r="S88" s="14">
        <f t="shared" si="30"/>
        <v>19090</v>
      </c>
      <c r="T88" s="44"/>
      <c r="U88" s="44"/>
      <c r="V88" s="14"/>
    </row>
    <row r="89" spans="2:22" x14ac:dyDescent="0.25">
      <c r="B89" s="9">
        <v>85</v>
      </c>
      <c r="C89" s="18">
        <v>43976</v>
      </c>
      <c r="D89" s="9">
        <f t="shared" si="37"/>
        <v>21425</v>
      </c>
      <c r="E89" s="3">
        <f t="shared" si="38"/>
        <v>373</v>
      </c>
      <c r="F89" s="25">
        <f t="shared" si="39"/>
        <v>857</v>
      </c>
      <c r="G89" s="120">
        <f t="shared" si="45"/>
        <v>7.936657876146648E-3</v>
      </c>
      <c r="H89" s="71">
        <f t="shared" si="46"/>
        <v>1</v>
      </c>
      <c r="I89" s="9">
        <f t="shared" si="40"/>
        <v>1915</v>
      </c>
      <c r="J89" s="3">
        <f t="shared" si="41"/>
        <v>19001</v>
      </c>
      <c r="K89" s="43">
        <f t="shared" si="42"/>
        <v>333</v>
      </c>
      <c r="L89" s="9">
        <f t="shared" si="43"/>
        <v>-1</v>
      </c>
      <c r="M89" s="3">
        <f t="shared" ref="M89:M120" si="50">J89-J88</f>
        <v>-89</v>
      </c>
      <c r="N89" s="43">
        <f t="shared" si="44"/>
        <v>-2</v>
      </c>
      <c r="P89" s="96">
        <f t="shared" si="47"/>
        <v>1.8596361737754693E-5</v>
      </c>
      <c r="Q89" s="95">
        <f t="shared" si="48"/>
        <v>1.6847350038082753</v>
      </c>
      <c r="R89" s="95">
        <f t="shared" si="49"/>
        <v>-38727.800000000054</v>
      </c>
      <c r="S89" s="13">
        <f t="shared" si="30"/>
        <v>19001</v>
      </c>
      <c r="T89" s="95"/>
      <c r="U89" s="95"/>
      <c r="V89" s="13"/>
    </row>
    <row r="90" spans="2:22" x14ac:dyDescent="0.25">
      <c r="B90" s="7">
        <v>86</v>
      </c>
      <c r="C90" s="19">
        <v>43977</v>
      </c>
      <c r="D90" s="7">
        <f t="shared" si="37"/>
        <v>21425</v>
      </c>
      <c r="E90" s="2">
        <f t="shared" si="38"/>
        <v>373</v>
      </c>
      <c r="F90" s="26">
        <f t="shared" si="39"/>
        <v>857</v>
      </c>
      <c r="G90" s="121">
        <f t="shared" si="45"/>
        <v>7.936657876146648E-3</v>
      </c>
      <c r="H90" s="72">
        <f t="shared" si="46"/>
        <v>1</v>
      </c>
      <c r="I90" s="7">
        <f t="shared" si="40"/>
        <v>1915</v>
      </c>
      <c r="J90" s="2">
        <f t="shared" si="41"/>
        <v>18913</v>
      </c>
      <c r="K90" s="38">
        <f t="shared" si="42"/>
        <v>332</v>
      </c>
      <c r="L90" s="7">
        <f t="shared" si="43"/>
        <v>0</v>
      </c>
      <c r="M90" s="2">
        <f t="shared" si="50"/>
        <v>-88</v>
      </c>
      <c r="N90" s="38">
        <f t="shared" si="44"/>
        <v>-1</v>
      </c>
      <c r="P90" s="45">
        <f t="shared" si="47"/>
        <v>1.8596361737754693E-5</v>
      </c>
      <c r="Q90" s="44">
        <f t="shared" si="48"/>
        <v>1.6864049018244631</v>
      </c>
      <c r="R90" s="44">
        <f t="shared" si="49"/>
        <v>-38547.246086956569</v>
      </c>
      <c r="S90" s="14">
        <f t="shared" si="30"/>
        <v>18913</v>
      </c>
      <c r="T90" s="44"/>
      <c r="U90" s="44"/>
      <c r="V90" s="14"/>
    </row>
    <row r="91" spans="2:22" x14ac:dyDescent="0.25">
      <c r="B91" s="9">
        <v>87</v>
      </c>
      <c r="C91" s="18">
        <v>43978</v>
      </c>
      <c r="D91" s="9">
        <f t="shared" ref="D91:D122" si="51">D90+IF(M91&gt;0,M91,0)</f>
        <v>21425</v>
      </c>
      <c r="E91" s="3">
        <f t="shared" ref="E91:E122" si="52">E90+IF(N91&gt;0,N91,0)</f>
        <v>373</v>
      </c>
      <c r="F91" s="25">
        <f t="shared" ref="F91:F122" si="53">D91*P$13</f>
        <v>857</v>
      </c>
      <c r="G91" s="120">
        <f t="shared" si="45"/>
        <v>7.936657876146648E-3</v>
      </c>
      <c r="H91" s="71">
        <f t="shared" si="46"/>
        <v>1</v>
      </c>
      <c r="I91" s="9">
        <f t="shared" ref="I91:I122" si="54">INT((S$13*K91+I90)/(1+R$13*J91))</f>
        <v>1915</v>
      </c>
      <c r="J91" s="3">
        <f t="shared" ref="J91:J122" si="55">S91</f>
        <v>18825</v>
      </c>
      <c r="K91" s="43">
        <f t="shared" ref="K91:K122" si="56">INT((Q$13*J91+K90)/(1+P$13+S$13))</f>
        <v>330</v>
      </c>
      <c r="L91" s="9">
        <f t="shared" ref="L91:L122" si="57">I91-I90</f>
        <v>0</v>
      </c>
      <c r="M91" s="3">
        <f t="shared" si="50"/>
        <v>-88</v>
      </c>
      <c r="N91" s="43">
        <f t="shared" ref="N91:N122" si="58">K91-K90</f>
        <v>-2</v>
      </c>
      <c r="P91" s="96">
        <f t="shared" si="47"/>
        <v>1.8596361737754693E-5</v>
      </c>
      <c r="Q91" s="95">
        <f t="shared" si="48"/>
        <v>1.6880291428694858</v>
      </c>
      <c r="R91" s="95">
        <f t="shared" si="49"/>
        <v>-38368.720869565266</v>
      </c>
      <c r="S91" s="13">
        <f t="shared" si="30"/>
        <v>18825</v>
      </c>
      <c r="T91" s="95"/>
      <c r="U91" s="95"/>
      <c r="V91" s="13"/>
    </row>
    <row r="92" spans="2:22" x14ac:dyDescent="0.25">
      <c r="B92" s="7">
        <v>88</v>
      </c>
      <c r="C92" s="19">
        <v>43979</v>
      </c>
      <c r="D92" s="7">
        <f t="shared" si="51"/>
        <v>21425</v>
      </c>
      <c r="E92" s="2">
        <f t="shared" si="52"/>
        <v>373</v>
      </c>
      <c r="F92" s="26">
        <f t="shared" si="53"/>
        <v>857</v>
      </c>
      <c r="G92" s="121">
        <f t="shared" si="45"/>
        <v>7.936657876146648E-3</v>
      </c>
      <c r="H92" s="72">
        <f t="shared" si="46"/>
        <v>1</v>
      </c>
      <c r="I92" s="7">
        <f t="shared" si="54"/>
        <v>1914</v>
      </c>
      <c r="J92" s="2">
        <f t="shared" si="55"/>
        <v>18737</v>
      </c>
      <c r="K92" s="38">
        <f t="shared" si="56"/>
        <v>328</v>
      </c>
      <c r="L92" s="7">
        <f t="shared" si="57"/>
        <v>-1</v>
      </c>
      <c r="M92" s="2">
        <f t="shared" si="50"/>
        <v>-88</v>
      </c>
      <c r="N92" s="38">
        <f t="shared" si="58"/>
        <v>-2</v>
      </c>
      <c r="P92" s="45">
        <f t="shared" si="47"/>
        <v>1.8596361737754693E-5</v>
      </c>
      <c r="Q92" s="44">
        <f t="shared" si="48"/>
        <v>1.6896623296281419</v>
      </c>
      <c r="R92" s="44">
        <f t="shared" si="49"/>
        <v>-38190.195652173963</v>
      </c>
      <c r="S92" s="14">
        <f t="shared" ref="S92:S155" si="59">INT(((-Q92+SQRT((Q92^2)-(4*P92*R92)))/(2*P92)))</f>
        <v>18737</v>
      </c>
      <c r="T92" s="44"/>
      <c r="U92" s="44"/>
      <c r="V92" s="14"/>
    </row>
    <row r="93" spans="2:22" x14ac:dyDescent="0.25">
      <c r="B93" s="9">
        <v>89</v>
      </c>
      <c r="C93" s="18">
        <v>43980</v>
      </c>
      <c r="D93" s="9">
        <f t="shared" si="51"/>
        <v>21425</v>
      </c>
      <c r="E93" s="3">
        <f t="shared" si="52"/>
        <v>373</v>
      </c>
      <c r="F93" s="25">
        <f t="shared" si="53"/>
        <v>857</v>
      </c>
      <c r="G93" s="120">
        <f t="shared" si="45"/>
        <v>7.936657876146648E-3</v>
      </c>
      <c r="H93" s="71">
        <f t="shared" si="46"/>
        <v>1</v>
      </c>
      <c r="I93" s="9">
        <f t="shared" si="54"/>
        <v>1914</v>
      </c>
      <c r="J93" s="3">
        <f t="shared" si="55"/>
        <v>18650</v>
      </c>
      <c r="K93" s="43">
        <f t="shared" si="56"/>
        <v>327</v>
      </c>
      <c r="L93" s="9">
        <f t="shared" si="57"/>
        <v>0</v>
      </c>
      <c r="M93" s="3">
        <f t="shared" si="50"/>
        <v>-87</v>
      </c>
      <c r="N93" s="43">
        <f t="shared" si="58"/>
        <v>-1</v>
      </c>
      <c r="P93" s="96">
        <f t="shared" si="47"/>
        <v>1.8596361737754693E-5</v>
      </c>
      <c r="Q93" s="95">
        <f t="shared" si="48"/>
        <v>1.6913138720155636</v>
      </c>
      <c r="R93" s="95">
        <f t="shared" si="49"/>
        <v>-38011.67043478266</v>
      </c>
      <c r="S93" s="13">
        <f t="shared" si="59"/>
        <v>18650</v>
      </c>
      <c r="T93" s="95"/>
      <c r="U93" s="95"/>
      <c r="V93" s="13"/>
    </row>
    <row r="94" spans="2:22" x14ac:dyDescent="0.25">
      <c r="B94" s="7">
        <v>90</v>
      </c>
      <c r="C94" s="19">
        <v>43981</v>
      </c>
      <c r="D94" s="7">
        <f t="shared" si="51"/>
        <v>21425</v>
      </c>
      <c r="E94" s="2">
        <f t="shared" si="52"/>
        <v>373</v>
      </c>
      <c r="F94" s="26">
        <f t="shared" si="53"/>
        <v>857</v>
      </c>
      <c r="G94" s="121">
        <f t="shared" si="45"/>
        <v>7.936657876146648E-3</v>
      </c>
      <c r="H94" s="72">
        <f t="shared" si="46"/>
        <v>1</v>
      </c>
      <c r="I94" s="7">
        <f t="shared" si="54"/>
        <v>1913</v>
      </c>
      <c r="J94" s="2">
        <f t="shared" si="55"/>
        <v>18563</v>
      </c>
      <c r="K94" s="38">
        <f t="shared" si="56"/>
        <v>325</v>
      </c>
      <c r="L94" s="7">
        <f t="shared" si="57"/>
        <v>-1</v>
      </c>
      <c r="M94" s="2">
        <f t="shared" si="50"/>
        <v>-87</v>
      </c>
      <c r="N94" s="38">
        <f t="shared" si="58"/>
        <v>-2</v>
      </c>
      <c r="P94" s="45">
        <f t="shared" si="47"/>
        <v>1.8596361737754693E-5</v>
      </c>
      <c r="Q94" s="44">
        <f t="shared" si="48"/>
        <v>1.6929197574318207</v>
      </c>
      <c r="R94" s="44">
        <f t="shared" si="49"/>
        <v>-37835.173913043531</v>
      </c>
      <c r="S94" s="14">
        <f t="shared" si="59"/>
        <v>18563</v>
      </c>
      <c r="T94" s="44"/>
      <c r="U94" s="44"/>
      <c r="V94" s="14"/>
    </row>
    <row r="95" spans="2:22" x14ac:dyDescent="0.25">
      <c r="B95" s="9">
        <v>91</v>
      </c>
      <c r="C95" s="18">
        <v>43982</v>
      </c>
      <c r="D95" s="9">
        <f t="shared" si="51"/>
        <v>21425</v>
      </c>
      <c r="E95" s="3">
        <f t="shared" si="52"/>
        <v>373</v>
      </c>
      <c r="F95" s="25">
        <f t="shared" si="53"/>
        <v>857</v>
      </c>
      <c r="G95" s="120">
        <f t="shared" si="45"/>
        <v>7.936657876146648E-3</v>
      </c>
      <c r="H95" s="71">
        <f t="shared" si="46"/>
        <v>1</v>
      </c>
      <c r="I95" s="9">
        <f t="shared" si="54"/>
        <v>1913</v>
      </c>
      <c r="J95" s="3">
        <f t="shared" si="55"/>
        <v>18476</v>
      </c>
      <c r="K95" s="43">
        <f t="shared" si="56"/>
        <v>324</v>
      </c>
      <c r="L95" s="9">
        <f t="shared" si="57"/>
        <v>0</v>
      </c>
      <c r="M95" s="3">
        <f t="shared" si="50"/>
        <v>-87</v>
      </c>
      <c r="N95" s="43">
        <f t="shared" si="58"/>
        <v>-1</v>
      </c>
      <c r="P95" s="96">
        <f t="shared" si="47"/>
        <v>1.8596361737754693E-5</v>
      </c>
      <c r="Q95" s="95">
        <f t="shared" si="48"/>
        <v>1.6945529441904768</v>
      </c>
      <c r="R95" s="95">
        <f t="shared" si="49"/>
        <v>-37658.677391304394</v>
      </c>
      <c r="S95" s="13">
        <f t="shared" si="59"/>
        <v>18476</v>
      </c>
      <c r="T95" s="95"/>
      <c r="U95" s="95"/>
      <c r="V95" s="13"/>
    </row>
    <row r="96" spans="2:22" x14ac:dyDescent="0.25">
      <c r="B96" s="7">
        <v>92</v>
      </c>
      <c r="C96" s="19">
        <v>43983</v>
      </c>
      <c r="D96" s="7">
        <f t="shared" si="51"/>
        <v>21425</v>
      </c>
      <c r="E96" s="2">
        <f t="shared" si="52"/>
        <v>373</v>
      </c>
      <c r="F96" s="26">
        <f t="shared" si="53"/>
        <v>857</v>
      </c>
      <c r="G96" s="121">
        <f t="shared" si="45"/>
        <v>7.936657876146648E-3</v>
      </c>
      <c r="H96" s="72">
        <f t="shared" si="46"/>
        <v>1</v>
      </c>
      <c r="I96" s="7">
        <f t="shared" si="54"/>
        <v>1913</v>
      </c>
      <c r="J96" s="2">
        <f t="shared" si="55"/>
        <v>18390</v>
      </c>
      <c r="K96" s="38">
        <f t="shared" si="56"/>
        <v>322</v>
      </c>
      <c r="L96" s="7">
        <f t="shared" si="57"/>
        <v>0</v>
      </c>
      <c r="M96" s="2">
        <f t="shared" si="50"/>
        <v>-86</v>
      </c>
      <c r="N96" s="38">
        <f t="shared" si="58"/>
        <v>-2</v>
      </c>
      <c r="P96" s="45">
        <f t="shared" si="47"/>
        <v>1.8596361737754693E-5</v>
      </c>
      <c r="Q96" s="44">
        <f t="shared" si="48"/>
        <v>1.6961588296067336</v>
      </c>
      <c r="R96" s="44">
        <f t="shared" si="49"/>
        <v>-37482.180869565265</v>
      </c>
      <c r="S96" s="14">
        <f t="shared" si="59"/>
        <v>18390</v>
      </c>
      <c r="T96" s="44"/>
      <c r="U96" s="44"/>
      <c r="V96" s="14"/>
    </row>
    <row r="97" spans="2:22" x14ac:dyDescent="0.25">
      <c r="B97" s="9">
        <v>93</v>
      </c>
      <c r="C97" s="18">
        <v>43984</v>
      </c>
      <c r="D97" s="9">
        <f t="shared" si="51"/>
        <v>21425</v>
      </c>
      <c r="E97" s="3">
        <f t="shared" si="52"/>
        <v>373</v>
      </c>
      <c r="F97" s="25">
        <f t="shared" si="53"/>
        <v>857</v>
      </c>
      <c r="G97" s="120">
        <f t="shared" si="45"/>
        <v>7.936657876146648E-3</v>
      </c>
      <c r="H97" s="71">
        <f t="shared" si="46"/>
        <v>1</v>
      </c>
      <c r="I97" s="9">
        <f t="shared" si="54"/>
        <v>1913</v>
      </c>
      <c r="J97" s="3">
        <f t="shared" si="55"/>
        <v>18304</v>
      </c>
      <c r="K97" s="43">
        <f t="shared" si="56"/>
        <v>321</v>
      </c>
      <c r="L97" s="9">
        <f t="shared" si="57"/>
        <v>0</v>
      </c>
      <c r="M97" s="3">
        <f t="shared" si="50"/>
        <v>-86</v>
      </c>
      <c r="N97" s="43">
        <f t="shared" si="58"/>
        <v>-1</v>
      </c>
      <c r="P97" s="96">
        <f t="shared" si="47"/>
        <v>1.8596361737754693E-5</v>
      </c>
      <c r="Q97" s="95">
        <f t="shared" si="48"/>
        <v>1.697755305107858</v>
      </c>
      <c r="R97" s="95">
        <f t="shared" si="49"/>
        <v>-37307.71304347831</v>
      </c>
      <c r="S97" s="13">
        <f t="shared" si="59"/>
        <v>18304</v>
      </c>
      <c r="T97" s="95"/>
      <c r="U97" s="95"/>
      <c r="V97" s="13"/>
    </row>
    <row r="98" spans="2:22" x14ac:dyDescent="0.25">
      <c r="B98" s="7">
        <v>94</v>
      </c>
      <c r="C98" s="19">
        <v>43985</v>
      </c>
      <c r="D98" s="7">
        <f t="shared" si="51"/>
        <v>21425</v>
      </c>
      <c r="E98" s="2">
        <f t="shared" si="52"/>
        <v>373</v>
      </c>
      <c r="F98" s="26">
        <f t="shared" si="53"/>
        <v>857</v>
      </c>
      <c r="G98" s="121">
        <f t="shared" si="45"/>
        <v>7.936657876146648E-3</v>
      </c>
      <c r="H98" s="72">
        <f t="shared" si="46"/>
        <v>1</v>
      </c>
      <c r="I98" s="7">
        <f t="shared" si="54"/>
        <v>1913</v>
      </c>
      <c r="J98" s="2">
        <f t="shared" si="55"/>
        <v>18219</v>
      </c>
      <c r="K98" s="38">
        <f t="shared" si="56"/>
        <v>319</v>
      </c>
      <c r="L98" s="7">
        <f t="shared" si="57"/>
        <v>0</v>
      </c>
      <c r="M98" s="2">
        <f t="shared" si="50"/>
        <v>-85</v>
      </c>
      <c r="N98" s="38">
        <f t="shared" si="58"/>
        <v>-2</v>
      </c>
      <c r="P98" s="45">
        <f t="shared" si="47"/>
        <v>1.8596361737754693E-5</v>
      </c>
      <c r="Q98" s="44">
        <f t="shared" si="48"/>
        <v>1.6993428348953492</v>
      </c>
      <c r="R98" s="44">
        <f t="shared" si="49"/>
        <v>-37133.245217391355</v>
      </c>
      <c r="S98" s="14">
        <f t="shared" si="59"/>
        <v>18219</v>
      </c>
      <c r="T98" s="44"/>
      <c r="U98" s="44"/>
      <c r="V98" s="14"/>
    </row>
    <row r="99" spans="2:22" x14ac:dyDescent="0.25">
      <c r="B99" s="9">
        <v>95</v>
      </c>
      <c r="C99" s="18">
        <v>43986</v>
      </c>
      <c r="D99" s="9">
        <f t="shared" si="51"/>
        <v>21425</v>
      </c>
      <c r="E99" s="3">
        <f t="shared" si="52"/>
        <v>373</v>
      </c>
      <c r="F99" s="25">
        <f t="shared" si="53"/>
        <v>857</v>
      </c>
      <c r="G99" s="120">
        <f t="shared" si="45"/>
        <v>7.936657876146648E-3</v>
      </c>
      <c r="H99" s="71">
        <f t="shared" si="46"/>
        <v>1</v>
      </c>
      <c r="I99" s="9">
        <f t="shared" si="54"/>
        <v>1913</v>
      </c>
      <c r="J99" s="3">
        <f t="shared" si="55"/>
        <v>18134</v>
      </c>
      <c r="K99" s="43">
        <f t="shared" si="56"/>
        <v>318</v>
      </c>
      <c r="L99" s="9">
        <f t="shared" si="57"/>
        <v>0</v>
      </c>
      <c r="M99" s="3">
        <f t="shared" si="50"/>
        <v>-85</v>
      </c>
      <c r="N99" s="43">
        <f t="shared" si="58"/>
        <v>-1</v>
      </c>
      <c r="P99" s="96">
        <f t="shared" si="47"/>
        <v>1.8596361737754693E-5</v>
      </c>
      <c r="Q99" s="95">
        <f t="shared" si="48"/>
        <v>1.7009209547677078</v>
      </c>
      <c r="R99" s="95">
        <f t="shared" si="49"/>
        <v>-36960.806086956567</v>
      </c>
      <c r="S99" s="13">
        <f t="shared" si="59"/>
        <v>18134</v>
      </c>
      <c r="T99" s="95"/>
      <c r="U99" s="95"/>
      <c r="V99" s="13"/>
    </row>
    <row r="100" spans="2:22" x14ac:dyDescent="0.25">
      <c r="B100" s="7">
        <v>96</v>
      </c>
      <c r="C100" s="19">
        <v>43987</v>
      </c>
      <c r="D100" s="7">
        <f t="shared" si="51"/>
        <v>21425</v>
      </c>
      <c r="E100" s="2">
        <f t="shared" si="52"/>
        <v>373</v>
      </c>
      <c r="F100" s="26">
        <f t="shared" si="53"/>
        <v>857</v>
      </c>
      <c r="G100" s="121">
        <f t="shared" ref="G100:G131" si="60">D100/U$3</f>
        <v>7.936657876146648E-3</v>
      </c>
      <c r="H100" s="72">
        <f t="shared" si="46"/>
        <v>1</v>
      </c>
      <c r="I100" s="7">
        <f t="shared" si="54"/>
        <v>1913</v>
      </c>
      <c r="J100" s="2">
        <f t="shared" si="55"/>
        <v>18049</v>
      </c>
      <c r="K100" s="38">
        <f t="shared" si="56"/>
        <v>316</v>
      </c>
      <c r="L100" s="7">
        <f t="shared" si="57"/>
        <v>0</v>
      </c>
      <c r="M100" s="2">
        <f t="shared" si="50"/>
        <v>-85</v>
      </c>
      <c r="N100" s="38">
        <f t="shared" si="58"/>
        <v>-2</v>
      </c>
      <c r="P100" s="45">
        <f t="shared" si="47"/>
        <v>1.8596361737754693E-5</v>
      </c>
      <c r="Q100" s="44">
        <f t="shared" si="48"/>
        <v>1.7024901289264331</v>
      </c>
      <c r="R100" s="44">
        <f t="shared" si="49"/>
        <v>-36788.366956521786</v>
      </c>
      <c r="S100" s="14">
        <f t="shared" si="59"/>
        <v>18049</v>
      </c>
      <c r="T100" s="44"/>
      <c r="U100" s="44"/>
      <c r="V100" s="14"/>
    </row>
    <row r="101" spans="2:22" x14ac:dyDescent="0.25">
      <c r="B101" s="9">
        <v>97</v>
      </c>
      <c r="C101" s="18">
        <v>43988</v>
      </c>
      <c r="D101" s="9">
        <f t="shared" si="51"/>
        <v>21425</v>
      </c>
      <c r="E101" s="3">
        <f t="shared" si="52"/>
        <v>373</v>
      </c>
      <c r="F101" s="25">
        <f t="shared" si="53"/>
        <v>857</v>
      </c>
      <c r="G101" s="120">
        <f t="shared" si="60"/>
        <v>7.936657876146648E-3</v>
      </c>
      <c r="H101" s="71">
        <f t="shared" si="46"/>
        <v>1</v>
      </c>
      <c r="I101" s="9">
        <f t="shared" si="54"/>
        <v>1913</v>
      </c>
      <c r="J101" s="3">
        <f t="shared" si="55"/>
        <v>17965</v>
      </c>
      <c r="K101" s="43">
        <f t="shared" si="56"/>
        <v>315</v>
      </c>
      <c r="L101" s="9">
        <f t="shared" si="57"/>
        <v>0</v>
      </c>
      <c r="M101" s="3">
        <f t="shared" si="50"/>
        <v>-84</v>
      </c>
      <c r="N101" s="43">
        <f t="shared" si="58"/>
        <v>-1</v>
      </c>
      <c r="P101" s="96">
        <f t="shared" si="47"/>
        <v>1.8596361737754693E-5</v>
      </c>
      <c r="Q101" s="95">
        <f t="shared" si="48"/>
        <v>1.7040682487987919</v>
      </c>
      <c r="R101" s="95">
        <f t="shared" si="49"/>
        <v>-36615.927826087005</v>
      </c>
      <c r="S101" s="13">
        <f t="shared" si="59"/>
        <v>17965</v>
      </c>
      <c r="T101" s="95"/>
      <c r="U101" s="95"/>
      <c r="V101" s="13"/>
    </row>
    <row r="102" spans="2:22" x14ac:dyDescent="0.25">
      <c r="B102" s="7">
        <v>98</v>
      </c>
      <c r="C102" s="19">
        <v>43989</v>
      </c>
      <c r="D102" s="7">
        <f t="shared" si="51"/>
        <v>21425</v>
      </c>
      <c r="E102" s="2">
        <f t="shared" si="52"/>
        <v>373</v>
      </c>
      <c r="F102" s="26">
        <f t="shared" si="53"/>
        <v>857</v>
      </c>
      <c r="G102" s="121">
        <f t="shared" si="60"/>
        <v>7.936657876146648E-3</v>
      </c>
      <c r="H102" s="72">
        <f t="shared" si="46"/>
        <v>1</v>
      </c>
      <c r="I102" s="7">
        <f t="shared" si="54"/>
        <v>1912</v>
      </c>
      <c r="J102" s="2">
        <f t="shared" si="55"/>
        <v>17881</v>
      </c>
      <c r="K102" s="38">
        <f t="shared" si="56"/>
        <v>313</v>
      </c>
      <c r="L102" s="7">
        <f t="shared" si="57"/>
        <v>-1</v>
      </c>
      <c r="M102" s="2">
        <f t="shared" si="50"/>
        <v>-84</v>
      </c>
      <c r="N102" s="38">
        <f t="shared" si="58"/>
        <v>-2</v>
      </c>
      <c r="P102" s="45">
        <f t="shared" si="47"/>
        <v>1.8596361737754693E-5</v>
      </c>
      <c r="Q102" s="44">
        <f t="shared" si="48"/>
        <v>1.7056190673287515</v>
      </c>
      <c r="R102" s="44">
        <f t="shared" si="49"/>
        <v>-36445.517391304398</v>
      </c>
      <c r="S102" s="14">
        <f t="shared" si="59"/>
        <v>17881</v>
      </c>
      <c r="T102" s="44"/>
      <c r="U102" s="44"/>
      <c r="V102" s="14"/>
    </row>
    <row r="103" spans="2:22" x14ac:dyDescent="0.25">
      <c r="B103" s="9">
        <v>99</v>
      </c>
      <c r="C103" s="18">
        <v>43990</v>
      </c>
      <c r="D103" s="9">
        <f t="shared" si="51"/>
        <v>21425</v>
      </c>
      <c r="E103" s="3">
        <f t="shared" si="52"/>
        <v>373</v>
      </c>
      <c r="F103" s="25">
        <f t="shared" si="53"/>
        <v>857</v>
      </c>
      <c r="G103" s="120">
        <f t="shared" si="60"/>
        <v>7.936657876146648E-3</v>
      </c>
      <c r="H103" s="71">
        <f t="shared" si="46"/>
        <v>1</v>
      </c>
      <c r="I103" s="9">
        <f t="shared" si="54"/>
        <v>1912</v>
      </c>
      <c r="J103" s="3">
        <f t="shared" si="55"/>
        <v>17797</v>
      </c>
      <c r="K103" s="43">
        <f t="shared" si="56"/>
        <v>312</v>
      </c>
      <c r="L103" s="9">
        <f t="shared" si="57"/>
        <v>0</v>
      </c>
      <c r="M103" s="3">
        <f t="shared" si="50"/>
        <v>-84</v>
      </c>
      <c r="N103" s="43">
        <f t="shared" si="58"/>
        <v>-1</v>
      </c>
      <c r="P103" s="96">
        <f t="shared" si="47"/>
        <v>1.8596361737754693E-5</v>
      </c>
      <c r="Q103" s="95">
        <f t="shared" si="48"/>
        <v>1.70719718720111</v>
      </c>
      <c r="R103" s="95">
        <f t="shared" si="49"/>
        <v>-36275.106956521784</v>
      </c>
      <c r="S103" s="13">
        <f t="shared" si="59"/>
        <v>17797</v>
      </c>
      <c r="T103" s="95"/>
      <c r="U103" s="95"/>
      <c r="V103" s="13"/>
    </row>
    <row r="104" spans="2:22" x14ac:dyDescent="0.25">
      <c r="B104" s="7">
        <v>100</v>
      </c>
      <c r="C104" s="19">
        <v>43991</v>
      </c>
      <c r="D104" s="7">
        <f t="shared" si="51"/>
        <v>21425</v>
      </c>
      <c r="E104" s="2">
        <f t="shared" si="52"/>
        <v>373</v>
      </c>
      <c r="F104" s="26">
        <f t="shared" si="53"/>
        <v>857</v>
      </c>
      <c r="G104" s="121">
        <f t="shared" si="60"/>
        <v>7.936657876146648E-3</v>
      </c>
      <c r="H104" s="72">
        <f t="shared" ref="H104:H135" si="61">D104/D103</f>
        <v>1</v>
      </c>
      <c r="I104" s="7">
        <f t="shared" si="54"/>
        <v>1912</v>
      </c>
      <c r="J104" s="2">
        <f t="shared" si="55"/>
        <v>17714</v>
      </c>
      <c r="K104" s="38">
        <f t="shared" si="56"/>
        <v>311</v>
      </c>
      <c r="L104" s="7">
        <f t="shared" si="57"/>
        <v>0</v>
      </c>
      <c r="M104" s="2">
        <f t="shared" si="50"/>
        <v>-83</v>
      </c>
      <c r="N104" s="38">
        <f t="shared" si="58"/>
        <v>-1</v>
      </c>
      <c r="P104" s="45">
        <f t="shared" si="47"/>
        <v>1.8596361737754693E-5</v>
      </c>
      <c r="Q104" s="44">
        <f t="shared" si="48"/>
        <v>1.7087480057310696</v>
      </c>
      <c r="R104" s="44">
        <f t="shared" si="49"/>
        <v>-36104.696521739177</v>
      </c>
      <c r="S104" s="14">
        <f t="shared" si="59"/>
        <v>17714</v>
      </c>
      <c r="T104" s="44"/>
      <c r="U104" s="44"/>
      <c r="V104" s="14"/>
    </row>
    <row r="105" spans="2:22" x14ac:dyDescent="0.25">
      <c r="B105" s="9">
        <v>101</v>
      </c>
      <c r="C105" s="18">
        <v>43992</v>
      </c>
      <c r="D105" s="9">
        <f t="shared" si="51"/>
        <v>21425</v>
      </c>
      <c r="E105" s="3">
        <f t="shared" si="52"/>
        <v>373</v>
      </c>
      <c r="F105" s="25">
        <f t="shared" si="53"/>
        <v>857</v>
      </c>
      <c r="G105" s="120">
        <f t="shared" si="60"/>
        <v>7.936657876146648E-3</v>
      </c>
      <c r="H105" s="71">
        <f t="shared" si="61"/>
        <v>1</v>
      </c>
      <c r="I105" s="9">
        <f t="shared" si="54"/>
        <v>1912</v>
      </c>
      <c r="J105" s="3">
        <f t="shared" si="55"/>
        <v>17631</v>
      </c>
      <c r="K105" s="43">
        <f t="shared" si="56"/>
        <v>309</v>
      </c>
      <c r="L105" s="9">
        <f t="shared" si="57"/>
        <v>0</v>
      </c>
      <c r="M105" s="3">
        <f t="shared" si="50"/>
        <v>-83</v>
      </c>
      <c r="N105" s="43">
        <f t="shared" si="58"/>
        <v>-2</v>
      </c>
      <c r="P105" s="96">
        <f t="shared" si="47"/>
        <v>1.8596361737754693E-5</v>
      </c>
      <c r="Q105" s="95">
        <f t="shared" si="48"/>
        <v>1.7102804686322632</v>
      </c>
      <c r="R105" s="95">
        <f t="shared" si="49"/>
        <v>-35936.314782608744</v>
      </c>
      <c r="S105" s="13">
        <f t="shared" si="59"/>
        <v>17631</v>
      </c>
      <c r="T105" s="95"/>
      <c r="U105" s="95"/>
      <c r="V105" s="13"/>
    </row>
    <row r="106" spans="2:22" x14ac:dyDescent="0.25">
      <c r="B106" s="7">
        <v>102</v>
      </c>
      <c r="C106" s="19">
        <v>43993</v>
      </c>
      <c r="D106" s="7">
        <f t="shared" si="51"/>
        <v>21425</v>
      </c>
      <c r="E106" s="2">
        <f t="shared" si="52"/>
        <v>373</v>
      </c>
      <c r="F106" s="26">
        <f t="shared" si="53"/>
        <v>857</v>
      </c>
      <c r="G106" s="121">
        <f t="shared" si="60"/>
        <v>7.936657876146648E-3</v>
      </c>
      <c r="H106" s="72">
        <f t="shared" si="61"/>
        <v>1</v>
      </c>
      <c r="I106" s="7">
        <f t="shared" si="54"/>
        <v>1912</v>
      </c>
      <c r="J106" s="2">
        <f t="shared" si="55"/>
        <v>17549</v>
      </c>
      <c r="K106" s="38">
        <f t="shared" si="56"/>
        <v>308</v>
      </c>
      <c r="L106" s="7">
        <f t="shared" si="57"/>
        <v>0</v>
      </c>
      <c r="M106" s="2">
        <f t="shared" si="50"/>
        <v>-82</v>
      </c>
      <c r="N106" s="38">
        <f t="shared" si="58"/>
        <v>-1</v>
      </c>
      <c r="P106" s="45">
        <f t="shared" si="47"/>
        <v>1.8596361737754693E-5</v>
      </c>
      <c r="Q106" s="44">
        <f t="shared" si="48"/>
        <v>1.7118218772470906</v>
      </c>
      <c r="R106" s="44">
        <f t="shared" si="49"/>
        <v>-35767.933043478304</v>
      </c>
      <c r="S106" s="14">
        <f t="shared" si="59"/>
        <v>17549</v>
      </c>
      <c r="T106" s="44"/>
      <c r="U106" s="44"/>
      <c r="V106" s="14"/>
    </row>
    <row r="107" spans="2:22" x14ac:dyDescent="0.25">
      <c r="B107" s="9">
        <v>103</v>
      </c>
      <c r="C107" s="18">
        <v>43994</v>
      </c>
      <c r="D107" s="9">
        <f t="shared" si="51"/>
        <v>21425</v>
      </c>
      <c r="E107" s="3">
        <f t="shared" si="52"/>
        <v>373</v>
      </c>
      <c r="F107" s="25">
        <f t="shared" si="53"/>
        <v>857</v>
      </c>
      <c r="G107" s="120">
        <f t="shared" si="60"/>
        <v>7.936657876146648E-3</v>
      </c>
      <c r="H107" s="71">
        <f t="shared" si="61"/>
        <v>1</v>
      </c>
      <c r="I107" s="9">
        <f t="shared" si="54"/>
        <v>1912</v>
      </c>
      <c r="J107" s="3">
        <f t="shared" si="55"/>
        <v>17467</v>
      </c>
      <c r="K107" s="43">
        <f t="shared" si="56"/>
        <v>306</v>
      </c>
      <c r="L107" s="9">
        <f t="shared" si="57"/>
        <v>0</v>
      </c>
      <c r="M107" s="3">
        <f t="shared" si="50"/>
        <v>-82</v>
      </c>
      <c r="N107" s="43">
        <f t="shared" si="58"/>
        <v>-2</v>
      </c>
      <c r="P107" s="96">
        <f t="shared" si="47"/>
        <v>1.8596361737754693E-5</v>
      </c>
      <c r="Q107" s="95">
        <f t="shared" si="48"/>
        <v>1.7133359845195184</v>
      </c>
      <c r="R107" s="95">
        <f t="shared" si="49"/>
        <v>-35601.580000000045</v>
      </c>
      <c r="S107" s="13">
        <f t="shared" si="59"/>
        <v>17467</v>
      </c>
      <c r="T107" s="95"/>
      <c r="U107" s="95"/>
      <c r="V107" s="13"/>
    </row>
    <row r="108" spans="2:22" x14ac:dyDescent="0.25">
      <c r="B108" s="7">
        <v>104</v>
      </c>
      <c r="C108" s="19">
        <v>43995</v>
      </c>
      <c r="D108" s="7">
        <f t="shared" si="51"/>
        <v>21425</v>
      </c>
      <c r="E108" s="2">
        <f t="shared" si="52"/>
        <v>373</v>
      </c>
      <c r="F108" s="26">
        <f t="shared" si="53"/>
        <v>857</v>
      </c>
      <c r="G108" s="121">
        <f t="shared" si="60"/>
        <v>7.936657876146648E-3</v>
      </c>
      <c r="H108" s="72">
        <f t="shared" si="61"/>
        <v>1</v>
      </c>
      <c r="I108" s="7">
        <f t="shared" si="54"/>
        <v>1912</v>
      </c>
      <c r="J108" s="2">
        <f t="shared" si="55"/>
        <v>17385</v>
      </c>
      <c r="K108" s="38">
        <f t="shared" si="56"/>
        <v>305</v>
      </c>
      <c r="L108" s="7">
        <f t="shared" si="57"/>
        <v>0</v>
      </c>
      <c r="M108" s="2">
        <f t="shared" si="50"/>
        <v>-82</v>
      </c>
      <c r="N108" s="38">
        <f t="shared" si="58"/>
        <v>-1</v>
      </c>
      <c r="P108" s="45">
        <f t="shared" si="47"/>
        <v>1.8596361737754693E-5</v>
      </c>
      <c r="Q108" s="44">
        <f t="shared" si="48"/>
        <v>1.7148590375055799</v>
      </c>
      <c r="R108" s="44">
        <f t="shared" si="49"/>
        <v>-35435.226956521787</v>
      </c>
      <c r="S108" s="14">
        <f t="shared" si="59"/>
        <v>17385</v>
      </c>
      <c r="T108" s="44"/>
      <c r="U108" s="44"/>
      <c r="V108" s="14"/>
    </row>
    <row r="109" spans="2:22" x14ac:dyDescent="0.25">
      <c r="B109" s="9">
        <v>105</v>
      </c>
      <c r="C109" s="18">
        <v>43996</v>
      </c>
      <c r="D109" s="9">
        <f t="shared" si="51"/>
        <v>21425</v>
      </c>
      <c r="E109" s="3">
        <f t="shared" si="52"/>
        <v>373</v>
      </c>
      <c r="F109" s="25">
        <f t="shared" si="53"/>
        <v>857</v>
      </c>
      <c r="G109" s="120">
        <f t="shared" si="60"/>
        <v>7.936657876146648E-3</v>
      </c>
      <c r="H109" s="71">
        <f t="shared" si="61"/>
        <v>1</v>
      </c>
      <c r="I109" s="9">
        <f t="shared" si="54"/>
        <v>1912</v>
      </c>
      <c r="J109" s="3">
        <f t="shared" si="55"/>
        <v>17304</v>
      </c>
      <c r="K109" s="43">
        <f t="shared" si="56"/>
        <v>303</v>
      </c>
      <c r="L109" s="9">
        <f t="shared" si="57"/>
        <v>0</v>
      </c>
      <c r="M109" s="3">
        <f t="shared" si="50"/>
        <v>-81</v>
      </c>
      <c r="N109" s="43">
        <f t="shared" si="58"/>
        <v>-2</v>
      </c>
      <c r="P109" s="96">
        <f t="shared" si="47"/>
        <v>1.8596361737754693E-5</v>
      </c>
      <c r="Q109" s="95">
        <f t="shared" si="48"/>
        <v>1.7163731447780077</v>
      </c>
      <c r="R109" s="95">
        <f t="shared" si="49"/>
        <v>-35268.873913043521</v>
      </c>
      <c r="S109" s="13">
        <f t="shared" si="59"/>
        <v>17304</v>
      </c>
      <c r="T109" s="95"/>
      <c r="U109" s="95"/>
      <c r="V109" s="13"/>
    </row>
    <row r="110" spans="2:22" x14ac:dyDescent="0.25">
      <c r="B110" s="7">
        <v>106</v>
      </c>
      <c r="C110" s="19">
        <v>43997</v>
      </c>
      <c r="D110" s="7">
        <f t="shared" si="51"/>
        <v>21425</v>
      </c>
      <c r="E110" s="2">
        <f t="shared" si="52"/>
        <v>373</v>
      </c>
      <c r="F110" s="26">
        <f t="shared" si="53"/>
        <v>857</v>
      </c>
      <c r="G110" s="121">
        <f t="shared" si="60"/>
        <v>7.936657876146648E-3</v>
      </c>
      <c r="H110" s="72">
        <f t="shared" si="61"/>
        <v>1</v>
      </c>
      <c r="I110" s="7">
        <f t="shared" si="54"/>
        <v>1912</v>
      </c>
      <c r="J110" s="2">
        <f t="shared" si="55"/>
        <v>17223</v>
      </c>
      <c r="K110" s="38">
        <f t="shared" si="56"/>
        <v>302</v>
      </c>
      <c r="L110" s="7">
        <f t="shared" si="57"/>
        <v>0</v>
      </c>
      <c r="M110" s="2">
        <f t="shared" si="50"/>
        <v>-81</v>
      </c>
      <c r="N110" s="38">
        <f t="shared" si="58"/>
        <v>-1</v>
      </c>
      <c r="P110" s="45">
        <f t="shared" si="47"/>
        <v>1.8596361737754693E-5</v>
      </c>
      <c r="Q110" s="44">
        <f t="shared" si="48"/>
        <v>1.7178778421353034</v>
      </c>
      <c r="R110" s="44">
        <f t="shared" si="49"/>
        <v>-35104.549565217436</v>
      </c>
      <c r="S110" s="14">
        <f t="shared" si="59"/>
        <v>17223</v>
      </c>
      <c r="T110" s="44"/>
      <c r="U110" s="44"/>
      <c r="V110" s="14"/>
    </row>
    <row r="111" spans="2:22" x14ac:dyDescent="0.25">
      <c r="B111" s="9">
        <v>107</v>
      </c>
      <c r="C111" s="18">
        <v>43998</v>
      </c>
      <c r="D111" s="9">
        <f t="shared" si="51"/>
        <v>21425</v>
      </c>
      <c r="E111" s="3">
        <f t="shared" si="52"/>
        <v>373</v>
      </c>
      <c r="F111" s="25">
        <f t="shared" si="53"/>
        <v>857</v>
      </c>
      <c r="G111" s="120">
        <f t="shared" si="60"/>
        <v>7.936657876146648E-3</v>
      </c>
      <c r="H111" s="71">
        <f t="shared" si="61"/>
        <v>1</v>
      </c>
      <c r="I111" s="9">
        <f t="shared" si="54"/>
        <v>1912</v>
      </c>
      <c r="J111" s="3">
        <f t="shared" si="55"/>
        <v>17142</v>
      </c>
      <c r="K111" s="43">
        <f t="shared" si="56"/>
        <v>301</v>
      </c>
      <c r="L111" s="9">
        <f t="shared" si="57"/>
        <v>0</v>
      </c>
      <c r="M111" s="3">
        <f t="shared" si="50"/>
        <v>-81</v>
      </c>
      <c r="N111" s="43">
        <f t="shared" si="58"/>
        <v>-1</v>
      </c>
      <c r="P111" s="96">
        <f t="shared" si="47"/>
        <v>1.8596361737754693E-5</v>
      </c>
      <c r="Q111" s="95">
        <f t="shared" si="48"/>
        <v>1.7193735937789656</v>
      </c>
      <c r="R111" s="95">
        <f t="shared" si="49"/>
        <v>-34940.225217391351</v>
      </c>
      <c r="S111" s="13">
        <f t="shared" si="59"/>
        <v>17142</v>
      </c>
      <c r="T111" s="95"/>
      <c r="U111" s="95"/>
      <c r="V111" s="13"/>
    </row>
    <row r="112" spans="2:22" x14ac:dyDescent="0.25">
      <c r="B112" s="7">
        <v>108</v>
      </c>
      <c r="C112" s="19">
        <v>43999</v>
      </c>
      <c r="D112" s="7">
        <f t="shared" si="51"/>
        <v>21425</v>
      </c>
      <c r="E112" s="2">
        <f t="shared" si="52"/>
        <v>373</v>
      </c>
      <c r="F112" s="26">
        <f t="shared" si="53"/>
        <v>857</v>
      </c>
      <c r="G112" s="121">
        <f t="shared" si="60"/>
        <v>7.936657876146648E-3</v>
      </c>
      <c r="H112" s="72">
        <f t="shared" si="61"/>
        <v>1</v>
      </c>
      <c r="I112" s="7">
        <f t="shared" si="54"/>
        <v>1912</v>
      </c>
      <c r="J112" s="2">
        <f t="shared" si="55"/>
        <v>17062</v>
      </c>
      <c r="K112" s="38">
        <f t="shared" si="56"/>
        <v>299</v>
      </c>
      <c r="L112" s="7">
        <f t="shared" si="57"/>
        <v>0</v>
      </c>
      <c r="M112" s="2">
        <f t="shared" si="50"/>
        <v>-80</v>
      </c>
      <c r="N112" s="38">
        <f t="shared" si="58"/>
        <v>-2</v>
      </c>
      <c r="P112" s="45">
        <f t="shared" si="47"/>
        <v>1.8596361737754693E-5</v>
      </c>
      <c r="Q112" s="44">
        <f t="shared" si="48"/>
        <v>1.7208693454226276</v>
      </c>
      <c r="R112" s="44">
        <f t="shared" si="49"/>
        <v>-34775.900869565259</v>
      </c>
      <c r="S112" s="14">
        <f t="shared" si="59"/>
        <v>17062</v>
      </c>
      <c r="T112" s="44"/>
      <c r="U112" s="44"/>
      <c r="V112" s="14"/>
    </row>
    <row r="113" spans="2:22" x14ac:dyDescent="0.25">
      <c r="B113" s="9">
        <v>109</v>
      </c>
      <c r="C113" s="18">
        <v>44000</v>
      </c>
      <c r="D113" s="9">
        <f t="shared" si="51"/>
        <v>21425</v>
      </c>
      <c r="E113" s="3">
        <f t="shared" si="52"/>
        <v>373</v>
      </c>
      <c r="F113" s="25">
        <f t="shared" si="53"/>
        <v>857</v>
      </c>
      <c r="G113" s="120">
        <f t="shared" si="60"/>
        <v>7.936657876146648E-3</v>
      </c>
      <c r="H113" s="71">
        <f t="shared" si="61"/>
        <v>1</v>
      </c>
      <c r="I113" s="9">
        <f t="shared" si="54"/>
        <v>1912</v>
      </c>
      <c r="J113" s="3">
        <f t="shared" si="55"/>
        <v>16982</v>
      </c>
      <c r="K113" s="43">
        <f t="shared" si="56"/>
        <v>298</v>
      </c>
      <c r="L113" s="9">
        <f t="shared" si="57"/>
        <v>0</v>
      </c>
      <c r="M113" s="3">
        <f t="shared" si="50"/>
        <v>-80</v>
      </c>
      <c r="N113" s="43">
        <f t="shared" si="58"/>
        <v>-1</v>
      </c>
      <c r="P113" s="96">
        <f t="shared" ref="P113:P144" si="62">R$13*((1+P$13-Q$13)*(1+P$13+S$13)-Q$13)</f>
        <v>1.8596361737754693E-5</v>
      </c>
      <c r="Q113" s="95">
        <f t="shared" ref="Q113:Q144" si="63">(1+P$13-Q$13)*(1+P$13+S$13)-R$13*((S$13*K112)+((I112+J112)*(1+P$13+S$13)))</f>
        <v>1.7223556871511574</v>
      </c>
      <c r="R113" s="95">
        <f t="shared" ref="R113:R144" si="64">-J112*(1+P$13+S$13)</f>
        <v>-34613.605217391349</v>
      </c>
      <c r="S113" s="13">
        <f t="shared" si="59"/>
        <v>16982</v>
      </c>
      <c r="T113" s="95"/>
      <c r="U113" s="95"/>
      <c r="V113" s="13"/>
    </row>
    <row r="114" spans="2:22" x14ac:dyDescent="0.25">
      <c r="B114" s="7">
        <v>110</v>
      </c>
      <c r="C114" s="19">
        <v>44001</v>
      </c>
      <c r="D114" s="7">
        <f t="shared" si="51"/>
        <v>21425</v>
      </c>
      <c r="E114" s="2">
        <f t="shared" si="52"/>
        <v>373</v>
      </c>
      <c r="F114" s="26">
        <f t="shared" si="53"/>
        <v>857</v>
      </c>
      <c r="G114" s="121">
        <f t="shared" si="60"/>
        <v>7.936657876146648E-3</v>
      </c>
      <c r="H114" s="72">
        <f t="shared" si="61"/>
        <v>1</v>
      </c>
      <c r="I114" s="7">
        <f t="shared" si="54"/>
        <v>1912</v>
      </c>
      <c r="J114" s="2">
        <f t="shared" si="55"/>
        <v>16903</v>
      </c>
      <c r="K114" s="38">
        <f t="shared" si="56"/>
        <v>296</v>
      </c>
      <c r="L114" s="7">
        <f t="shared" si="57"/>
        <v>0</v>
      </c>
      <c r="M114" s="2">
        <f t="shared" si="50"/>
        <v>-79</v>
      </c>
      <c r="N114" s="38">
        <f t="shared" si="58"/>
        <v>-2</v>
      </c>
      <c r="P114" s="45">
        <f t="shared" si="62"/>
        <v>1.8596361737754693E-5</v>
      </c>
      <c r="Q114" s="44">
        <f t="shared" si="63"/>
        <v>1.7238330831660538</v>
      </c>
      <c r="R114" s="44">
        <f t="shared" si="64"/>
        <v>-34451.309565217438</v>
      </c>
      <c r="S114" s="14">
        <f t="shared" si="59"/>
        <v>16903</v>
      </c>
      <c r="T114" s="44"/>
      <c r="U114" s="44"/>
      <c r="V114" s="14"/>
    </row>
    <row r="115" spans="2:22" x14ac:dyDescent="0.25">
      <c r="B115" s="9">
        <v>111</v>
      </c>
      <c r="C115" s="18">
        <v>44002</v>
      </c>
      <c r="D115" s="9">
        <f t="shared" si="51"/>
        <v>21425</v>
      </c>
      <c r="E115" s="3">
        <f t="shared" si="52"/>
        <v>373</v>
      </c>
      <c r="F115" s="25">
        <f t="shared" si="53"/>
        <v>857</v>
      </c>
      <c r="G115" s="120">
        <f t="shared" si="60"/>
        <v>7.936657876146648E-3</v>
      </c>
      <c r="H115" s="71">
        <f t="shared" si="61"/>
        <v>1</v>
      </c>
      <c r="I115" s="9">
        <f t="shared" si="54"/>
        <v>1912</v>
      </c>
      <c r="J115" s="3">
        <f t="shared" si="55"/>
        <v>16824</v>
      </c>
      <c r="K115" s="43">
        <f t="shared" si="56"/>
        <v>295</v>
      </c>
      <c r="L115" s="9">
        <f t="shared" si="57"/>
        <v>0</v>
      </c>
      <c r="M115" s="3">
        <f t="shared" si="50"/>
        <v>-79</v>
      </c>
      <c r="N115" s="43">
        <f t="shared" si="58"/>
        <v>-1</v>
      </c>
      <c r="P115" s="96">
        <f t="shared" si="62"/>
        <v>1.8596361737754693E-5</v>
      </c>
      <c r="Q115" s="95">
        <f t="shared" si="63"/>
        <v>1.7253010692658179</v>
      </c>
      <c r="R115" s="95">
        <f t="shared" si="64"/>
        <v>-34291.042608695694</v>
      </c>
      <c r="S115" s="13">
        <f t="shared" si="59"/>
        <v>16824</v>
      </c>
      <c r="T115" s="95"/>
      <c r="U115" s="95"/>
      <c r="V115" s="13"/>
    </row>
    <row r="116" spans="2:22" x14ac:dyDescent="0.25">
      <c r="B116" s="7">
        <v>112</v>
      </c>
      <c r="C116" s="19">
        <v>44003</v>
      </c>
      <c r="D116" s="7">
        <f t="shared" si="51"/>
        <v>21425</v>
      </c>
      <c r="E116" s="2">
        <f t="shared" si="52"/>
        <v>373</v>
      </c>
      <c r="F116" s="26">
        <f t="shared" si="53"/>
        <v>857</v>
      </c>
      <c r="G116" s="121">
        <f t="shared" si="60"/>
        <v>7.936657876146648E-3</v>
      </c>
      <c r="H116" s="72">
        <f t="shared" si="61"/>
        <v>1</v>
      </c>
      <c r="I116" s="7">
        <f t="shared" si="54"/>
        <v>1912</v>
      </c>
      <c r="J116" s="2">
        <f t="shared" si="55"/>
        <v>16745</v>
      </c>
      <c r="K116" s="38">
        <f t="shared" si="56"/>
        <v>294</v>
      </c>
      <c r="L116" s="7">
        <f t="shared" si="57"/>
        <v>0</v>
      </c>
      <c r="M116" s="2">
        <f t="shared" si="50"/>
        <v>-79</v>
      </c>
      <c r="N116" s="38">
        <f t="shared" si="58"/>
        <v>-1</v>
      </c>
      <c r="P116" s="45">
        <f t="shared" si="62"/>
        <v>1.8596361737754693E-5</v>
      </c>
      <c r="Q116" s="44">
        <f t="shared" si="63"/>
        <v>1.7267601096519485</v>
      </c>
      <c r="R116" s="44">
        <f t="shared" si="64"/>
        <v>-34130.775652173957</v>
      </c>
      <c r="S116" s="14">
        <f t="shared" si="59"/>
        <v>16745</v>
      </c>
      <c r="T116" s="44"/>
      <c r="U116" s="44"/>
      <c r="V116" s="14"/>
    </row>
    <row r="117" spans="2:22" x14ac:dyDescent="0.25">
      <c r="B117" s="9">
        <v>113</v>
      </c>
      <c r="C117" s="18">
        <v>44004</v>
      </c>
      <c r="D117" s="9">
        <f t="shared" si="51"/>
        <v>21425</v>
      </c>
      <c r="E117" s="3">
        <f t="shared" si="52"/>
        <v>373</v>
      </c>
      <c r="F117" s="25">
        <f t="shared" si="53"/>
        <v>857</v>
      </c>
      <c r="G117" s="120">
        <f t="shared" si="60"/>
        <v>7.936657876146648E-3</v>
      </c>
      <c r="H117" s="71">
        <f t="shared" si="61"/>
        <v>1</v>
      </c>
      <c r="I117" s="9">
        <f t="shared" si="54"/>
        <v>1912</v>
      </c>
      <c r="J117" s="3">
        <f t="shared" si="55"/>
        <v>16667</v>
      </c>
      <c r="K117" s="43">
        <f t="shared" si="56"/>
        <v>292</v>
      </c>
      <c r="L117" s="9">
        <f t="shared" si="57"/>
        <v>0</v>
      </c>
      <c r="M117" s="3">
        <f t="shared" si="50"/>
        <v>-78</v>
      </c>
      <c r="N117" s="43">
        <f t="shared" si="58"/>
        <v>-2</v>
      </c>
      <c r="P117" s="96">
        <f t="shared" si="62"/>
        <v>1.8596361737754693E-5</v>
      </c>
      <c r="Q117" s="95">
        <f t="shared" si="63"/>
        <v>1.728219150038079</v>
      </c>
      <c r="R117" s="95">
        <f t="shared" si="64"/>
        <v>-33970.508695652221</v>
      </c>
      <c r="S117" s="13">
        <f t="shared" si="59"/>
        <v>16667</v>
      </c>
      <c r="T117" s="95"/>
      <c r="U117" s="95"/>
      <c r="V117" s="13"/>
    </row>
    <row r="118" spans="2:22" x14ac:dyDescent="0.25">
      <c r="B118" s="7">
        <v>114</v>
      </c>
      <c r="C118" s="19">
        <v>44005</v>
      </c>
      <c r="D118" s="7">
        <f t="shared" si="51"/>
        <v>21425</v>
      </c>
      <c r="E118" s="2">
        <f t="shared" si="52"/>
        <v>373</v>
      </c>
      <c r="F118" s="26">
        <f t="shared" si="53"/>
        <v>857</v>
      </c>
      <c r="G118" s="121">
        <f t="shared" si="60"/>
        <v>7.936657876146648E-3</v>
      </c>
      <c r="H118" s="72">
        <f t="shared" si="61"/>
        <v>1</v>
      </c>
      <c r="I118" s="7">
        <f t="shared" si="54"/>
        <v>1912</v>
      </c>
      <c r="J118" s="2">
        <f t="shared" si="55"/>
        <v>16589</v>
      </c>
      <c r="K118" s="38">
        <f t="shared" si="56"/>
        <v>291</v>
      </c>
      <c r="L118" s="7">
        <f t="shared" si="57"/>
        <v>0</v>
      </c>
      <c r="M118" s="2">
        <f t="shared" si="50"/>
        <v>-78</v>
      </c>
      <c r="N118" s="38">
        <f t="shared" si="58"/>
        <v>-1</v>
      </c>
      <c r="P118" s="45">
        <f t="shared" si="62"/>
        <v>1.8596361737754693E-5</v>
      </c>
      <c r="Q118" s="44">
        <f t="shared" si="63"/>
        <v>1.7296687805090771</v>
      </c>
      <c r="R118" s="44">
        <f t="shared" si="64"/>
        <v>-33812.270434782651</v>
      </c>
      <c r="S118" s="14">
        <f t="shared" si="59"/>
        <v>16589</v>
      </c>
      <c r="T118" s="44"/>
      <c r="U118" s="44"/>
      <c r="V118" s="14"/>
    </row>
    <row r="119" spans="2:22" x14ac:dyDescent="0.25">
      <c r="B119" s="9">
        <v>115</v>
      </c>
      <c r="C119" s="18">
        <v>44006</v>
      </c>
      <c r="D119" s="9">
        <f t="shared" si="51"/>
        <v>21425</v>
      </c>
      <c r="E119" s="3">
        <f t="shared" si="52"/>
        <v>373</v>
      </c>
      <c r="F119" s="25">
        <f t="shared" si="53"/>
        <v>857</v>
      </c>
      <c r="G119" s="120">
        <f t="shared" si="60"/>
        <v>7.936657876146648E-3</v>
      </c>
      <c r="H119" s="71">
        <f t="shared" si="61"/>
        <v>1</v>
      </c>
      <c r="I119" s="9">
        <f t="shared" si="54"/>
        <v>1912</v>
      </c>
      <c r="J119" s="3">
        <f t="shared" si="55"/>
        <v>16511</v>
      </c>
      <c r="K119" s="43">
        <f t="shared" si="56"/>
        <v>290</v>
      </c>
      <c r="L119" s="9">
        <f t="shared" si="57"/>
        <v>0</v>
      </c>
      <c r="M119" s="3">
        <f t="shared" si="50"/>
        <v>-78</v>
      </c>
      <c r="N119" s="43">
        <f t="shared" si="58"/>
        <v>-1</v>
      </c>
      <c r="P119" s="96">
        <f t="shared" si="62"/>
        <v>1.8596361737754693E-5</v>
      </c>
      <c r="Q119" s="95">
        <f t="shared" si="63"/>
        <v>1.7311094652664418</v>
      </c>
      <c r="R119" s="95">
        <f t="shared" si="64"/>
        <v>-33654.032173913089</v>
      </c>
      <c r="S119" s="13">
        <f t="shared" si="59"/>
        <v>16511</v>
      </c>
      <c r="T119" s="95"/>
      <c r="U119" s="95"/>
      <c r="V119" s="13"/>
    </row>
    <row r="120" spans="2:22" x14ac:dyDescent="0.25">
      <c r="B120" s="7">
        <v>116</v>
      </c>
      <c r="C120" s="19">
        <v>44007</v>
      </c>
      <c r="D120" s="7">
        <f t="shared" si="51"/>
        <v>21425</v>
      </c>
      <c r="E120" s="2">
        <f t="shared" si="52"/>
        <v>373</v>
      </c>
      <c r="F120" s="26">
        <f t="shared" si="53"/>
        <v>857</v>
      </c>
      <c r="G120" s="121">
        <f t="shared" si="60"/>
        <v>7.936657876146648E-3</v>
      </c>
      <c r="H120" s="72">
        <f t="shared" si="61"/>
        <v>1</v>
      </c>
      <c r="I120" s="7">
        <f t="shared" si="54"/>
        <v>1912</v>
      </c>
      <c r="J120" s="2">
        <f t="shared" si="55"/>
        <v>16434</v>
      </c>
      <c r="K120" s="38">
        <f t="shared" si="56"/>
        <v>288</v>
      </c>
      <c r="L120" s="7">
        <f t="shared" si="57"/>
        <v>0</v>
      </c>
      <c r="M120" s="2">
        <f t="shared" si="50"/>
        <v>-77</v>
      </c>
      <c r="N120" s="38">
        <f t="shared" si="58"/>
        <v>-2</v>
      </c>
      <c r="P120" s="45">
        <f t="shared" si="62"/>
        <v>1.8596361737754693E-5</v>
      </c>
      <c r="Q120" s="44">
        <f t="shared" si="63"/>
        <v>1.7325501500238067</v>
      </c>
      <c r="R120" s="44">
        <f t="shared" si="64"/>
        <v>-33495.793913043519</v>
      </c>
      <c r="S120" s="14">
        <f t="shared" si="59"/>
        <v>16434</v>
      </c>
      <c r="T120" s="44"/>
      <c r="U120" s="44"/>
      <c r="V120" s="14"/>
    </row>
    <row r="121" spans="2:22" x14ac:dyDescent="0.25">
      <c r="B121" s="9">
        <v>117</v>
      </c>
      <c r="C121" s="18">
        <v>44008</v>
      </c>
      <c r="D121" s="9">
        <f t="shared" si="51"/>
        <v>21425</v>
      </c>
      <c r="E121" s="3">
        <f t="shared" si="52"/>
        <v>373</v>
      </c>
      <c r="F121" s="25">
        <f t="shared" si="53"/>
        <v>857</v>
      </c>
      <c r="G121" s="120">
        <f t="shared" si="60"/>
        <v>7.936657876146648E-3</v>
      </c>
      <c r="H121" s="71">
        <f t="shared" si="61"/>
        <v>1</v>
      </c>
      <c r="I121" s="9">
        <f t="shared" si="54"/>
        <v>1912</v>
      </c>
      <c r="J121" s="3">
        <f t="shared" si="55"/>
        <v>16357</v>
      </c>
      <c r="K121" s="43">
        <f t="shared" si="56"/>
        <v>287</v>
      </c>
      <c r="L121" s="9">
        <f t="shared" si="57"/>
        <v>0</v>
      </c>
      <c r="M121" s="3">
        <f t="shared" ref="M121:M152" si="65">J121-J120</f>
        <v>-77</v>
      </c>
      <c r="N121" s="43">
        <f t="shared" si="58"/>
        <v>-1</v>
      </c>
      <c r="P121" s="96">
        <f t="shared" si="62"/>
        <v>1.8596361737754693E-5</v>
      </c>
      <c r="Q121" s="95">
        <f t="shared" si="63"/>
        <v>1.7339814248660392</v>
      </c>
      <c r="R121" s="95">
        <f t="shared" si="64"/>
        <v>-33339.58434782613</v>
      </c>
      <c r="S121" s="13">
        <f t="shared" si="59"/>
        <v>16357</v>
      </c>
      <c r="T121" s="95"/>
      <c r="U121" s="95"/>
      <c r="V121" s="13"/>
    </row>
    <row r="122" spans="2:22" x14ac:dyDescent="0.25">
      <c r="B122" s="7">
        <v>118</v>
      </c>
      <c r="C122" s="19">
        <v>44009</v>
      </c>
      <c r="D122" s="7">
        <f t="shared" si="51"/>
        <v>21425</v>
      </c>
      <c r="E122" s="2">
        <f t="shared" si="52"/>
        <v>373</v>
      </c>
      <c r="F122" s="26">
        <f t="shared" si="53"/>
        <v>857</v>
      </c>
      <c r="G122" s="121">
        <f t="shared" si="60"/>
        <v>7.936657876146648E-3</v>
      </c>
      <c r="H122" s="72">
        <f t="shared" si="61"/>
        <v>1</v>
      </c>
      <c r="I122" s="7">
        <f t="shared" si="54"/>
        <v>1912</v>
      </c>
      <c r="J122" s="2">
        <f t="shared" si="55"/>
        <v>16280</v>
      </c>
      <c r="K122" s="38">
        <f t="shared" si="56"/>
        <v>285</v>
      </c>
      <c r="L122" s="7">
        <f t="shared" si="57"/>
        <v>0</v>
      </c>
      <c r="M122" s="2">
        <f t="shared" si="65"/>
        <v>-77</v>
      </c>
      <c r="N122" s="38">
        <f t="shared" si="58"/>
        <v>-2</v>
      </c>
      <c r="P122" s="45">
        <f t="shared" si="62"/>
        <v>1.8596361737754693E-5</v>
      </c>
      <c r="Q122" s="44">
        <f t="shared" si="63"/>
        <v>1.7354037539946381</v>
      </c>
      <c r="R122" s="44">
        <f t="shared" si="64"/>
        <v>-33183.374782608742</v>
      </c>
      <c r="S122" s="14">
        <f t="shared" si="59"/>
        <v>16280</v>
      </c>
      <c r="T122" s="44"/>
      <c r="U122" s="44"/>
      <c r="V122" s="14"/>
    </row>
    <row r="123" spans="2:22" x14ac:dyDescent="0.25">
      <c r="B123" s="9">
        <v>119</v>
      </c>
      <c r="C123" s="18">
        <v>44010</v>
      </c>
      <c r="D123" s="9">
        <f t="shared" ref="D123:D154" si="66">D122+IF(M123&gt;0,M123,0)</f>
        <v>21425</v>
      </c>
      <c r="E123" s="3">
        <f t="shared" ref="E123:E154" si="67">E122+IF(N123&gt;0,N123,0)</f>
        <v>373</v>
      </c>
      <c r="F123" s="25">
        <f t="shared" ref="F123:F154" si="68">D123*P$13</f>
        <v>857</v>
      </c>
      <c r="G123" s="120">
        <f t="shared" si="60"/>
        <v>7.936657876146648E-3</v>
      </c>
      <c r="H123" s="71">
        <f t="shared" si="61"/>
        <v>1</v>
      </c>
      <c r="I123" s="9">
        <f t="shared" ref="I123:I154" si="69">INT((S$13*K123+I122)/(1+R$13*J123))</f>
        <v>1912</v>
      </c>
      <c r="J123" s="3">
        <f t="shared" ref="J123:J154" si="70">S123</f>
        <v>16204</v>
      </c>
      <c r="K123" s="43">
        <f t="shared" ref="K123:K154" si="71">INT((Q$13*J123+K122)/(1+P$13+S$13))</f>
        <v>284</v>
      </c>
      <c r="L123" s="9">
        <f t="shared" ref="L123:L154" si="72">I123-I122</f>
        <v>0</v>
      </c>
      <c r="M123" s="3">
        <f t="shared" si="65"/>
        <v>-76</v>
      </c>
      <c r="N123" s="43">
        <f t="shared" ref="N123:N154" si="73">K123-K122</f>
        <v>-1</v>
      </c>
      <c r="P123" s="96">
        <f t="shared" si="62"/>
        <v>1.8596361737754693E-5</v>
      </c>
      <c r="Q123" s="95">
        <f t="shared" si="63"/>
        <v>1.7368350288368708</v>
      </c>
      <c r="R123" s="95">
        <f t="shared" si="64"/>
        <v>-33027.165217391346</v>
      </c>
      <c r="S123" s="13">
        <f t="shared" si="59"/>
        <v>16204</v>
      </c>
      <c r="T123" s="95"/>
      <c r="U123" s="95"/>
      <c r="V123" s="13"/>
    </row>
    <row r="124" spans="2:22" x14ac:dyDescent="0.25">
      <c r="B124" s="7">
        <v>120</v>
      </c>
      <c r="C124" s="19">
        <v>44011</v>
      </c>
      <c r="D124" s="7">
        <f t="shared" si="66"/>
        <v>21425</v>
      </c>
      <c r="E124" s="2">
        <f t="shared" si="67"/>
        <v>373</v>
      </c>
      <c r="F124" s="26">
        <f t="shared" si="68"/>
        <v>857</v>
      </c>
      <c r="G124" s="121">
        <f t="shared" si="60"/>
        <v>7.936657876146648E-3</v>
      </c>
      <c r="H124" s="72">
        <f t="shared" si="61"/>
        <v>1</v>
      </c>
      <c r="I124" s="7">
        <f t="shared" si="69"/>
        <v>1912</v>
      </c>
      <c r="J124" s="2">
        <f t="shared" si="70"/>
        <v>16128</v>
      </c>
      <c r="K124" s="38">
        <f t="shared" si="71"/>
        <v>283</v>
      </c>
      <c r="L124" s="7">
        <f t="shared" si="72"/>
        <v>0</v>
      </c>
      <c r="M124" s="2">
        <f t="shared" si="65"/>
        <v>-76</v>
      </c>
      <c r="N124" s="38">
        <f t="shared" si="73"/>
        <v>-1</v>
      </c>
      <c r="P124" s="45">
        <f t="shared" si="62"/>
        <v>1.8596361737754693E-5</v>
      </c>
      <c r="Q124" s="44">
        <f t="shared" si="63"/>
        <v>1.7382390023367038</v>
      </c>
      <c r="R124" s="44">
        <f t="shared" si="64"/>
        <v>-32872.984347826132</v>
      </c>
      <c r="S124" s="14">
        <f t="shared" si="59"/>
        <v>16128</v>
      </c>
      <c r="T124" s="44"/>
      <c r="U124" s="44"/>
      <c r="V124" s="14"/>
    </row>
    <row r="125" spans="2:22" x14ac:dyDescent="0.25">
      <c r="B125" s="9">
        <v>121</v>
      </c>
      <c r="C125" s="18">
        <v>44012</v>
      </c>
      <c r="D125" s="9">
        <f t="shared" si="66"/>
        <v>21425</v>
      </c>
      <c r="E125" s="3">
        <f t="shared" si="67"/>
        <v>373</v>
      </c>
      <c r="F125" s="25">
        <f t="shared" si="68"/>
        <v>857</v>
      </c>
      <c r="G125" s="120">
        <f t="shared" si="60"/>
        <v>7.936657876146648E-3</v>
      </c>
      <c r="H125" s="71">
        <f t="shared" si="61"/>
        <v>1</v>
      </c>
      <c r="I125" s="9">
        <f t="shared" si="69"/>
        <v>1912</v>
      </c>
      <c r="J125" s="3">
        <f t="shared" si="70"/>
        <v>16053</v>
      </c>
      <c r="K125" s="43">
        <f t="shared" si="71"/>
        <v>281</v>
      </c>
      <c r="L125" s="9">
        <f t="shared" si="72"/>
        <v>0</v>
      </c>
      <c r="M125" s="3">
        <f t="shared" si="65"/>
        <v>-75</v>
      </c>
      <c r="N125" s="43">
        <f t="shared" si="73"/>
        <v>-2</v>
      </c>
      <c r="P125" s="96">
        <f t="shared" si="62"/>
        <v>1.8596361737754693E-5</v>
      </c>
      <c r="Q125" s="95">
        <f t="shared" si="63"/>
        <v>1.739642975836537</v>
      </c>
      <c r="R125" s="95">
        <f t="shared" si="64"/>
        <v>-32718.80347826091</v>
      </c>
      <c r="S125" s="13">
        <f t="shared" si="59"/>
        <v>16053</v>
      </c>
      <c r="T125" s="95"/>
      <c r="U125" s="95"/>
      <c r="V125" s="13"/>
    </row>
    <row r="126" spans="2:22" x14ac:dyDescent="0.25">
      <c r="B126" s="7">
        <v>122</v>
      </c>
      <c r="C126" s="19">
        <v>44013</v>
      </c>
      <c r="D126" s="7">
        <f t="shared" si="66"/>
        <v>21425</v>
      </c>
      <c r="E126" s="2">
        <f t="shared" si="67"/>
        <v>373</v>
      </c>
      <c r="F126" s="26">
        <f t="shared" si="68"/>
        <v>857</v>
      </c>
      <c r="G126" s="121">
        <f t="shared" si="60"/>
        <v>7.936657876146648E-3</v>
      </c>
      <c r="H126" s="72">
        <f t="shared" si="61"/>
        <v>1</v>
      </c>
      <c r="I126" s="7">
        <f t="shared" si="69"/>
        <v>1912</v>
      </c>
      <c r="J126" s="2">
        <f t="shared" si="70"/>
        <v>15978</v>
      </c>
      <c r="K126" s="38">
        <f t="shared" si="71"/>
        <v>280</v>
      </c>
      <c r="L126" s="7">
        <f t="shared" si="72"/>
        <v>0</v>
      </c>
      <c r="M126" s="2">
        <f t="shared" si="65"/>
        <v>-75</v>
      </c>
      <c r="N126" s="38">
        <f t="shared" si="73"/>
        <v>-1</v>
      </c>
      <c r="P126" s="45">
        <f t="shared" si="62"/>
        <v>1.8596361737754693E-5</v>
      </c>
      <c r="Q126" s="44">
        <f t="shared" si="63"/>
        <v>1.7410375394212378</v>
      </c>
      <c r="R126" s="44">
        <f t="shared" si="64"/>
        <v>-32566.65130434787</v>
      </c>
      <c r="S126" s="14">
        <f t="shared" si="59"/>
        <v>15978</v>
      </c>
      <c r="T126" s="44"/>
      <c r="U126" s="44"/>
      <c r="V126" s="14"/>
    </row>
    <row r="127" spans="2:22" x14ac:dyDescent="0.25">
      <c r="B127" s="9">
        <v>123</v>
      </c>
      <c r="C127" s="18">
        <v>44014</v>
      </c>
      <c r="D127" s="9">
        <f t="shared" si="66"/>
        <v>21425</v>
      </c>
      <c r="E127" s="3">
        <f t="shared" si="67"/>
        <v>373</v>
      </c>
      <c r="F127" s="25">
        <f t="shared" si="68"/>
        <v>857</v>
      </c>
      <c r="G127" s="120">
        <f t="shared" si="60"/>
        <v>7.936657876146648E-3</v>
      </c>
      <c r="H127" s="71">
        <f t="shared" si="61"/>
        <v>1</v>
      </c>
      <c r="I127" s="9">
        <f t="shared" si="69"/>
        <v>1912</v>
      </c>
      <c r="J127" s="3">
        <f t="shared" si="70"/>
        <v>15903</v>
      </c>
      <c r="K127" s="43">
        <f t="shared" si="71"/>
        <v>279</v>
      </c>
      <c r="L127" s="9">
        <f t="shared" si="72"/>
        <v>0</v>
      </c>
      <c r="M127" s="3">
        <f t="shared" si="65"/>
        <v>-75</v>
      </c>
      <c r="N127" s="43">
        <f t="shared" si="73"/>
        <v>-1</v>
      </c>
      <c r="P127" s="96">
        <f t="shared" si="62"/>
        <v>1.8596361737754693E-5</v>
      </c>
      <c r="Q127" s="95">
        <f t="shared" si="63"/>
        <v>1.7424231572923055</v>
      </c>
      <c r="R127" s="95">
        <f t="shared" si="64"/>
        <v>-32414.499130434826</v>
      </c>
      <c r="S127" s="13">
        <f t="shared" si="59"/>
        <v>15903</v>
      </c>
      <c r="T127" s="95"/>
      <c r="U127" s="95"/>
      <c r="V127" s="13"/>
    </row>
    <row r="128" spans="2:22" x14ac:dyDescent="0.25">
      <c r="B128" s="7">
        <v>124</v>
      </c>
      <c r="C128" s="19">
        <v>44015</v>
      </c>
      <c r="D128" s="7">
        <f t="shared" si="66"/>
        <v>21425</v>
      </c>
      <c r="E128" s="2">
        <f t="shared" si="67"/>
        <v>373</v>
      </c>
      <c r="F128" s="26">
        <f t="shared" si="68"/>
        <v>857</v>
      </c>
      <c r="G128" s="121">
        <f t="shared" si="60"/>
        <v>7.936657876146648E-3</v>
      </c>
      <c r="H128" s="72">
        <f t="shared" si="61"/>
        <v>1</v>
      </c>
      <c r="I128" s="7">
        <f t="shared" si="69"/>
        <v>1912</v>
      </c>
      <c r="J128" s="2">
        <f t="shared" si="70"/>
        <v>15829</v>
      </c>
      <c r="K128" s="38">
        <f t="shared" si="71"/>
        <v>278</v>
      </c>
      <c r="L128" s="7">
        <f t="shared" si="72"/>
        <v>0</v>
      </c>
      <c r="M128" s="2">
        <f t="shared" si="65"/>
        <v>-74</v>
      </c>
      <c r="N128" s="38">
        <f t="shared" si="73"/>
        <v>-1</v>
      </c>
      <c r="P128" s="45">
        <f t="shared" si="62"/>
        <v>1.8596361737754693E-5</v>
      </c>
      <c r="Q128" s="44">
        <f t="shared" si="63"/>
        <v>1.7438087751633728</v>
      </c>
      <c r="R128" s="44">
        <f t="shared" si="64"/>
        <v>-32262.346956521782</v>
      </c>
      <c r="S128" s="14">
        <f t="shared" si="59"/>
        <v>15829</v>
      </c>
      <c r="T128" s="44"/>
      <c r="U128" s="44"/>
      <c r="V128" s="14"/>
    </row>
    <row r="129" spans="2:22" x14ac:dyDescent="0.25">
      <c r="B129" s="9">
        <v>125</v>
      </c>
      <c r="C129" s="18">
        <v>44016</v>
      </c>
      <c r="D129" s="9">
        <f t="shared" si="66"/>
        <v>21425</v>
      </c>
      <c r="E129" s="3">
        <f t="shared" si="67"/>
        <v>373</v>
      </c>
      <c r="F129" s="25">
        <f t="shared" si="68"/>
        <v>857</v>
      </c>
      <c r="G129" s="120">
        <f t="shared" si="60"/>
        <v>7.936657876146648E-3</v>
      </c>
      <c r="H129" s="71">
        <f t="shared" si="61"/>
        <v>1</v>
      </c>
      <c r="I129" s="9">
        <f t="shared" si="69"/>
        <v>1912</v>
      </c>
      <c r="J129" s="3">
        <f t="shared" si="70"/>
        <v>15755</v>
      </c>
      <c r="K129" s="43">
        <f t="shared" si="71"/>
        <v>276</v>
      </c>
      <c r="L129" s="9">
        <f t="shared" si="72"/>
        <v>0</v>
      </c>
      <c r="M129" s="3">
        <f t="shared" si="65"/>
        <v>-74</v>
      </c>
      <c r="N129" s="43">
        <f t="shared" si="73"/>
        <v>-2</v>
      </c>
      <c r="P129" s="96">
        <f t="shared" si="62"/>
        <v>1.8596361737754693E-5</v>
      </c>
      <c r="Q129" s="95">
        <f t="shared" si="63"/>
        <v>1.7451760374056744</v>
      </c>
      <c r="R129" s="95">
        <f t="shared" si="64"/>
        <v>-32112.223478260912</v>
      </c>
      <c r="S129" s="13">
        <f t="shared" si="59"/>
        <v>15755</v>
      </c>
      <c r="T129" s="95"/>
      <c r="U129" s="95"/>
      <c r="V129" s="13"/>
    </row>
    <row r="130" spans="2:22" x14ac:dyDescent="0.25">
      <c r="B130" s="7">
        <v>126</v>
      </c>
      <c r="C130" s="19">
        <v>44017</v>
      </c>
      <c r="D130" s="7">
        <f t="shared" si="66"/>
        <v>21425</v>
      </c>
      <c r="E130" s="2">
        <f t="shared" si="67"/>
        <v>373</v>
      </c>
      <c r="F130" s="26">
        <f t="shared" si="68"/>
        <v>857</v>
      </c>
      <c r="G130" s="121">
        <f t="shared" si="60"/>
        <v>7.936657876146648E-3</v>
      </c>
      <c r="H130" s="72">
        <f t="shared" si="61"/>
        <v>1</v>
      </c>
      <c r="I130" s="7">
        <f t="shared" si="69"/>
        <v>1912</v>
      </c>
      <c r="J130" s="2">
        <f t="shared" si="70"/>
        <v>15681</v>
      </c>
      <c r="K130" s="38">
        <f t="shared" si="71"/>
        <v>275</v>
      </c>
      <c r="L130" s="7">
        <f t="shared" si="72"/>
        <v>0</v>
      </c>
      <c r="M130" s="2">
        <f t="shared" si="65"/>
        <v>-74</v>
      </c>
      <c r="N130" s="38">
        <f t="shared" si="73"/>
        <v>-1</v>
      </c>
      <c r="P130" s="45">
        <f t="shared" si="62"/>
        <v>1.8596361737754693E-5</v>
      </c>
      <c r="Q130" s="44">
        <f t="shared" si="63"/>
        <v>1.7465522453616096</v>
      </c>
      <c r="R130" s="44">
        <f t="shared" si="64"/>
        <v>-31962.100000000042</v>
      </c>
      <c r="S130" s="14">
        <f t="shared" si="59"/>
        <v>15681</v>
      </c>
      <c r="T130" s="44"/>
      <c r="U130" s="44"/>
      <c r="V130" s="14"/>
    </row>
    <row r="131" spans="2:22" x14ac:dyDescent="0.25">
      <c r="B131" s="9">
        <v>127</v>
      </c>
      <c r="C131" s="18">
        <v>44018</v>
      </c>
      <c r="D131" s="9">
        <f t="shared" si="66"/>
        <v>21425</v>
      </c>
      <c r="E131" s="3">
        <f t="shared" si="67"/>
        <v>373</v>
      </c>
      <c r="F131" s="25">
        <f t="shared" si="68"/>
        <v>857</v>
      </c>
      <c r="G131" s="120">
        <f t="shared" si="60"/>
        <v>7.936657876146648E-3</v>
      </c>
      <c r="H131" s="71">
        <f t="shared" si="61"/>
        <v>1</v>
      </c>
      <c r="I131" s="9">
        <f t="shared" si="69"/>
        <v>1912</v>
      </c>
      <c r="J131" s="3">
        <f t="shared" si="70"/>
        <v>15608</v>
      </c>
      <c r="K131" s="43">
        <f t="shared" si="71"/>
        <v>274</v>
      </c>
      <c r="L131" s="9">
        <f t="shared" si="72"/>
        <v>0</v>
      </c>
      <c r="M131" s="3">
        <f t="shared" si="65"/>
        <v>-73</v>
      </c>
      <c r="N131" s="43">
        <f t="shared" si="73"/>
        <v>-1</v>
      </c>
      <c r="P131" s="96">
        <f t="shared" si="62"/>
        <v>1.8596361737754693E-5</v>
      </c>
      <c r="Q131" s="95">
        <f t="shared" si="63"/>
        <v>1.7479195076039113</v>
      </c>
      <c r="R131" s="95">
        <f t="shared" si="64"/>
        <v>-31811.976521739172</v>
      </c>
      <c r="S131" s="13">
        <f t="shared" si="59"/>
        <v>15608</v>
      </c>
      <c r="T131" s="95"/>
      <c r="U131" s="95"/>
      <c r="V131" s="13"/>
    </row>
    <row r="132" spans="2:22" x14ac:dyDescent="0.25">
      <c r="B132" s="7">
        <v>128</v>
      </c>
      <c r="C132" s="19">
        <v>44019</v>
      </c>
      <c r="D132" s="7">
        <f t="shared" si="66"/>
        <v>21425</v>
      </c>
      <c r="E132" s="2">
        <f t="shared" si="67"/>
        <v>373</v>
      </c>
      <c r="F132" s="26">
        <f t="shared" si="68"/>
        <v>857</v>
      </c>
      <c r="G132" s="121">
        <f t="shared" ref="G132:G163" si="74">D132/U$3</f>
        <v>7.936657876146648E-3</v>
      </c>
      <c r="H132" s="72">
        <f t="shared" si="61"/>
        <v>1</v>
      </c>
      <c r="I132" s="7">
        <f t="shared" si="69"/>
        <v>1912</v>
      </c>
      <c r="J132" s="2">
        <f t="shared" si="70"/>
        <v>15535</v>
      </c>
      <c r="K132" s="38">
        <f t="shared" si="71"/>
        <v>272</v>
      </c>
      <c r="L132" s="7">
        <f t="shared" si="72"/>
        <v>0</v>
      </c>
      <c r="M132" s="2">
        <f t="shared" si="65"/>
        <v>-73</v>
      </c>
      <c r="N132" s="38">
        <f t="shared" si="73"/>
        <v>-2</v>
      </c>
      <c r="P132" s="45">
        <f t="shared" si="62"/>
        <v>1.8596361737754693E-5</v>
      </c>
      <c r="Q132" s="44">
        <f t="shared" si="63"/>
        <v>1.7492684142174471</v>
      </c>
      <c r="R132" s="44">
        <f t="shared" si="64"/>
        <v>-31663.881739130476</v>
      </c>
      <c r="S132" s="14">
        <f t="shared" si="59"/>
        <v>15535</v>
      </c>
      <c r="T132" s="44"/>
      <c r="U132" s="44"/>
      <c r="V132" s="14"/>
    </row>
    <row r="133" spans="2:22" x14ac:dyDescent="0.25">
      <c r="B133" s="9">
        <v>129</v>
      </c>
      <c r="C133" s="18">
        <v>44020</v>
      </c>
      <c r="D133" s="9">
        <f t="shared" si="66"/>
        <v>21425</v>
      </c>
      <c r="E133" s="3">
        <f t="shared" si="67"/>
        <v>373</v>
      </c>
      <c r="F133" s="25">
        <f t="shared" si="68"/>
        <v>857</v>
      </c>
      <c r="G133" s="120">
        <f t="shared" si="74"/>
        <v>7.936657876146648E-3</v>
      </c>
      <c r="H133" s="71">
        <f t="shared" si="61"/>
        <v>1</v>
      </c>
      <c r="I133" s="9">
        <f t="shared" si="69"/>
        <v>1912</v>
      </c>
      <c r="J133" s="3">
        <f t="shared" si="70"/>
        <v>15462</v>
      </c>
      <c r="K133" s="43">
        <f t="shared" si="71"/>
        <v>271</v>
      </c>
      <c r="L133" s="9">
        <f t="shared" si="72"/>
        <v>0</v>
      </c>
      <c r="M133" s="3">
        <f t="shared" si="65"/>
        <v>-73</v>
      </c>
      <c r="N133" s="43">
        <f t="shared" si="73"/>
        <v>-1</v>
      </c>
      <c r="P133" s="96">
        <f t="shared" si="62"/>
        <v>1.8596361737754693E-5</v>
      </c>
      <c r="Q133" s="95">
        <f t="shared" si="63"/>
        <v>1.7506262665446164</v>
      </c>
      <c r="R133" s="95">
        <f t="shared" si="64"/>
        <v>-31515.786956521781</v>
      </c>
      <c r="S133" s="13">
        <f t="shared" si="59"/>
        <v>15462</v>
      </c>
      <c r="T133" s="95"/>
      <c r="U133" s="95"/>
      <c r="V133" s="13"/>
    </row>
    <row r="134" spans="2:22" x14ac:dyDescent="0.25">
      <c r="B134" s="7">
        <v>130</v>
      </c>
      <c r="C134" s="19">
        <v>44021</v>
      </c>
      <c r="D134" s="7">
        <f t="shared" si="66"/>
        <v>21425</v>
      </c>
      <c r="E134" s="2">
        <f t="shared" si="67"/>
        <v>373</v>
      </c>
      <c r="F134" s="26">
        <f t="shared" si="68"/>
        <v>857</v>
      </c>
      <c r="G134" s="121">
        <f t="shared" si="74"/>
        <v>7.936657876146648E-3</v>
      </c>
      <c r="H134" s="72">
        <f t="shared" si="61"/>
        <v>1</v>
      </c>
      <c r="I134" s="7">
        <f t="shared" si="69"/>
        <v>1912</v>
      </c>
      <c r="J134" s="2">
        <f t="shared" si="70"/>
        <v>15390</v>
      </c>
      <c r="K134" s="38">
        <f t="shared" si="71"/>
        <v>270</v>
      </c>
      <c r="L134" s="7">
        <f t="shared" si="72"/>
        <v>0</v>
      </c>
      <c r="M134" s="2">
        <f t="shared" si="65"/>
        <v>-72</v>
      </c>
      <c r="N134" s="38">
        <f t="shared" si="73"/>
        <v>-1</v>
      </c>
      <c r="P134" s="45">
        <f t="shared" si="62"/>
        <v>1.8596361737754693E-5</v>
      </c>
      <c r="Q134" s="44">
        <f t="shared" si="63"/>
        <v>1.7519751731581521</v>
      </c>
      <c r="R134" s="44">
        <f t="shared" si="64"/>
        <v>-31367.692173913085</v>
      </c>
      <c r="S134" s="14">
        <f t="shared" si="59"/>
        <v>15390</v>
      </c>
      <c r="T134" s="44"/>
      <c r="U134" s="44"/>
      <c r="V134" s="14"/>
    </row>
    <row r="135" spans="2:22" x14ac:dyDescent="0.25">
      <c r="B135" s="9">
        <v>131</v>
      </c>
      <c r="C135" s="18">
        <v>44022</v>
      </c>
      <c r="D135" s="9">
        <f t="shared" si="66"/>
        <v>21425</v>
      </c>
      <c r="E135" s="3">
        <f t="shared" si="67"/>
        <v>373</v>
      </c>
      <c r="F135" s="25">
        <f t="shared" si="68"/>
        <v>857</v>
      </c>
      <c r="G135" s="120">
        <f t="shared" si="74"/>
        <v>7.936657876146648E-3</v>
      </c>
      <c r="H135" s="71">
        <f t="shared" si="61"/>
        <v>1</v>
      </c>
      <c r="I135" s="9">
        <f t="shared" si="69"/>
        <v>1912</v>
      </c>
      <c r="J135" s="3">
        <f t="shared" si="70"/>
        <v>15318</v>
      </c>
      <c r="K135" s="43">
        <f t="shared" si="71"/>
        <v>269</v>
      </c>
      <c r="L135" s="9">
        <f t="shared" si="72"/>
        <v>0</v>
      </c>
      <c r="M135" s="3">
        <f t="shared" si="65"/>
        <v>-72</v>
      </c>
      <c r="N135" s="43">
        <f t="shared" si="73"/>
        <v>-1</v>
      </c>
      <c r="P135" s="96">
        <f t="shared" si="62"/>
        <v>1.8596361737754693E-5</v>
      </c>
      <c r="Q135" s="95">
        <f t="shared" si="63"/>
        <v>1.7533057241429222</v>
      </c>
      <c r="R135" s="95">
        <f t="shared" si="64"/>
        <v>-31221.626086956563</v>
      </c>
      <c r="S135" s="13">
        <f t="shared" si="59"/>
        <v>15318</v>
      </c>
      <c r="T135" s="95"/>
      <c r="U135" s="95"/>
      <c r="V135" s="13"/>
    </row>
    <row r="136" spans="2:22" x14ac:dyDescent="0.25">
      <c r="B136" s="7">
        <v>132</v>
      </c>
      <c r="C136" s="19">
        <v>44023</v>
      </c>
      <c r="D136" s="7">
        <f t="shared" si="66"/>
        <v>21425</v>
      </c>
      <c r="E136" s="2">
        <f t="shared" si="67"/>
        <v>373</v>
      </c>
      <c r="F136" s="26">
        <f t="shared" si="68"/>
        <v>857</v>
      </c>
      <c r="G136" s="121">
        <f t="shared" si="74"/>
        <v>7.936657876146648E-3</v>
      </c>
      <c r="H136" s="72">
        <f t="shared" ref="H136:H167" si="75">D136/D135</f>
        <v>1</v>
      </c>
      <c r="I136" s="7">
        <f t="shared" si="69"/>
        <v>1912</v>
      </c>
      <c r="J136" s="2">
        <f t="shared" si="70"/>
        <v>15246</v>
      </c>
      <c r="K136" s="38">
        <f t="shared" si="71"/>
        <v>267</v>
      </c>
      <c r="L136" s="7">
        <f t="shared" si="72"/>
        <v>0</v>
      </c>
      <c r="M136" s="2">
        <f t="shared" si="65"/>
        <v>-72</v>
      </c>
      <c r="N136" s="38">
        <f t="shared" si="73"/>
        <v>-2</v>
      </c>
      <c r="P136" s="45">
        <f t="shared" si="62"/>
        <v>1.8596361737754693E-5</v>
      </c>
      <c r="Q136" s="44">
        <f t="shared" si="63"/>
        <v>1.7546362751276923</v>
      </c>
      <c r="R136" s="44">
        <f t="shared" si="64"/>
        <v>-31075.560000000041</v>
      </c>
      <c r="S136" s="14">
        <f t="shared" si="59"/>
        <v>15246</v>
      </c>
      <c r="T136" s="44"/>
      <c r="U136" s="44"/>
      <c r="V136" s="14"/>
    </row>
    <row r="137" spans="2:22" x14ac:dyDescent="0.25">
      <c r="B137" s="9">
        <v>133</v>
      </c>
      <c r="C137" s="18">
        <v>44024</v>
      </c>
      <c r="D137" s="9">
        <f t="shared" si="66"/>
        <v>21425</v>
      </c>
      <c r="E137" s="3">
        <f t="shared" si="67"/>
        <v>373</v>
      </c>
      <c r="F137" s="25">
        <f t="shared" si="68"/>
        <v>857</v>
      </c>
      <c r="G137" s="120">
        <f t="shared" si="74"/>
        <v>7.936657876146648E-3</v>
      </c>
      <c r="H137" s="71">
        <f t="shared" si="75"/>
        <v>1</v>
      </c>
      <c r="I137" s="9">
        <f t="shared" si="69"/>
        <v>1912</v>
      </c>
      <c r="J137" s="3">
        <f t="shared" si="70"/>
        <v>15175</v>
      </c>
      <c r="K137" s="43">
        <f t="shared" si="71"/>
        <v>266</v>
      </c>
      <c r="L137" s="9">
        <f t="shared" si="72"/>
        <v>0</v>
      </c>
      <c r="M137" s="3">
        <f t="shared" si="65"/>
        <v>-71</v>
      </c>
      <c r="N137" s="43">
        <f t="shared" si="73"/>
        <v>-1</v>
      </c>
      <c r="P137" s="96">
        <f t="shared" si="62"/>
        <v>1.8596361737754693E-5</v>
      </c>
      <c r="Q137" s="95">
        <f t="shared" si="63"/>
        <v>1.7559757718260958</v>
      </c>
      <c r="R137" s="95">
        <f t="shared" si="64"/>
        <v>-30929.49391304352</v>
      </c>
      <c r="S137" s="13">
        <f t="shared" si="59"/>
        <v>15175</v>
      </c>
      <c r="T137" s="95"/>
      <c r="U137" s="95"/>
      <c r="V137" s="13"/>
    </row>
    <row r="138" spans="2:22" x14ac:dyDescent="0.25">
      <c r="B138" s="7">
        <v>134</v>
      </c>
      <c r="C138" s="19">
        <v>44025</v>
      </c>
      <c r="D138" s="7">
        <f t="shared" si="66"/>
        <v>21425</v>
      </c>
      <c r="E138" s="2">
        <f t="shared" si="67"/>
        <v>373</v>
      </c>
      <c r="F138" s="26">
        <f t="shared" si="68"/>
        <v>857</v>
      </c>
      <c r="G138" s="121">
        <f t="shared" si="74"/>
        <v>7.936657876146648E-3</v>
      </c>
      <c r="H138" s="72">
        <f t="shared" si="75"/>
        <v>1</v>
      </c>
      <c r="I138" s="7">
        <f t="shared" si="69"/>
        <v>1912</v>
      </c>
      <c r="J138" s="2">
        <f t="shared" si="70"/>
        <v>15104</v>
      </c>
      <c r="K138" s="38">
        <f t="shared" si="71"/>
        <v>265</v>
      </c>
      <c r="L138" s="7">
        <f t="shared" si="72"/>
        <v>0</v>
      </c>
      <c r="M138" s="2">
        <f t="shared" si="65"/>
        <v>-71</v>
      </c>
      <c r="N138" s="38">
        <f t="shared" si="73"/>
        <v>-1</v>
      </c>
      <c r="P138" s="45">
        <f t="shared" si="62"/>
        <v>1.8596361737754693E-5</v>
      </c>
      <c r="Q138" s="44">
        <f t="shared" si="63"/>
        <v>1.7572879671821</v>
      </c>
      <c r="R138" s="44">
        <f t="shared" si="64"/>
        <v>-30785.456521739172</v>
      </c>
      <c r="S138" s="14">
        <f t="shared" si="59"/>
        <v>15104</v>
      </c>
      <c r="T138" s="44"/>
      <c r="U138" s="44"/>
      <c r="V138" s="14"/>
    </row>
    <row r="139" spans="2:22" x14ac:dyDescent="0.25">
      <c r="B139" s="9">
        <v>135</v>
      </c>
      <c r="C139" s="18">
        <v>44026</v>
      </c>
      <c r="D139" s="9">
        <f t="shared" si="66"/>
        <v>21425</v>
      </c>
      <c r="E139" s="3">
        <f t="shared" si="67"/>
        <v>373</v>
      </c>
      <c r="F139" s="25">
        <f t="shared" si="68"/>
        <v>857</v>
      </c>
      <c r="G139" s="120">
        <f t="shared" si="74"/>
        <v>7.936657876146648E-3</v>
      </c>
      <c r="H139" s="71">
        <f t="shared" si="75"/>
        <v>1</v>
      </c>
      <c r="I139" s="9">
        <f t="shared" si="69"/>
        <v>1912</v>
      </c>
      <c r="J139" s="3">
        <f t="shared" si="70"/>
        <v>15033</v>
      </c>
      <c r="K139" s="43">
        <f t="shared" si="71"/>
        <v>264</v>
      </c>
      <c r="L139" s="9">
        <f t="shared" si="72"/>
        <v>0</v>
      </c>
      <c r="M139" s="3">
        <f t="shared" si="65"/>
        <v>-71</v>
      </c>
      <c r="N139" s="43">
        <f t="shared" si="73"/>
        <v>-1</v>
      </c>
      <c r="P139" s="96">
        <f t="shared" si="62"/>
        <v>1.8596361737754693E-5</v>
      </c>
      <c r="Q139" s="95">
        <f t="shared" si="63"/>
        <v>1.7586001625381045</v>
      </c>
      <c r="R139" s="95">
        <f t="shared" si="64"/>
        <v>-30641.419130434821</v>
      </c>
      <c r="S139" s="13">
        <f t="shared" si="59"/>
        <v>15033</v>
      </c>
      <c r="T139" s="95"/>
      <c r="U139" s="95"/>
      <c r="V139" s="13"/>
    </row>
    <row r="140" spans="2:22" x14ac:dyDescent="0.25">
      <c r="B140" s="7">
        <v>136</v>
      </c>
      <c r="C140" s="19">
        <v>44027</v>
      </c>
      <c r="D140" s="7">
        <f t="shared" si="66"/>
        <v>21425</v>
      </c>
      <c r="E140" s="2">
        <f t="shared" si="67"/>
        <v>373</v>
      </c>
      <c r="F140" s="26">
        <f t="shared" si="68"/>
        <v>857</v>
      </c>
      <c r="G140" s="121">
        <f t="shared" si="74"/>
        <v>7.936657876146648E-3</v>
      </c>
      <c r="H140" s="72">
        <f t="shared" si="75"/>
        <v>1</v>
      </c>
      <c r="I140" s="7">
        <f t="shared" si="69"/>
        <v>1912</v>
      </c>
      <c r="J140" s="2">
        <f t="shared" si="70"/>
        <v>14963</v>
      </c>
      <c r="K140" s="38">
        <f t="shared" si="71"/>
        <v>262</v>
      </c>
      <c r="L140" s="7">
        <f t="shared" si="72"/>
        <v>0</v>
      </c>
      <c r="M140" s="2">
        <f t="shared" si="65"/>
        <v>-70</v>
      </c>
      <c r="N140" s="38">
        <f t="shared" si="73"/>
        <v>-2</v>
      </c>
      <c r="P140" s="45">
        <f t="shared" si="62"/>
        <v>1.8596361737754693E-5</v>
      </c>
      <c r="Q140" s="44">
        <f t="shared" si="63"/>
        <v>1.7599123578941087</v>
      </c>
      <c r="R140" s="44">
        <f t="shared" si="64"/>
        <v>-30497.381739130473</v>
      </c>
      <c r="S140" s="14">
        <f t="shared" si="59"/>
        <v>14963</v>
      </c>
      <c r="T140" s="44"/>
      <c r="U140" s="44"/>
      <c r="V140" s="14"/>
    </row>
    <row r="141" spans="2:22" x14ac:dyDescent="0.25">
      <c r="B141" s="9">
        <v>137</v>
      </c>
      <c r="C141" s="18">
        <v>44028</v>
      </c>
      <c r="D141" s="9">
        <f t="shared" si="66"/>
        <v>21425</v>
      </c>
      <c r="E141" s="3">
        <f t="shared" si="67"/>
        <v>373</v>
      </c>
      <c r="F141" s="25">
        <f t="shared" si="68"/>
        <v>857</v>
      </c>
      <c r="G141" s="120">
        <f t="shared" si="74"/>
        <v>7.936657876146648E-3</v>
      </c>
      <c r="H141" s="71">
        <f t="shared" si="75"/>
        <v>1</v>
      </c>
      <c r="I141" s="9">
        <f t="shared" si="69"/>
        <v>1912</v>
      </c>
      <c r="J141" s="3">
        <f t="shared" si="70"/>
        <v>14893</v>
      </c>
      <c r="K141" s="43">
        <f t="shared" si="71"/>
        <v>261</v>
      </c>
      <c r="L141" s="9">
        <f t="shared" si="72"/>
        <v>0</v>
      </c>
      <c r="M141" s="3">
        <f t="shared" si="65"/>
        <v>-70</v>
      </c>
      <c r="N141" s="43">
        <f t="shared" si="73"/>
        <v>-1</v>
      </c>
      <c r="P141" s="96">
        <f t="shared" si="62"/>
        <v>1.8596361737754693E-5</v>
      </c>
      <c r="Q141" s="95">
        <f t="shared" si="63"/>
        <v>1.7612151433349807</v>
      </c>
      <c r="R141" s="95">
        <f t="shared" si="64"/>
        <v>-30355.373043478299</v>
      </c>
      <c r="S141" s="13">
        <f t="shared" si="59"/>
        <v>14893</v>
      </c>
      <c r="T141" s="95"/>
      <c r="U141" s="95"/>
      <c r="V141" s="13"/>
    </row>
    <row r="142" spans="2:22" x14ac:dyDescent="0.25">
      <c r="B142" s="7">
        <v>138</v>
      </c>
      <c r="C142" s="19">
        <v>44029</v>
      </c>
      <c r="D142" s="7">
        <f t="shared" si="66"/>
        <v>21425</v>
      </c>
      <c r="E142" s="2">
        <f t="shared" si="67"/>
        <v>373</v>
      </c>
      <c r="F142" s="26">
        <f t="shared" si="68"/>
        <v>857</v>
      </c>
      <c r="G142" s="121">
        <f t="shared" si="74"/>
        <v>7.936657876146648E-3</v>
      </c>
      <c r="H142" s="72">
        <f t="shared" si="75"/>
        <v>1</v>
      </c>
      <c r="I142" s="7">
        <f t="shared" si="69"/>
        <v>1912</v>
      </c>
      <c r="J142" s="2">
        <f t="shared" si="70"/>
        <v>14823</v>
      </c>
      <c r="K142" s="38">
        <f t="shared" si="71"/>
        <v>260</v>
      </c>
      <c r="L142" s="7">
        <f t="shared" si="72"/>
        <v>0</v>
      </c>
      <c r="M142" s="2">
        <f t="shared" si="65"/>
        <v>-70</v>
      </c>
      <c r="N142" s="38">
        <f t="shared" si="73"/>
        <v>-1</v>
      </c>
      <c r="P142" s="45">
        <f t="shared" si="62"/>
        <v>1.8596361737754693E-5</v>
      </c>
      <c r="Q142" s="44">
        <f t="shared" si="63"/>
        <v>1.7625089830622191</v>
      </c>
      <c r="R142" s="44">
        <f t="shared" si="64"/>
        <v>-30213.364347826126</v>
      </c>
      <c r="S142" s="14">
        <f t="shared" si="59"/>
        <v>14823</v>
      </c>
      <c r="T142" s="44"/>
      <c r="U142" s="44"/>
      <c r="V142" s="14"/>
    </row>
    <row r="143" spans="2:22" x14ac:dyDescent="0.25">
      <c r="B143" s="9">
        <v>139</v>
      </c>
      <c r="C143" s="18">
        <v>44030</v>
      </c>
      <c r="D143" s="9">
        <f t="shared" si="66"/>
        <v>21425</v>
      </c>
      <c r="E143" s="3">
        <f t="shared" si="67"/>
        <v>373</v>
      </c>
      <c r="F143" s="25">
        <f t="shared" si="68"/>
        <v>857</v>
      </c>
      <c r="G143" s="120">
        <f t="shared" si="74"/>
        <v>7.936657876146648E-3</v>
      </c>
      <c r="H143" s="71">
        <f t="shared" si="75"/>
        <v>1</v>
      </c>
      <c r="I143" s="9">
        <f t="shared" si="69"/>
        <v>1912</v>
      </c>
      <c r="J143" s="3">
        <f t="shared" si="70"/>
        <v>14754</v>
      </c>
      <c r="K143" s="43">
        <f t="shared" si="71"/>
        <v>259</v>
      </c>
      <c r="L143" s="9">
        <f t="shared" si="72"/>
        <v>0</v>
      </c>
      <c r="M143" s="3">
        <f t="shared" si="65"/>
        <v>-69</v>
      </c>
      <c r="N143" s="43">
        <f t="shared" si="73"/>
        <v>-1</v>
      </c>
      <c r="P143" s="96">
        <f t="shared" si="62"/>
        <v>1.8596361737754693E-5</v>
      </c>
      <c r="Q143" s="95">
        <f t="shared" si="63"/>
        <v>1.7638028227894575</v>
      </c>
      <c r="R143" s="95">
        <f t="shared" si="64"/>
        <v>-30071.355652173952</v>
      </c>
      <c r="S143" s="13">
        <f t="shared" si="59"/>
        <v>14754</v>
      </c>
      <c r="T143" s="95"/>
      <c r="U143" s="95"/>
      <c r="V143" s="13"/>
    </row>
    <row r="144" spans="2:22" x14ac:dyDescent="0.25">
      <c r="B144" s="7">
        <v>140</v>
      </c>
      <c r="C144" s="19">
        <v>44031</v>
      </c>
      <c r="D144" s="7">
        <f t="shared" si="66"/>
        <v>21425</v>
      </c>
      <c r="E144" s="2">
        <f t="shared" si="67"/>
        <v>373</v>
      </c>
      <c r="F144" s="26">
        <f t="shared" si="68"/>
        <v>857</v>
      </c>
      <c r="G144" s="121">
        <f t="shared" si="74"/>
        <v>7.936657876146648E-3</v>
      </c>
      <c r="H144" s="72">
        <f t="shared" si="75"/>
        <v>1</v>
      </c>
      <c r="I144" s="7">
        <f t="shared" si="69"/>
        <v>1912</v>
      </c>
      <c r="J144" s="2">
        <f t="shared" si="70"/>
        <v>14685</v>
      </c>
      <c r="K144" s="38">
        <f t="shared" si="71"/>
        <v>258</v>
      </c>
      <c r="L144" s="7">
        <f t="shared" si="72"/>
        <v>0</v>
      </c>
      <c r="M144" s="2">
        <f t="shared" si="65"/>
        <v>-69</v>
      </c>
      <c r="N144" s="38">
        <f t="shared" si="73"/>
        <v>-1</v>
      </c>
      <c r="P144" s="45">
        <f t="shared" si="62"/>
        <v>1.8596361737754693E-5</v>
      </c>
      <c r="Q144" s="44">
        <f t="shared" si="63"/>
        <v>1.7650783068879303</v>
      </c>
      <c r="R144" s="44">
        <f t="shared" si="64"/>
        <v>-29931.375652173952</v>
      </c>
      <c r="S144" s="14">
        <f t="shared" si="59"/>
        <v>14685</v>
      </c>
      <c r="T144" s="44"/>
      <c r="U144" s="44"/>
      <c r="V144" s="14"/>
    </row>
    <row r="145" spans="2:22" x14ac:dyDescent="0.25">
      <c r="B145" s="9">
        <v>141</v>
      </c>
      <c r="C145" s="18">
        <v>44032</v>
      </c>
      <c r="D145" s="9">
        <f t="shared" si="66"/>
        <v>21425</v>
      </c>
      <c r="E145" s="3">
        <f t="shared" si="67"/>
        <v>373</v>
      </c>
      <c r="F145" s="25">
        <f t="shared" si="68"/>
        <v>857</v>
      </c>
      <c r="G145" s="120">
        <f t="shared" si="74"/>
        <v>7.936657876146648E-3</v>
      </c>
      <c r="H145" s="71">
        <f t="shared" si="75"/>
        <v>1</v>
      </c>
      <c r="I145" s="9">
        <f t="shared" si="69"/>
        <v>1912</v>
      </c>
      <c r="J145" s="3">
        <f t="shared" si="70"/>
        <v>14616</v>
      </c>
      <c r="K145" s="43">
        <f t="shared" si="71"/>
        <v>256</v>
      </c>
      <c r="L145" s="9">
        <f t="shared" si="72"/>
        <v>0</v>
      </c>
      <c r="M145" s="3">
        <f t="shared" si="65"/>
        <v>-69</v>
      </c>
      <c r="N145" s="43">
        <f t="shared" si="73"/>
        <v>-2</v>
      </c>
      <c r="P145" s="96">
        <f t="shared" ref="P145:P176" si="76">R$13*((1+P$13-Q$13)*(1+P$13+S$13)-Q$13)</f>
        <v>1.8596361737754693E-5</v>
      </c>
      <c r="Q145" s="95">
        <f t="shared" ref="Q145:Q176" si="77">(1+P$13-Q$13)*(1+P$13+S$13)-R$13*((S$13*K144)+((I144+J144)*(1+P$13+S$13)))</f>
        <v>1.7663537909864031</v>
      </c>
      <c r="R145" s="95">
        <f t="shared" ref="R145:R176" si="78">-J144*(1+P$13+S$13)</f>
        <v>-29791.395652173953</v>
      </c>
      <c r="S145" s="13">
        <f t="shared" si="59"/>
        <v>14616</v>
      </c>
      <c r="T145" s="95"/>
      <c r="U145" s="95"/>
      <c r="V145" s="13"/>
    </row>
    <row r="146" spans="2:22" x14ac:dyDescent="0.25">
      <c r="B146" s="7">
        <v>142</v>
      </c>
      <c r="C146" s="19">
        <v>44033</v>
      </c>
      <c r="D146" s="7">
        <f t="shared" si="66"/>
        <v>21425</v>
      </c>
      <c r="E146" s="2">
        <f t="shared" si="67"/>
        <v>373</v>
      </c>
      <c r="F146" s="26">
        <f t="shared" si="68"/>
        <v>857</v>
      </c>
      <c r="G146" s="121">
        <f t="shared" si="74"/>
        <v>7.936657876146648E-3</v>
      </c>
      <c r="H146" s="72">
        <f t="shared" si="75"/>
        <v>1</v>
      </c>
      <c r="I146" s="7">
        <f t="shared" si="69"/>
        <v>1912</v>
      </c>
      <c r="J146" s="2">
        <f t="shared" si="70"/>
        <v>14548</v>
      </c>
      <c r="K146" s="38">
        <f t="shared" si="71"/>
        <v>255</v>
      </c>
      <c r="L146" s="7">
        <f t="shared" si="72"/>
        <v>0</v>
      </c>
      <c r="M146" s="2">
        <f t="shared" si="65"/>
        <v>-68</v>
      </c>
      <c r="N146" s="38">
        <f t="shared" si="73"/>
        <v>-1</v>
      </c>
      <c r="P146" s="45">
        <f t="shared" si="76"/>
        <v>1.8596361737754693E-5</v>
      </c>
      <c r="Q146" s="44">
        <f t="shared" si="77"/>
        <v>1.7676382207985093</v>
      </c>
      <c r="R146" s="44">
        <f t="shared" si="78"/>
        <v>-29651.415652173953</v>
      </c>
      <c r="S146" s="14">
        <f t="shared" si="59"/>
        <v>14548</v>
      </c>
      <c r="T146" s="44"/>
      <c r="U146" s="44"/>
      <c r="V146" s="14"/>
    </row>
    <row r="147" spans="2:22" x14ac:dyDescent="0.25">
      <c r="B147" s="9">
        <v>143</v>
      </c>
      <c r="C147" s="18">
        <v>44034</v>
      </c>
      <c r="D147" s="9">
        <f t="shared" si="66"/>
        <v>21425</v>
      </c>
      <c r="E147" s="3">
        <f t="shared" si="67"/>
        <v>373</v>
      </c>
      <c r="F147" s="25">
        <f t="shared" si="68"/>
        <v>857</v>
      </c>
      <c r="G147" s="120">
        <f t="shared" si="74"/>
        <v>7.936657876146648E-3</v>
      </c>
      <c r="H147" s="71">
        <f t="shared" si="75"/>
        <v>1</v>
      </c>
      <c r="I147" s="9">
        <f t="shared" si="69"/>
        <v>1912</v>
      </c>
      <c r="J147" s="3">
        <f t="shared" si="70"/>
        <v>14480</v>
      </c>
      <c r="K147" s="43">
        <f t="shared" si="71"/>
        <v>254</v>
      </c>
      <c r="L147" s="9">
        <f t="shared" si="72"/>
        <v>0</v>
      </c>
      <c r="M147" s="3">
        <f t="shared" si="65"/>
        <v>-68</v>
      </c>
      <c r="N147" s="43">
        <f t="shared" si="73"/>
        <v>-1</v>
      </c>
      <c r="P147" s="96">
        <f t="shared" si="76"/>
        <v>1.8596361737754693E-5</v>
      </c>
      <c r="Q147" s="95">
        <f t="shared" si="77"/>
        <v>1.7688953492682162</v>
      </c>
      <c r="R147" s="95">
        <f t="shared" si="78"/>
        <v>-29513.464347826124</v>
      </c>
      <c r="S147" s="13">
        <f t="shared" si="59"/>
        <v>14480</v>
      </c>
      <c r="T147" s="95"/>
      <c r="U147" s="95"/>
      <c r="V147" s="13"/>
    </row>
    <row r="148" spans="2:22" x14ac:dyDescent="0.25">
      <c r="B148" s="7">
        <v>144</v>
      </c>
      <c r="C148" s="19">
        <v>44035</v>
      </c>
      <c r="D148" s="7">
        <f t="shared" si="66"/>
        <v>21425</v>
      </c>
      <c r="E148" s="2">
        <f t="shared" si="67"/>
        <v>373</v>
      </c>
      <c r="F148" s="26">
        <f t="shared" si="68"/>
        <v>857</v>
      </c>
      <c r="G148" s="121">
        <f t="shared" si="74"/>
        <v>7.936657876146648E-3</v>
      </c>
      <c r="H148" s="72">
        <f t="shared" si="75"/>
        <v>1</v>
      </c>
      <c r="I148" s="7">
        <f t="shared" si="69"/>
        <v>1912</v>
      </c>
      <c r="J148" s="2">
        <f t="shared" si="70"/>
        <v>14412</v>
      </c>
      <c r="K148" s="38">
        <f t="shared" si="71"/>
        <v>253</v>
      </c>
      <c r="L148" s="7">
        <f t="shared" si="72"/>
        <v>0</v>
      </c>
      <c r="M148" s="2">
        <f t="shared" si="65"/>
        <v>-68</v>
      </c>
      <c r="N148" s="38">
        <f t="shared" si="73"/>
        <v>-1</v>
      </c>
      <c r="P148" s="45">
        <f t="shared" si="76"/>
        <v>1.8596361737754693E-5</v>
      </c>
      <c r="Q148" s="44">
        <f t="shared" si="77"/>
        <v>1.7701524777379229</v>
      </c>
      <c r="R148" s="44">
        <f t="shared" si="78"/>
        <v>-29375.513043478299</v>
      </c>
      <c r="S148" s="14">
        <f t="shared" si="59"/>
        <v>14412</v>
      </c>
      <c r="T148" s="44"/>
      <c r="U148" s="44"/>
      <c r="V148" s="14"/>
    </row>
    <row r="149" spans="2:22" x14ac:dyDescent="0.25">
      <c r="B149" s="9">
        <v>145</v>
      </c>
      <c r="C149" s="18">
        <v>44036</v>
      </c>
      <c r="D149" s="9">
        <f t="shared" si="66"/>
        <v>21425</v>
      </c>
      <c r="E149" s="3">
        <f t="shared" si="67"/>
        <v>373</v>
      </c>
      <c r="F149" s="25">
        <f t="shared" si="68"/>
        <v>857</v>
      </c>
      <c r="G149" s="120">
        <f t="shared" si="74"/>
        <v>7.936657876146648E-3</v>
      </c>
      <c r="H149" s="71">
        <f t="shared" si="75"/>
        <v>1</v>
      </c>
      <c r="I149" s="9">
        <f t="shared" si="69"/>
        <v>1912</v>
      </c>
      <c r="J149" s="3">
        <f t="shared" si="70"/>
        <v>14344</v>
      </c>
      <c r="K149" s="43">
        <f t="shared" si="71"/>
        <v>252</v>
      </c>
      <c r="L149" s="9">
        <f t="shared" si="72"/>
        <v>0</v>
      </c>
      <c r="M149" s="3">
        <f t="shared" si="65"/>
        <v>-68</v>
      </c>
      <c r="N149" s="43">
        <f t="shared" si="73"/>
        <v>-1</v>
      </c>
      <c r="P149" s="96">
        <f t="shared" si="76"/>
        <v>1.8596361737754693E-5</v>
      </c>
      <c r="Q149" s="95">
        <f t="shared" si="77"/>
        <v>1.7714096062076301</v>
      </c>
      <c r="R149" s="95">
        <f t="shared" si="78"/>
        <v>-29237.561739130473</v>
      </c>
      <c r="S149" s="13">
        <f t="shared" si="59"/>
        <v>14344</v>
      </c>
      <c r="T149" s="95"/>
      <c r="U149" s="95"/>
      <c r="V149" s="13"/>
    </row>
    <row r="150" spans="2:22" x14ac:dyDescent="0.25">
      <c r="B150" s="7">
        <v>146</v>
      </c>
      <c r="C150" s="19">
        <v>44037</v>
      </c>
      <c r="D150" s="7">
        <f t="shared" si="66"/>
        <v>21425</v>
      </c>
      <c r="E150" s="2">
        <f t="shared" si="67"/>
        <v>373</v>
      </c>
      <c r="F150" s="26">
        <f t="shared" si="68"/>
        <v>857</v>
      </c>
      <c r="G150" s="121">
        <f t="shared" si="74"/>
        <v>7.936657876146648E-3</v>
      </c>
      <c r="H150" s="72">
        <f t="shared" si="75"/>
        <v>1</v>
      </c>
      <c r="I150" s="7">
        <f t="shared" si="69"/>
        <v>1912</v>
      </c>
      <c r="J150" s="2">
        <f t="shared" si="70"/>
        <v>14277</v>
      </c>
      <c r="K150" s="38">
        <f t="shared" si="71"/>
        <v>250</v>
      </c>
      <c r="L150" s="7">
        <f t="shared" si="72"/>
        <v>0</v>
      </c>
      <c r="M150" s="2">
        <f t="shared" si="65"/>
        <v>-67</v>
      </c>
      <c r="N150" s="38">
        <f t="shared" si="73"/>
        <v>-2</v>
      </c>
      <c r="P150" s="45">
        <f t="shared" si="76"/>
        <v>1.8596361737754693E-5</v>
      </c>
      <c r="Q150" s="44">
        <f t="shared" si="77"/>
        <v>1.7726667346773368</v>
      </c>
      <c r="R150" s="44">
        <f t="shared" si="78"/>
        <v>-29099.610434782648</v>
      </c>
      <c r="S150" s="14">
        <f t="shared" si="59"/>
        <v>14277</v>
      </c>
      <c r="T150" s="44"/>
      <c r="U150" s="44"/>
      <c r="V150" s="14"/>
    </row>
    <row r="151" spans="2:22" x14ac:dyDescent="0.25">
      <c r="B151" s="9">
        <v>147</v>
      </c>
      <c r="C151" s="18">
        <v>44038</v>
      </c>
      <c r="D151" s="9">
        <f t="shared" si="66"/>
        <v>21425</v>
      </c>
      <c r="E151" s="3">
        <f t="shared" si="67"/>
        <v>373</v>
      </c>
      <c r="F151" s="25">
        <f t="shared" si="68"/>
        <v>857</v>
      </c>
      <c r="G151" s="120">
        <f t="shared" si="74"/>
        <v>7.936657876146648E-3</v>
      </c>
      <c r="H151" s="71">
        <f t="shared" si="75"/>
        <v>1</v>
      </c>
      <c r="I151" s="9">
        <f t="shared" si="69"/>
        <v>1912</v>
      </c>
      <c r="J151" s="3">
        <f t="shared" si="70"/>
        <v>14210</v>
      </c>
      <c r="K151" s="43">
        <f t="shared" si="71"/>
        <v>249</v>
      </c>
      <c r="L151" s="9">
        <f t="shared" si="72"/>
        <v>0</v>
      </c>
      <c r="M151" s="3">
        <f t="shared" si="65"/>
        <v>-67</v>
      </c>
      <c r="N151" s="43">
        <f t="shared" si="73"/>
        <v>-1</v>
      </c>
      <c r="P151" s="96">
        <f t="shared" si="76"/>
        <v>1.8596361737754693E-5</v>
      </c>
      <c r="Q151" s="95">
        <f t="shared" si="77"/>
        <v>1.7739144532319115</v>
      </c>
      <c r="R151" s="95">
        <f t="shared" si="78"/>
        <v>-28963.687826086993</v>
      </c>
      <c r="S151" s="13">
        <f t="shared" si="59"/>
        <v>14210</v>
      </c>
      <c r="T151" s="95"/>
      <c r="U151" s="95"/>
      <c r="V151" s="13"/>
    </row>
    <row r="152" spans="2:22" x14ac:dyDescent="0.25">
      <c r="B152" s="7">
        <v>148</v>
      </c>
      <c r="C152" s="19">
        <v>44039</v>
      </c>
      <c r="D152" s="7">
        <f t="shared" si="66"/>
        <v>21425</v>
      </c>
      <c r="E152" s="2">
        <f t="shared" si="67"/>
        <v>373</v>
      </c>
      <c r="F152" s="26">
        <f t="shared" si="68"/>
        <v>857</v>
      </c>
      <c r="G152" s="121">
        <f t="shared" si="74"/>
        <v>7.936657876146648E-3</v>
      </c>
      <c r="H152" s="72">
        <f t="shared" si="75"/>
        <v>1</v>
      </c>
      <c r="I152" s="7">
        <f t="shared" si="69"/>
        <v>1912</v>
      </c>
      <c r="J152" s="2">
        <f t="shared" si="70"/>
        <v>14143</v>
      </c>
      <c r="K152" s="38">
        <f t="shared" si="71"/>
        <v>248</v>
      </c>
      <c r="L152" s="7">
        <f t="shared" si="72"/>
        <v>0</v>
      </c>
      <c r="M152" s="2">
        <f t="shared" si="65"/>
        <v>-67</v>
      </c>
      <c r="N152" s="38">
        <f t="shared" si="73"/>
        <v>-1</v>
      </c>
      <c r="P152" s="45">
        <f t="shared" si="76"/>
        <v>1.8596361737754693E-5</v>
      </c>
      <c r="Q152" s="44">
        <f t="shared" si="77"/>
        <v>1.7751532260728526</v>
      </c>
      <c r="R152" s="44">
        <f t="shared" si="78"/>
        <v>-28827.765217391341</v>
      </c>
      <c r="S152" s="14">
        <f t="shared" si="59"/>
        <v>14143</v>
      </c>
      <c r="T152" s="44"/>
      <c r="U152" s="44"/>
      <c r="V152" s="14"/>
    </row>
    <row r="153" spans="2:22" x14ac:dyDescent="0.25">
      <c r="B153" s="9">
        <v>149</v>
      </c>
      <c r="C153" s="18">
        <v>44040</v>
      </c>
      <c r="D153" s="9">
        <f t="shared" si="66"/>
        <v>21425</v>
      </c>
      <c r="E153" s="3">
        <f t="shared" si="67"/>
        <v>373</v>
      </c>
      <c r="F153" s="25">
        <f t="shared" si="68"/>
        <v>857</v>
      </c>
      <c r="G153" s="120">
        <f t="shared" si="74"/>
        <v>7.936657876146648E-3</v>
      </c>
      <c r="H153" s="71">
        <f t="shared" si="75"/>
        <v>1</v>
      </c>
      <c r="I153" s="9">
        <f t="shared" si="69"/>
        <v>1912</v>
      </c>
      <c r="J153" s="3">
        <f t="shared" si="70"/>
        <v>14077</v>
      </c>
      <c r="K153" s="43">
        <f t="shared" si="71"/>
        <v>247</v>
      </c>
      <c r="L153" s="9">
        <f t="shared" si="72"/>
        <v>0</v>
      </c>
      <c r="M153" s="3">
        <f t="shared" ref="M153:M184" si="79">J153-J152</f>
        <v>-66</v>
      </c>
      <c r="N153" s="43">
        <f t="shared" si="73"/>
        <v>-1</v>
      </c>
      <c r="P153" s="96">
        <f t="shared" si="76"/>
        <v>1.8596361737754693E-5</v>
      </c>
      <c r="Q153" s="95">
        <f t="shared" si="77"/>
        <v>1.7763919989137937</v>
      </c>
      <c r="R153" s="95">
        <f t="shared" si="78"/>
        <v>-28691.84260869569</v>
      </c>
      <c r="S153" s="13">
        <f t="shared" si="59"/>
        <v>14077</v>
      </c>
      <c r="T153" s="95"/>
      <c r="U153" s="95"/>
      <c r="V153" s="13"/>
    </row>
    <row r="154" spans="2:22" x14ac:dyDescent="0.25">
      <c r="B154" s="7">
        <v>150</v>
      </c>
      <c r="C154" s="19">
        <v>44041</v>
      </c>
      <c r="D154" s="7">
        <f t="shared" si="66"/>
        <v>21425</v>
      </c>
      <c r="E154" s="2">
        <f t="shared" si="67"/>
        <v>373</v>
      </c>
      <c r="F154" s="26">
        <f t="shared" si="68"/>
        <v>857</v>
      </c>
      <c r="G154" s="121">
        <f t="shared" si="74"/>
        <v>7.936657876146648E-3</v>
      </c>
      <c r="H154" s="72">
        <f t="shared" si="75"/>
        <v>1</v>
      </c>
      <c r="I154" s="7">
        <f t="shared" si="69"/>
        <v>1912</v>
      </c>
      <c r="J154" s="2">
        <f t="shared" si="70"/>
        <v>14011</v>
      </c>
      <c r="K154" s="38">
        <f t="shared" si="71"/>
        <v>246</v>
      </c>
      <c r="L154" s="7">
        <f t="shared" si="72"/>
        <v>0</v>
      </c>
      <c r="M154" s="2">
        <f t="shared" si="79"/>
        <v>-66</v>
      </c>
      <c r="N154" s="38">
        <f t="shared" si="73"/>
        <v>-1</v>
      </c>
      <c r="P154" s="45">
        <f t="shared" si="76"/>
        <v>1.8596361737754693E-5</v>
      </c>
      <c r="Q154" s="44">
        <f t="shared" si="77"/>
        <v>1.7776124161259692</v>
      </c>
      <c r="R154" s="44">
        <f t="shared" si="78"/>
        <v>-28557.948695652212</v>
      </c>
      <c r="S154" s="14">
        <f t="shared" si="59"/>
        <v>14011</v>
      </c>
      <c r="T154" s="44"/>
      <c r="U154" s="44"/>
      <c r="V154" s="14"/>
    </row>
    <row r="155" spans="2:22" x14ac:dyDescent="0.25">
      <c r="B155" s="9">
        <v>151</v>
      </c>
      <c r="C155" s="18">
        <v>44042</v>
      </c>
      <c r="D155" s="9">
        <f t="shared" ref="D155:D186" si="80">D154+IF(M155&gt;0,M155,0)</f>
        <v>21425</v>
      </c>
      <c r="E155" s="3">
        <f t="shared" ref="E155:E186" si="81">E154+IF(N155&gt;0,N155,0)</f>
        <v>373</v>
      </c>
      <c r="F155" s="25">
        <f t="shared" ref="F155:F186" si="82">D155*P$13</f>
        <v>857</v>
      </c>
      <c r="G155" s="120">
        <f t="shared" si="74"/>
        <v>7.936657876146648E-3</v>
      </c>
      <c r="H155" s="71">
        <f t="shared" si="75"/>
        <v>1</v>
      </c>
      <c r="I155" s="9">
        <f t="shared" ref="I155:I186" si="83">INT((S$13*K155+I154)/(1+R$13*J155))</f>
        <v>1912</v>
      </c>
      <c r="J155" s="3">
        <f t="shared" ref="J155:J186" si="84">S155</f>
        <v>13945</v>
      </c>
      <c r="K155" s="43">
        <f t="shared" ref="K155:K186" si="85">INT((Q$13*J155+K154)/(1+P$13+S$13))</f>
        <v>245</v>
      </c>
      <c r="L155" s="9">
        <f t="shared" ref="L155:L186" si="86">I155-I154</f>
        <v>0</v>
      </c>
      <c r="M155" s="3">
        <f t="shared" si="79"/>
        <v>-66</v>
      </c>
      <c r="N155" s="43">
        <f t="shared" ref="N155:N186" si="87">K155-K154</f>
        <v>-1</v>
      </c>
      <c r="P155" s="96">
        <f t="shared" si="76"/>
        <v>1.8596361737754693E-5</v>
      </c>
      <c r="Q155" s="95">
        <f t="shared" si="77"/>
        <v>1.7788328333381445</v>
      </c>
      <c r="R155" s="95">
        <f t="shared" si="78"/>
        <v>-28424.054782608731</v>
      </c>
      <c r="S155" s="13">
        <f t="shared" si="59"/>
        <v>13945</v>
      </c>
      <c r="T155" s="95"/>
      <c r="U155" s="95"/>
      <c r="V155" s="13"/>
    </row>
    <row r="156" spans="2:22" x14ac:dyDescent="0.25">
      <c r="B156" s="7">
        <v>152</v>
      </c>
      <c r="C156" s="19">
        <v>44043</v>
      </c>
      <c r="D156" s="7">
        <f t="shared" si="80"/>
        <v>21425</v>
      </c>
      <c r="E156" s="2">
        <f t="shared" si="81"/>
        <v>373</v>
      </c>
      <c r="F156" s="26">
        <f t="shared" si="82"/>
        <v>857</v>
      </c>
      <c r="G156" s="121">
        <f t="shared" si="74"/>
        <v>7.936657876146648E-3</v>
      </c>
      <c r="H156" s="72">
        <f t="shared" si="75"/>
        <v>1</v>
      </c>
      <c r="I156" s="7">
        <f t="shared" si="83"/>
        <v>1912</v>
      </c>
      <c r="J156" s="2">
        <f t="shared" si="84"/>
        <v>13880</v>
      </c>
      <c r="K156" s="38">
        <f t="shared" si="85"/>
        <v>243</v>
      </c>
      <c r="L156" s="7">
        <f t="shared" si="86"/>
        <v>0</v>
      </c>
      <c r="M156" s="2">
        <f t="shared" si="79"/>
        <v>-65</v>
      </c>
      <c r="N156" s="38">
        <f t="shared" si="87"/>
        <v>-2</v>
      </c>
      <c r="P156" s="45">
        <f t="shared" si="76"/>
        <v>1.8596361737754693E-5</v>
      </c>
      <c r="Q156" s="44">
        <f t="shared" si="77"/>
        <v>1.7800532505503197</v>
      </c>
      <c r="R156" s="44">
        <f t="shared" si="78"/>
        <v>-28290.160869565254</v>
      </c>
      <c r="S156" s="14">
        <f t="shared" ref="S156:S198" si="88">INT(((-Q156+SQRT((Q156^2)-(4*P156*R156)))/(2*P156)))</f>
        <v>13880</v>
      </c>
      <c r="T156" s="44"/>
      <c r="U156" s="44"/>
      <c r="V156" s="14"/>
    </row>
    <row r="157" spans="2:22" x14ac:dyDescent="0.25">
      <c r="B157" s="9">
        <v>153</v>
      </c>
      <c r="C157" s="18">
        <v>44044</v>
      </c>
      <c r="D157" s="9">
        <f t="shared" si="80"/>
        <v>21425</v>
      </c>
      <c r="E157" s="3">
        <f t="shared" si="81"/>
        <v>373</v>
      </c>
      <c r="F157" s="25">
        <f t="shared" si="82"/>
        <v>857</v>
      </c>
      <c r="G157" s="120">
        <f t="shared" si="74"/>
        <v>7.936657876146648E-3</v>
      </c>
      <c r="H157" s="71">
        <f t="shared" si="75"/>
        <v>1</v>
      </c>
      <c r="I157" s="9">
        <f t="shared" si="83"/>
        <v>1912</v>
      </c>
      <c r="J157" s="3">
        <f t="shared" si="84"/>
        <v>13815</v>
      </c>
      <c r="K157" s="43">
        <f t="shared" si="85"/>
        <v>242</v>
      </c>
      <c r="L157" s="9">
        <f t="shared" si="86"/>
        <v>0</v>
      </c>
      <c r="M157" s="3">
        <f t="shared" si="79"/>
        <v>-65</v>
      </c>
      <c r="N157" s="43">
        <f t="shared" si="87"/>
        <v>-1</v>
      </c>
      <c r="P157" s="96">
        <f t="shared" si="76"/>
        <v>1.8596361737754693E-5</v>
      </c>
      <c r="Q157" s="95">
        <f t="shared" si="77"/>
        <v>1.7812642578473628</v>
      </c>
      <c r="R157" s="95">
        <f t="shared" si="78"/>
        <v>-28158.295652173951</v>
      </c>
      <c r="S157" s="13">
        <f t="shared" si="88"/>
        <v>13815</v>
      </c>
      <c r="T157" s="95"/>
      <c r="U157" s="95"/>
      <c r="V157" s="13"/>
    </row>
    <row r="158" spans="2:22" x14ac:dyDescent="0.25">
      <c r="B158" s="7">
        <v>154</v>
      </c>
      <c r="C158" s="19">
        <v>44045</v>
      </c>
      <c r="D158" s="7">
        <f t="shared" si="80"/>
        <v>21425</v>
      </c>
      <c r="E158" s="2">
        <f t="shared" si="81"/>
        <v>373</v>
      </c>
      <c r="F158" s="26">
        <f t="shared" si="82"/>
        <v>857</v>
      </c>
      <c r="G158" s="121">
        <f t="shared" si="74"/>
        <v>7.936657876146648E-3</v>
      </c>
      <c r="H158" s="72">
        <f t="shared" si="75"/>
        <v>1</v>
      </c>
      <c r="I158" s="7">
        <f t="shared" si="83"/>
        <v>1912</v>
      </c>
      <c r="J158" s="2">
        <f t="shared" si="84"/>
        <v>13750</v>
      </c>
      <c r="K158" s="38">
        <f t="shared" si="85"/>
        <v>241</v>
      </c>
      <c r="L158" s="7">
        <f t="shared" si="86"/>
        <v>0</v>
      </c>
      <c r="M158" s="2">
        <f t="shared" si="79"/>
        <v>-65</v>
      </c>
      <c r="N158" s="38">
        <f t="shared" si="87"/>
        <v>-1</v>
      </c>
      <c r="P158" s="45">
        <f t="shared" si="76"/>
        <v>1.8596361737754693E-5</v>
      </c>
      <c r="Q158" s="44">
        <f t="shared" si="77"/>
        <v>1.7824663194307724</v>
      </c>
      <c r="R158" s="44">
        <f t="shared" si="78"/>
        <v>-28026.430434782644</v>
      </c>
      <c r="S158" s="14">
        <f t="shared" si="88"/>
        <v>13750</v>
      </c>
      <c r="T158" s="44"/>
      <c r="U158" s="44"/>
      <c r="V158" s="14"/>
    </row>
    <row r="159" spans="2:22" x14ac:dyDescent="0.25">
      <c r="B159" s="9">
        <v>155</v>
      </c>
      <c r="C159" s="18">
        <v>44046</v>
      </c>
      <c r="D159" s="9">
        <f t="shared" si="80"/>
        <v>21425</v>
      </c>
      <c r="E159" s="3">
        <f t="shared" si="81"/>
        <v>373</v>
      </c>
      <c r="F159" s="25">
        <f t="shared" si="82"/>
        <v>857</v>
      </c>
      <c r="G159" s="120">
        <f t="shared" si="74"/>
        <v>7.936657876146648E-3</v>
      </c>
      <c r="H159" s="71">
        <f t="shared" si="75"/>
        <v>1</v>
      </c>
      <c r="I159" s="9">
        <f t="shared" si="83"/>
        <v>1912</v>
      </c>
      <c r="J159" s="3">
        <f t="shared" si="84"/>
        <v>13686</v>
      </c>
      <c r="K159" s="43">
        <f t="shared" si="85"/>
        <v>240</v>
      </c>
      <c r="L159" s="9">
        <f t="shared" si="86"/>
        <v>0</v>
      </c>
      <c r="M159" s="3">
        <f t="shared" si="79"/>
        <v>-64</v>
      </c>
      <c r="N159" s="43">
        <f t="shared" si="87"/>
        <v>-1</v>
      </c>
      <c r="P159" s="96">
        <f t="shared" si="76"/>
        <v>1.8596361737754693E-5</v>
      </c>
      <c r="Q159" s="95">
        <f t="shared" si="77"/>
        <v>1.783668381014182</v>
      </c>
      <c r="R159" s="95">
        <f t="shared" si="78"/>
        <v>-27894.56521739134</v>
      </c>
      <c r="S159" s="13">
        <f t="shared" si="88"/>
        <v>13686</v>
      </c>
      <c r="T159" s="95"/>
      <c r="U159" s="95"/>
      <c r="V159" s="13"/>
    </row>
    <row r="160" spans="2:22" x14ac:dyDescent="0.25">
      <c r="B160" s="7">
        <v>156</v>
      </c>
      <c r="C160" s="19">
        <v>44047</v>
      </c>
      <c r="D160" s="7">
        <f t="shared" si="80"/>
        <v>21425</v>
      </c>
      <c r="E160" s="2">
        <f t="shared" si="81"/>
        <v>373</v>
      </c>
      <c r="F160" s="26">
        <f t="shared" si="82"/>
        <v>857</v>
      </c>
      <c r="G160" s="121">
        <f t="shared" si="74"/>
        <v>7.936657876146648E-3</v>
      </c>
      <c r="H160" s="72">
        <f t="shared" si="75"/>
        <v>1</v>
      </c>
      <c r="I160" s="7">
        <f t="shared" si="83"/>
        <v>1912</v>
      </c>
      <c r="J160" s="2">
        <f t="shared" si="84"/>
        <v>13622</v>
      </c>
      <c r="K160" s="38">
        <f t="shared" si="85"/>
        <v>239</v>
      </c>
      <c r="L160" s="7">
        <f t="shared" si="86"/>
        <v>0</v>
      </c>
      <c r="M160" s="2">
        <f t="shared" si="79"/>
        <v>-64</v>
      </c>
      <c r="N160" s="38">
        <f t="shared" si="87"/>
        <v>-1</v>
      </c>
      <c r="P160" s="45">
        <f t="shared" si="76"/>
        <v>1.8596361737754693E-5</v>
      </c>
      <c r="Q160" s="44">
        <f t="shared" si="77"/>
        <v>1.7848520869688258</v>
      </c>
      <c r="R160" s="44">
        <f t="shared" si="78"/>
        <v>-27764.728695652211</v>
      </c>
      <c r="S160" s="14">
        <f t="shared" si="88"/>
        <v>13622</v>
      </c>
      <c r="T160" s="44"/>
      <c r="U160" s="44"/>
      <c r="V160" s="14"/>
    </row>
    <row r="161" spans="2:22" x14ac:dyDescent="0.25">
      <c r="B161" s="9">
        <v>157</v>
      </c>
      <c r="C161" s="18">
        <v>44048</v>
      </c>
      <c r="D161" s="9">
        <f t="shared" si="80"/>
        <v>21425</v>
      </c>
      <c r="E161" s="3">
        <f t="shared" si="81"/>
        <v>373</v>
      </c>
      <c r="F161" s="25">
        <f t="shared" si="82"/>
        <v>857</v>
      </c>
      <c r="G161" s="120">
        <f t="shared" si="74"/>
        <v>7.936657876146648E-3</v>
      </c>
      <c r="H161" s="71">
        <f t="shared" si="75"/>
        <v>1</v>
      </c>
      <c r="I161" s="9">
        <f t="shared" si="83"/>
        <v>1912</v>
      </c>
      <c r="J161" s="3">
        <f t="shared" si="84"/>
        <v>13558</v>
      </c>
      <c r="K161" s="43">
        <f t="shared" si="85"/>
        <v>238</v>
      </c>
      <c r="L161" s="9">
        <f t="shared" si="86"/>
        <v>0</v>
      </c>
      <c r="M161" s="3">
        <f t="shared" si="79"/>
        <v>-64</v>
      </c>
      <c r="N161" s="43">
        <f t="shared" si="87"/>
        <v>-1</v>
      </c>
      <c r="P161" s="96">
        <f t="shared" si="76"/>
        <v>1.8596361737754693E-5</v>
      </c>
      <c r="Q161" s="95">
        <f t="shared" si="77"/>
        <v>1.7860357929234696</v>
      </c>
      <c r="R161" s="95">
        <f t="shared" si="78"/>
        <v>-27634.892173913078</v>
      </c>
      <c r="S161" s="13">
        <f t="shared" si="88"/>
        <v>13558</v>
      </c>
      <c r="T161" s="95"/>
      <c r="U161" s="95"/>
      <c r="V161" s="13"/>
    </row>
    <row r="162" spans="2:22" x14ac:dyDescent="0.25">
      <c r="B162" s="7">
        <v>158</v>
      </c>
      <c r="C162" s="19">
        <v>44049</v>
      </c>
      <c r="D162" s="7">
        <f t="shared" si="80"/>
        <v>21425</v>
      </c>
      <c r="E162" s="2">
        <f t="shared" si="81"/>
        <v>373</v>
      </c>
      <c r="F162" s="26">
        <f t="shared" si="82"/>
        <v>857</v>
      </c>
      <c r="G162" s="121">
        <f t="shared" si="74"/>
        <v>7.936657876146648E-3</v>
      </c>
      <c r="H162" s="72">
        <f t="shared" si="75"/>
        <v>1</v>
      </c>
      <c r="I162" s="7">
        <f t="shared" si="83"/>
        <v>1912</v>
      </c>
      <c r="J162" s="2">
        <f t="shared" si="84"/>
        <v>13494</v>
      </c>
      <c r="K162" s="38">
        <f t="shared" si="85"/>
        <v>237</v>
      </c>
      <c r="L162" s="7">
        <f t="shared" si="86"/>
        <v>0</v>
      </c>
      <c r="M162" s="2">
        <f t="shared" si="79"/>
        <v>-64</v>
      </c>
      <c r="N162" s="38">
        <f t="shared" si="87"/>
        <v>-1</v>
      </c>
      <c r="P162" s="45">
        <f t="shared" si="76"/>
        <v>1.8596361737754693E-5</v>
      </c>
      <c r="Q162" s="44">
        <f t="shared" si="77"/>
        <v>1.7872194988781134</v>
      </c>
      <c r="R162" s="44">
        <f t="shared" si="78"/>
        <v>-27505.055652173949</v>
      </c>
      <c r="S162" s="14">
        <f t="shared" si="88"/>
        <v>13494</v>
      </c>
      <c r="T162" s="44"/>
      <c r="U162" s="44"/>
      <c r="V162" s="14"/>
    </row>
    <row r="163" spans="2:22" x14ac:dyDescent="0.25">
      <c r="B163" s="9">
        <v>159</v>
      </c>
      <c r="C163" s="18">
        <v>44050</v>
      </c>
      <c r="D163" s="9">
        <f t="shared" si="80"/>
        <v>21425</v>
      </c>
      <c r="E163" s="3">
        <f t="shared" si="81"/>
        <v>373</v>
      </c>
      <c r="F163" s="25">
        <f t="shared" si="82"/>
        <v>857</v>
      </c>
      <c r="G163" s="120">
        <f t="shared" si="74"/>
        <v>7.936657876146648E-3</v>
      </c>
      <c r="H163" s="71">
        <f t="shared" si="75"/>
        <v>1</v>
      </c>
      <c r="I163" s="9">
        <f t="shared" si="83"/>
        <v>1912</v>
      </c>
      <c r="J163" s="3">
        <f t="shared" si="84"/>
        <v>13431</v>
      </c>
      <c r="K163" s="43">
        <f t="shared" si="85"/>
        <v>236</v>
      </c>
      <c r="L163" s="9">
        <f t="shared" si="86"/>
        <v>0</v>
      </c>
      <c r="M163" s="3">
        <f t="shared" si="79"/>
        <v>-63</v>
      </c>
      <c r="N163" s="43">
        <f t="shared" si="87"/>
        <v>-1</v>
      </c>
      <c r="P163" s="96">
        <f t="shared" si="76"/>
        <v>1.8596361737754693E-5</v>
      </c>
      <c r="Q163" s="95">
        <f t="shared" si="77"/>
        <v>1.7884032048327572</v>
      </c>
      <c r="R163" s="95">
        <f t="shared" si="78"/>
        <v>-27375.21913043482</v>
      </c>
      <c r="S163" s="13">
        <f t="shared" si="88"/>
        <v>13431</v>
      </c>
      <c r="T163" s="95"/>
      <c r="U163" s="95"/>
      <c r="V163" s="13"/>
    </row>
    <row r="164" spans="2:22" x14ac:dyDescent="0.25">
      <c r="B164" s="7">
        <v>160</v>
      </c>
      <c r="C164" s="19">
        <v>44051</v>
      </c>
      <c r="D164" s="7">
        <f t="shared" si="80"/>
        <v>21425</v>
      </c>
      <c r="E164" s="2">
        <f t="shared" si="81"/>
        <v>373</v>
      </c>
      <c r="F164" s="26">
        <f t="shared" si="82"/>
        <v>857</v>
      </c>
      <c r="G164" s="121">
        <f t="shared" ref="G164:G198" si="89">D164/U$3</f>
        <v>7.936657876146648E-3</v>
      </c>
      <c r="H164" s="72">
        <f t="shared" si="75"/>
        <v>1</v>
      </c>
      <c r="I164" s="7">
        <f t="shared" si="83"/>
        <v>1912</v>
      </c>
      <c r="J164" s="2">
        <f t="shared" si="84"/>
        <v>13368</v>
      </c>
      <c r="K164" s="38">
        <f t="shared" si="85"/>
        <v>234</v>
      </c>
      <c r="L164" s="7">
        <f t="shared" si="86"/>
        <v>0</v>
      </c>
      <c r="M164" s="2">
        <f t="shared" si="79"/>
        <v>-63</v>
      </c>
      <c r="N164" s="38">
        <f t="shared" si="87"/>
        <v>-2</v>
      </c>
      <c r="P164" s="45">
        <f t="shared" si="76"/>
        <v>1.8596361737754693E-5</v>
      </c>
      <c r="Q164" s="44">
        <f t="shared" si="77"/>
        <v>1.7895685551586351</v>
      </c>
      <c r="R164" s="44">
        <f t="shared" si="78"/>
        <v>-27247.411304347861</v>
      </c>
      <c r="S164" s="14">
        <f t="shared" si="88"/>
        <v>13368</v>
      </c>
      <c r="T164" s="44"/>
      <c r="U164" s="44"/>
      <c r="V164" s="14"/>
    </row>
    <row r="165" spans="2:22" x14ac:dyDescent="0.25">
      <c r="B165" s="9">
        <v>161</v>
      </c>
      <c r="C165" s="18">
        <v>44052</v>
      </c>
      <c r="D165" s="9">
        <f t="shared" si="80"/>
        <v>21425</v>
      </c>
      <c r="E165" s="3">
        <f t="shared" si="81"/>
        <v>373</v>
      </c>
      <c r="F165" s="25">
        <f t="shared" si="82"/>
        <v>857</v>
      </c>
      <c r="G165" s="120">
        <f t="shared" si="89"/>
        <v>7.936657876146648E-3</v>
      </c>
      <c r="H165" s="71">
        <f t="shared" si="75"/>
        <v>1</v>
      </c>
      <c r="I165" s="9">
        <f t="shared" si="83"/>
        <v>1912</v>
      </c>
      <c r="J165" s="3">
        <f t="shared" si="84"/>
        <v>13305</v>
      </c>
      <c r="K165" s="43">
        <f t="shared" si="85"/>
        <v>233</v>
      </c>
      <c r="L165" s="9">
        <f t="shared" si="86"/>
        <v>0</v>
      </c>
      <c r="M165" s="3">
        <f t="shared" si="79"/>
        <v>-63</v>
      </c>
      <c r="N165" s="43">
        <f t="shared" si="87"/>
        <v>-1</v>
      </c>
      <c r="P165" s="96">
        <f t="shared" si="76"/>
        <v>1.8596361737754693E-5</v>
      </c>
      <c r="Q165" s="95">
        <f t="shared" si="77"/>
        <v>1.7907428511981465</v>
      </c>
      <c r="R165" s="95">
        <f t="shared" si="78"/>
        <v>-27119.603478260906</v>
      </c>
      <c r="S165" s="13">
        <f t="shared" si="88"/>
        <v>13305</v>
      </c>
      <c r="T165" s="95"/>
      <c r="U165" s="95"/>
      <c r="V165" s="13"/>
    </row>
    <row r="166" spans="2:22" x14ac:dyDescent="0.25">
      <c r="B166" s="7">
        <v>162</v>
      </c>
      <c r="C166" s="19">
        <v>44053</v>
      </c>
      <c r="D166" s="7">
        <f t="shared" si="80"/>
        <v>21425</v>
      </c>
      <c r="E166" s="2">
        <f t="shared" si="81"/>
        <v>373</v>
      </c>
      <c r="F166" s="26">
        <f t="shared" si="82"/>
        <v>857</v>
      </c>
      <c r="G166" s="121">
        <f t="shared" si="89"/>
        <v>7.936657876146648E-3</v>
      </c>
      <c r="H166" s="72">
        <f t="shared" si="75"/>
        <v>1</v>
      </c>
      <c r="I166" s="7">
        <f t="shared" si="83"/>
        <v>1912</v>
      </c>
      <c r="J166" s="2">
        <f t="shared" si="84"/>
        <v>13243</v>
      </c>
      <c r="K166" s="38">
        <f t="shared" si="85"/>
        <v>232</v>
      </c>
      <c r="L166" s="7">
        <f t="shared" si="86"/>
        <v>0</v>
      </c>
      <c r="M166" s="2">
        <f t="shared" si="79"/>
        <v>-62</v>
      </c>
      <c r="N166" s="38">
        <f t="shared" si="87"/>
        <v>-1</v>
      </c>
      <c r="P166" s="45">
        <f t="shared" si="76"/>
        <v>1.8596361737754693E-5</v>
      </c>
      <c r="Q166" s="44">
        <f t="shared" si="77"/>
        <v>1.7919082015240244</v>
      </c>
      <c r="R166" s="44">
        <f t="shared" si="78"/>
        <v>-26991.795652173947</v>
      </c>
      <c r="S166" s="14">
        <f t="shared" si="88"/>
        <v>13243</v>
      </c>
      <c r="T166" s="44"/>
      <c r="U166" s="44"/>
      <c r="V166" s="14"/>
    </row>
    <row r="167" spans="2:22" x14ac:dyDescent="0.25">
      <c r="B167" s="9">
        <v>163</v>
      </c>
      <c r="C167" s="18">
        <v>44054</v>
      </c>
      <c r="D167" s="9">
        <f t="shared" si="80"/>
        <v>21425</v>
      </c>
      <c r="E167" s="3">
        <f t="shared" si="81"/>
        <v>373</v>
      </c>
      <c r="F167" s="25">
        <f t="shared" si="82"/>
        <v>857</v>
      </c>
      <c r="G167" s="120">
        <f t="shared" si="89"/>
        <v>7.936657876146648E-3</v>
      </c>
      <c r="H167" s="71">
        <f t="shared" si="75"/>
        <v>1</v>
      </c>
      <c r="I167" s="9">
        <f t="shared" si="83"/>
        <v>1912</v>
      </c>
      <c r="J167" s="3">
        <f t="shared" si="84"/>
        <v>13181</v>
      </c>
      <c r="K167" s="43">
        <f t="shared" si="85"/>
        <v>231</v>
      </c>
      <c r="L167" s="9">
        <f t="shared" si="86"/>
        <v>0</v>
      </c>
      <c r="M167" s="3">
        <f t="shared" si="79"/>
        <v>-62</v>
      </c>
      <c r="N167" s="43">
        <f t="shared" si="87"/>
        <v>-1</v>
      </c>
      <c r="P167" s="96">
        <f t="shared" si="76"/>
        <v>1.8596361737754693E-5</v>
      </c>
      <c r="Q167" s="95">
        <f t="shared" si="77"/>
        <v>1.7930551962211367</v>
      </c>
      <c r="R167" s="95">
        <f t="shared" si="78"/>
        <v>-26866.016521739166</v>
      </c>
      <c r="S167" s="13">
        <f t="shared" si="88"/>
        <v>13181</v>
      </c>
      <c r="T167" s="95"/>
      <c r="U167" s="95"/>
      <c r="V167" s="13"/>
    </row>
    <row r="168" spans="2:22" x14ac:dyDescent="0.25">
      <c r="B168" s="7">
        <v>164</v>
      </c>
      <c r="C168" s="19">
        <v>44055</v>
      </c>
      <c r="D168" s="7">
        <f t="shared" si="80"/>
        <v>21425</v>
      </c>
      <c r="E168" s="2">
        <f t="shared" si="81"/>
        <v>373</v>
      </c>
      <c r="F168" s="26">
        <f t="shared" si="82"/>
        <v>857</v>
      </c>
      <c r="G168" s="121">
        <f t="shared" si="89"/>
        <v>7.936657876146648E-3</v>
      </c>
      <c r="H168" s="72">
        <f t="shared" ref="H168:H190" si="90">D168/D167</f>
        <v>1</v>
      </c>
      <c r="I168" s="7">
        <f t="shared" si="83"/>
        <v>1912</v>
      </c>
      <c r="J168" s="2">
        <f t="shared" si="84"/>
        <v>13119</v>
      </c>
      <c r="K168" s="38">
        <f t="shared" si="85"/>
        <v>230</v>
      </c>
      <c r="L168" s="7">
        <f t="shared" si="86"/>
        <v>0</v>
      </c>
      <c r="M168" s="2">
        <f t="shared" si="79"/>
        <v>-62</v>
      </c>
      <c r="N168" s="38">
        <f t="shared" si="87"/>
        <v>-1</v>
      </c>
      <c r="P168" s="45">
        <f t="shared" si="76"/>
        <v>1.8596361737754693E-5</v>
      </c>
      <c r="Q168" s="44">
        <f t="shared" si="77"/>
        <v>1.7942021909182488</v>
      </c>
      <c r="R168" s="44">
        <f t="shared" si="78"/>
        <v>-26740.237391304381</v>
      </c>
      <c r="S168" s="14">
        <f t="shared" si="88"/>
        <v>13119</v>
      </c>
      <c r="T168" s="44"/>
      <c r="U168" s="44"/>
      <c r="V168" s="14"/>
    </row>
    <row r="169" spans="2:22" x14ac:dyDescent="0.25">
      <c r="B169" s="9">
        <v>165</v>
      </c>
      <c r="C169" s="18">
        <v>44056</v>
      </c>
      <c r="D169" s="9">
        <f t="shared" si="80"/>
        <v>21425</v>
      </c>
      <c r="E169" s="3">
        <f t="shared" si="81"/>
        <v>373</v>
      </c>
      <c r="F169" s="25">
        <f t="shared" si="82"/>
        <v>857</v>
      </c>
      <c r="G169" s="120">
        <f t="shared" si="89"/>
        <v>7.936657876146648E-3</v>
      </c>
      <c r="H169" s="71">
        <f t="shared" si="90"/>
        <v>1</v>
      </c>
      <c r="I169" s="9">
        <f t="shared" si="83"/>
        <v>1912</v>
      </c>
      <c r="J169" s="3">
        <f t="shared" si="84"/>
        <v>13057</v>
      </c>
      <c r="K169" s="43">
        <f t="shared" si="85"/>
        <v>229</v>
      </c>
      <c r="L169" s="9">
        <f t="shared" si="86"/>
        <v>0</v>
      </c>
      <c r="M169" s="3">
        <f t="shared" si="79"/>
        <v>-62</v>
      </c>
      <c r="N169" s="43">
        <f t="shared" si="87"/>
        <v>-1</v>
      </c>
      <c r="P169" s="96">
        <f t="shared" si="76"/>
        <v>1.8596361737754693E-5</v>
      </c>
      <c r="Q169" s="95">
        <f t="shared" si="77"/>
        <v>1.7953491856153612</v>
      </c>
      <c r="R169" s="95">
        <f t="shared" si="78"/>
        <v>-26614.4582608696</v>
      </c>
      <c r="S169" s="13">
        <f t="shared" si="88"/>
        <v>13057</v>
      </c>
      <c r="T169" s="95"/>
      <c r="U169" s="95"/>
      <c r="V169" s="13"/>
    </row>
    <row r="170" spans="2:22" x14ac:dyDescent="0.25">
      <c r="B170" s="7">
        <v>166</v>
      </c>
      <c r="C170" s="19">
        <v>44057</v>
      </c>
      <c r="D170" s="7">
        <f t="shared" si="80"/>
        <v>21425</v>
      </c>
      <c r="E170" s="2">
        <f t="shared" si="81"/>
        <v>373</v>
      </c>
      <c r="F170" s="26">
        <f t="shared" si="82"/>
        <v>857</v>
      </c>
      <c r="G170" s="121">
        <f t="shared" si="89"/>
        <v>7.936657876146648E-3</v>
      </c>
      <c r="H170" s="72">
        <f t="shared" si="90"/>
        <v>1</v>
      </c>
      <c r="I170" s="7">
        <f t="shared" si="83"/>
        <v>1912</v>
      </c>
      <c r="J170" s="2">
        <f t="shared" si="84"/>
        <v>12996</v>
      </c>
      <c r="K170" s="38">
        <f t="shared" si="85"/>
        <v>228</v>
      </c>
      <c r="L170" s="7">
        <f t="shared" si="86"/>
        <v>0</v>
      </c>
      <c r="M170" s="2">
        <f t="shared" si="79"/>
        <v>-61</v>
      </c>
      <c r="N170" s="38">
        <f t="shared" si="87"/>
        <v>-1</v>
      </c>
      <c r="P170" s="45">
        <f t="shared" si="76"/>
        <v>1.8596361737754693E-5</v>
      </c>
      <c r="Q170" s="44">
        <f t="shared" si="77"/>
        <v>1.7964961803124733</v>
      </c>
      <c r="R170" s="44">
        <f t="shared" si="78"/>
        <v>-26488.679130434815</v>
      </c>
      <c r="S170" s="14">
        <f t="shared" si="88"/>
        <v>12996</v>
      </c>
      <c r="T170" s="44"/>
      <c r="U170" s="44"/>
      <c r="V170" s="14"/>
    </row>
    <row r="171" spans="2:22" x14ac:dyDescent="0.25">
      <c r="B171" s="9">
        <v>167</v>
      </c>
      <c r="C171" s="18">
        <v>44058</v>
      </c>
      <c r="D171" s="9">
        <f t="shared" si="80"/>
        <v>21425</v>
      </c>
      <c r="E171" s="3">
        <f t="shared" si="81"/>
        <v>373</v>
      </c>
      <c r="F171" s="25">
        <f t="shared" si="82"/>
        <v>857</v>
      </c>
      <c r="G171" s="120">
        <f t="shared" si="89"/>
        <v>7.936657876146648E-3</v>
      </c>
      <c r="H171" s="71">
        <f t="shared" si="90"/>
        <v>1</v>
      </c>
      <c r="I171" s="9">
        <f t="shared" si="83"/>
        <v>1912</v>
      </c>
      <c r="J171" s="3">
        <f t="shared" si="84"/>
        <v>12935</v>
      </c>
      <c r="K171" s="43">
        <f t="shared" si="85"/>
        <v>227</v>
      </c>
      <c r="L171" s="9">
        <f t="shared" si="86"/>
        <v>0</v>
      </c>
      <c r="M171" s="3">
        <f t="shared" si="79"/>
        <v>-61</v>
      </c>
      <c r="N171" s="43">
        <f t="shared" si="87"/>
        <v>-1</v>
      </c>
      <c r="P171" s="96">
        <f t="shared" si="76"/>
        <v>1.8596361737754693E-5</v>
      </c>
      <c r="Q171" s="95">
        <f t="shared" si="77"/>
        <v>1.7976248193808197</v>
      </c>
      <c r="R171" s="95">
        <f t="shared" si="78"/>
        <v>-26364.928695652208</v>
      </c>
      <c r="S171" s="13">
        <f t="shared" si="88"/>
        <v>12935</v>
      </c>
      <c r="T171" s="95"/>
      <c r="U171" s="95"/>
      <c r="V171" s="13"/>
    </row>
    <row r="172" spans="2:22" x14ac:dyDescent="0.25">
      <c r="B172" s="7">
        <v>168</v>
      </c>
      <c r="C172" s="19">
        <v>44059</v>
      </c>
      <c r="D172" s="7">
        <f t="shared" si="80"/>
        <v>21425</v>
      </c>
      <c r="E172" s="2">
        <f t="shared" si="81"/>
        <v>373</v>
      </c>
      <c r="F172" s="26">
        <f t="shared" si="82"/>
        <v>857</v>
      </c>
      <c r="G172" s="121">
        <f t="shared" si="89"/>
        <v>7.936657876146648E-3</v>
      </c>
      <c r="H172" s="72">
        <f t="shared" si="90"/>
        <v>1</v>
      </c>
      <c r="I172" s="7">
        <f t="shared" si="83"/>
        <v>1912</v>
      </c>
      <c r="J172" s="2">
        <f t="shared" si="84"/>
        <v>12874</v>
      </c>
      <c r="K172" s="38">
        <f t="shared" si="85"/>
        <v>226</v>
      </c>
      <c r="L172" s="7">
        <f t="shared" si="86"/>
        <v>0</v>
      </c>
      <c r="M172" s="2">
        <f t="shared" si="79"/>
        <v>-61</v>
      </c>
      <c r="N172" s="38">
        <f t="shared" si="87"/>
        <v>-1</v>
      </c>
      <c r="P172" s="45">
        <f t="shared" si="76"/>
        <v>1.8596361737754693E-5</v>
      </c>
      <c r="Q172" s="44">
        <f t="shared" si="77"/>
        <v>1.7987534584491662</v>
      </c>
      <c r="R172" s="44">
        <f t="shared" si="78"/>
        <v>-26241.178260869598</v>
      </c>
      <c r="S172" s="14">
        <f t="shared" si="88"/>
        <v>12874</v>
      </c>
      <c r="T172" s="44"/>
      <c r="U172" s="44"/>
      <c r="V172" s="14"/>
    </row>
    <row r="173" spans="2:22" x14ac:dyDescent="0.25">
      <c r="B173" s="9">
        <v>169</v>
      </c>
      <c r="C173" s="18">
        <v>44060</v>
      </c>
      <c r="D173" s="9">
        <f t="shared" si="80"/>
        <v>21425</v>
      </c>
      <c r="E173" s="3">
        <f t="shared" si="81"/>
        <v>373</v>
      </c>
      <c r="F173" s="25">
        <f t="shared" si="82"/>
        <v>857</v>
      </c>
      <c r="G173" s="120">
        <f t="shared" si="89"/>
        <v>7.936657876146648E-3</v>
      </c>
      <c r="H173" s="71">
        <f t="shared" si="90"/>
        <v>1</v>
      </c>
      <c r="I173" s="9">
        <f t="shared" si="83"/>
        <v>1912</v>
      </c>
      <c r="J173" s="3">
        <f t="shared" si="84"/>
        <v>12814</v>
      </c>
      <c r="K173" s="43">
        <f t="shared" si="85"/>
        <v>225</v>
      </c>
      <c r="L173" s="9">
        <f t="shared" si="86"/>
        <v>0</v>
      </c>
      <c r="M173" s="3">
        <f t="shared" si="79"/>
        <v>-60</v>
      </c>
      <c r="N173" s="43">
        <f t="shared" si="87"/>
        <v>-1</v>
      </c>
      <c r="P173" s="96">
        <f t="shared" si="76"/>
        <v>1.8596361737754693E-5</v>
      </c>
      <c r="Q173" s="95">
        <f t="shared" si="77"/>
        <v>1.7998820975175125</v>
      </c>
      <c r="R173" s="95">
        <f t="shared" si="78"/>
        <v>-26117.427826086991</v>
      </c>
      <c r="S173" s="13">
        <f t="shared" si="88"/>
        <v>12814</v>
      </c>
      <c r="T173" s="95"/>
      <c r="U173" s="95"/>
      <c r="V173" s="13"/>
    </row>
    <row r="174" spans="2:22" x14ac:dyDescent="0.25">
      <c r="B174" s="7">
        <v>170</v>
      </c>
      <c r="C174" s="19">
        <v>44061</v>
      </c>
      <c r="D174" s="7">
        <f t="shared" si="80"/>
        <v>21425</v>
      </c>
      <c r="E174" s="2">
        <f t="shared" si="81"/>
        <v>373</v>
      </c>
      <c r="F174" s="26">
        <f t="shared" si="82"/>
        <v>857</v>
      </c>
      <c r="G174" s="121">
        <f t="shared" si="89"/>
        <v>7.936657876146648E-3</v>
      </c>
      <c r="H174" s="72">
        <f t="shared" si="90"/>
        <v>1</v>
      </c>
      <c r="I174" s="7">
        <f t="shared" si="83"/>
        <v>1912</v>
      </c>
      <c r="J174" s="2">
        <f t="shared" si="84"/>
        <v>12754</v>
      </c>
      <c r="K174" s="38">
        <f t="shared" si="85"/>
        <v>224</v>
      </c>
      <c r="L174" s="7">
        <f t="shared" si="86"/>
        <v>0</v>
      </c>
      <c r="M174" s="2">
        <f t="shared" si="79"/>
        <v>-60</v>
      </c>
      <c r="N174" s="38">
        <f t="shared" si="87"/>
        <v>-1</v>
      </c>
      <c r="P174" s="45">
        <f t="shared" si="76"/>
        <v>1.8596361737754693E-5</v>
      </c>
      <c r="Q174" s="44">
        <f t="shared" si="77"/>
        <v>1.8009923809570931</v>
      </c>
      <c r="R174" s="44">
        <f t="shared" si="78"/>
        <v>-25995.706086956554</v>
      </c>
      <c r="S174" s="14">
        <f t="shared" si="88"/>
        <v>12754</v>
      </c>
      <c r="T174" s="44"/>
      <c r="U174" s="44"/>
      <c r="V174" s="14"/>
    </row>
    <row r="175" spans="2:22" x14ac:dyDescent="0.25">
      <c r="B175" s="9">
        <v>171</v>
      </c>
      <c r="C175" s="18">
        <v>44062</v>
      </c>
      <c r="D175" s="9">
        <f t="shared" si="80"/>
        <v>21425</v>
      </c>
      <c r="E175" s="3">
        <f t="shared" si="81"/>
        <v>373</v>
      </c>
      <c r="F175" s="25">
        <f t="shared" si="82"/>
        <v>857</v>
      </c>
      <c r="G175" s="120">
        <f t="shared" si="89"/>
        <v>7.936657876146648E-3</v>
      </c>
      <c r="H175" s="71">
        <f t="shared" si="90"/>
        <v>1</v>
      </c>
      <c r="I175" s="9">
        <f t="shared" si="83"/>
        <v>1912</v>
      </c>
      <c r="J175" s="3">
        <f t="shared" si="84"/>
        <v>12694</v>
      </c>
      <c r="K175" s="43">
        <f t="shared" si="85"/>
        <v>223</v>
      </c>
      <c r="L175" s="9">
        <f t="shared" si="86"/>
        <v>0</v>
      </c>
      <c r="M175" s="3">
        <f t="shared" si="79"/>
        <v>-60</v>
      </c>
      <c r="N175" s="43">
        <f t="shared" si="87"/>
        <v>-1</v>
      </c>
      <c r="P175" s="96">
        <f t="shared" si="76"/>
        <v>1.8596361737754693E-5</v>
      </c>
      <c r="Q175" s="95">
        <f t="shared" si="77"/>
        <v>1.8021026643966738</v>
      </c>
      <c r="R175" s="95">
        <f t="shared" si="78"/>
        <v>-25873.984347826121</v>
      </c>
      <c r="S175" s="13">
        <f t="shared" si="88"/>
        <v>12694</v>
      </c>
      <c r="T175" s="95"/>
      <c r="U175" s="95"/>
      <c r="V175" s="13"/>
    </row>
    <row r="176" spans="2:22" x14ac:dyDescent="0.25">
      <c r="B176" s="7">
        <v>172</v>
      </c>
      <c r="C176" s="19">
        <v>44063</v>
      </c>
      <c r="D176" s="7">
        <f t="shared" si="80"/>
        <v>21425</v>
      </c>
      <c r="E176" s="2">
        <f t="shared" si="81"/>
        <v>373</v>
      </c>
      <c r="F176" s="26">
        <f t="shared" si="82"/>
        <v>857</v>
      </c>
      <c r="G176" s="121">
        <f t="shared" si="89"/>
        <v>7.936657876146648E-3</v>
      </c>
      <c r="H176" s="72">
        <f t="shared" si="90"/>
        <v>1</v>
      </c>
      <c r="I176" s="7">
        <f t="shared" si="83"/>
        <v>1912</v>
      </c>
      <c r="J176" s="2">
        <f t="shared" si="84"/>
        <v>12634</v>
      </c>
      <c r="K176" s="38">
        <f t="shared" si="85"/>
        <v>222</v>
      </c>
      <c r="L176" s="7">
        <f t="shared" si="86"/>
        <v>0</v>
      </c>
      <c r="M176" s="2">
        <f t="shared" si="79"/>
        <v>-60</v>
      </c>
      <c r="N176" s="38">
        <f t="shared" si="87"/>
        <v>-1</v>
      </c>
      <c r="P176" s="45">
        <f t="shared" si="76"/>
        <v>1.8596361737754693E-5</v>
      </c>
      <c r="Q176" s="44">
        <f t="shared" si="77"/>
        <v>1.8032129478362544</v>
      </c>
      <c r="R176" s="44">
        <f t="shared" si="78"/>
        <v>-25752.262608695684</v>
      </c>
      <c r="S176" s="14">
        <f t="shared" si="88"/>
        <v>12634</v>
      </c>
      <c r="T176" s="44"/>
      <c r="U176" s="44"/>
      <c r="V176" s="14"/>
    </row>
    <row r="177" spans="2:22" x14ac:dyDescent="0.25">
      <c r="B177" s="9">
        <v>173</v>
      </c>
      <c r="C177" s="18">
        <v>44064</v>
      </c>
      <c r="D177" s="9">
        <f t="shared" si="80"/>
        <v>21425</v>
      </c>
      <c r="E177" s="3">
        <f t="shared" si="81"/>
        <v>373</v>
      </c>
      <c r="F177" s="25">
        <f t="shared" si="82"/>
        <v>857</v>
      </c>
      <c r="G177" s="120">
        <f t="shared" si="89"/>
        <v>7.936657876146648E-3</v>
      </c>
      <c r="H177" s="71">
        <f t="shared" si="90"/>
        <v>1</v>
      </c>
      <c r="I177" s="9">
        <f t="shared" si="83"/>
        <v>1912</v>
      </c>
      <c r="J177" s="3">
        <f t="shared" si="84"/>
        <v>12575</v>
      </c>
      <c r="K177" s="43">
        <f t="shared" si="85"/>
        <v>221</v>
      </c>
      <c r="L177" s="9">
        <f t="shared" si="86"/>
        <v>0</v>
      </c>
      <c r="M177" s="3">
        <f t="shared" si="79"/>
        <v>-59</v>
      </c>
      <c r="N177" s="43">
        <f t="shared" si="87"/>
        <v>-1</v>
      </c>
      <c r="P177" s="96">
        <f t="shared" ref="P177:P204" si="91">R$13*((1+P$13-Q$13)*(1+P$13+S$13)-Q$13)</f>
        <v>1.8596361737754693E-5</v>
      </c>
      <c r="Q177" s="95">
        <f t="shared" ref="Q177:Q204" si="92">(1+P$13-Q$13)*(1+P$13+S$13)-R$13*((S$13*K176)+((I176+J176)*(1+P$13+S$13)))</f>
        <v>1.804323231275835</v>
      </c>
      <c r="R177" s="95">
        <f t="shared" ref="R177:R204" si="93">-J176*(1+P$13+S$13)</f>
        <v>-25630.540869565251</v>
      </c>
      <c r="S177" s="13">
        <f t="shared" si="88"/>
        <v>12575</v>
      </c>
      <c r="T177" s="95"/>
      <c r="U177" s="95"/>
      <c r="V177" s="13"/>
    </row>
    <row r="178" spans="2:22" x14ac:dyDescent="0.25">
      <c r="B178" s="7">
        <v>174</v>
      </c>
      <c r="C178" s="19">
        <v>44065</v>
      </c>
      <c r="D178" s="7">
        <f t="shared" si="80"/>
        <v>21425</v>
      </c>
      <c r="E178" s="2">
        <f t="shared" si="81"/>
        <v>373</v>
      </c>
      <c r="F178" s="26">
        <f t="shared" si="82"/>
        <v>857</v>
      </c>
      <c r="G178" s="121">
        <f t="shared" si="89"/>
        <v>7.936657876146648E-3</v>
      </c>
      <c r="H178" s="72">
        <f t="shared" si="90"/>
        <v>1</v>
      </c>
      <c r="I178" s="7">
        <f t="shared" si="83"/>
        <v>1912</v>
      </c>
      <c r="J178" s="2">
        <f t="shared" si="84"/>
        <v>12516</v>
      </c>
      <c r="K178" s="38">
        <f t="shared" si="85"/>
        <v>220</v>
      </c>
      <c r="L178" s="7">
        <f t="shared" si="86"/>
        <v>0</v>
      </c>
      <c r="M178" s="2">
        <f t="shared" si="79"/>
        <v>-59</v>
      </c>
      <c r="N178" s="38">
        <f t="shared" si="87"/>
        <v>-1</v>
      </c>
      <c r="P178" s="45">
        <f t="shared" si="91"/>
        <v>1.8596361737754693E-5</v>
      </c>
      <c r="Q178" s="44">
        <f t="shared" si="92"/>
        <v>1.8054151590866498</v>
      </c>
      <c r="R178" s="44">
        <f t="shared" si="93"/>
        <v>-25510.847826086989</v>
      </c>
      <c r="S178" s="14">
        <f t="shared" si="88"/>
        <v>12516</v>
      </c>
      <c r="T178" s="44"/>
      <c r="U178" s="44"/>
      <c r="V178" s="14"/>
    </row>
    <row r="179" spans="2:22" x14ac:dyDescent="0.25">
      <c r="B179" s="9">
        <v>175</v>
      </c>
      <c r="C179" s="18">
        <v>44066</v>
      </c>
      <c r="D179" s="9">
        <f t="shared" si="80"/>
        <v>21425</v>
      </c>
      <c r="E179" s="3">
        <f t="shared" si="81"/>
        <v>373</v>
      </c>
      <c r="F179" s="25">
        <f t="shared" si="82"/>
        <v>857</v>
      </c>
      <c r="G179" s="120">
        <f t="shared" si="89"/>
        <v>7.936657876146648E-3</v>
      </c>
      <c r="H179" s="71">
        <f t="shared" si="90"/>
        <v>1</v>
      </c>
      <c r="I179" s="9">
        <f t="shared" si="83"/>
        <v>1912</v>
      </c>
      <c r="J179" s="3">
        <f t="shared" si="84"/>
        <v>12457</v>
      </c>
      <c r="K179" s="43">
        <f t="shared" si="85"/>
        <v>219</v>
      </c>
      <c r="L179" s="9">
        <f t="shared" si="86"/>
        <v>0</v>
      </c>
      <c r="M179" s="3">
        <f t="shared" si="79"/>
        <v>-59</v>
      </c>
      <c r="N179" s="43">
        <f t="shared" si="87"/>
        <v>-1</v>
      </c>
      <c r="P179" s="96">
        <f t="shared" si="91"/>
        <v>1.8596361737754693E-5</v>
      </c>
      <c r="Q179" s="95">
        <f t="shared" si="92"/>
        <v>1.8065070868974646</v>
      </c>
      <c r="R179" s="95">
        <f t="shared" si="93"/>
        <v>-25391.15478260873</v>
      </c>
      <c r="S179" s="13">
        <f t="shared" si="88"/>
        <v>12457</v>
      </c>
      <c r="T179" s="95"/>
      <c r="U179" s="95"/>
      <c r="V179" s="13"/>
    </row>
    <row r="180" spans="2:22" x14ac:dyDescent="0.25">
      <c r="B180" s="7">
        <v>176</v>
      </c>
      <c r="C180" s="19">
        <v>44067</v>
      </c>
      <c r="D180" s="7">
        <f t="shared" si="80"/>
        <v>21425</v>
      </c>
      <c r="E180" s="2">
        <f t="shared" si="81"/>
        <v>373</v>
      </c>
      <c r="F180" s="26">
        <f t="shared" si="82"/>
        <v>857</v>
      </c>
      <c r="G180" s="121">
        <f t="shared" si="89"/>
        <v>7.936657876146648E-3</v>
      </c>
      <c r="H180" s="72">
        <f t="shared" si="90"/>
        <v>1</v>
      </c>
      <c r="I180" s="7">
        <f t="shared" si="83"/>
        <v>1912</v>
      </c>
      <c r="J180" s="2">
        <f t="shared" si="84"/>
        <v>12399</v>
      </c>
      <c r="K180" s="38">
        <f t="shared" si="85"/>
        <v>218</v>
      </c>
      <c r="L180" s="7">
        <f t="shared" si="86"/>
        <v>0</v>
      </c>
      <c r="M180" s="2">
        <f t="shared" si="79"/>
        <v>-58</v>
      </c>
      <c r="N180" s="38">
        <f t="shared" si="87"/>
        <v>-1</v>
      </c>
      <c r="P180" s="45">
        <f t="shared" si="91"/>
        <v>1.8596361737754693E-5</v>
      </c>
      <c r="Q180" s="44">
        <f t="shared" si="92"/>
        <v>1.8075990147082797</v>
      </c>
      <c r="R180" s="44">
        <f t="shared" si="93"/>
        <v>-25271.461739130467</v>
      </c>
      <c r="S180" s="14">
        <f t="shared" si="88"/>
        <v>12399</v>
      </c>
      <c r="T180" s="44"/>
      <c r="U180" s="44"/>
      <c r="V180" s="14"/>
    </row>
    <row r="181" spans="2:22" x14ac:dyDescent="0.25">
      <c r="B181" s="9">
        <v>177</v>
      </c>
      <c r="C181" s="18">
        <v>44068</v>
      </c>
      <c r="D181" s="9">
        <f t="shared" si="80"/>
        <v>21425</v>
      </c>
      <c r="E181" s="3">
        <f t="shared" si="81"/>
        <v>373</v>
      </c>
      <c r="F181" s="25">
        <f t="shared" si="82"/>
        <v>857</v>
      </c>
      <c r="G181" s="120">
        <f t="shared" si="89"/>
        <v>7.936657876146648E-3</v>
      </c>
      <c r="H181" s="71">
        <f t="shared" si="90"/>
        <v>1</v>
      </c>
      <c r="I181" s="9">
        <f t="shared" si="83"/>
        <v>1912</v>
      </c>
      <c r="J181" s="3">
        <f t="shared" si="84"/>
        <v>12341</v>
      </c>
      <c r="K181" s="43">
        <f t="shared" si="85"/>
        <v>217</v>
      </c>
      <c r="L181" s="9">
        <f t="shared" si="86"/>
        <v>0</v>
      </c>
      <c r="M181" s="3">
        <f t="shared" si="79"/>
        <v>-58</v>
      </c>
      <c r="N181" s="43">
        <f t="shared" si="87"/>
        <v>-1</v>
      </c>
      <c r="P181" s="96">
        <f t="shared" si="91"/>
        <v>1.8596361737754693E-5</v>
      </c>
      <c r="Q181" s="95">
        <f t="shared" si="92"/>
        <v>1.8086725868903286</v>
      </c>
      <c r="R181" s="95">
        <f t="shared" si="93"/>
        <v>-25153.797391304379</v>
      </c>
      <c r="S181" s="13">
        <f t="shared" si="88"/>
        <v>12341</v>
      </c>
      <c r="T181" s="95"/>
      <c r="U181" s="95"/>
      <c r="V181" s="13"/>
    </row>
    <row r="182" spans="2:22" x14ac:dyDescent="0.25">
      <c r="B182" s="7">
        <v>178</v>
      </c>
      <c r="C182" s="19">
        <v>44069</v>
      </c>
      <c r="D182" s="7">
        <f t="shared" si="80"/>
        <v>21425</v>
      </c>
      <c r="E182" s="2">
        <f t="shared" si="81"/>
        <v>373</v>
      </c>
      <c r="F182" s="26">
        <f t="shared" si="82"/>
        <v>857</v>
      </c>
      <c r="G182" s="121">
        <f t="shared" si="89"/>
        <v>7.936657876146648E-3</v>
      </c>
      <c r="H182" s="72">
        <f t="shared" si="90"/>
        <v>1</v>
      </c>
      <c r="I182" s="7">
        <f t="shared" si="83"/>
        <v>1912</v>
      </c>
      <c r="J182" s="2">
        <f t="shared" si="84"/>
        <v>12283</v>
      </c>
      <c r="K182" s="38">
        <f t="shared" si="85"/>
        <v>215</v>
      </c>
      <c r="L182" s="7">
        <f t="shared" si="86"/>
        <v>0</v>
      </c>
      <c r="M182" s="2">
        <f t="shared" si="79"/>
        <v>-58</v>
      </c>
      <c r="N182" s="38">
        <f t="shared" si="87"/>
        <v>-2</v>
      </c>
      <c r="P182" s="45">
        <f t="shared" si="91"/>
        <v>1.8596361737754693E-5</v>
      </c>
      <c r="Q182" s="44">
        <f t="shared" si="92"/>
        <v>1.8097461590723778</v>
      </c>
      <c r="R182" s="44">
        <f t="shared" si="93"/>
        <v>-25036.133043478294</v>
      </c>
      <c r="S182" s="14">
        <f t="shared" si="88"/>
        <v>12283</v>
      </c>
      <c r="T182" s="44"/>
      <c r="U182" s="44"/>
      <c r="V182" s="14"/>
    </row>
    <row r="183" spans="2:22" x14ac:dyDescent="0.25">
      <c r="B183" s="9">
        <v>179</v>
      </c>
      <c r="C183" s="18">
        <v>44070</v>
      </c>
      <c r="D183" s="9">
        <f t="shared" si="80"/>
        <v>21425</v>
      </c>
      <c r="E183" s="3">
        <f t="shared" si="81"/>
        <v>373</v>
      </c>
      <c r="F183" s="25">
        <f t="shared" si="82"/>
        <v>857</v>
      </c>
      <c r="G183" s="120">
        <f t="shared" si="89"/>
        <v>7.936657876146648E-3</v>
      </c>
      <c r="H183" s="71">
        <f t="shared" si="90"/>
        <v>1</v>
      </c>
      <c r="I183" s="9">
        <f t="shared" si="83"/>
        <v>1912</v>
      </c>
      <c r="J183" s="3">
        <f t="shared" si="84"/>
        <v>12225</v>
      </c>
      <c r="K183" s="43">
        <f t="shared" si="85"/>
        <v>214</v>
      </c>
      <c r="L183" s="9">
        <f t="shared" si="86"/>
        <v>0</v>
      </c>
      <c r="M183" s="3">
        <f t="shared" si="79"/>
        <v>-58</v>
      </c>
      <c r="N183" s="43">
        <f t="shared" si="87"/>
        <v>-1</v>
      </c>
      <c r="P183" s="96">
        <f t="shared" si="91"/>
        <v>1.8596361737754693E-5</v>
      </c>
      <c r="Q183" s="95">
        <f t="shared" si="92"/>
        <v>1.8108286769680602</v>
      </c>
      <c r="R183" s="95">
        <f t="shared" si="93"/>
        <v>-24918.468695652205</v>
      </c>
      <c r="S183" s="13">
        <f t="shared" si="88"/>
        <v>12225</v>
      </c>
      <c r="T183" s="95"/>
      <c r="U183" s="95"/>
      <c r="V183" s="13"/>
    </row>
    <row r="184" spans="2:22" x14ac:dyDescent="0.25">
      <c r="B184" s="7">
        <v>180</v>
      </c>
      <c r="C184" s="19">
        <v>44071</v>
      </c>
      <c r="D184" s="7">
        <f t="shared" si="80"/>
        <v>21425</v>
      </c>
      <c r="E184" s="2">
        <f t="shared" si="81"/>
        <v>373</v>
      </c>
      <c r="F184" s="26">
        <f t="shared" si="82"/>
        <v>857</v>
      </c>
      <c r="G184" s="121">
        <f t="shared" si="89"/>
        <v>7.936657876146648E-3</v>
      </c>
      <c r="H184" s="72">
        <f t="shared" si="90"/>
        <v>1</v>
      </c>
      <c r="I184" s="7">
        <f t="shared" si="83"/>
        <v>1912</v>
      </c>
      <c r="J184" s="2">
        <f t="shared" si="84"/>
        <v>12168</v>
      </c>
      <c r="K184" s="38">
        <f t="shared" si="85"/>
        <v>213</v>
      </c>
      <c r="L184" s="7">
        <f t="shared" si="86"/>
        <v>0</v>
      </c>
      <c r="M184" s="2">
        <f t="shared" si="79"/>
        <v>-57</v>
      </c>
      <c r="N184" s="38">
        <f t="shared" si="87"/>
        <v>-1</v>
      </c>
      <c r="P184" s="45">
        <f t="shared" si="91"/>
        <v>1.8596361737754693E-5</v>
      </c>
      <c r="Q184" s="44">
        <f t="shared" si="92"/>
        <v>1.8119022491501093</v>
      </c>
      <c r="R184" s="44">
        <f t="shared" si="93"/>
        <v>-24800.804347826121</v>
      </c>
      <c r="S184" s="14">
        <f t="shared" si="88"/>
        <v>12168</v>
      </c>
      <c r="T184" s="44"/>
      <c r="U184" s="44"/>
      <c r="V184" s="14"/>
    </row>
    <row r="185" spans="2:22" x14ac:dyDescent="0.25">
      <c r="B185" s="9">
        <v>181</v>
      </c>
      <c r="C185" s="18">
        <v>44072</v>
      </c>
      <c r="D185" s="9">
        <f t="shared" si="80"/>
        <v>21425</v>
      </c>
      <c r="E185" s="3">
        <f t="shared" si="81"/>
        <v>373</v>
      </c>
      <c r="F185" s="25">
        <f t="shared" si="82"/>
        <v>857</v>
      </c>
      <c r="G185" s="120">
        <f t="shared" si="89"/>
        <v>7.936657876146648E-3</v>
      </c>
      <c r="H185" s="71">
        <f t="shared" si="90"/>
        <v>1</v>
      </c>
      <c r="I185" s="9">
        <f t="shared" si="83"/>
        <v>1912</v>
      </c>
      <c r="J185" s="3">
        <f t="shared" si="84"/>
        <v>12111</v>
      </c>
      <c r="K185" s="43">
        <f t="shared" si="85"/>
        <v>212</v>
      </c>
      <c r="L185" s="9">
        <f t="shared" si="86"/>
        <v>0</v>
      </c>
      <c r="M185" s="3">
        <f t="shared" ref="M185:M198" si="94">J185-J184</f>
        <v>-57</v>
      </c>
      <c r="N185" s="43">
        <f t="shared" si="87"/>
        <v>-1</v>
      </c>
      <c r="P185" s="96">
        <f t="shared" si="91"/>
        <v>1.8596361737754693E-5</v>
      </c>
      <c r="Q185" s="95">
        <f t="shared" si="92"/>
        <v>1.8129574657033927</v>
      </c>
      <c r="R185" s="95">
        <f t="shared" si="93"/>
        <v>-24685.168695652206</v>
      </c>
      <c r="S185" s="13">
        <f t="shared" si="88"/>
        <v>12111</v>
      </c>
      <c r="T185" s="95"/>
      <c r="U185" s="95"/>
      <c r="V185" s="13"/>
    </row>
    <row r="186" spans="2:22" x14ac:dyDescent="0.25">
      <c r="B186" s="7">
        <v>182</v>
      </c>
      <c r="C186" s="19">
        <v>44073</v>
      </c>
      <c r="D186" s="7">
        <f t="shared" si="80"/>
        <v>21425</v>
      </c>
      <c r="E186" s="2">
        <f t="shared" si="81"/>
        <v>373</v>
      </c>
      <c r="F186" s="26">
        <f t="shared" si="82"/>
        <v>857</v>
      </c>
      <c r="G186" s="121">
        <f t="shared" si="89"/>
        <v>7.936657876146648E-3</v>
      </c>
      <c r="H186" s="72">
        <f t="shared" si="90"/>
        <v>1</v>
      </c>
      <c r="I186" s="7">
        <f t="shared" si="83"/>
        <v>1912</v>
      </c>
      <c r="J186" s="2">
        <f t="shared" si="84"/>
        <v>12054</v>
      </c>
      <c r="K186" s="38">
        <f t="shared" si="85"/>
        <v>211</v>
      </c>
      <c r="L186" s="7">
        <f t="shared" si="86"/>
        <v>0</v>
      </c>
      <c r="M186" s="2">
        <f t="shared" si="94"/>
        <v>-57</v>
      </c>
      <c r="N186" s="38">
        <f t="shared" si="87"/>
        <v>-1</v>
      </c>
      <c r="P186" s="45">
        <f t="shared" si="91"/>
        <v>1.8596361737754693E-5</v>
      </c>
      <c r="Q186" s="44">
        <f t="shared" si="92"/>
        <v>1.8140126822566758</v>
      </c>
      <c r="R186" s="44">
        <f t="shared" si="93"/>
        <v>-24569.533043478292</v>
      </c>
      <c r="S186" s="14">
        <f t="shared" si="88"/>
        <v>12054</v>
      </c>
      <c r="T186" s="44"/>
      <c r="U186" s="44"/>
      <c r="V186" s="14"/>
    </row>
    <row r="187" spans="2:22" x14ac:dyDescent="0.25">
      <c r="B187" s="9">
        <v>183</v>
      </c>
      <c r="C187" s="18">
        <v>44074</v>
      </c>
      <c r="D187" s="9">
        <f t="shared" ref="D187:D198" si="95">D186+IF(M187&gt;0,M187,0)</f>
        <v>21425</v>
      </c>
      <c r="E187" s="3">
        <f t="shared" ref="E187:E198" si="96">E186+IF(N187&gt;0,N187,0)</f>
        <v>373</v>
      </c>
      <c r="F187" s="25">
        <f t="shared" ref="F187:F204" si="97">D187*P$13</f>
        <v>857</v>
      </c>
      <c r="G187" s="120">
        <f t="shared" si="89"/>
        <v>7.936657876146648E-3</v>
      </c>
      <c r="H187" s="71">
        <f t="shared" si="90"/>
        <v>1</v>
      </c>
      <c r="I187" s="9">
        <f t="shared" ref="I187:I204" si="98">INT((S$13*K187+I186)/(1+R$13*J187))</f>
        <v>1912</v>
      </c>
      <c r="J187" s="3">
        <f t="shared" ref="J187:J198" si="99">S187</f>
        <v>11997</v>
      </c>
      <c r="K187" s="43">
        <f t="shared" ref="K187:K204" si="100">INT((Q$13*J187+K186)/(1+P$13+S$13))</f>
        <v>210</v>
      </c>
      <c r="L187" s="9">
        <f t="shared" ref="L187:L198" si="101">I187-I186</f>
        <v>0</v>
      </c>
      <c r="M187" s="3">
        <f t="shared" si="94"/>
        <v>-57</v>
      </c>
      <c r="N187" s="43">
        <f t="shared" ref="N187:N198" si="102">K187-K186</f>
        <v>-1</v>
      </c>
      <c r="P187" s="96">
        <f t="shared" si="91"/>
        <v>1.8596361737754693E-5</v>
      </c>
      <c r="Q187" s="95">
        <f t="shared" si="92"/>
        <v>1.8150678988099591</v>
      </c>
      <c r="R187" s="95">
        <f t="shared" si="93"/>
        <v>-24453.897391304381</v>
      </c>
      <c r="S187" s="13">
        <f t="shared" si="88"/>
        <v>11997</v>
      </c>
      <c r="T187" s="95"/>
      <c r="U187" s="95"/>
      <c r="V187" s="13"/>
    </row>
    <row r="188" spans="2:22" x14ac:dyDescent="0.25">
      <c r="B188" s="7">
        <v>184</v>
      </c>
      <c r="C188" s="19">
        <v>44075</v>
      </c>
      <c r="D188" s="7">
        <f t="shared" si="95"/>
        <v>21425</v>
      </c>
      <c r="E188" s="2">
        <f t="shared" si="96"/>
        <v>373</v>
      </c>
      <c r="F188" s="26">
        <f t="shared" si="97"/>
        <v>857</v>
      </c>
      <c r="G188" s="121">
        <f t="shared" si="89"/>
        <v>7.936657876146648E-3</v>
      </c>
      <c r="H188" s="72">
        <f t="shared" si="90"/>
        <v>1</v>
      </c>
      <c r="I188" s="7">
        <f t="shared" si="98"/>
        <v>1912</v>
      </c>
      <c r="J188" s="2">
        <f t="shared" si="99"/>
        <v>11941</v>
      </c>
      <c r="K188" s="38">
        <f t="shared" si="100"/>
        <v>209</v>
      </c>
      <c r="L188" s="7">
        <f t="shared" si="101"/>
        <v>0</v>
      </c>
      <c r="M188" s="2">
        <f t="shared" si="94"/>
        <v>-56</v>
      </c>
      <c r="N188" s="38">
        <f t="shared" si="102"/>
        <v>-1</v>
      </c>
      <c r="P188" s="45">
        <f t="shared" si="91"/>
        <v>1.8596361737754693E-5</v>
      </c>
      <c r="Q188" s="44">
        <f t="shared" si="92"/>
        <v>1.8161231153632422</v>
      </c>
      <c r="R188" s="44">
        <f t="shared" si="93"/>
        <v>-24338.261739130467</v>
      </c>
      <c r="S188" s="14">
        <f t="shared" si="88"/>
        <v>11941</v>
      </c>
      <c r="T188" s="44"/>
      <c r="U188" s="44"/>
      <c r="V188" s="14"/>
    </row>
    <row r="189" spans="2:22" x14ac:dyDescent="0.25">
      <c r="B189" s="9">
        <v>185</v>
      </c>
      <c r="C189" s="18">
        <v>44076</v>
      </c>
      <c r="D189" s="9">
        <f t="shared" si="95"/>
        <v>21425</v>
      </c>
      <c r="E189" s="3">
        <f t="shared" si="96"/>
        <v>373</v>
      </c>
      <c r="F189" s="25">
        <f t="shared" si="97"/>
        <v>857</v>
      </c>
      <c r="G189" s="120">
        <f t="shared" si="89"/>
        <v>7.936657876146648E-3</v>
      </c>
      <c r="H189" s="71">
        <f t="shared" si="90"/>
        <v>1</v>
      </c>
      <c r="I189" s="9">
        <f t="shared" si="98"/>
        <v>1912</v>
      </c>
      <c r="J189" s="3">
        <f t="shared" si="99"/>
        <v>11885</v>
      </c>
      <c r="K189" s="43">
        <f t="shared" si="100"/>
        <v>208</v>
      </c>
      <c r="L189" s="9">
        <f t="shared" si="101"/>
        <v>0</v>
      </c>
      <c r="M189" s="3">
        <f t="shared" si="94"/>
        <v>-56</v>
      </c>
      <c r="N189" s="43">
        <f t="shared" si="102"/>
        <v>-1</v>
      </c>
      <c r="P189" s="96">
        <f t="shared" si="91"/>
        <v>1.8596361737754693E-5</v>
      </c>
      <c r="Q189" s="95">
        <f t="shared" si="92"/>
        <v>1.8171599762877597</v>
      </c>
      <c r="R189" s="95">
        <f t="shared" si="93"/>
        <v>-24224.654782608726</v>
      </c>
      <c r="S189" s="13">
        <f t="shared" si="88"/>
        <v>11885</v>
      </c>
      <c r="T189" s="95"/>
      <c r="U189" s="95"/>
      <c r="V189" s="13"/>
    </row>
    <row r="190" spans="2:22" x14ac:dyDescent="0.25">
      <c r="B190" s="7">
        <v>186</v>
      </c>
      <c r="C190" s="19">
        <v>44077</v>
      </c>
      <c r="D190" s="7">
        <f t="shared" si="95"/>
        <v>21425</v>
      </c>
      <c r="E190" s="2">
        <f t="shared" si="96"/>
        <v>373</v>
      </c>
      <c r="F190" s="26">
        <f t="shared" si="97"/>
        <v>857</v>
      </c>
      <c r="G190" s="121">
        <f t="shared" si="89"/>
        <v>7.936657876146648E-3</v>
      </c>
      <c r="H190" s="72">
        <f t="shared" si="90"/>
        <v>1</v>
      </c>
      <c r="I190" s="7">
        <f t="shared" si="98"/>
        <v>1912</v>
      </c>
      <c r="J190" s="2">
        <f t="shared" si="99"/>
        <v>11829</v>
      </c>
      <c r="K190" s="38">
        <f t="shared" si="100"/>
        <v>207</v>
      </c>
      <c r="L190" s="7">
        <f t="shared" si="101"/>
        <v>0</v>
      </c>
      <c r="M190" s="2">
        <f t="shared" si="94"/>
        <v>-56</v>
      </c>
      <c r="N190" s="38">
        <f t="shared" si="102"/>
        <v>-1</v>
      </c>
      <c r="P190" s="45">
        <f t="shared" si="91"/>
        <v>1.8596361737754693E-5</v>
      </c>
      <c r="Q190" s="44">
        <f t="shared" si="92"/>
        <v>1.8181968372122772</v>
      </c>
      <c r="R190" s="44">
        <f t="shared" si="93"/>
        <v>-24111.04782608699</v>
      </c>
      <c r="S190" s="14">
        <f t="shared" si="88"/>
        <v>11829</v>
      </c>
      <c r="T190" s="44"/>
      <c r="U190" s="44"/>
      <c r="V190" s="14"/>
    </row>
    <row r="191" spans="2:22" x14ac:dyDescent="0.25">
      <c r="B191" s="9">
        <v>187</v>
      </c>
      <c r="C191" s="18">
        <v>44078</v>
      </c>
      <c r="D191" s="9">
        <f t="shared" si="95"/>
        <v>21425</v>
      </c>
      <c r="E191" s="3">
        <f t="shared" si="96"/>
        <v>373</v>
      </c>
      <c r="F191" s="25">
        <f t="shared" si="97"/>
        <v>857</v>
      </c>
      <c r="G191" s="120">
        <f t="shared" si="89"/>
        <v>7.936657876146648E-3</v>
      </c>
      <c r="H191" s="71">
        <f t="shared" ref="H191:H198" si="103">D191/D190</f>
        <v>1</v>
      </c>
      <c r="I191" s="9">
        <f t="shared" si="98"/>
        <v>1912</v>
      </c>
      <c r="J191" s="3">
        <f t="shared" si="99"/>
        <v>11773</v>
      </c>
      <c r="K191" s="43">
        <f t="shared" si="100"/>
        <v>206</v>
      </c>
      <c r="L191" s="9">
        <f t="shared" si="101"/>
        <v>0</v>
      </c>
      <c r="M191" s="3">
        <f t="shared" si="94"/>
        <v>-56</v>
      </c>
      <c r="N191" s="43">
        <f t="shared" si="102"/>
        <v>-1</v>
      </c>
      <c r="P191" s="96">
        <f t="shared" si="91"/>
        <v>1.8596361737754693E-5</v>
      </c>
      <c r="Q191" s="95">
        <f t="shared" si="92"/>
        <v>1.8192336981367947</v>
      </c>
      <c r="R191" s="95">
        <f t="shared" si="93"/>
        <v>-23997.440869565249</v>
      </c>
      <c r="S191" s="13">
        <f t="shared" si="88"/>
        <v>11773</v>
      </c>
      <c r="T191" s="95"/>
      <c r="U191" s="95"/>
      <c r="V191" s="13"/>
    </row>
    <row r="192" spans="2:22" x14ac:dyDescent="0.25">
      <c r="B192" s="7">
        <v>188</v>
      </c>
      <c r="C192" s="19">
        <v>44079</v>
      </c>
      <c r="D192" s="7">
        <f t="shared" si="95"/>
        <v>21425</v>
      </c>
      <c r="E192" s="2">
        <f t="shared" si="96"/>
        <v>373</v>
      </c>
      <c r="F192" s="26">
        <f t="shared" si="97"/>
        <v>857</v>
      </c>
      <c r="G192" s="121">
        <f t="shared" si="89"/>
        <v>7.936657876146648E-3</v>
      </c>
      <c r="H192" s="72">
        <f t="shared" si="103"/>
        <v>1</v>
      </c>
      <c r="I192" s="7">
        <f t="shared" si="98"/>
        <v>1911</v>
      </c>
      <c r="J192" s="2">
        <f t="shared" si="99"/>
        <v>11718</v>
      </c>
      <c r="K192" s="38">
        <f t="shared" si="100"/>
        <v>205</v>
      </c>
      <c r="L192" s="7">
        <f t="shared" si="101"/>
        <v>-1</v>
      </c>
      <c r="M192" s="2">
        <f t="shared" si="94"/>
        <v>-55</v>
      </c>
      <c r="N192" s="38">
        <f t="shared" si="102"/>
        <v>-1</v>
      </c>
      <c r="P192" s="45">
        <f t="shared" si="91"/>
        <v>1.8596361737754693E-5</v>
      </c>
      <c r="Q192" s="44">
        <f t="shared" si="92"/>
        <v>1.8202705590613122</v>
      </c>
      <c r="R192" s="44">
        <f t="shared" si="93"/>
        <v>-23883.833913043509</v>
      </c>
      <c r="S192" s="14">
        <f t="shared" si="88"/>
        <v>11718</v>
      </c>
      <c r="T192" s="44"/>
      <c r="U192" s="44"/>
      <c r="V192" s="14"/>
    </row>
    <row r="193" spans="2:22" x14ac:dyDescent="0.25">
      <c r="B193" s="9">
        <v>189</v>
      </c>
      <c r="C193" s="18">
        <v>44080</v>
      </c>
      <c r="D193" s="9">
        <f t="shared" si="95"/>
        <v>21425</v>
      </c>
      <c r="E193" s="3">
        <f t="shared" si="96"/>
        <v>373</v>
      </c>
      <c r="F193" s="25">
        <f t="shared" si="97"/>
        <v>857</v>
      </c>
      <c r="G193" s="120">
        <f t="shared" si="89"/>
        <v>7.936657876146648E-3</v>
      </c>
      <c r="H193" s="71">
        <f t="shared" si="103"/>
        <v>1</v>
      </c>
      <c r="I193" s="9">
        <f t="shared" si="98"/>
        <v>1911</v>
      </c>
      <c r="J193" s="3">
        <f t="shared" si="99"/>
        <v>11663</v>
      </c>
      <c r="K193" s="43">
        <f t="shared" si="100"/>
        <v>204</v>
      </c>
      <c r="L193" s="9">
        <f t="shared" si="101"/>
        <v>0</v>
      </c>
      <c r="M193" s="3">
        <f t="shared" si="94"/>
        <v>-55</v>
      </c>
      <c r="N193" s="43">
        <f t="shared" si="102"/>
        <v>-1</v>
      </c>
      <c r="P193" s="96">
        <f t="shared" si="91"/>
        <v>1.8596361737754693E-5</v>
      </c>
      <c r="Q193" s="95">
        <f t="shared" si="92"/>
        <v>1.8213074199858297</v>
      </c>
      <c r="R193" s="95">
        <f t="shared" si="93"/>
        <v>-23772.255652173943</v>
      </c>
      <c r="S193" s="13">
        <f t="shared" si="88"/>
        <v>11663</v>
      </c>
      <c r="T193" s="95"/>
      <c r="U193" s="95"/>
      <c r="V193" s="13"/>
    </row>
    <row r="194" spans="2:22" x14ac:dyDescent="0.25">
      <c r="B194" s="7">
        <v>190</v>
      </c>
      <c r="C194" s="19">
        <v>44081</v>
      </c>
      <c r="D194" s="7">
        <f t="shared" si="95"/>
        <v>21425</v>
      </c>
      <c r="E194" s="2">
        <f t="shared" si="96"/>
        <v>373</v>
      </c>
      <c r="F194" s="26">
        <f t="shared" si="97"/>
        <v>857</v>
      </c>
      <c r="G194" s="121">
        <f t="shared" si="89"/>
        <v>7.936657876146648E-3</v>
      </c>
      <c r="H194" s="72">
        <f t="shared" si="103"/>
        <v>1</v>
      </c>
      <c r="I194" s="7">
        <f t="shared" si="98"/>
        <v>1910</v>
      </c>
      <c r="J194" s="2">
        <f t="shared" si="99"/>
        <v>11608</v>
      </c>
      <c r="K194" s="38">
        <f t="shared" si="100"/>
        <v>203</v>
      </c>
      <c r="L194" s="7">
        <f t="shared" si="101"/>
        <v>-1</v>
      </c>
      <c r="M194" s="2">
        <f t="shared" si="94"/>
        <v>-55</v>
      </c>
      <c r="N194" s="38">
        <f t="shared" si="102"/>
        <v>-1</v>
      </c>
      <c r="P194" s="45">
        <f t="shared" si="91"/>
        <v>1.8596361737754693E-5</v>
      </c>
      <c r="Q194" s="44">
        <f t="shared" si="92"/>
        <v>1.8223259252815813</v>
      </c>
      <c r="R194" s="44">
        <f t="shared" si="93"/>
        <v>-23660.67739130438</v>
      </c>
      <c r="S194" s="14">
        <f t="shared" si="88"/>
        <v>11608</v>
      </c>
      <c r="T194" s="44"/>
      <c r="U194" s="44"/>
      <c r="V194" s="14"/>
    </row>
    <row r="195" spans="2:22" x14ac:dyDescent="0.25">
      <c r="B195" s="9">
        <v>191</v>
      </c>
      <c r="C195" s="18">
        <v>44082</v>
      </c>
      <c r="D195" s="9">
        <f t="shared" si="95"/>
        <v>21425</v>
      </c>
      <c r="E195" s="3">
        <f t="shared" si="96"/>
        <v>373</v>
      </c>
      <c r="F195" s="25">
        <f t="shared" si="97"/>
        <v>857</v>
      </c>
      <c r="G195" s="120">
        <f t="shared" si="89"/>
        <v>7.936657876146648E-3</v>
      </c>
      <c r="H195" s="71">
        <f t="shared" si="103"/>
        <v>1</v>
      </c>
      <c r="I195" s="9">
        <f t="shared" si="98"/>
        <v>1910</v>
      </c>
      <c r="J195" s="3">
        <f t="shared" si="99"/>
        <v>11553</v>
      </c>
      <c r="K195" s="43">
        <f t="shared" si="100"/>
        <v>202</v>
      </c>
      <c r="L195" s="9">
        <f t="shared" si="101"/>
        <v>0</v>
      </c>
      <c r="M195" s="3">
        <f t="shared" si="94"/>
        <v>-55</v>
      </c>
      <c r="N195" s="43">
        <f t="shared" si="102"/>
        <v>-1</v>
      </c>
      <c r="P195" s="96">
        <f t="shared" si="91"/>
        <v>1.8596361737754693E-5</v>
      </c>
      <c r="Q195" s="95">
        <f t="shared" si="92"/>
        <v>1.8233627862060988</v>
      </c>
      <c r="R195" s="95">
        <f t="shared" si="93"/>
        <v>-23549.099130434814</v>
      </c>
      <c r="S195" s="13">
        <f t="shared" si="88"/>
        <v>11553</v>
      </c>
      <c r="T195" s="95"/>
      <c r="U195" s="95"/>
      <c r="V195" s="13"/>
    </row>
    <row r="196" spans="2:22" x14ac:dyDescent="0.25">
      <c r="B196" s="7">
        <v>192</v>
      </c>
      <c r="C196" s="19">
        <v>44083</v>
      </c>
      <c r="D196" s="7">
        <f t="shared" si="95"/>
        <v>21425</v>
      </c>
      <c r="E196" s="2">
        <f t="shared" si="96"/>
        <v>373</v>
      </c>
      <c r="F196" s="26">
        <f t="shared" si="97"/>
        <v>857</v>
      </c>
      <c r="G196" s="121">
        <f t="shared" si="89"/>
        <v>7.936657876146648E-3</v>
      </c>
      <c r="H196" s="72">
        <f t="shared" si="103"/>
        <v>1</v>
      </c>
      <c r="I196" s="7">
        <f t="shared" si="98"/>
        <v>1910</v>
      </c>
      <c r="J196" s="2">
        <f t="shared" si="99"/>
        <v>11499</v>
      </c>
      <c r="K196" s="38">
        <f t="shared" si="100"/>
        <v>201</v>
      </c>
      <c r="L196" s="7">
        <f t="shared" si="101"/>
        <v>0</v>
      </c>
      <c r="M196" s="2">
        <f t="shared" si="94"/>
        <v>-54</v>
      </c>
      <c r="N196" s="38">
        <f t="shared" si="102"/>
        <v>-1</v>
      </c>
      <c r="P196" s="45">
        <f t="shared" si="91"/>
        <v>1.8596361737754693E-5</v>
      </c>
      <c r="Q196" s="44">
        <f t="shared" si="92"/>
        <v>1.8243812915018507</v>
      </c>
      <c r="R196" s="44">
        <f t="shared" si="93"/>
        <v>-23437.520869565247</v>
      </c>
      <c r="S196" s="14">
        <f t="shared" si="88"/>
        <v>11499</v>
      </c>
      <c r="T196" s="44"/>
      <c r="U196" s="44"/>
      <c r="V196" s="14"/>
    </row>
    <row r="197" spans="2:22" x14ac:dyDescent="0.25">
      <c r="B197" s="9">
        <v>193</v>
      </c>
      <c r="C197" s="18">
        <v>44084</v>
      </c>
      <c r="D197" s="9">
        <f t="shared" si="95"/>
        <v>21425</v>
      </c>
      <c r="E197" s="3">
        <f t="shared" si="96"/>
        <v>373</v>
      </c>
      <c r="F197" s="25">
        <f t="shared" si="97"/>
        <v>857</v>
      </c>
      <c r="G197" s="120">
        <f t="shared" si="89"/>
        <v>7.936657876146648E-3</v>
      </c>
      <c r="H197" s="71">
        <f t="shared" si="103"/>
        <v>1</v>
      </c>
      <c r="I197" s="9">
        <f t="shared" si="98"/>
        <v>1909</v>
      </c>
      <c r="J197" s="3">
        <f t="shared" si="99"/>
        <v>11445</v>
      </c>
      <c r="K197" s="43">
        <f t="shared" si="100"/>
        <v>200</v>
      </c>
      <c r="L197" s="9">
        <f t="shared" si="101"/>
        <v>-1</v>
      </c>
      <c r="M197" s="3">
        <f t="shared" si="94"/>
        <v>-54</v>
      </c>
      <c r="N197" s="43">
        <f t="shared" si="102"/>
        <v>-1</v>
      </c>
      <c r="P197" s="96">
        <f t="shared" si="91"/>
        <v>1.8596361737754693E-5</v>
      </c>
      <c r="Q197" s="95">
        <f t="shared" si="92"/>
        <v>1.8253814411688365</v>
      </c>
      <c r="R197" s="95">
        <f t="shared" si="93"/>
        <v>-23327.971304347855</v>
      </c>
      <c r="S197" s="13">
        <f t="shared" si="88"/>
        <v>11445</v>
      </c>
      <c r="T197" s="95"/>
      <c r="U197" s="95"/>
      <c r="V197" s="13"/>
    </row>
    <row r="198" spans="2:22" x14ac:dyDescent="0.25">
      <c r="B198" s="32">
        <v>194</v>
      </c>
      <c r="C198" s="33">
        <v>44085</v>
      </c>
      <c r="D198" s="32">
        <f t="shared" si="95"/>
        <v>21425</v>
      </c>
      <c r="E198" s="55">
        <f t="shared" si="96"/>
        <v>373</v>
      </c>
      <c r="F198" s="125">
        <f t="shared" si="97"/>
        <v>857</v>
      </c>
      <c r="G198" s="122">
        <f t="shared" si="89"/>
        <v>7.936657876146648E-3</v>
      </c>
      <c r="H198" s="73">
        <f t="shared" si="103"/>
        <v>1</v>
      </c>
      <c r="I198" s="32">
        <f t="shared" si="98"/>
        <v>1908</v>
      </c>
      <c r="J198" s="55">
        <f t="shared" si="99"/>
        <v>11391</v>
      </c>
      <c r="K198" s="116">
        <f t="shared" si="100"/>
        <v>199</v>
      </c>
      <c r="L198" s="32">
        <f t="shared" si="101"/>
        <v>-1</v>
      </c>
      <c r="M198" s="55">
        <f t="shared" si="94"/>
        <v>-54</v>
      </c>
      <c r="N198" s="116">
        <f t="shared" si="102"/>
        <v>-1</v>
      </c>
      <c r="P198" s="45">
        <f t="shared" si="91"/>
        <v>1.8596361737754693E-5</v>
      </c>
      <c r="Q198" s="44">
        <f t="shared" si="92"/>
        <v>1.8263999464645884</v>
      </c>
      <c r="R198" s="44">
        <f t="shared" si="93"/>
        <v>-23218.421739130466</v>
      </c>
      <c r="S198" s="14">
        <f t="shared" si="88"/>
        <v>11391</v>
      </c>
      <c r="T198" s="44"/>
      <c r="U198" s="44"/>
      <c r="V198" s="14"/>
    </row>
    <row r="199" spans="2:22" x14ac:dyDescent="0.25">
      <c r="B199" s="9">
        <v>195</v>
      </c>
      <c r="C199" s="126">
        <v>44086</v>
      </c>
      <c r="D199" s="9">
        <f t="shared" ref="D199:D202" si="104">D198+IF(M199&gt;0,M199,0)</f>
        <v>21425</v>
      </c>
      <c r="E199" s="3">
        <f t="shared" ref="E199:E202" si="105">E198+IF(N199&gt;0,N199,0)</f>
        <v>373</v>
      </c>
      <c r="F199" s="43">
        <f t="shared" si="97"/>
        <v>857</v>
      </c>
      <c r="G199" s="77">
        <f t="shared" ref="G199:G202" si="106">D199/U$3</f>
        <v>7.936657876146648E-3</v>
      </c>
      <c r="H199" s="10">
        <f t="shared" ref="H199:H203" si="107">D199/D198</f>
        <v>1</v>
      </c>
      <c r="I199" s="9">
        <f t="shared" si="98"/>
        <v>1908</v>
      </c>
      <c r="J199" s="3">
        <f t="shared" ref="J199:J202" si="108">S199</f>
        <v>11337</v>
      </c>
      <c r="K199" s="43">
        <f t="shared" si="100"/>
        <v>198</v>
      </c>
      <c r="L199" s="9">
        <f t="shared" ref="L199:L202" si="109">I199-I198</f>
        <v>0</v>
      </c>
      <c r="M199" s="3">
        <f t="shared" ref="M199:M202" si="110">J199-J198</f>
        <v>-54</v>
      </c>
      <c r="N199" s="43">
        <f t="shared" ref="N199:N202" si="111">K199-K198</f>
        <v>-1</v>
      </c>
      <c r="P199" s="9">
        <f t="shared" si="91"/>
        <v>1.8596361737754693E-5</v>
      </c>
      <c r="Q199" s="3">
        <f t="shared" si="92"/>
        <v>1.82741845176034</v>
      </c>
      <c r="R199" s="3">
        <f t="shared" si="93"/>
        <v>-23108.872173913074</v>
      </c>
      <c r="S199" s="43">
        <f t="shared" ref="S199:S203" si="112">INT(((-Q199+SQRT((Q199^2)-(4*P199*R199)))/(2*P199)))</f>
        <v>11337</v>
      </c>
      <c r="T199" s="3"/>
      <c r="U199" s="3"/>
      <c r="V199" s="43"/>
    </row>
    <row r="200" spans="2:22" x14ac:dyDescent="0.25">
      <c r="B200" s="7">
        <v>196</v>
      </c>
      <c r="C200" s="33">
        <v>44087</v>
      </c>
      <c r="D200" s="7">
        <f t="shared" si="104"/>
        <v>21425</v>
      </c>
      <c r="E200" s="2">
        <f t="shared" si="105"/>
        <v>373</v>
      </c>
      <c r="F200" s="38">
        <f t="shared" si="97"/>
        <v>857</v>
      </c>
      <c r="G200" s="78">
        <f t="shared" si="106"/>
        <v>7.936657876146648E-3</v>
      </c>
      <c r="H200" s="8">
        <f t="shared" si="107"/>
        <v>1</v>
      </c>
      <c r="I200" s="7">
        <f t="shared" si="98"/>
        <v>1907</v>
      </c>
      <c r="J200" s="2">
        <f t="shared" si="108"/>
        <v>11283</v>
      </c>
      <c r="K200" s="38">
        <f t="shared" si="100"/>
        <v>197</v>
      </c>
      <c r="L200" s="7">
        <f t="shared" si="109"/>
        <v>-1</v>
      </c>
      <c r="M200" s="2">
        <f t="shared" si="110"/>
        <v>-54</v>
      </c>
      <c r="N200" s="38">
        <f t="shared" si="111"/>
        <v>-1</v>
      </c>
      <c r="P200" s="7">
        <f t="shared" si="91"/>
        <v>1.8596361737754693E-5</v>
      </c>
      <c r="Q200" s="2">
        <f t="shared" si="92"/>
        <v>1.8284186014273258</v>
      </c>
      <c r="R200" s="2">
        <f t="shared" si="93"/>
        <v>-22999.322608695682</v>
      </c>
      <c r="S200" s="38">
        <f t="shared" si="112"/>
        <v>11283</v>
      </c>
      <c r="T200" s="2"/>
      <c r="U200" s="2"/>
      <c r="V200" s="38"/>
    </row>
    <row r="201" spans="2:22" x14ac:dyDescent="0.25">
      <c r="B201" s="9">
        <v>197</v>
      </c>
      <c r="C201" s="126">
        <v>44088</v>
      </c>
      <c r="D201" s="9">
        <f t="shared" si="104"/>
        <v>21425</v>
      </c>
      <c r="E201" s="3">
        <f t="shared" si="105"/>
        <v>373</v>
      </c>
      <c r="F201" s="43">
        <f t="shared" si="97"/>
        <v>857</v>
      </c>
      <c r="G201" s="77">
        <f t="shared" si="106"/>
        <v>7.936657876146648E-3</v>
      </c>
      <c r="H201" s="10">
        <f t="shared" si="107"/>
        <v>1</v>
      </c>
      <c r="I201" s="9">
        <f t="shared" si="98"/>
        <v>1907</v>
      </c>
      <c r="J201" s="3">
        <f t="shared" si="108"/>
        <v>11229</v>
      </c>
      <c r="K201" s="43">
        <f t="shared" si="100"/>
        <v>196</v>
      </c>
      <c r="L201" s="9">
        <f t="shared" si="109"/>
        <v>0</v>
      </c>
      <c r="M201" s="3">
        <f t="shared" si="110"/>
        <v>-54</v>
      </c>
      <c r="N201" s="43">
        <f t="shared" si="111"/>
        <v>-1</v>
      </c>
      <c r="P201" s="9">
        <f t="shared" si="91"/>
        <v>1.8596361737754693E-5</v>
      </c>
      <c r="Q201" s="3">
        <f t="shared" si="92"/>
        <v>1.8294371067230775</v>
      </c>
      <c r="R201" s="3">
        <f t="shared" si="93"/>
        <v>-22889.77304347829</v>
      </c>
      <c r="S201" s="43">
        <f t="shared" si="112"/>
        <v>11229</v>
      </c>
      <c r="T201" s="3"/>
      <c r="U201" s="3"/>
      <c r="V201" s="43"/>
    </row>
    <row r="202" spans="2:22" x14ac:dyDescent="0.25">
      <c r="B202" s="7">
        <v>198</v>
      </c>
      <c r="C202" s="33">
        <v>44089</v>
      </c>
      <c r="D202" s="7">
        <f t="shared" si="104"/>
        <v>21425</v>
      </c>
      <c r="E202" s="2">
        <f t="shared" si="105"/>
        <v>373</v>
      </c>
      <c r="F202" s="38">
        <f t="shared" si="97"/>
        <v>857</v>
      </c>
      <c r="G202" s="78">
        <f t="shared" si="106"/>
        <v>7.936657876146648E-3</v>
      </c>
      <c r="H202" s="8">
        <f t="shared" si="107"/>
        <v>1</v>
      </c>
      <c r="I202" s="7">
        <f t="shared" si="98"/>
        <v>1906</v>
      </c>
      <c r="J202" s="2">
        <f t="shared" si="108"/>
        <v>11176</v>
      </c>
      <c r="K202" s="38">
        <f t="shared" si="100"/>
        <v>195</v>
      </c>
      <c r="L202" s="7">
        <f t="shared" si="109"/>
        <v>-1</v>
      </c>
      <c r="M202" s="2">
        <f t="shared" si="110"/>
        <v>-53</v>
      </c>
      <c r="N202" s="38">
        <f t="shared" si="111"/>
        <v>-1</v>
      </c>
      <c r="P202" s="7">
        <f t="shared" si="91"/>
        <v>1.8596361737754693E-5</v>
      </c>
      <c r="Q202" s="2">
        <f t="shared" si="92"/>
        <v>1.8304372563900635</v>
      </c>
      <c r="R202" s="2">
        <f t="shared" si="93"/>
        <v>-22780.223478260898</v>
      </c>
      <c r="S202" s="38">
        <f t="shared" si="112"/>
        <v>11176</v>
      </c>
      <c r="T202" s="2"/>
      <c r="U202" s="2"/>
      <c r="V202" s="38"/>
    </row>
    <row r="203" spans="2:22" x14ac:dyDescent="0.25">
      <c r="B203" s="9">
        <v>199</v>
      </c>
      <c r="C203" s="126">
        <v>44090</v>
      </c>
      <c r="D203" s="9">
        <f>D202+IF(M203&gt;0,M203,0)</f>
        <v>21425</v>
      </c>
      <c r="E203" s="3">
        <f>E202+IF(N203&gt;0,N203,0)</f>
        <v>373</v>
      </c>
      <c r="F203" s="43">
        <f t="shared" si="97"/>
        <v>857</v>
      </c>
      <c r="G203" s="77">
        <f>D203/U$3</f>
        <v>7.936657876146648E-3</v>
      </c>
      <c r="H203" s="10">
        <f t="shared" si="107"/>
        <v>1</v>
      </c>
      <c r="I203" s="9">
        <f t="shared" si="98"/>
        <v>1905</v>
      </c>
      <c r="J203" s="3">
        <f>S203</f>
        <v>11123</v>
      </c>
      <c r="K203" s="43">
        <f t="shared" si="100"/>
        <v>194</v>
      </c>
      <c r="L203" s="9">
        <f>I203-I202</f>
        <v>-1</v>
      </c>
      <c r="M203" s="3">
        <f>J203-J202</f>
        <v>-53</v>
      </c>
      <c r="N203" s="43">
        <f>K203-K202</f>
        <v>-1</v>
      </c>
      <c r="P203" s="9">
        <f t="shared" si="91"/>
        <v>1.8596361737754693E-5</v>
      </c>
      <c r="Q203" s="3">
        <f t="shared" si="92"/>
        <v>1.8314374060570493</v>
      </c>
      <c r="R203" s="3">
        <f t="shared" si="93"/>
        <v>-22672.702608695683</v>
      </c>
      <c r="S203" s="43">
        <f t="shared" si="112"/>
        <v>11123</v>
      </c>
      <c r="T203" s="3"/>
      <c r="U203" s="3"/>
      <c r="V203" s="43"/>
    </row>
    <row r="204" spans="2:22" ht="15.75" thickBot="1" x14ac:dyDescent="0.3">
      <c r="B204" s="62">
        <v>200</v>
      </c>
      <c r="C204" s="63">
        <v>44091</v>
      </c>
      <c r="D204" s="62">
        <f t="shared" ref="D204" si="113">D203+IF(M204&gt;0,M204,0)</f>
        <v>21425</v>
      </c>
      <c r="E204" s="80">
        <f t="shared" ref="E204" si="114">E203+IF(N204&gt;0,N204,0)</f>
        <v>373</v>
      </c>
      <c r="F204" s="81">
        <f t="shared" si="97"/>
        <v>857</v>
      </c>
      <c r="G204" s="101">
        <f t="shared" ref="G204" si="115">D204/U$3</f>
        <v>7.936657876146648E-3</v>
      </c>
      <c r="H204" s="117">
        <f t="shared" ref="H204" si="116">D204/D203</f>
        <v>1</v>
      </c>
      <c r="I204" s="62">
        <f t="shared" si="98"/>
        <v>1905</v>
      </c>
      <c r="J204" s="80">
        <f t="shared" ref="J204" si="117">S204</f>
        <v>11070</v>
      </c>
      <c r="K204" s="81">
        <f t="shared" si="100"/>
        <v>193</v>
      </c>
      <c r="L204" s="62">
        <f t="shared" ref="L204" si="118">I204-I203</f>
        <v>0</v>
      </c>
      <c r="M204" s="80">
        <f t="shared" ref="M204" si="119">J204-J203</f>
        <v>-53</v>
      </c>
      <c r="N204" s="81">
        <f t="shared" ref="N204" si="120">K204-K203</f>
        <v>-1</v>
      </c>
      <c r="P204" s="62">
        <f t="shared" si="91"/>
        <v>1.8596361737754693E-5</v>
      </c>
      <c r="Q204" s="80">
        <f t="shared" si="92"/>
        <v>1.8324375557240353</v>
      </c>
      <c r="R204" s="80">
        <f t="shared" si="93"/>
        <v>-22565.181739130465</v>
      </c>
      <c r="S204" s="81">
        <f t="shared" ref="S204" si="121">INT(((-Q204+SQRT((Q204^2)-(4*P204*R204)))/(2*P204)))</f>
        <v>11070</v>
      </c>
      <c r="T204" s="80"/>
      <c r="U204" s="80"/>
      <c r="V204" s="81"/>
    </row>
    <row r="205" spans="2:22" x14ac:dyDescent="0.25">
      <c r="B205" s="87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</row>
    <row r="206" spans="2:22" x14ac:dyDescent="0.25">
      <c r="B206" s="87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</row>
    <row r="207" spans="2:22" x14ac:dyDescent="0.25">
      <c r="B207" s="8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</row>
    <row r="208" spans="2:22" x14ac:dyDescent="0.25">
      <c r="B208" s="87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</row>
    <row r="209" spans="2:21" x14ac:dyDescent="0.25">
      <c r="B209" s="87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</row>
    <row r="210" spans="2:21" x14ac:dyDescent="0.25">
      <c r="B210" s="87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</row>
    <row r="211" spans="2:21" x14ac:dyDescent="0.25">
      <c r="B211" s="87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</row>
    <row r="212" spans="2:21" x14ac:dyDescent="0.25">
      <c r="B212" s="87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</row>
    <row r="213" spans="2:21" x14ac:dyDescent="0.25">
      <c r="B213" s="87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</row>
    <row r="214" spans="2:21" x14ac:dyDescent="0.25">
      <c r="B214" s="87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</row>
    <row r="215" spans="2:21" x14ac:dyDescent="0.25">
      <c r="B215" s="87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</row>
    <row r="216" spans="2:21" x14ac:dyDescent="0.25">
      <c r="B216" s="87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</row>
    <row r="217" spans="2:21" x14ac:dyDescent="0.25">
      <c r="B217" s="8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</row>
    <row r="218" spans="2:21" x14ac:dyDescent="0.25">
      <c r="B218" s="87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</row>
    <row r="219" spans="2:21" x14ac:dyDescent="0.25">
      <c r="B219" s="87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</row>
    <row r="220" spans="2:21" x14ac:dyDescent="0.25">
      <c r="B220" s="87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</row>
    <row r="221" spans="2:21" x14ac:dyDescent="0.25">
      <c r="B221" s="87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</row>
    <row r="222" spans="2:21" x14ac:dyDescent="0.25">
      <c r="B222" s="87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</row>
    <row r="223" spans="2:21" x14ac:dyDescent="0.25">
      <c r="B223" s="87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</row>
    <row r="224" spans="2:21" x14ac:dyDescent="0.25">
      <c r="B224" s="87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</row>
    <row r="225" spans="2:21" x14ac:dyDescent="0.25">
      <c r="B225" s="87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 spans="2:21" x14ac:dyDescent="0.25">
      <c r="B226" s="87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</row>
    <row r="227" spans="2:21" x14ac:dyDescent="0.25">
      <c r="B227" s="8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</row>
    <row r="228" spans="2:21" x14ac:dyDescent="0.25">
      <c r="B228" s="87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</row>
    <row r="229" spans="2:21" x14ac:dyDescent="0.25">
      <c r="B229" s="87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</row>
    <row r="230" spans="2:21" x14ac:dyDescent="0.25">
      <c r="B230" s="87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</row>
    <row r="231" spans="2:21" x14ac:dyDescent="0.25">
      <c r="B231" s="87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</row>
    <row r="232" spans="2:21" x14ac:dyDescent="0.25">
      <c r="B232" s="87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</row>
    <row r="233" spans="2:21" x14ac:dyDescent="0.25">
      <c r="B233" s="87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</row>
    <row r="234" spans="2:21" x14ac:dyDescent="0.25">
      <c r="B234" s="87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</row>
    <row r="235" spans="2:21" x14ac:dyDescent="0.25">
      <c r="B235" s="87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</row>
    <row r="236" spans="2:21" x14ac:dyDescent="0.25">
      <c r="B236" s="87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</row>
    <row r="237" spans="2:21" x14ac:dyDescent="0.25">
      <c r="B237" s="8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</row>
    <row r="238" spans="2:21" x14ac:dyDescent="0.25">
      <c r="B238" s="87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</row>
    <row r="239" spans="2:21" x14ac:dyDescent="0.25">
      <c r="B239" s="87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</row>
    <row r="240" spans="2:21" x14ac:dyDescent="0.25">
      <c r="B240" s="87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</row>
    <row r="241" spans="2:21" x14ac:dyDescent="0.25">
      <c r="B241" s="87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</row>
    <row r="242" spans="2:21" x14ac:dyDescent="0.25">
      <c r="B242" s="87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</row>
    <row r="243" spans="2:21" x14ac:dyDescent="0.25">
      <c r="B243" s="87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</row>
    <row r="244" spans="2:21" x14ac:dyDescent="0.25">
      <c r="B244" s="87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</row>
    <row r="245" spans="2:21" x14ac:dyDescent="0.25">
      <c r="B245" s="87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</row>
    <row r="246" spans="2:21" x14ac:dyDescent="0.25">
      <c r="B246" s="87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</row>
    <row r="247" spans="2:21" x14ac:dyDescent="0.25">
      <c r="B247" s="8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</row>
    <row r="248" spans="2:21" x14ac:dyDescent="0.25">
      <c r="B248" s="87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</row>
    <row r="249" spans="2:21" x14ac:dyDescent="0.25">
      <c r="B249" s="87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</row>
    <row r="250" spans="2:21" x14ac:dyDescent="0.25">
      <c r="B250" s="87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</row>
    <row r="251" spans="2:21" x14ac:dyDescent="0.25">
      <c r="B251" s="87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</row>
    <row r="252" spans="2:21" x14ac:dyDescent="0.25">
      <c r="B252" s="87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</row>
    <row r="253" spans="2:21" x14ac:dyDescent="0.25">
      <c r="B253" s="87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</row>
    <row r="254" spans="2:21" x14ac:dyDescent="0.25">
      <c r="B254" s="87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</row>
    <row r="255" spans="2:21" x14ac:dyDescent="0.25">
      <c r="B255" s="87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2:21" x14ac:dyDescent="0.25">
      <c r="B256" s="87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2:19" x14ac:dyDescent="0.25">
      <c r="B257" s="8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2:19" x14ac:dyDescent="0.25">
      <c r="B258" s="87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2:19" x14ac:dyDescent="0.25">
      <c r="B259" s="87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2:19" x14ac:dyDescent="0.25">
      <c r="B260" s="87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2:19" x14ac:dyDescent="0.25">
      <c r="B261" s="87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2:19" x14ac:dyDescent="0.25">
      <c r="B262" s="87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2:19" x14ac:dyDescent="0.25">
      <c r="B263" s="87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2:19" x14ac:dyDescent="0.25">
      <c r="B264" s="87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2:19" x14ac:dyDescent="0.25">
      <c r="B265" s="87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2:19" x14ac:dyDescent="0.25">
      <c r="B266" s="87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2:19" x14ac:dyDescent="0.25">
      <c r="B267" s="8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2:19" x14ac:dyDescent="0.25">
      <c r="B268" s="87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2:19" x14ac:dyDescent="0.25">
      <c r="B269" s="87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2:19" x14ac:dyDescent="0.25">
      <c r="B270" s="87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2:19" x14ac:dyDescent="0.25">
      <c r="B271" s="87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2:19" x14ac:dyDescent="0.25">
      <c r="B272" s="87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2:19" x14ac:dyDescent="0.25">
      <c r="B273" s="87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2:19" x14ac:dyDescent="0.25">
      <c r="B274" s="87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2:19" x14ac:dyDescent="0.25">
      <c r="B275" s="87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2:19" x14ac:dyDescent="0.25">
      <c r="B276" s="87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2:19" x14ac:dyDescent="0.25">
      <c r="B277" s="8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2:19" x14ac:dyDescent="0.25">
      <c r="B278" s="87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2:19" x14ac:dyDescent="0.25">
      <c r="B279" s="87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2:19" x14ac:dyDescent="0.25">
      <c r="B280" s="87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2:19" x14ac:dyDescent="0.25">
      <c r="B281" s="87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2:19" x14ac:dyDescent="0.25">
      <c r="B282" s="87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2:19" x14ac:dyDescent="0.25">
      <c r="B283" s="87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2:19" x14ac:dyDescent="0.25">
      <c r="B284" s="87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2:19" x14ac:dyDescent="0.25">
      <c r="B285" s="87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2:19" x14ac:dyDescent="0.25">
      <c r="B286" s="87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2:19" x14ac:dyDescent="0.25">
      <c r="B287" s="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2:19" x14ac:dyDescent="0.25">
      <c r="B288" s="87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2:19" x14ac:dyDescent="0.25">
      <c r="B289" s="87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2:19" x14ac:dyDescent="0.25">
      <c r="B290" s="87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2:19" x14ac:dyDescent="0.25">
      <c r="B291" s="87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2:19" x14ac:dyDescent="0.25">
      <c r="B292" s="87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2:19" x14ac:dyDescent="0.25">
      <c r="B293" s="87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2:19" x14ac:dyDescent="0.25">
      <c r="B294" s="87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2:19" x14ac:dyDescent="0.25">
      <c r="B295" s="87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2:19" x14ac:dyDescent="0.25">
      <c r="B296" s="87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2:19" x14ac:dyDescent="0.25">
      <c r="B297" s="8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2:19" x14ac:dyDescent="0.25">
      <c r="B298" s="87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2:19" x14ac:dyDescent="0.25">
      <c r="B299" s="87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2:19" x14ac:dyDescent="0.25">
      <c r="B300" s="87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2:19" x14ac:dyDescent="0.25">
      <c r="B301" s="87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2:19" x14ac:dyDescent="0.25">
      <c r="B302" s="87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2:19" x14ac:dyDescent="0.25">
      <c r="B303" s="87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2:19" x14ac:dyDescent="0.25">
      <c r="B304" s="87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2:19" x14ac:dyDescent="0.25">
      <c r="B305" s="87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2:19" x14ac:dyDescent="0.25">
      <c r="B306" s="87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2:19" x14ac:dyDescent="0.25">
      <c r="B307" s="8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2:19" x14ac:dyDescent="0.25">
      <c r="B308" s="87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2:19" x14ac:dyDescent="0.25">
      <c r="B309" s="87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2:19" x14ac:dyDescent="0.25">
      <c r="B310" s="87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2:19" x14ac:dyDescent="0.25">
      <c r="B311" s="87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2:19" x14ac:dyDescent="0.25">
      <c r="B312" s="87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2:19" x14ac:dyDescent="0.25">
      <c r="B313" s="87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2:19" x14ac:dyDescent="0.25">
      <c r="B314" s="87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2:19" x14ac:dyDescent="0.25">
      <c r="B315" s="87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2:19" x14ac:dyDescent="0.25">
      <c r="B316" s="87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2:19" x14ac:dyDescent="0.25">
      <c r="B317" s="8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2:19" x14ac:dyDescent="0.25">
      <c r="B318" s="87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2:19" x14ac:dyDescent="0.25">
      <c r="B319" s="87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2:19" x14ac:dyDescent="0.25">
      <c r="B320" s="87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2:19" x14ac:dyDescent="0.25">
      <c r="B321" s="87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2:19" x14ac:dyDescent="0.25">
      <c r="B322" s="87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2:19" x14ac:dyDescent="0.25">
      <c r="B323" s="87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2:19" x14ac:dyDescent="0.25">
      <c r="B324" s="87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2:19" x14ac:dyDescent="0.25">
      <c r="B325" s="87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2:19" x14ac:dyDescent="0.25">
      <c r="B326" s="87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2:19" x14ac:dyDescent="0.25">
      <c r="B327" s="8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2:19" x14ac:dyDescent="0.25">
      <c r="B328" s="87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2:19" x14ac:dyDescent="0.25">
      <c r="B329" s="87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2:19" x14ac:dyDescent="0.25">
      <c r="B330" s="87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2:19" x14ac:dyDescent="0.25">
      <c r="B331" s="87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2:19" x14ac:dyDescent="0.25">
      <c r="B332" s="87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2:19" x14ac:dyDescent="0.25">
      <c r="B333" s="87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2:19" x14ac:dyDescent="0.25">
      <c r="B334" s="87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2:19" x14ac:dyDescent="0.25">
      <c r="B335" s="87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2:19" x14ac:dyDescent="0.25">
      <c r="B336" s="87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2:19" x14ac:dyDescent="0.25">
      <c r="B337" s="8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2:19" x14ac:dyDescent="0.25">
      <c r="B338" s="87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2:19" x14ac:dyDescent="0.25">
      <c r="B339" s="87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2:19" x14ac:dyDescent="0.25">
      <c r="B340" s="87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2:19" x14ac:dyDescent="0.25">
      <c r="B341" s="87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2:19" x14ac:dyDescent="0.25">
      <c r="B342" s="87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2:19" x14ac:dyDescent="0.25">
      <c r="B343" s="87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2:19" x14ac:dyDescent="0.25">
      <c r="B344" s="87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2:19" x14ac:dyDescent="0.25">
      <c r="B345" s="87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2:19" x14ac:dyDescent="0.25">
      <c r="B346" s="87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2:19" x14ac:dyDescent="0.25">
      <c r="B347" s="8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2:19" x14ac:dyDescent="0.25">
      <c r="B348" s="87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2:19" x14ac:dyDescent="0.25">
      <c r="B349" s="87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2:19" x14ac:dyDescent="0.25">
      <c r="B350" s="87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2:19" x14ac:dyDescent="0.25">
      <c r="B351" s="87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2:19" x14ac:dyDescent="0.25">
      <c r="B352" s="87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2:19" x14ac:dyDescent="0.25">
      <c r="B353" s="87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2:19" x14ac:dyDescent="0.25">
      <c r="B354" s="87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2:19" x14ac:dyDescent="0.25">
      <c r="B355" s="87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2:19" x14ac:dyDescent="0.25">
      <c r="B356" s="87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2:19" x14ac:dyDescent="0.25">
      <c r="B357" s="8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2:19" x14ac:dyDescent="0.25">
      <c r="B358" s="87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2:19" x14ac:dyDescent="0.25">
      <c r="B359" s="87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2:19" x14ac:dyDescent="0.25">
      <c r="B360" s="87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2:19" x14ac:dyDescent="0.25">
      <c r="B361" s="87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2:19" x14ac:dyDescent="0.25">
      <c r="B362" s="87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2:19" x14ac:dyDescent="0.25">
      <c r="B363" s="87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2:19" x14ac:dyDescent="0.25">
      <c r="B364" s="87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2:19" x14ac:dyDescent="0.25">
      <c r="B365" s="87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2:19" x14ac:dyDescent="0.25">
      <c r="B366" s="87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2:19" x14ac:dyDescent="0.25">
      <c r="B367" s="8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2:19" x14ac:dyDescent="0.25">
      <c r="B368" s="87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2:19" x14ac:dyDescent="0.25">
      <c r="B369" s="87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2:19" x14ac:dyDescent="0.25">
      <c r="B370" s="87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2:19" x14ac:dyDescent="0.25">
      <c r="B371" s="87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2:19" x14ac:dyDescent="0.25">
      <c r="B372" s="87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2:19" x14ac:dyDescent="0.25">
      <c r="B373" s="87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2:19" x14ac:dyDescent="0.25">
      <c r="B374" s="87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2:19" x14ac:dyDescent="0.25">
      <c r="B375" s="87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2:19" x14ac:dyDescent="0.25">
      <c r="B376" s="87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2:19" x14ac:dyDescent="0.25">
      <c r="B377" s="8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2:19" x14ac:dyDescent="0.25">
      <c r="B378" s="87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2:19" x14ac:dyDescent="0.25">
      <c r="B379" s="87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2:19" x14ac:dyDescent="0.25">
      <c r="B380" s="87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2:19" x14ac:dyDescent="0.25">
      <c r="B381" s="87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2:19" x14ac:dyDescent="0.25">
      <c r="B382" s="87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2:19" x14ac:dyDescent="0.25">
      <c r="B383" s="87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2:19" x14ac:dyDescent="0.25">
      <c r="B384" s="87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2:19" x14ac:dyDescent="0.25">
      <c r="B385" s="87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2:19" x14ac:dyDescent="0.25">
      <c r="B386" s="87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2:19" x14ac:dyDescent="0.25">
      <c r="B387" s="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2:19" x14ac:dyDescent="0.25">
      <c r="B388" s="87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2:19" x14ac:dyDescent="0.25">
      <c r="B389" s="87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2:19" x14ac:dyDescent="0.25">
      <c r="B390" s="87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2:19" x14ac:dyDescent="0.25">
      <c r="B391" s="87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2:19" x14ac:dyDescent="0.25">
      <c r="B392" s="87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2:19" x14ac:dyDescent="0.25">
      <c r="B393" s="87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2:19" x14ac:dyDescent="0.25">
      <c r="B394" s="87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2:19" x14ac:dyDescent="0.25">
      <c r="B395" s="87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2:19" x14ac:dyDescent="0.25">
      <c r="B396" s="87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2:19" x14ac:dyDescent="0.25">
      <c r="B397" s="8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2:19" x14ac:dyDescent="0.25">
      <c r="B398" s="87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2:19" x14ac:dyDescent="0.25">
      <c r="B399" s="87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2:19" x14ac:dyDescent="0.25">
      <c r="B400" s="87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2:19" x14ac:dyDescent="0.25">
      <c r="B401" s="87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2:19" x14ac:dyDescent="0.25">
      <c r="B402" s="87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2:19" x14ac:dyDescent="0.25">
      <c r="B403" s="87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2:19" x14ac:dyDescent="0.25">
      <c r="B404" s="87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2:19" x14ac:dyDescent="0.25">
      <c r="P405" s="29"/>
      <c r="Q405" s="29"/>
      <c r="R405" s="29"/>
      <c r="S405" s="30"/>
    </row>
    <row r="406" spans="2:19" x14ac:dyDescent="0.25">
      <c r="P406" s="29"/>
      <c r="Q406" s="29"/>
      <c r="R406" s="29"/>
      <c r="S406" s="30"/>
    </row>
    <row r="407" spans="2:19" x14ac:dyDescent="0.25">
      <c r="P407" s="29"/>
      <c r="Q407" s="29"/>
      <c r="R407" s="29"/>
      <c r="S407" s="30"/>
    </row>
    <row r="408" spans="2:19" x14ac:dyDescent="0.25">
      <c r="P408" s="29"/>
      <c r="Q408" s="29"/>
      <c r="R408" s="29"/>
      <c r="S408" s="30"/>
    </row>
    <row r="409" spans="2:19" x14ac:dyDescent="0.25">
      <c r="P409" s="29"/>
      <c r="Q409" s="29"/>
      <c r="R409" s="29"/>
      <c r="S409" s="30"/>
    </row>
    <row r="410" spans="2:19" x14ac:dyDescent="0.25">
      <c r="P410" s="29"/>
      <c r="Q410" s="29"/>
      <c r="R410" s="29"/>
      <c r="S410" s="30"/>
    </row>
    <row r="411" spans="2:19" x14ac:dyDescent="0.25">
      <c r="P411" s="29"/>
      <c r="Q411" s="29"/>
      <c r="R411" s="29"/>
      <c r="S411" s="30"/>
    </row>
    <row r="412" spans="2:19" x14ac:dyDescent="0.25">
      <c r="P412" s="29"/>
      <c r="Q412" s="29"/>
      <c r="R412" s="29"/>
      <c r="S412" s="30"/>
    </row>
    <row r="413" spans="2:19" x14ac:dyDescent="0.25">
      <c r="P413" s="29"/>
      <c r="Q413" s="29"/>
      <c r="R413" s="29"/>
      <c r="S413" s="30"/>
    </row>
    <row r="414" spans="2:19" x14ac:dyDescent="0.25">
      <c r="P414" s="29"/>
      <c r="Q414" s="29"/>
      <c r="R414" s="29"/>
      <c r="S414" s="30"/>
    </row>
    <row r="415" spans="2:19" x14ac:dyDescent="0.25">
      <c r="P415" s="29"/>
      <c r="Q415" s="29"/>
      <c r="R415" s="29"/>
      <c r="S415" s="30"/>
    </row>
    <row r="416" spans="2:19" x14ac:dyDescent="0.25">
      <c r="P416" s="29"/>
      <c r="Q416" s="29"/>
      <c r="R416" s="29"/>
      <c r="S416" s="30"/>
    </row>
    <row r="417" spans="16:19" x14ac:dyDescent="0.25">
      <c r="P417" s="29"/>
      <c r="Q417" s="29"/>
      <c r="R417" s="29"/>
      <c r="S417" s="30"/>
    </row>
    <row r="418" spans="16:19" x14ac:dyDescent="0.25">
      <c r="P418" s="29"/>
      <c r="Q418" s="29"/>
      <c r="R418" s="29"/>
      <c r="S418" s="30"/>
    </row>
    <row r="419" spans="16:19" x14ac:dyDescent="0.25">
      <c r="P419" s="29"/>
      <c r="Q419" s="29"/>
      <c r="R419" s="29"/>
      <c r="S419" s="30"/>
    </row>
    <row r="420" spans="16:19" x14ac:dyDescent="0.25">
      <c r="P420" s="29"/>
      <c r="Q420" s="29"/>
      <c r="R420" s="29"/>
      <c r="S420" s="30"/>
    </row>
    <row r="421" spans="16:19" x14ac:dyDescent="0.25">
      <c r="P421" s="29"/>
      <c r="Q421" s="29"/>
      <c r="R421" s="29"/>
      <c r="S421" s="30"/>
    </row>
    <row r="422" spans="16:19" x14ac:dyDescent="0.25">
      <c r="P422" s="29"/>
      <c r="Q422" s="29"/>
      <c r="R422" s="29"/>
      <c r="S422" s="30"/>
    </row>
    <row r="423" spans="16:19" x14ac:dyDescent="0.25">
      <c r="P423" s="29"/>
      <c r="Q423" s="29"/>
      <c r="R423" s="29"/>
      <c r="S423" s="30"/>
    </row>
    <row r="424" spans="16:19" x14ac:dyDescent="0.25">
      <c r="P424" s="29"/>
      <c r="Q424" s="29"/>
      <c r="R424" s="29"/>
      <c r="S424" s="30"/>
    </row>
    <row r="425" spans="16:19" x14ac:dyDescent="0.25">
      <c r="P425" s="29"/>
      <c r="Q425" s="29"/>
      <c r="R425" s="29"/>
      <c r="S425" s="30"/>
    </row>
    <row r="426" spans="16:19" x14ac:dyDescent="0.25">
      <c r="P426" s="29"/>
      <c r="Q426" s="29"/>
      <c r="R426" s="29"/>
      <c r="S426" s="30"/>
    </row>
  </sheetData>
  <mergeCells count="12">
    <mergeCell ref="B2:G2"/>
    <mergeCell ref="H2:N2"/>
    <mergeCell ref="P11:S11"/>
    <mergeCell ref="W2:AB2"/>
    <mergeCell ref="P3:T3"/>
    <mergeCell ref="P4:T4"/>
    <mergeCell ref="P2:U2"/>
    <mergeCell ref="P5:T5"/>
    <mergeCell ref="P6:T6"/>
    <mergeCell ref="P8:T8"/>
    <mergeCell ref="P9:T9"/>
    <mergeCell ref="P7:T7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0C256-831E-4E47-A80C-824F5F28D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SPANISH SIRS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Loureiro Sancho</dc:creator>
  <cp:lastModifiedBy>Victor Loureiro Sancho</cp:lastModifiedBy>
  <dcterms:created xsi:type="dcterms:W3CDTF">2015-06-05T18:19:34Z</dcterms:created>
  <dcterms:modified xsi:type="dcterms:W3CDTF">2020-03-24T18:10:11Z</dcterms:modified>
</cp:coreProperties>
</file>