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eroz\OneDrive\Desktop\Git\WebTours\Documentation\"/>
    </mc:Choice>
  </mc:AlternateContent>
  <xr:revisionPtr revIDLastSave="0" documentId="13_ncr:1_{8D6F8190-DD0E-4C6B-B695-0303A83165C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Лист1" sheetId="4" state="hidden" r:id="rId1"/>
    <sheet name="Автоматизированный расчет" sheetId="3" r:id="rId2"/>
    <sheet name="Шаблоны соотвествие профилю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E8" i="3"/>
  <c r="E27" i="3"/>
  <c r="F27" i="3" s="1"/>
  <c r="D27" i="3"/>
  <c r="E17" i="3"/>
  <c r="F17" i="3" s="1"/>
  <c r="D17" i="3"/>
  <c r="E15" i="3"/>
  <c r="F15" i="3" s="1"/>
  <c r="D15" i="3"/>
  <c r="P2" i="3"/>
  <c r="X3" i="3"/>
  <c r="X4" i="3"/>
  <c r="X5" i="3"/>
  <c r="X6" i="3"/>
  <c r="X2" i="3"/>
  <c r="D3" i="3"/>
  <c r="D4" i="3"/>
  <c r="D5" i="3"/>
  <c r="D6" i="3"/>
  <c r="D9" i="3"/>
  <c r="D10" i="3"/>
  <c r="D11" i="3"/>
  <c r="D12" i="3"/>
  <c r="D13" i="3"/>
  <c r="D14" i="3"/>
  <c r="D16" i="3"/>
  <c r="D18" i="3"/>
  <c r="D19" i="3"/>
  <c r="D20" i="3"/>
  <c r="D21" i="3"/>
  <c r="D22" i="3"/>
  <c r="D23" i="3"/>
  <c r="D24" i="3"/>
  <c r="D25" i="3"/>
  <c r="D26" i="3"/>
  <c r="E16" i="3"/>
  <c r="F16" i="3" s="1"/>
  <c r="E18" i="3"/>
  <c r="F18" i="3" s="1"/>
  <c r="E21" i="3"/>
  <c r="F21" i="3" s="1"/>
  <c r="I14" i="2"/>
  <c r="E25" i="3"/>
  <c r="F25" i="3" s="1"/>
  <c r="E26" i="3"/>
  <c r="F26" i="3" s="1"/>
  <c r="E2" i="3"/>
  <c r="C30" i="3"/>
  <c r="G30" i="3" l="1"/>
  <c r="D30" i="3"/>
  <c r="H27" i="3"/>
  <c r="H15" i="3"/>
  <c r="H17" i="3"/>
  <c r="H18" i="3"/>
  <c r="H16" i="3"/>
  <c r="H21" i="3"/>
  <c r="H25" i="3"/>
  <c r="H26" i="3"/>
  <c r="W2" i="3"/>
  <c r="V3" i="3" s="1"/>
  <c r="S4" i="3"/>
  <c r="P3" i="3"/>
  <c r="C39" i="3"/>
  <c r="C33" i="3"/>
  <c r="C32" i="3"/>
  <c r="C34" i="3"/>
  <c r="C37" i="3"/>
  <c r="C36" i="3"/>
  <c r="C40" i="3"/>
  <c r="C38" i="3"/>
  <c r="C35" i="3"/>
  <c r="C31" i="3"/>
  <c r="G34" i="3" l="1"/>
  <c r="G38" i="3"/>
  <c r="I38" i="3" s="1"/>
  <c r="G39" i="3"/>
  <c r="I39" i="3" s="1"/>
  <c r="G31" i="3"/>
  <c r="G40" i="3"/>
  <c r="I40" i="3" s="1"/>
  <c r="G36" i="3"/>
  <c r="G35" i="3"/>
  <c r="G33" i="3"/>
  <c r="G37" i="3"/>
  <c r="I37" i="3" s="1"/>
  <c r="G32" i="3"/>
  <c r="D37" i="3"/>
  <c r="D31" i="3"/>
  <c r="C41" i="3"/>
  <c r="D41" i="3" s="1"/>
  <c r="D40" i="3"/>
  <c r="D39" i="3"/>
  <c r="D36" i="3"/>
  <c r="D38" i="3"/>
  <c r="P4" i="3"/>
  <c r="P5" i="3"/>
  <c r="P6" i="3"/>
  <c r="D2" i="3"/>
  <c r="V2" i="3"/>
  <c r="S2" i="3"/>
  <c r="U2" i="3" s="1"/>
  <c r="S6" i="3"/>
  <c r="S5" i="3"/>
  <c r="U4" i="3"/>
  <c r="S3" i="3"/>
  <c r="U3" i="3" s="1"/>
  <c r="I30" i="3" l="1"/>
  <c r="U6" i="3"/>
  <c r="U5" i="3"/>
  <c r="I32" i="3"/>
  <c r="I34" i="3"/>
  <c r="I33" i="3"/>
  <c r="I36" i="3"/>
  <c r="I35" i="3"/>
  <c r="I31" i="3"/>
  <c r="E24" i="3"/>
  <c r="F24" i="3" s="1"/>
  <c r="E20" i="3"/>
  <c r="F20" i="3" s="1"/>
  <c r="E12" i="3"/>
  <c r="F12" i="3" s="1"/>
  <c r="E10" i="3"/>
  <c r="F10" i="3" s="1"/>
  <c r="E6" i="3"/>
  <c r="F6" i="3" s="1"/>
  <c r="E23" i="3"/>
  <c r="F23" i="3" s="1"/>
  <c r="E19" i="3"/>
  <c r="F19" i="3" s="1"/>
  <c r="E11" i="3"/>
  <c r="F11" i="3" s="1"/>
  <c r="E9" i="3"/>
  <c r="F9" i="3" s="1"/>
  <c r="E5" i="3"/>
  <c r="F5" i="3" s="1"/>
  <c r="E22" i="3"/>
  <c r="F22" i="3" s="1"/>
  <c r="H22" i="3" s="1"/>
  <c r="E14" i="3"/>
  <c r="F14" i="3" s="1"/>
  <c r="F8" i="3"/>
  <c r="H8" i="3" s="1"/>
  <c r="E4" i="3"/>
  <c r="F4" i="3" s="1"/>
  <c r="F2" i="3"/>
  <c r="H2" i="3" s="1"/>
  <c r="E13" i="3"/>
  <c r="F13" i="3" s="1"/>
  <c r="H13" i="3" s="1"/>
  <c r="E7" i="3"/>
  <c r="F7" i="3" s="1"/>
  <c r="E3" i="3"/>
  <c r="F3" i="3" s="1"/>
  <c r="D34" i="3"/>
  <c r="D35" i="3"/>
  <c r="D32" i="3"/>
  <c r="D33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/>
  <c r="U7" i="3" l="1"/>
  <c r="H14" i="3"/>
  <c r="H3" i="3"/>
  <c r="H4" i="3"/>
  <c r="H24" i="3"/>
  <c r="H10" i="3"/>
  <c r="H12" i="3"/>
  <c r="H20" i="3"/>
  <c r="H6" i="3"/>
  <c r="H23" i="3"/>
  <c r="H11" i="3"/>
  <c r="H9" i="3"/>
  <c r="H7" i="3"/>
  <c r="H5" i="3"/>
  <c r="H19" i="3"/>
  <c r="V7" i="3"/>
  <c r="I40" i="2"/>
  <c r="I44" i="2"/>
  <c r="I41" i="2"/>
  <c r="I32" i="2"/>
  <c r="I31" i="2"/>
  <c r="I30" i="2"/>
  <c r="I29" i="2"/>
  <c r="I28" i="2"/>
  <c r="I27" i="2"/>
  <c r="I26" i="2"/>
</calcChain>
</file>

<file path=xl/sharedStrings.xml><?xml version="1.0" encoding="utf-8"?>
<sst xmlns="http://schemas.openxmlformats.org/spreadsheetml/2006/main" count="197" uniqueCount="76">
  <si>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</si>
  <si>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</si>
  <si>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</si>
  <si>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</si>
  <si>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</si>
  <si>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</si>
  <si>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</si>
  <si>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</si>
  <si>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</si>
  <si>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</si>
  <si>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</si>
  <si>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</si>
  <si>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</si>
  <si>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</si>
  <si>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</si>
  <si>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</si>
  <si>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</si>
  <si>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</si>
  <si>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</si>
  <si>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</si>
  <si>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</si>
  <si>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</si>
  <si>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</si>
  <si>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</si>
  <si>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</si>
  <si>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</si>
  <si>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</si>
  <si>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</si>
  <si>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</si>
  <si>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</si>
  <si>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</si>
  <si>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</si>
  <si>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</si>
  <si>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</si>
  <si>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</si>
  <si>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</si>
  <si>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</si>
  <si>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</si>
  <si>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</si>
  <si>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</si>
  <si>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</si>
  <si>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</si>
  <si>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</si>
  <si>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</si>
  <si>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</si>
  <si>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</si>
  <si>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</si>
  <si>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</si>
  <si>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</si>
  <si>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</si>
  <si>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</si>
  <si>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</si>
  <si>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</si>
  <si>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</si>
  <si>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</si>
  <si>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</si>
  <si>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</si>
  <si>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Login</t>
  </si>
  <si>
    <t>Click_Flights</t>
  </si>
  <si>
    <t>Fill_Flight</t>
  </si>
  <si>
    <t>Choose_Flight</t>
  </si>
  <si>
    <t>Fill_Payment_Info</t>
  </si>
  <si>
    <t>Logout</t>
  </si>
  <si>
    <t>Click_Itinerary</t>
  </si>
  <si>
    <t>Tickets_Remove</t>
  </si>
  <si>
    <t>OpenSite</t>
  </si>
  <si>
    <t>Click_SignUpNow</t>
  </si>
  <si>
    <t>Fillform_RegistrationUser</t>
  </si>
  <si>
    <t>Continue</t>
  </si>
  <si>
    <t>1_MAIN_BuyTicket</t>
  </si>
  <si>
    <t>5_MAIN_SelectingList</t>
  </si>
  <si>
    <t>3_MAIN_TicketSearch</t>
  </si>
  <si>
    <t>4_MAIN_DeletingTickets</t>
  </si>
  <si>
    <t>5_MAIN_RegistrationUser</t>
  </si>
  <si>
    <t>LogOut</t>
  </si>
  <si>
    <t>2_MAIN_LoginAndItinerary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</si>
</sst>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F6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7" applyNumberFormat="0" applyAlignment="0" applyProtection="0"/>
    <xf numFmtId="0" fontId="19" fillId="7" borderId="8" applyNumberFormat="0" applyAlignment="0" applyProtection="0"/>
    <xf numFmtId="0" fontId="20" fillId="7" borderId="7" applyNumberFormat="0" applyAlignment="0" applyProtection="0"/>
    <xf numFmtId="0" fontId="21" fillId="0" borderId="9" applyNumberFormat="0" applyFill="0" applyAlignment="0" applyProtection="0"/>
    <xf numFmtId="0" fontId="22" fillId="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</cellStyleXfs>
  <cellXfs count="70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left" vertical="top" wrapText="1"/>
    </xf>
    <xf numFmtId="0" fontId="10" fillId="0" borderId="3" xfId="4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10" fontId="11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left" vertical="top"/>
    </xf>
    <xf numFmtId="0" fontId="11" fillId="5" borderId="3" xfId="0" applyFont="1" applyFill="1" applyBorder="1" applyAlignment="1">
      <alignment horizontal="left" vertical="top"/>
    </xf>
    <xf numFmtId="0" fontId="2" fillId="0" borderId="3" xfId="42" applyBorder="1"/>
    <xf numFmtId="0" fontId="11" fillId="0" borderId="3" xfId="0" applyFont="1" applyBorder="1" applyAlignment="1">
      <alignment horizontal="left" vertical="top"/>
    </xf>
    <xf numFmtId="10" fontId="11" fillId="0" borderId="3" xfId="0" applyNumberFormat="1" applyFont="1" applyBorder="1" applyAlignment="1">
      <alignment horizontal="left" vertical="top"/>
    </xf>
    <xf numFmtId="0" fontId="10" fillId="0" borderId="3" xfId="4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42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7" fillId="0" borderId="0" xfId="0" applyFont="1"/>
    <xf numFmtId="1" fontId="27" fillId="0" borderId="0" xfId="0" applyNumberFormat="1" applyFont="1"/>
    <xf numFmtId="9" fontId="27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4" fillId="0" borderId="1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" fontId="0" fillId="0" borderId="16" xfId="0" applyNumberFormat="1" applyBorder="1"/>
    <xf numFmtId="0" fontId="6" fillId="0" borderId="3" xfId="0" applyFont="1" applyBorder="1" applyAlignment="1">
      <alignment vertical="center" wrapText="1"/>
    </xf>
    <xf numFmtId="0" fontId="6" fillId="39" borderId="3" xfId="0" applyFont="1" applyFill="1" applyBorder="1" applyAlignment="1">
      <alignment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4" fillId="39" borderId="3" xfId="0" applyFont="1" applyFill="1" applyBorder="1" applyAlignment="1">
      <alignment horizontal="center" vertical="center" wrapText="1"/>
    </xf>
    <xf numFmtId="0" fontId="5" fillId="39" borderId="3" xfId="0" applyFont="1" applyFill="1" applyBorder="1" applyAlignment="1">
      <alignment horizontal="left" vertical="center" wrapText="1"/>
    </xf>
    <xf numFmtId="0" fontId="0" fillId="0" borderId="3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0" borderId="3" xfId="0" applyFill="1" applyBorder="1"/>
    <xf numFmtId="0" fontId="0" fillId="41" borderId="3" xfId="0" applyFill="1" applyBorder="1"/>
    <xf numFmtId="0" fontId="0" fillId="42" borderId="3" xfId="0" applyFill="1" applyBorder="1"/>
    <xf numFmtId="0" fontId="0" fillId="43" borderId="3" xfId="0" applyFill="1" applyBorder="1"/>
    <xf numFmtId="0" fontId="8" fillId="3" borderId="3" xfId="2" applyBorder="1"/>
    <xf numFmtId="0" fontId="0" fillId="44" borderId="3" xfId="0" applyFill="1" applyBorder="1"/>
    <xf numFmtId="0" fontId="0" fillId="0" borderId="0" xfId="0" applyBorder="1"/>
    <xf numFmtId="0" fontId="0" fillId="0" borderId="0" xfId="0" applyFill="1" applyBorder="1"/>
    <xf numFmtId="0" fontId="0" fillId="0" borderId="18" xfId="0" applyBorder="1"/>
    <xf numFmtId="0" fontId="6" fillId="39" borderId="3" xfId="0" applyFont="1" applyFill="1" applyBorder="1" applyAlignment="1">
      <alignment horizontal="center" vertical="center" wrapText="1"/>
    </xf>
    <xf numFmtId="2" fontId="0" fillId="0" borderId="16" xfId="0" applyNumberFormat="1" applyFont="1" applyBorder="1" applyAlignment="1"/>
    <xf numFmtId="0" fontId="29" fillId="39" borderId="3" xfId="0" applyFont="1" applyFill="1" applyBorder="1" applyAlignment="1">
      <alignment horizontal="left" vertical="center" wrapText="1"/>
    </xf>
    <xf numFmtId="9" fontId="0" fillId="0" borderId="3" xfId="44" applyFont="1" applyFill="1" applyBorder="1"/>
    <xf numFmtId="9" fontId="0" fillId="0" borderId="17" xfId="44" applyFont="1" applyFill="1" applyBorder="1"/>
    <xf numFmtId="9" fontId="0" fillId="0" borderId="17" xfId="44" applyFont="1" applyFill="1" applyBorder="1" applyAlignment="1"/>
    <xf numFmtId="0" fontId="0" fillId="0" borderId="19" xfId="0" applyBorder="1"/>
    <xf numFmtId="0" fontId="0" fillId="35" borderId="20" xfId="0" applyFill="1" applyBorder="1"/>
    <xf numFmtId="0" fontId="0" fillId="0" borderId="20" xfId="0" applyFill="1" applyBorder="1"/>
    <xf numFmtId="0" fontId="0" fillId="48" borderId="17" xfId="0" applyFill="1" applyBorder="1"/>
    <xf numFmtId="0" fontId="0" fillId="42" borderId="17" xfId="0" applyFill="1" applyBorder="1"/>
    <xf numFmtId="0" fontId="0" fillId="0" borderId="17" xfId="0" applyFill="1" applyBorder="1"/>
    <xf numFmtId="0" fontId="0" fillId="46" borderId="17" xfId="0" applyFill="1" applyBorder="1"/>
    <xf numFmtId="0" fontId="0" fillId="45" borderId="17" xfId="0" applyFill="1" applyBorder="1"/>
    <xf numFmtId="0" fontId="0" fillId="35" borderId="17" xfId="0" applyFill="1" applyBorder="1"/>
    <xf numFmtId="0" fontId="0" fillId="47" borderId="17" xfId="0" applyFill="1" applyBorder="1"/>
    <xf numFmtId="0" fontId="7" fillId="0" borderId="0" xfId="1" applyFill="1"/>
    <xf numFmtId="0" fontId="2" fillId="0" borderId="20" xfId="42" applyBorder="1"/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6" xr:uid="{8957E3A7-F101-47CF-9952-5EA99BACB1AA}"/>
    <cellStyle name="20% — акцент2" xfId="23" builtinId="34" customBuiltin="1"/>
    <cellStyle name="20% — акцент2 2" xfId="49" xr:uid="{EB6A133D-8332-499A-B768-21716760CB1C}"/>
    <cellStyle name="20% — акцент3" xfId="27" builtinId="38" customBuiltin="1"/>
    <cellStyle name="20% — акцент3 2" xfId="52" xr:uid="{C47C18AB-D16B-4E0F-A7C9-DC902CD14983}"/>
    <cellStyle name="20% — акцент4" xfId="31" builtinId="42" customBuiltin="1"/>
    <cellStyle name="20% — акцент4 2" xfId="55" xr:uid="{2F2B8CD7-0797-4AB7-B6AC-05A159AAB340}"/>
    <cellStyle name="20% — акцент5" xfId="35" builtinId="46" customBuiltin="1"/>
    <cellStyle name="20% — акцент5 2" xfId="58" xr:uid="{ABC5C47E-C266-408F-86A5-59FC0A127965}"/>
    <cellStyle name="20% — акцент6" xfId="39" builtinId="50" customBuiltin="1"/>
    <cellStyle name="20% — акцент6 2" xfId="61" xr:uid="{4CA6F0CE-44E4-4EDE-9055-3864DBCF7E5D}"/>
    <cellStyle name="40% — акцент1" xfId="20" builtinId="31" customBuiltin="1"/>
    <cellStyle name="40% — акцент1 2" xfId="47" xr:uid="{660689BA-F704-4502-89B0-5B7BE05F500B}"/>
    <cellStyle name="40% — акцент2" xfId="24" builtinId="35" customBuiltin="1"/>
    <cellStyle name="40% — акцент2 2" xfId="50" xr:uid="{C3504E9E-AB99-487B-BB2A-FDF1165D5BBE}"/>
    <cellStyle name="40% — акцент3" xfId="28" builtinId="39" customBuiltin="1"/>
    <cellStyle name="40% — акцент3 2" xfId="53" xr:uid="{11C9A091-A2E8-4F63-845A-EDCA8FDDC132}"/>
    <cellStyle name="40% — акцент4" xfId="32" builtinId="43" customBuiltin="1"/>
    <cellStyle name="40% — акцент4 2" xfId="56" xr:uid="{5022DEC6-11AF-4840-8A34-14C9EABB8BFB}"/>
    <cellStyle name="40% — акцент5" xfId="36" builtinId="47" customBuiltin="1"/>
    <cellStyle name="40% — акцент5 2" xfId="59" xr:uid="{6BE21391-5953-41C5-A97C-C87C17E2D482}"/>
    <cellStyle name="40% — акцент6" xfId="40" builtinId="51" customBuiltin="1"/>
    <cellStyle name="40% — акцент6 2" xfId="62" xr:uid="{2300AE43-6B46-47DE-AF81-80959F71DE56}"/>
    <cellStyle name="60% — акцент1" xfId="21" builtinId="32" customBuiltin="1"/>
    <cellStyle name="60% — акцент1 2" xfId="48" xr:uid="{FCE33BE0-F00C-4007-8A01-DFE71F512088}"/>
    <cellStyle name="60% — акцент2" xfId="25" builtinId="36" customBuiltin="1"/>
    <cellStyle name="60% — акцент2 2" xfId="51" xr:uid="{BB129488-221A-41D4-9A4E-136080FB701C}"/>
    <cellStyle name="60% — акцент3" xfId="29" builtinId="40" customBuiltin="1"/>
    <cellStyle name="60% — акцент3 2" xfId="54" xr:uid="{44CACCA4-0931-45D1-8389-D699A4E0E7D6}"/>
    <cellStyle name="60% — акцент4" xfId="33" builtinId="44" customBuiltin="1"/>
    <cellStyle name="60% — акцент4 2" xfId="57" xr:uid="{43181352-4409-45E7-8C3F-388FE75B60D0}"/>
    <cellStyle name="60% — акцент5" xfId="37" builtinId="48" customBuiltin="1"/>
    <cellStyle name="60% — акцент5 2" xfId="60" xr:uid="{33AA76B2-EA5C-4FEC-81C9-1D5C2698EBB7}"/>
    <cellStyle name="60% — акцент6" xfId="41" builtinId="52" customBuiltin="1"/>
    <cellStyle name="60% — акцент6 2" xfId="63" xr:uid="{7BD7D601-52FE-4EB8-960D-6CCE5FB8B3D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2 2" xfId="45" xr:uid="{A0B4D56D-7772-4BF3-9CAD-82CD4DCEC348}"/>
    <cellStyle name="Обычный 3" xfId="42" xr:uid="{38AB8912-B8DB-4975-BF95-24BAE8E9314A}"/>
    <cellStyle name="Обычный 3 2" xfId="64" xr:uid="{A70AE54A-1B41-4F6D-A1E0-4FC744FE1B24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2 2" xfId="65" xr:uid="{631966E0-34C3-4689-B7D4-1336B3090F07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colors>
    <mruColors>
      <color rgb="FFFF3399"/>
      <color rgb="FFC986CC"/>
      <color rgb="FF66FF66"/>
      <color rgb="FFEA5132"/>
      <color rgb="FFF4F698"/>
      <color rgb="FF05F933"/>
      <color rgb="FFF06CE0"/>
      <color rgb="FFD0F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иктор Подопросветов" refreshedDate="44350.605939583336" createdVersion="7" refreshedVersion="7" minRefreshableVersion="3" recordCount="26" xr:uid="{F3D1C8AE-43CA-4F71-8BC6-9FE53C08127C}">
  <cacheSource type="worksheet">
    <worksheetSource ref="A1:H27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OpenSite"/>
        <s v="Login"/>
        <s v="Click_Flights"/>
        <s v="Fill_Flight"/>
        <s v="Choose_Flight"/>
        <s v="Fill_Payment_Info"/>
        <s v="Logout"/>
        <s v="Click_Itinerary"/>
        <s v="Tickets_Remove"/>
        <s v="Click_SignUpNow"/>
        <s v="Fillform_RegistrationUser"/>
        <s v="Continue"/>
        <m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12"/>
    </cacheField>
    <cacheField name="одним пользователем в минуту" numFmtId="2">
      <sharedItems containsSemiMixedTypes="0" containsString="0" containsNumber="1" minValue="0.5357142857142857" maxValue="1.6216216216216217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73.469387755102048" maxValue="174.19354838709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_MAIN_BuyTicket"/>
    <x v="0"/>
    <n v="1"/>
    <n v="3"/>
    <n v="62"/>
    <n v="0.967741935483871"/>
    <n v="60"/>
    <n v="174.19354838709677"/>
  </r>
  <r>
    <s v="1_MAIN_BuyTicket"/>
    <x v="1"/>
    <n v="1"/>
    <n v="3"/>
    <n v="62"/>
    <n v="0.967741935483871"/>
    <n v="60"/>
    <n v="174.19354838709677"/>
  </r>
  <r>
    <s v="1_MAIN_BuyTicket"/>
    <x v="2"/>
    <n v="1"/>
    <n v="3"/>
    <n v="62"/>
    <n v="0.967741935483871"/>
    <n v="60"/>
    <n v="174.19354838709677"/>
  </r>
  <r>
    <s v="1_MAIN_BuyTicket"/>
    <x v="3"/>
    <n v="1"/>
    <n v="3"/>
    <n v="62"/>
    <n v="0.967741935483871"/>
    <n v="60"/>
    <n v="174.19354838709677"/>
  </r>
  <r>
    <s v="1_MAIN_BuyTicket"/>
    <x v="4"/>
    <n v="1"/>
    <n v="3"/>
    <n v="62"/>
    <n v="0.967741935483871"/>
    <n v="60"/>
    <n v="174.19354838709677"/>
  </r>
  <r>
    <s v="1_MAIN_BuyTicket"/>
    <x v="5"/>
    <n v="1"/>
    <n v="3"/>
    <n v="62"/>
    <n v="0.967741935483871"/>
    <n v="60"/>
    <n v="174.19354838709677"/>
  </r>
  <r>
    <s v="1_MAIN_BuyTicket"/>
    <x v="6"/>
    <n v="1"/>
    <n v="3"/>
    <n v="62"/>
    <n v="0.967741935483871"/>
    <n v="60"/>
    <n v="174.19354838709677"/>
  </r>
  <r>
    <s v="2_MAIN_LoginAndItinerary"/>
    <x v="0"/>
    <n v="1"/>
    <n v="2"/>
    <n v="75"/>
    <n v="0.8"/>
    <n v="60"/>
    <n v="96"/>
  </r>
  <r>
    <s v="2_MAIN_LoginAndItinerary"/>
    <x v="1"/>
    <n v="1"/>
    <n v="2"/>
    <n v="75"/>
    <n v="0.8"/>
    <n v="60"/>
    <n v="96"/>
  </r>
  <r>
    <s v="2_MAIN_LoginAndItinerary"/>
    <x v="7"/>
    <n v="1"/>
    <n v="2"/>
    <n v="75"/>
    <n v="0.8"/>
    <n v="60"/>
    <n v="96"/>
  </r>
  <r>
    <s v="3_MAIN_TicketSearch"/>
    <x v="0"/>
    <n v="1"/>
    <n v="3"/>
    <n v="112"/>
    <n v="0.5357142857142857"/>
    <n v="60"/>
    <n v="96.428571428571431"/>
  </r>
  <r>
    <s v="3_MAIN_TicketSearch"/>
    <x v="1"/>
    <n v="1"/>
    <n v="3"/>
    <n v="112"/>
    <n v="0.5357142857142857"/>
    <n v="60"/>
    <n v="96.428571428571431"/>
  </r>
  <r>
    <s v="3_MAIN_TicketSearch"/>
    <x v="2"/>
    <n v="1"/>
    <n v="3"/>
    <n v="112"/>
    <n v="0.5357142857142857"/>
    <n v="60"/>
    <n v="96.428571428571431"/>
  </r>
  <r>
    <s v="3_MAIN_TicketSearch"/>
    <x v="3"/>
    <n v="1"/>
    <n v="3"/>
    <n v="112"/>
    <n v="0.5357142857142857"/>
    <n v="60"/>
    <n v="96.428571428571431"/>
  </r>
  <r>
    <s v="3_MAIN_TicketSearch"/>
    <x v="4"/>
    <n v="1"/>
    <n v="3"/>
    <n v="112"/>
    <n v="0.5357142857142857"/>
    <n v="60"/>
    <n v="96.428571428571431"/>
  </r>
  <r>
    <s v="3_MAIN_TicketSearch"/>
    <x v="6"/>
    <n v="1"/>
    <n v="3"/>
    <n v="112"/>
    <n v="0.5357142857142857"/>
    <n v="60"/>
    <n v="96.428571428571431"/>
  </r>
  <r>
    <s v="4_MAIN_DeletingTickets"/>
    <x v="0"/>
    <n v="1"/>
    <n v="1"/>
    <n v="49"/>
    <n v="1.2244897959183674"/>
    <n v="60"/>
    <n v="73.469387755102048"/>
  </r>
  <r>
    <s v="4_MAIN_DeletingTickets"/>
    <x v="1"/>
    <n v="1"/>
    <n v="1"/>
    <n v="49"/>
    <n v="1.2244897959183674"/>
    <n v="60"/>
    <n v="73.469387755102048"/>
  </r>
  <r>
    <s v="4_MAIN_DeletingTickets"/>
    <x v="7"/>
    <n v="1"/>
    <n v="1"/>
    <n v="49"/>
    <n v="1.2244897959183674"/>
    <n v="60"/>
    <n v="73.469387755102048"/>
  </r>
  <r>
    <s v="4_MAIN_DeletingTickets"/>
    <x v="8"/>
    <n v="1"/>
    <n v="1"/>
    <n v="49"/>
    <n v="1.2244897959183674"/>
    <n v="60"/>
    <n v="73.469387755102048"/>
  </r>
  <r>
    <s v="4_MAIN_DeletingTickets"/>
    <x v="6"/>
    <n v="1"/>
    <n v="1"/>
    <n v="49"/>
    <n v="1.2244897959183674"/>
    <n v="60"/>
    <n v="73.469387755102048"/>
  </r>
  <r>
    <s v="5_MAIN_RegistrationUser"/>
    <x v="0"/>
    <n v="1"/>
    <n v="1"/>
    <n v="37"/>
    <n v="1.6216216216216217"/>
    <n v="60"/>
    <n v="97.297297297297305"/>
  </r>
  <r>
    <s v="5_MAIN_RegistrationUser"/>
    <x v="9"/>
    <n v="1"/>
    <n v="1"/>
    <n v="37"/>
    <n v="1.6216216216216217"/>
    <n v="60"/>
    <n v="97.297297297297305"/>
  </r>
  <r>
    <s v="5_MAIN_RegistrationUser"/>
    <x v="10"/>
    <n v="1"/>
    <n v="1"/>
    <n v="37"/>
    <n v="1.6216216216216217"/>
    <n v="60"/>
    <n v="97.297297297297305"/>
  </r>
  <r>
    <s v="5_MAIN_RegistrationUser"/>
    <x v="11"/>
    <n v="1"/>
    <n v="1"/>
    <n v="37"/>
    <n v="1.6216216216216217"/>
    <n v="60"/>
    <n v="97.297297297297305"/>
  </r>
  <r>
    <s v="5_MAIN_RegistrationUser"/>
    <x v="7"/>
    <n v="1"/>
    <n v="1"/>
    <n v="37"/>
    <n v="1.6216216216216217"/>
    <n v="60"/>
    <n v="97.297297297297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BF466-78CE-4D5A-989F-61E6A9F21F09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4"/>
        <item x="2"/>
        <item x="7"/>
        <item x="9"/>
        <item x="11"/>
        <item x="3"/>
        <item x="5"/>
        <item x="10"/>
        <item x="1"/>
        <item x="6"/>
        <item x="0"/>
        <item x="8"/>
        <item m="1" x="12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C3D25-626D-46AD-96A7-0BFC1A96D027}" name="Таблица1" displayName="Таблица1" ref="A1:H3" totalsRowShown="0">
  <autoFilter ref="A1:H3" xr:uid="{3664AFCA-537E-4EB2-BEDA-5681BBEAE394}"/>
  <tableColumns count="8">
    <tableColumn id="1" xr3:uid="{FF1A2875-AD2D-4CB4-9C58-8520A225D1F9}" name="Script name"/>
    <tableColumn id="2" xr3:uid="{6AF50077-E7F9-4380-81AC-EC09983F5EE3}" name="transaction rq"/>
    <tableColumn id="3" xr3:uid="{1771C56C-201E-474B-A36C-038F90F32CC1}" name="count"/>
    <tableColumn id="4" xr3:uid="{2A8B1F5B-70B5-4C3D-B0B4-8B47EA1C62C5}" name="VU"/>
    <tableColumn id="5" xr3:uid="{FADEE345-9617-45F4-9424-AA52CB520FDA}" name="pacing"/>
    <tableColumn id="6" xr3:uid="{C4921C3B-1E49-4D8E-979E-6F4E90151D6A}" name="одним пользователем в минуту"/>
    <tableColumn id="7" xr3:uid="{D418D83F-1203-4FAE-85E6-D7F6FB7FCC18}" name="Длительность ступени"/>
    <tableColumn id="8" xr3:uid="{378906C9-977B-4DE9-BDAF-FDB89C7FF235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1692-B35E-4B6F-954B-B7C5C347C3AE}">
  <dimension ref="A1:H3"/>
  <sheetViews>
    <sheetView workbookViewId="0">
      <selection activeCell="G7" sqref="G7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30</v>
      </c>
      <c r="B1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</row>
    <row r="2" spans="1:8" x14ac:dyDescent="0.25">
      <c r="A2" t="s">
        <v>70</v>
      </c>
      <c r="B2" t="s">
        <v>60</v>
      </c>
      <c r="C2">
        <v>1</v>
      </c>
      <c r="D2">
        <v>1</v>
      </c>
      <c r="E2">
        <v>45</v>
      </c>
      <c r="F2">
        <v>1.3333333333333333</v>
      </c>
      <c r="G2">
        <v>60</v>
      </c>
      <c r="H2">
        <v>80</v>
      </c>
    </row>
    <row r="3" spans="1:8" x14ac:dyDescent="0.25">
      <c r="A3" t="s">
        <v>69</v>
      </c>
      <c r="B3" t="s">
        <v>60</v>
      </c>
      <c r="C3">
        <v>1</v>
      </c>
      <c r="D3">
        <v>4</v>
      </c>
      <c r="E3">
        <v>82</v>
      </c>
      <c r="F3">
        <v>0.73170731707317072</v>
      </c>
      <c r="G3">
        <v>60</v>
      </c>
      <c r="H3">
        <v>175.60975609756096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41"/>
  <sheetViews>
    <sheetView tabSelected="1" topLeftCell="A21" zoomScale="68" zoomScaleNormal="68" workbookViewId="0">
      <selection activeCell="J41" sqref="J41"/>
    </sheetView>
  </sheetViews>
  <sheetFormatPr defaultColWidth="11.42578125" defaultRowHeight="15" x14ac:dyDescent="0.25"/>
  <cols>
    <col min="1" max="1" width="29" customWidth="1"/>
    <col min="2" max="2" width="30.7109375" customWidth="1"/>
    <col min="3" max="3" width="18.140625" customWidth="1"/>
    <col min="4" max="4" width="17.85546875" customWidth="1"/>
    <col min="7" max="7" width="18.7109375" bestFit="1" customWidth="1"/>
    <col min="8" max="8" width="19" customWidth="1"/>
    <col min="9" max="9" width="24.140625" bestFit="1" customWidth="1"/>
    <col min="10" max="10" width="21.5703125" bestFit="1" customWidth="1"/>
    <col min="11" max="11" width="24.140625" bestFit="1" customWidth="1"/>
    <col min="12" max="12" width="21.5703125" bestFit="1" customWidth="1"/>
    <col min="13" max="13" width="35.85546875" bestFit="1" customWidth="1"/>
    <col min="16" max="16" width="23.140625" customWidth="1"/>
    <col min="19" max="19" width="36.28515625" customWidth="1"/>
    <col min="20" max="20" width="35.5703125" customWidth="1"/>
    <col min="21" max="21" width="34.140625" customWidth="1"/>
  </cols>
  <sheetData>
    <row r="1" spans="1:24" ht="15.75" thickBot="1" x14ac:dyDescent="0.3">
      <c r="A1" t="s">
        <v>30</v>
      </c>
      <c r="B1" s="57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  <c r="I1" s="40" t="s">
        <v>33</v>
      </c>
      <c r="J1" t="s">
        <v>46</v>
      </c>
      <c r="M1" t="s">
        <v>36</v>
      </c>
      <c r="N1" t="s">
        <v>38</v>
      </c>
      <c r="O1" t="s">
        <v>39</v>
      </c>
      <c r="P1" t="s">
        <v>50</v>
      </c>
      <c r="Q1" t="s">
        <v>40</v>
      </c>
      <c r="R1" t="s">
        <v>37</v>
      </c>
      <c r="S1" t="s">
        <v>41</v>
      </c>
      <c r="T1" s="22" t="s">
        <v>42</v>
      </c>
      <c r="U1" s="22" t="s">
        <v>43</v>
      </c>
      <c r="V1" s="22" t="s">
        <v>44</v>
      </c>
      <c r="X1" t="s">
        <v>45</v>
      </c>
    </row>
    <row r="2" spans="1:24" x14ac:dyDescent="0.25">
      <c r="A2" s="43" t="s">
        <v>69</v>
      </c>
      <c r="B2" s="38" t="s">
        <v>65</v>
      </c>
      <c r="C2">
        <v>1</v>
      </c>
      <c r="D2" s="19">
        <f t="shared" ref="D2:D7" si="0">VLOOKUP(A2,$M$1:$W$10,6,FALSE)</f>
        <v>3</v>
      </c>
      <c r="E2">
        <f t="shared" ref="E2:E7" si="1">VLOOKUP(A2,$M$1:$W$10,5,FALSE)</f>
        <v>62</v>
      </c>
      <c r="F2" s="18">
        <f>60/E2</f>
        <v>0.967741935483871</v>
      </c>
      <c r="G2">
        <v>60</v>
      </c>
      <c r="H2" s="17">
        <f>D2*F2*G2</f>
        <v>174.19354838709677</v>
      </c>
      <c r="I2" s="41" t="s">
        <v>60</v>
      </c>
      <c r="J2" s="39">
        <v>270.62211981566821</v>
      </c>
      <c r="M2" s="43" t="s">
        <v>69</v>
      </c>
      <c r="N2" s="26">
        <v>0.72360000000000002</v>
      </c>
      <c r="O2" s="26">
        <v>34.988700000000001</v>
      </c>
      <c r="P2" s="38">
        <f>N2+O2</f>
        <v>35.712299999999999</v>
      </c>
      <c r="Q2" s="46">
        <v>62</v>
      </c>
      <c r="R2" s="46">
        <v>3</v>
      </c>
      <c r="S2" s="16">
        <f>60/(Q2)</f>
        <v>0.967741935483871</v>
      </c>
      <c r="T2" s="22">
        <v>20</v>
      </c>
      <c r="U2" s="23">
        <f>ROUND(R2*S2*T2,0)</f>
        <v>58</v>
      </c>
      <c r="V2" s="24">
        <f>R2/W$2</f>
        <v>0.3</v>
      </c>
      <c r="W2">
        <f>SUM(R2:R6)</f>
        <v>10</v>
      </c>
      <c r="X2">
        <f>R2*0.9</f>
        <v>2.7</v>
      </c>
    </row>
    <row r="3" spans="1:24" x14ac:dyDescent="0.25">
      <c r="A3" s="43" t="s">
        <v>69</v>
      </c>
      <c r="B3" s="65" t="s">
        <v>57</v>
      </c>
      <c r="C3">
        <v>1</v>
      </c>
      <c r="D3" s="20">
        <f t="shared" si="0"/>
        <v>3</v>
      </c>
      <c r="E3">
        <f t="shared" si="1"/>
        <v>62</v>
      </c>
      <c r="F3" s="18">
        <f t="shared" ref="F3:F27" si="2">60/E3</f>
        <v>0.967741935483871</v>
      </c>
      <c r="G3">
        <v>60</v>
      </c>
      <c r="H3" s="17">
        <f t="shared" ref="H3:H27" si="3">D3*F3*G3</f>
        <v>174.19354838709677</v>
      </c>
      <c r="I3" s="41" t="s">
        <v>58</v>
      </c>
      <c r="J3" s="39">
        <v>270.62211981566821</v>
      </c>
      <c r="M3" s="44" t="s">
        <v>75</v>
      </c>
      <c r="N3" s="26">
        <v>0.37619999999999998</v>
      </c>
      <c r="O3" s="26">
        <v>10.008100000000001</v>
      </c>
      <c r="P3" s="38">
        <f t="shared" ref="P3:P6" si="4">N3+O3</f>
        <v>10.384300000000001</v>
      </c>
      <c r="Q3" s="46">
        <v>75</v>
      </c>
      <c r="R3" s="46">
        <v>2</v>
      </c>
      <c r="S3" s="16">
        <f t="shared" ref="S3:S6" si="5">60/(Q3)</f>
        <v>0.8</v>
      </c>
      <c r="T3" s="22">
        <v>20</v>
      </c>
      <c r="U3" s="23">
        <f t="shared" ref="U3:U6" si="6">ROUND(R3*S3*T3,0)</f>
        <v>32</v>
      </c>
      <c r="V3" s="24">
        <f>R3/W$2</f>
        <v>0.2</v>
      </c>
      <c r="X3">
        <f t="shared" ref="X3:X6" si="7">R3*0.9</f>
        <v>1.8</v>
      </c>
    </row>
    <row r="4" spans="1:24" x14ac:dyDescent="0.25">
      <c r="A4" s="43" t="s">
        <v>69</v>
      </c>
      <c r="B4" s="62" t="s">
        <v>58</v>
      </c>
      <c r="C4">
        <v>1</v>
      </c>
      <c r="D4" s="20">
        <f t="shared" si="0"/>
        <v>3</v>
      </c>
      <c r="E4">
        <f t="shared" si="1"/>
        <v>62</v>
      </c>
      <c r="F4" s="18">
        <f t="shared" si="2"/>
        <v>0.967741935483871</v>
      </c>
      <c r="G4">
        <v>60</v>
      </c>
      <c r="H4" s="17">
        <f t="shared" si="3"/>
        <v>174.19354838709677</v>
      </c>
      <c r="I4" s="41" t="s">
        <v>63</v>
      </c>
      <c r="J4" s="39">
        <v>266.76668505239934</v>
      </c>
      <c r="M4" s="42" t="s">
        <v>71</v>
      </c>
      <c r="N4" s="26">
        <v>0.65049999999999997</v>
      </c>
      <c r="O4" s="26">
        <v>24.9453</v>
      </c>
      <c r="P4" s="38">
        <f t="shared" si="4"/>
        <v>25.595800000000001</v>
      </c>
      <c r="Q4" s="46">
        <v>112</v>
      </c>
      <c r="R4" s="46">
        <v>3</v>
      </c>
      <c r="S4" s="16">
        <f t="shared" si="5"/>
        <v>0.5357142857142857</v>
      </c>
      <c r="T4" s="22">
        <v>20</v>
      </c>
      <c r="U4" s="23">
        <f t="shared" si="6"/>
        <v>32</v>
      </c>
      <c r="V4" s="24">
        <f t="shared" ref="V4:V6" si="8">R4/W$2</f>
        <v>0.3</v>
      </c>
      <c r="X4">
        <f t="shared" si="7"/>
        <v>2.7</v>
      </c>
    </row>
    <row r="5" spans="1:24" x14ac:dyDescent="0.25">
      <c r="A5" s="43" t="s">
        <v>69</v>
      </c>
      <c r="B5" s="64" t="s">
        <v>59</v>
      </c>
      <c r="C5">
        <v>1</v>
      </c>
      <c r="D5" s="20">
        <f t="shared" si="0"/>
        <v>3</v>
      </c>
      <c r="E5">
        <f t="shared" si="1"/>
        <v>62</v>
      </c>
      <c r="F5" s="18">
        <f t="shared" si="2"/>
        <v>0.967741935483871</v>
      </c>
      <c r="G5">
        <v>60</v>
      </c>
      <c r="H5" s="17">
        <f t="shared" si="3"/>
        <v>174.19354838709677</v>
      </c>
      <c r="I5" s="41" t="s">
        <v>66</v>
      </c>
      <c r="J5" s="39">
        <v>97.297297297297305</v>
      </c>
      <c r="M5" s="45" t="s">
        <v>72</v>
      </c>
      <c r="N5" s="26">
        <v>0.439</v>
      </c>
      <c r="O5" s="26">
        <v>15.1288</v>
      </c>
      <c r="P5" s="38">
        <f t="shared" si="4"/>
        <v>15.5678</v>
      </c>
      <c r="Q5" s="46">
        <v>49</v>
      </c>
      <c r="R5" s="46">
        <v>1</v>
      </c>
      <c r="S5" s="16">
        <f t="shared" si="5"/>
        <v>1.2244897959183674</v>
      </c>
      <c r="T5" s="22">
        <v>20</v>
      </c>
      <c r="U5" s="23">
        <f t="shared" si="6"/>
        <v>24</v>
      </c>
      <c r="V5" s="24">
        <f t="shared" si="8"/>
        <v>0.1</v>
      </c>
      <c r="X5">
        <f t="shared" si="7"/>
        <v>0.9</v>
      </c>
    </row>
    <row r="6" spans="1:24" x14ac:dyDescent="0.25">
      <c r="A6" s="43" t="s">
        <v>69</v>
      </c>
      <c r="B6" s="63" t="s">
        <v>60</v>
      </c>
      <c r="C6">
        <v>1</v>
      </c>
      <c r="D6" s="20">
        <f t="shared" si="0"/>
        <v>3</v>
      </c>
      <c r="E6">
        <f t="shared" si="1"/>
        <v>62</v>
      </c>
      <c r="F6" s="18">
        <f t="shared" si="2"/>
        <v>0.967741935483871</v>
      </c>
      <c r="G6">
        <v>60</v>
      </c>
      <c r="H6" s="17">
        <f t="shared" si="3"/>
        <v>174.19354838709677</v>
      </c>
      <c r="I6" s="41" t="s">
        <v>68</v>
      </c>
      <c r="J6" s="39">
        <v>97.297297297297305</v>
      </c>
      <c r="M6" s="47" t="s">
        <v>73</v>
      </c>
      <c r="N6" s="26">
        <v>0.48259999999999997</v>
      </c>
      <c r="O6" s="26">
        <v>19.986599999999999</v>
      </c>
      <c r="P6" s="38">
        <f t="shared" si="4"/>
        <v>20.469200000000001</v>
      </c>
      <c r="Q6" s="46">
        <v>37</v>
      </c>
      <c r="R6" s="46">
        <v>1</v>
      </c>
      <c r="S6" s="16">
        <f t="shared" si="5"/>
        <v>1.6216216216216217</v>
      </c>
      <c r="T6" s="22">
        <v>20</v>
      </c>
      <c r="U6" s="23">
        <f t="shared" si="6"/>
        <v>32</v>
      </c>
      <c r="V6" s="24">
        <f t="shared" si="8"/>
        <v>0.1</v>
      </c>
      <c r="X6">
        <f t="shared" si="7"/>
        <v>0.9</v>
      </c>
    </row>
    <row r="7" spans="1:24" x14ac:dyDescent="0.25">
      <c r="A7" s="43" t="s">
        <v>69</v>
      </c>
      <c r="B7" s="66" t="s">
        <v>61</v>
      </c>
      <c r="C7">
        <v>1</v>
      </c>
      <c r="D7" s="20">
        <f t="shared" si="0"/>
        <v>3</v>
      </c>
      <c r="E7">
        <f t="shared" si="1"/>
        <v>62</v>
      </c>
      <c r="F7" s="18">
        <f t="shared" si="2"/>
        <v>0.967741935483871</v>
      </c>
      <c r="G7">
        <v>60</v>
      </c>
      <c r="H7" s="17">
        <f t="shared" si="3"/>
        <v>174.19354838709677</v>
      </c>
      <c r="I7" s="41" t="s">
        <v>59</v>
      </c>
      <c r="J7" s="39">
        <v>270.62211981566821</v>
      </c>
      <c r="T7" s="22"/>
      <c r="U7" s="23">
        <f>SUM(U2:U6)</f>
        <v>178</v>
      </c>
      <c r="V7" s="24">
        <f>SUM(V2:V6)</f>
        <v>1</v>
      </c>
    </row>
    <row r="8" spans="1:24" ht="15.75" thickBot="1" x14ac:dyDescent="0.3">
      <c r="A8" s="43" t="s">
        <v>69</v>
      </c>
      <c r="B8" s="60" t="s">
        <v>62</v>
      </c>
      <c r="C8" s="48">
        <v>1</v>
      </c>
      <c r="D8" s="21">
        <f t="shared" ref="D8:D27" si="9">VLOOKUP(A8,$M$1:$W$10,6,FALSE)</f>
        <v>3</v>
      </c>
      <c r="E8">
        <f t="shared" ref="E8:E27" si="10">VLOOKUP(A8,$M$1:$W$10,5,FALSE)</f>
        <v>62</v>
      </c>
      <c r="F8" s="18">
        <f t="shared" si="2"/>
        <v>0.967741935483871</v>
      </c>
      <c r="G8">
        <v>60</v>
      </c>
      <c r="H8" s="17">
        <f t="shared" si="3"/>
        <v>174.19354838709677</v>
      </c>
      <c r="I8" s="41" t="s">
        <v>61</v>
      </c>
      <c r="J8" s="39">
        <v>174.19354838709677</v>
      </c>
      <c r="T8" s="22"/>
      <c r="U8" s="23"/>
      <c r="V8" s="24"/>
    </row>
    <row r="9" spans="1:24" x14ac:dyDescent="0.25">
      <c r="A9" s="44" t="s">
        <v>75</v>
      </c>
      <c r="B9" s="38" t="s">
        <v>65</v>
      </c>
      <c r="C9" s="50">
        <v>1</v>
      </c>
      <c r="D9" s="20">
        <f t="shared" si="9"/>
        <v>2</v>
      </c>
      <c r="E9">
        <f t="shared" si="10"/>
        <v>75</v>
      </c>
      <c r="F9" s="18">
        <f t="shared" si="2"/>
        <v>0.8</v>
      </c>
      <c r="G9">
        <v>60</v>
      </c>
      <c r="H9" s="17">
        <f t="shared" si="3"/>
        <v>96</v>
      </c>
      <c r="I9" s="41" t="s">
        <v>67</v>
      </c>
      <c r="J9" s="39">
        <v>97.297297297297305</v>
      </c>
      <c r="T9" s="22"/>
      <c r="U9" s="23"/>
      <c r="V9" s="24"/>
    </row>
    <row r="10" spans="1:24" x14ac:dyDescent="0.25">
      <c r="A10" s="44" t="s">
        <v>75</v>
      </c>
      <c r="B10" s="65" t="s">
        <v>57</v>
      </c>
      <c r="C10" s="48">
        <v>1</v>
      </c>
      <c r="D10" s="20">
        <f t="shared" si="9"/>
        <v>2</v>
      </c>
      <c r="E10">
        <f t="shared" si="10"/>
        <v>75</v>
      </c>
      <c r="F10" s="18">
        <f t="shared" si="2"/>
        <v>0.8</v>
      </c>
      <c r="G10">
        <v>60</v>
      </c>
      <c r="H10" s="17">
        <f t="shared" si="3"/>
        <v>96</v>
      </c>
      <c r="I10" s="41" t="s">
        <v>57</v>
      </c>
      <c r="J10" s="39">
        <v>440.09150757077026</v>
      </c>
    </row>
    <row r="11" spans="1:24" ht="15.75" thickBot="1" x14ac:dyDescent="0.3">
      <c r="A11" s="44" t="s">
        <v>75</v>
      </c>
      <c r="B11" s="61" t="s">
        <v>63</v>
      </c>
      <c r="C11" s="48">
        <v>1</v>
      </c>
      <c r="D11" s="21">
        <f t="shared" si="9"/>
        <v>2</v>
      </c>
      <c r="E11">
        <f t="shared" si="10"/>
        <v>75</v>
      </c>
      <c r="F11" s="18">
        <f t="shared" si="2"/>
        <v>0.8</v>
      </c>
      <c r="G11">
        <v>60</v>
      </c>
      <c r="H11" s="17">
        <f t="shared" si="3"/>
        <v>96</v>
      </c>
      <c r="I11" s="41" t="s">
        <v>62</v>
      </c>
      <c r="J11" s="39">
        <v>344.09150757077026</v>
      </c>
    </row>
    <row r="12" spans="1:24" x14ac:dyDescent="0.25">
      <c r="A12" s="42" t="s">
        <v>71</v>
      </c>
      <c r="B12" s="38" t="s">
        <v>65</v>
      </c>
      <c r="C12" s="48">
        <v>1</v>
      </c>
      <c r="D12" s="20">
        <f t="shared" si="9"/>
        <v>3</v>
      </c>
      <c r="E12">
        <f t="shared" si="10"/>
        <v>112</v>
      </c>
      <c r="F12" s="18">
        <f t="shared" si="2"/>
        <v>0.5357142857142857</v>
      </c>
      <c r="G12">
        <v>60</v>
      </c>
      <c r="H12" s="17">
        <f t="shared" si="3"/>
        <v>96.428571428571431</v>
      </c>
      <c r="I12" s="41" t="s">
        <v>65</v>
      </c>
      <c r="J12" s="39">
        <v>537.38880486806761</v>
      </c>
    </row>
    <row r="13" spans="1:24" x14ac:dyDescent="0.25">
      <c r="A13" s="42" t="s">
        <v>71</v>
      </c>
      <c r="B13" s="65" t="s">
        <v>57</v>
      </c>
      <c r="C13" s="48">
        <v>1</v>
      </c>
      <c r="D13" s="20">
        <f t="shared" si="9"/>
        <v>3</v>
      </c>
      <c r="E13">
        <f t="shared" si="10"/>
        <v>112</v>
      </c>
      <c r="F13" s="18">
        <f t="shared" si="2"/>
        <v>0.5357142857142857</v>
      </c>
      <c r="G13">
        <v>60</v>
      </c>
      <c r="H13" s="17">
        <f t="shared" si="3"/>
        <v>96.428571428571431</v>
      </c>
      <c r="I13" s="41" t="s">
        <v>64</v>
      </c>
      <c r="J13" s="39">
        <v>73.469387755102048</v>
      </c>
    </row>
    <row r="14" spans="1:24" x14ac:dyDescent="0.25">
      <c r="A14" s="42" t="s">
        <v>71</v>
      </c>
      <c r="B14" s="62" t="s">
        <v>58</v>
      </c>
      <c r="C14" s="48">
        <v>1</v>
      </c>
      <c r="D14" s="20">
        <f t="shared" si="9"/>
        <v>3</v>
      </c>
      <c r="E14">
        <f t="shared" si="10"/>
        <v>112</v>
      </c>
      <c r="F14" s="18">
        <f t="shared" si="2"/>
        <v>0.5357142857142857</v>
      </c>
      <c r="G14">
        <v>60</v>
      </c>
      <c r="H14" s="17">
        <f t="shared" si="3"/>
        <v>96.428571428571431</v>
      </c>
      <c r="I14" s="41" t="s">
        <v>34</v>
      </c>
      <c r="J14" s="39">
        <v>2939.759692543103</v>
      </c>
    </row>
    <row r="15" spans="1:24" x14ac:dyDescent="0.25">
      <c r="A15" s="42" t="s">
        <v>71</v>
      </c>
      <c r="B15" s="64" t="s">
        <v>59</v>
      </c>
      <c r="C15" s="49">
        <v>1</v>
      </c>
      <c r="D15" s="20">
        <f t="shared" si="9"/>
        <v>3</v>
      </c>
      <c r="E15">
        <f t="shared" si="10"/>
        <v>112</v>
      </c>
      <c r="F15" s="18">
        <f t="shared" si="2"/>
        <v>0.5357142857142857</v>
      </c>
      <c r="G15">
        <v>60</v>
      </c>
      <c r="H15" s="17">
        <f t="shared" si="3"/>
        <v>96.428571428571431</v>
      </c>
    </row>
    <row r="16" spans="1:24" x14ac:dyDescent="0.25">
      <c r="A16" s="42" t="s">
        <v>71</v>
      </c>
      <c r="B16" s="63" t="s">
        <v>60</v>
      </c>
      <c r="C16" s="48">
        <v>1</v>
      </c>
      <c r="D16" s="20">
        <f t="shared" si="9"/>
        <v>3</v>
      </c>
      <c r="E16">
        <f t="shared" si="10"/>
        <v>112</v>
      </c>
      <c r="F16" s="18">
        <f t="shared" si="2"/>
        <v>0.5357142857142857</v>
      </c>
      <c r="G16">
        <v>60</v>
      </c>
      <c r="H16" s="17">
        <f t="shared" si="3"/>
        <v>96.428571428571431</v>
      </c>
    </row>
    <row r="17" spans="1:12" ht="15.75" thickBot="1" x14ac:dyDescent="0.3">
      <c r="A17" s="42" t="s">
        <v>71</v>
      </c>
      <c r="B17" s="60" t="s">
        <v>74</v>
      </c>
      <c r="C17" s="48">
        <v>1</v>
      </c>
      <c r="D17" s="21">
        <f t="shared" si="9"/>
        <v>3</v>
      </c>
      <c r="E17">
        <f t="shared" si="10"/>
        <v>112</v>
      </c>
      <c r="F17" s="18">
        <f t="shared" si="2"/>
        <v>0.5357142857142857</v>
      </c>
      <c r="G17">
        <v>60</v>
      </c>
      <c r="H17" s="17">
        <f t="shared" si="3"/>
        <v>96.428571428571431</v>
      </c>
    </row>
    <row r="18" spans="1:12" x14ac:dyDescent="0.25">
      <c r="A18" s="45" t="s">
        <v>72</v>
      </c>
      <c r="B18" s="38" t="s">
        <v>65</v>
      </c>
      <c r="C18" s="48">
        <v>1</v>
      </c>
      <c r="D18" s="20">
        <f t="shared" si="9"/>
        <v>1</v>
      </c>
      <c r="E18">
        <f t="shared" si="10"/>
        <v>49</v>
      </c>
      <c r="F18" s="18">
        <f t="shared" si="2"/>
        <v>1.2244897959183674</v>
      </c>
      <c r="G18">
        <v>60</v>
      </c>
      <c r="H18" s="17">
        <f t="shared" si="3"/>
        <v>73.469387755102048</v>
      </c>
      <c r="L18" s="67"/>
    </row>
    <row r="19" spans="1:12" x14ac:dyDescent="0.25">
      <c r="A19" s="45" t="s">
        <v>72</v>
      </c>
      <c r="B19" s="58" t="s">
        <v>57</v>
      </c>
      <c r="C19" s="48">
        <v>1</v>
      </c>
      <c r="D19" s="20">
        <f t="shared" si="9"/>
        <v>1</v>
      </c>
      <c r="E19">
        <f t="shared" si="10"/>
        <v>49</v>
      </c>
      <c r="F19" s="18">
        <f t="shared" si="2"/>
        <v>1.2244897959183674</v>
      </c>
      <c r="G19">
        <v>60</v>
      </c>
      <c r="H19" s="17">
        <f t="shared" si="3"/>
        <v>73.469387755102048</v>
      </c>
    </row>
    <row r="20" spans="1:12" x14ac:dyDescent="0.25">
      <c r="A20" s="45" t="s">
        <v>72</v>
      </c>
      <c r="B20" s="44" t="s">
        <v>63</v>
      </c>
      <c r="C20">
        <v>1</v>
      </c>
      <c r="D20" s="20">
        <f t="shared" si="9"/>
        <v>1</v>
      </c>
      <c r="E20">
        <f t="shared" si="10"/>
        <v>49</v>
      </c>
      <c r="F20" s="18">
        <f t="shared" si="2"/>
        <v>1.2244897959183674</v>
      </c>
      <c r="G20">
        <v>60</v>
      </c>
      <c r="H20" s="17">
        <f t="shared" si="3"/>
        <v>73.469387755102048</v>
      </c>
    </row>
    <row r="21" spans="1:12" x14ac:dyDescent="0.25">
      <c r="A21" s="45" t="s">
        <v>72</v>
      </c>
      <c r="B21" s="62" t="s">
        <v>64</v>
      </c>
      <c r="C21">
        <v>1</v>
      </c>
      <c r="D21" s="20">
        <f t="shared" si="9"/>
        <v>1</v>
      </c>
      <c r="E21">
        <f t="shared" si="10"/>
        <v>49</v>
      </c>
      <c r="F21" s="18">
        <f t="shared" si="2"/>
        <v>1.2244897959183674</v>
      </c>
      <c r="G21">
        <v>60</v>
      </c>
      <c r="H21" s="17">
        <f t="shared" si="3"/>
        <v>73.469387755102048</v>
      </c>
    </row>
    <row r="22" spans="1:12" ht="15.75" thickBot="1" x14ac:dyDescent="0.3">
      <c r="A22" s="45" t="s">
        <v>72</v>
      </c>
      <c r="B22" s="60" t="s">
        <v>62</v>
      </c>
      <c r="C22">
        <v>1</v>
      </c>
      <c r="D22" s="21">
        <f t="shared" si="9"/>
        <v>1</v>
      </c>
      <c r="E22">
        <f t="shared" si="10"/>
        <v>49</v>
      </c>
      <c r="F22" s="18">
        <f t="shared" si="2"/>
        <v>1.2244897959183674</v>
      </c>
      <c r="G22">
        <v>60</v>
      </c>
      <c r="H22" s="17">
        <f t="shared" si="3"/>
        <v>73.469387755102048</v>
      </c>
    </row>
    <row r="23" spans="1:12" x14ac:dyDescent="0.25">
      <c r="A23" s="47" t="s">
        <v>73</v>
      </c>
      <c r="B23" s="59" t="s">
        <v>65</v>
      </c>
      <c r="C23">
        <v>1</v>
      </c>
      <c r="D23" s="20">
        <f t="shared" si="9"/>
        <v>1</v>
      </c>
      <c r="E23">
        <f t="shared" si="10"/>
        <v>37</v>
      </c>
      <c r="F23" s="18">
        <f t="shared" si="2"/>
        <v>1.6216216216216217</v>
      </c>
      <c r="G23">
        <v>60</v>
      </c>
      <c r="H23" s="17">
        <f t="shared" si="3"/>
        <v>97.297297297297305</v>
      </c>
    </row>
    <row r="24" spans="1:12" x14ac:dyDescent="0.25">
      <c r="A24" s="47" t="s">
        <v>73</v>
      </c>
      <c r="B24" s="38" t="s">
        <v>66</v>
      </c>
      <c r="C24">
        <v>1</v>
      </c>
      <c r="D24" s="20">
        <f t="shared" si="9"/>
        <v>1</v>
      </c>
      <c r="E24">
        <f t="shared" si="10"/>
        <v>37</v>
      </c>
      <c r="F24" s="18">
        <f t="shared" si="2"/>
        <v>1.6216216216216217</v>
      </c>
      <c r="G24">
        <v>60</v>
      </c>
      <c r="H24" s="17">
        <f t="shared" si="3"/>
        <v>97.297297297297305</v>
      </c>
    </row>
    <row r="25" spans="1:12" x14ac:dyDescent="0.25">
      <c r="A25" s="47" t="s">
        <v>73</v>
      </c>
      <c r="B25" s="62" t="s">
        <v>67</v>
      </c>
      <c r="C25">
        <v>1</v>
      </c>
      <c r="D25" s="20">
        <f t="shared" si="9"/>
        <v>1</v>
      </c>
      <c r="E25">
        <f t="shared" si="10"/>
        <v>37</v>
      </c>
      <c r="F25" s="18">
        <f>60/E25</f>
        <v>1.6216216216216217</v>
      </c>
      <c r="G25">
        <v>60</v>
      </c>
      <c r="H25" s="17">
        <f t="shared" si="3"/>
        <v>97.297297297297305</v>
      </c>
    </row>
    <row r="26" spans="1:12" x14ac:dyDescent="0.25">
      <c r="A26" s="47" t="s">
        <v>73</v>
      </c>
      <c r="B26" s="62" t="s">
        <v>68</v>
      </c>
      <c r="C26">
        <v>1</v>
      </c>
      <c r="D26" s="20">
        <f t="shared" si="9"/>
        <v>1</v>
      </c>
      <c r="E26">
        <f t="shared" si="10"/>
        <v>37</v>
      </c>
      <c r="F26" s="18">
        <f t="shared" si="2"/>
        <v>1.6216216216216217</v>
      </c>
      <c r="G26">
        <v>60</v>
      </c>
      <c r="H26" s="17">
        <f t="shared" si="3"/>
        <v>97.297297297297305</v>
      </c>
    </row>
    <row r="27" spans="1:12" ht="15.75" thickBot="1" x14ac:dyDescent="0.3">
      <c r="A27" s="47" t="s">
        <v>73</v>
      </c>
      <c r="B27" s="61" t="s">
        <v>63</v>
      </c>
      <c r="C27">
        <v>1</v>
      </c>
      <c r="D27" s="21">
        <f t="shared" si="9"/>
        <v>1</v>
      </c>
      <c r="E27">
        <f t="shared" si="10"/>
        <v>37</v>
      </c>
      <c r="F27" s="18">
        <f t="shared" si="2"/>
        <v>1.6216216216216217</v>
      </c>
      <c r="G27">
        <v>60</v>
      </c>
      <c r="H27" s="17">
        <f t="shared" si="3"/>
        <v>97.297297297297305</v>
      </c>
    </row>
    <row r="29" spans="1:12" ht="93.75" x14ac:dyDescent="0.25">
      <c r="A29" s="34" t="s">
        <v>35</v>
      </c>
      <c r="B29" s="34" t="s">
        <v>54</v>
      </c>
      <c r="C29" s="33" t="s">
        <v>52</v>
      </c>
      <c r="D29" s="33" t="s">
        <v>53</v>
      </c>
      <c r="G29" s="31" t="s">
        <v>51</v>
      </c>
      <c r="H29" s="31" t="s">
        <v>55</v>
      </c>
      <c r="I29" s="31" t="s">
        <v>56</v>
      </c>
    </row>
    <row r="30" spans="1:12" ht="18.75" x14ac:dyDescent="0.25">
      <c r="A30" s="53" t="s">
        <v>65</v>
      </c>
      <c r="B30" s="51">
        <v>520</v>
      </c>
      <c r="C30" s="52">
        <f t="shared" ref="C30:C40" si="11">GETPIVOTDATA("Итого",$I$1,"transaction rq",A30)</f>
        <v>537.38880486806761</v>
      </c>
      <c r="D30" s="56">
        <f>1-B30/C30</f>
        <v>3.2357958912703211E-2</v>
      </c>
      <c r="G30" s="25">
        <f>C30/3</f>
        <v>179.12960162268919</v>
      </c>
      <c r="H30" s="25">
        <v>180</v>
      </c>
      <c r="I30" s="28">
        <f t="shared" ref="I30:I40" si="12">1-G30/H30</f>
        <v>4.8355465406155762E-3</v>
      </c>
    </row>
    <row r="31" spans="1:12" ht="18.75" x14ac:dyDescent="0.25">
      <c r="A31" s="35" t="s">
        <v>57</v>
      </c>
      <c r="B31" s="36">
        <v>422</v>
      </c>
      <c r="C31" s="32">
        <f t="shared" si="11"/>
        <v>440.09150757077026</v>
      </c>
      <c r="D31" s="55">
        <f t="shared" ref="D31:D41" si="13">1-B31/C31</f>
        <v>4.1108513251328804E-2</v>
      </c>
      <c r="G31" s="25">
        <f t="shared" ref="G31:G40" si="14">C31/3</f>
        <v>146.69716919025674</v>
      </c>
      <c r="H31" s="25">
        <v>147</v>
      </c>
      <c r="I31" s="28">
        <f t="shared" si="12"/>
        <v>2.0600735356683941E-3</v>
      </c>
    </row>
    <row r="32" spans="1:12" ht="18.75" x14ac:dyDescent="0.25">
      <c r="A32" s="35" t="s">
        <v>59</v>
      </c>
      <c r="B32" s="36">
        <v>282</v>
      </c>
      <c r="C32" s="29">
        <f t="shared" si="11"/>
        <v>270.62211981566821</v>
      </c>
      <c r="D32" s="54">
        <f t="shared" si="13"/>
        <v>-4.2043422733077929E-2</v>
      </c>
      <c r="G32" s="25">
        <f t="shared" si="14"/>
        <v>90.207373271889409</v>
      </c>
      <c r="H32" s="25">
        <v>58</v>
      </c>
      <c r="I32" s="28">
        <f t="shared" si="12"/>
        <v>-0.55529953917050712</v>
      </c>
    </row>
    <row r="33" spans="1:9" ht="18.75" x14ac:dyDescent="0.25">
      <c r="A33" s="35" t="s">
        <v>60</v>
      </c>
      <c r="B33" s="36">
        <v>270</v>
      </c>
      <c r="C33" s="29">
        <f t="shared" si="11"/>
        <v>270.62211981566821</v>
      </c>
      <c r="D33" s="54">
        <f t="shared" si="13"/>
        <v>2.2988505747126853E-3</v>
      </c>
      <c r="G33" s="25">
        <f t="shared" si="14"/>
        <v>90.207373271889409</v>
      </c>
      <c r="H33" s="25">
        <v>90</v>
      </c>
      <c r="I33" s="28">
        <f t="shared" si="12"/>
        <v>-2.3041474654379446E-3</v>
      </c>
    </row>
    <row r="34" spans="1:9" ht="18.75" x14ac:dyDescent="0.25">
      <c r="A34" s="35" t="s">
        <v>61</v>
      </c>
      <c r="B34" s="36">
        <v>175</v>
      </c>
      <c r="C34" s="29">
        <f t="shared" si="11"/>
        <v>174.19354838709677</v>
      </c>
      <c r="D34" s="54">
        <f t="shared" si="13"/>
        <v>-4.6296296296297612E-3</v>
      </c>
      <c r="E34" s="1"/>
      <c r="G34" s="25">
        <f t="shared" si="14"/>
        <v>58.064516129032256</v>
      </c>
      <c r="H34" s="25">
        <v>58</v>
      </c>
      <c r="I34" s="28">
        <f t="shared" si="12"/>
        <v>-1.1123470522802492E-3</v>
      </c>
    </row>
    <row r="35" spans="1:9" ht="18.75" x14ac:dyDescent="0.25">
      <c r="A35" s="35" t="s">
        <v>63</v>
      </c>
      <c r="B35" s="36">
        <v>280</v>
      </c>
      <c r="C35" s="29">
        <f t="shared" si="11"/>
        <v>266.76668505239934</v>
      </c>
      <c r="D35" s="54">
        <f t="shared" si="13"/>
        <v>-4.9606325261347006E-2</v>
      </c>
      <c r="G35" s="25">
        <f t="shared" si="14"/>
        <v>88.922228350799784</v>
      </c>
      <c r="H35" s="25">
        <v>88</v>
      </c>
      <c r="I35" s="28">
        <f t="shared" si="12"/>
        <v>-1.0479867622724903E-2</v>
      </c>
    </row>
    <row r="36" spans="1:9" ht="18.75" x14ac:dyDescent="0.25">
      <c r="A36" s="35" t="s">
        <v>64</v>
      </c>
      <c r="B36" s="36">
        <v>73</v>
      </c>
      <c r="C36" s="29">
        <f t="shared" si="11"/>
        <v>73.469387755102048</v>
      </c>
      <c r="D36" s="54">
        <f t="shared" si="13"/>
        <v>6.3888888888889994E-3</v>
      </c>
      <c r="G36" s="25">
        <f t="shared" si="14"/>
        <v>24.489795918367349</v>
      </c>
      <c r="H36" s="25">
        <v>24</v>
      </c>
      <c r="I36" s="28">
        <f t="shared" si="12"/>
        <v>-2.0408163265306145E-2</v>
      </c>
    </row>
    <row r="37" spans="1:9" ht="18.75" x14ac:dyDescent="0.25">
      <c r="A37" s="35" t="s">
        <v>62</v>
      </c>
      <c r="B37" s="36">
        <v>326</v>
      </c>
      <c r="C37" s="29">
        <f t="shared" si="11"/>
        <v>344.09150757077026</v>
      </c>
      <c r="D37" s="54">
        <f t="shared" si="13"/>
        <v>5.2577605586645704E-2</v>
      </c>
      <c r="G37" s="25">
        <f t="shared" si="14"/>
        <v>114.69716919025676</v>
      </c>
      <c r="H37" s="25">
        <v>115</v>
      </c>
      <c r="I37" s="28">
        <f t="shared" si="12"/>
        <v>2.6333113890716353E-3</v>
      </c>
    </row>
    <row r="38" spans="1:9" ht="18.75" x14ac:dyDescent="0.25">
      <c r="A38" s="35" t="s">
        <v>66</v>
      </c>
      <c r="B38" s="36">
        <v>97</v>
      </c>
      <c r="C38" s="29">
        <f t="shared" si="11"/>
        <v>97.297297297297305</v>
      </c>
      <c r="D38" s="54">
        <f t="shared" si="13"/>
        <v>3.0555555555555891E-3</v>
      </c>
      <c r="G38" s="25">
        <f t="shared" si="14"/>
        <v>32.432432432432435</v>
      </c>
      <c r="H38" s="25">
        <v>33</v>
      </c>
      <c r="I38" s="28">
        <f t="shared" si="12"/>
        <v>1.7199017199017064E-2</v>
      </c>
    </row>
    <row r="39" spans="1:9" ht="37.5" x14ac:dyDescent="0.25">
      <c r="A39" s="35" t="s">
        <v>67</v>
      </c>
      <c r="B39" s="36">
        <v>97</v>
      </c>
      <c r="C39" s="29">
        <f t="shared" si="11"/>
        <v>97.297297297297305</v>
      </c>
      <c r="D39" s="54">
        <f t="shared" si="13"/>
        <v>3.0555555555555891E-3</v>
      </c>
      <c r="G39" s="25">
        <f t="shared" si="14"/>
        <v>32.432432432432435</v>
      </c>
      <c r="H39" s="25">
        <v>32</v>
      </c>
      <c r="I39" s="28">
        <f t="shared" si="12"/>
        <v>-1.3513513513513598E-2</v>
      </c>
    </row>
    <row r="40" spans="1:9" ht="18.75" x14ac:dyDescent="0.25">
      <c r="A40" s="35" t="s">
        <v>68</v>
      </c>
      <c r="B40" s="36">
        <v>97</v>
      </c>
      <c r="C40" s="29">
        <f t="shared" si="11"/>
        <v>97.297297297297305</v>
      </c>
      <c r="D40" s="54">
        <f t="shared" si="13"/>
        <v>3.0555555555555891E-3</v>
      </c>
      <c r="G40" s="25">
        <f t="shared" si="14"/>
        <v>32.432432432432435</v>
      </c>
      <c r="H40" s="25">
        <v>33</v>
      </c>
      <c r="I40" s="28">
        <f t="shared" si="12"/>
        <v>1.7199017199017064E-2</v>
      </c>
    </row>
    <row r="41" spans="1:9" ht="18.75" x14ac:dyDescent="0.25">
      <c r="A41" s="37" t="s">
        <v>6</v>
      </c>
      <c r="B41" s="36">
        <v>2550</v>
      </c>
      <c r="C41" s="30">
        <f>SUM(C30:C40)</f>
        <v>2669.1375727274353</v>
      </c>
      <c r="D41" s="27">
        <f t="shared" si="13"/>
        <v>4.4635231224030014E-2</v>
      </c>
    </row>
  </sheetData>
  <phoneticPr fontId="28" type="noConversion"/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4" workbookViewId="0">
      <selection activeCell="H47" sqref="H4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9" t="s">
        <v>26</v>
      </c>
      <c r="F9" s="69"/>
      <c r="G9" s="69"/>
      <c r="H9" s="69"/>
      <c r="I9" s="69"/>
    </row>
    <row r="11" spans="5:9" ht="28.5" x14ac:dyDescent="0.25"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</row>
    <row r="12" spans="5:9" ht="15.75" x14ac:dyDescent="0.25">
      <c r="E12" s="3" t="s">
        <v>0</v>
      </c>
      <c r="F12" s="4" t="s">
        <v>17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 x14ac:dyDescent="0.25">
      <c r="E13" s="3" t="s">
        <v>1</v>
      </c>
      <c r="F13" s="4" t="s">
        <v>16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 x14ac:dyDescent="0.25">
      <c r="E14" s="3" t="s">
        <v>2</v>
      </c>
      <c r="F14" s="4" t="s">
        <v>19</v>
      </c>
      <c r="G14" s="5">
        <v>251</v>
      </c>
      <c r="H14" s="4">
        <f>82*3</f>
        <v>246</v>
      </c>
      <c r="I14" s="6">
        <f>1-G14/H14</f>
        <v>-2.0325203252032464E-2</v>
      </c>
    </row>
    <row r="15" spans="5:9" ht="15.75" x14ac:dyDescent="0.25">
      <c r="E15" s="3" t="s">
        <v>3</v>
      </c>
      <c r="F15" s="4" t="s">
        <v>12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 x14ac:dyDescent="0.25">
      <c r="E16" s="3" t="s">
        <v>13</v>
      </c>
      <c r="F16" s="4" t="s">
        <v>15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 x14ac:dyDescent="0.25">
      <c r="E17" s="3" t="s">
        <v>4</v>
      </c>
      <c r="F17" s="4" t="s">
        <v>14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 x14ac:dyDescent="0.25">
      <c r="E18" s="3" t="s">
        <v>5</v>
      </c>
      <c r="F18" s="4" t="s">
        <v>18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25">
      <c r="E23" s="69" t="s">
        <v>24</v>
      </c>
      <c r="F23" s="69"/>
      <c r="G23" s="69"/>
      <c r="H23" s="69"/>
      <c r="I23" s="69"/>
    </row>
    <row r="25" spans="5:9" x14ac:dyDescent="0.25"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</row>
    <row r="26" spans="5:9" ht="15.75" x14ac:dyDescent="0.25">
      <c r="E26" s="14" t="s">
        <v>0</v>
      </c>
      <c r="F26" s="13" t="s">
        <v>17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 x14ac:dyDescent="0.25">
      <c r="E27" s="14" t="s">
        <v>1</v>
      </c>
      <c r="F27" s="13" t="s">
        <v>16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 x14ac:dyDescent="0.25">
      <c r="E28" s="14" t="s">
        <v>2</v>
      </c>
      <c r="F28" s="13" t="s">
        <v>19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 x14ac:dyDescent="0.25">
      <c r="E29" s="14" t="s">
        <v>3</v>
      </c>
      <c r="F29" s="13" t="s">
        <v>12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 x14ac:dyDescent="0.25">
      <c r="E30" s="14" t="s">
        <v>13</v>
      </c>
      <c r="F30" s="13" t="s">
        <v>15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 x14ac:dyDescent="0.25">
      <c r="E31" s="14" t="s">
        <v>4</v>
      </c>
      <c r="F31" s="13" t="s">
        <v>14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 x14ac:dyDescent="0.25">
      <c r="E32" s="14" t="s">
        <v>5</v>
      </c>
      <c r="F32" s="13" t="s">
        <v>18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25">
      <c r="E35" s="69" t="s">
        <v>25</v>
      </c>
      <c r="F35" s="69"/>
      <c r="G35" s="69"/>
      <c r="H35" s="69"/>
      <c r="I35" s="69"/>
    </row>
    <row r="37" spans="5:15" x14ac:dyDescent="0.25"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L37" s="15" t="s">
        <v>20</v>
      </c>
      <c r="M37" s="15" t="s">
        <v>21</v>
      </c>
      <c r="N37" s="15" t="s">
        <v>22</v>
      </c>
      <c r="O37" s="15" t="s">
        <v>23</v>
      </c>
    </row>
    <row r="38" spans="5:15" ht="15.75" x14ac:dyDescent="0.25">
      <c r="E38" s="14" t="s">
        <v>0</v>
      </c>
      <c r="F38" s="13" t="s">
        <v>17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14</v>
      </c>
      <c r="M38" s="15">
        <v>377</v>
      </c>
      <c r="N38" s="15">
        <v>27</v>
      </c>
      <c r="O38" s="15">
        <v>0</v>
      </c>
    </row>
    <row r="39" spans="5:15" ht="15.75" x14ac:dyDescent="0.25">
      <c r="E39" s="14" t="s">
        <v>1</v>
      </c>
      <c r="F39" s="13" t="s">
        <v>16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15</v>
      </c>
      <c r="M39" s="15">
        <v>998</v>
      </c>
      <c r="N39" s="15">
        <v>1</v>
      </c>
      <c r="O39" s="15">
        <v>0</v>
      </c>
    </row>
    <row r="40" spans="5:15" ht="15.75" x14ac:dyDescent="0.25">
      <c r="E40" s="14" t="s">
        <v>2</v>
      </c>
      <c r="F40" s="13" t="s">
        <v>19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16</v>
      </c>
      <c r="M40" s="15" t="s">
        <v>27</v>
      </c>
      <c r="N40" s="15">
        <v>0</v>
      </c>
      <c r="O40" s="15">
        <v>0</v>
      </c>
    </row>
    <row r="41" spans="5:15" ht="15.75" x14ac:dyDescent="0.25">
      <c r="E41" s="14" t="s">
        <v>3</v>
      </c>
      <c r="F41" s="13" t="s">
        <v>12</v>
      </c>
      <c r="G41" s="11">
        <f>5*175</f>
        <v>875</v>
      </c>
      <c r="H41" s="10">
        <v>924</v>
      </c>
      <c r="I41" s="8">
        <f t="shared" si="2"/>
        <v>5.3030303030302983E-2</v>
      </c>
      <c r="L41" s="15" t="s">
        <v>17</v>
      </c>
      <c r="M41" s="15" t="s">
        <v>28</v>
      </c>
      <c r="N41" s="15">
        <v>139</v>
      </c>
      <c r="O41" s="15">
        <v>0</v>
      </c>
    </row>
    <row r="42" spans="5:15" ht="15.75" x14ac:dyDescent="0.25">
      <c r="E42" s="14" t="s">
        <v>13</v>
      </c>
      <c r="F42" s="13" t="s">
        <v>15</v>
      </c>
      <c r="G42" s="11">
        <f>5*159</f>
        <v>795</v>
      </c>
      <c r="H42" s="68">
        <v>998</v>
      </c>
      <c r="I42" s="12">
        <f t="shared" si="2"/>
        <v>0.20340681362725455</v>
      </c>
      <c r="L42" s="15" t="s">
        <v>18</v>
      </c>
      <c r="M42" s="15" t="s">
        <v>29</v>
      </c>
      <c r="N42" s="15">
        <v>1</v>
      </c>
      <c r="O42" s="15">
        <v>0</v>
      </c>
    </row>
    <row r="43" spans="5:15" ht="15.75" x14ac:dyDescent="0.25">
      <c r="E43" s="14" t="s">
        <v>4</v>
      </c>
      <c r="F43" s="13" t="s">
        <v>14</v>
      </c>
      <c r="G43" s="11">
        <f>5*73</f>
        <v>365</v>
      </c>
      <c r="H43" s="10">
        <v>404</v>
      </c>
      <c r="I43" s="12">
        <f t="shared" si="2"/>
        <v>9.6534653465346509E-2</v>
      </c>
      <c r="L43" s="15" t="s">
        <v>12</v>
      </c>
      <c r="M43" s="15">
        <v>924</v>
      </c>
      <c r="N43" s="15">
        <v>0</v>
      </c>
      <c r="O43" s="15">
        <v>0</v>
      </c>
    </row>
    <row r="44" spans="5:15" ht="15.75" x14ac:dyDescent="0.25">
      <c r="E44" s="14" t="s">
        <v>5</v>
      </c>
      <c r="F44" s="13" t="s">
        <v>18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19</v>
      </c>
      <c r="M44" s="15" t="s">
        <v>27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Автоматизированный расчет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Виктор Подопросветов</cp:lastModifiedBy>
  <dcterms:created xsi:type="dcterms:W3CDTF">2015-06-05T18:19:34Z</dcterms:created>
  <dcterms:modified xsi:type="dcterms:W3CDTF">2021-06-03T12:36:38Z</dcterms:modified>
</cp:coreProperties>
</file>