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torado\Texas Tech University\Research\01 Multiphase Flow Simulations in Ansys\DataScience\"/>
    </mc:Choice>
  </mc:AlternateContent>
  <xr:revisionPtr revIDLastSave="0" documentId="13_ncr:1_{18F435E3-2A8F-4B97-957F-AC38B6C4CE51}" xr6:coauthVersionLast="36" xr6:coauthVersionMax="36" xr10:uidLastSave="{00000000-0000-0000-0000-000000000000}"/>
  <bookViews>
    <workbookView xWindow="0" yWindow="0" windowWidth="21570" windowHeight="8925" activeTab="1" xr2:uid="{00000000-000D-0000-FFFF-FFFF00000000}"/>
  </bookViews>
  <sheets>
    <sheet name="Sheet1" sheetId="4" r:id="rId1"/>
    <sheet name="OurModel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" i="5"/>
  <c r="M4" i="4"/>
  <c r="L4" i="4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3" i="4"/>
  <c r="D4" i="4" l="1"/>
  <c r="N4" i="4" l="1"/>
  <c r="J4" i="4"/>
  <c r="P4" i="4"/>
  <c r="O4" i="4"/>
  <c r="Q4" i="4" l="1"/>
  <c r="R4" i="4" s="1"/>
  <c r="S4" i="4" s="1"/>
  <c r="T4" i="4" s="1"/>
  <c r="U4" i="4" s="1"/>
  <c r="D5" i="4"/>
  <c r="J5" i="4" s="1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35" i="4"/>
  <c r="D21" i="4"/>
  <c r="J21" i="4" s="1"/>
  <c r="D22" i="4"/>
  <c r="J22" i="4" s="1"/>
  <c r="D23" i="4"/>
  <c r="J23" i="4" s="1"/>
  <c r="D24" i="4"/>
  <c r="J24" i="4" s="1"/>
  <c r="D25" i="4"/>
  <c r="J25" i="4" s="1"/>
  <c r="D26" i="4"/>
  <c r="J26" i="4" s="1"/>
  <c r="D27" i="4"/>
  <c r="J27" i="4" s="1"/>
  <c r="D28" i="4"/>
  <c r="J28" i="4" s="1"/>
  <c r="D29" i="4"/>
  <c r="J29" i="4" s="1"/>
  <c r="D30" i="4"/>
  <c r="J30" i="4" s="1"/>
  <c r="D6" i="4"/>
  <c r="J6" i="4" s="1"/>
  <c r="D31" i="4"/>
  <c r="J31" i="4" s="1"/>
  <c r="D32" i="4"/>
  <c r="J32" i="4" s="1"/>
  <c r="D33" i="4"/>
  <c r="J33" i="4" s="1"/>
  <c r="D34" i="4"/>
  <c r="J34" i="4" s="1"/>
  <c r="D35" i="4"/>
  <c r="D7" i="4"/>
  <c r="J7" i="4" s="1"/>
  <c r="D8" i="4"/>
  <c r="J8" i="4" s="1"/>
  <c r="D9" i="4"/>
  <c r="J9" i="4" s="1"/>
  <c r="D10" i="4"/>
  <c r="J10" i="4" s="1"/>
  <c r="D11" i="4"/>
  <c r="J11" i="4" s="1"/>
  <c r="D12" i="4"/>
  <c r="J12" i="4" s="1"/>
  <c r="D13" i="4"/>
  <c r="J13" i="4" s="1"/>
  <c r="D14" i="4"/>
  <c r="J14" i="4" s="1"/>
  <c r="D15" i="4"/>
  <c r="J15" i="4" s="1"/>
  <c r="D16" i="4"/>
  <c r="J16" i="4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7" i="4"/>
  <c r="J17" i="4" s="1"/>
  <c r="D115" i="4"/>
  <c r="D116" i="4"/>
  <c r="D117" i="4"/>
  <c r="D118" i="4"/>
  <c r="D119" i="4"/>
  <c r="D18" i="4"/>
  <c r="J18" i="4" s="1"/>
  <c r="D120" i="4"/>
  <c r="D121" i="4"/>
  <c r="D122" i="4"/>
  <c r="D123" i="4"/>
  <c r="D124" i="4"/>
  <c r="D19" i="4"/>
  <c r="J19" i="4" s="1"/>
  <c r="D125" i="4"/>
  <c r="D126" i="4"/>
  <c r="D127" i="4"/>
  <c r="D128" i="4"/>
  <c r="D129" i="4"/>
  <c r="D20" i="4"/>
  <c r="J20" i="4" s="1"/>
  <c r="D130" i="4"/>
  <c r="D131" i="4"/>
  <c r="D132" i="4"/>
  <c r="D133" i="4"/>
  <c r="D134" i="4"/>
  <c r="D3" i="4"/>
  <c r="J3" i="4" s="1"/>
  <c r="P121" i="4" l="1"/>
  <c r="J121" i="4"/>
  <c r="P107" i="4"/>
  <c r="J107" i="4"/>
  <c r="P83" i="4"/>
  <c r="J83" i="4"/>
  <c r="P59" i="4"/>
  <c r="J59" i="4"/>
  <c r="P125" i="4"/>
  <c r="J125" i="4"/>
  <c r="P119" i="4"/>
  <c r="J119" i="4"/>
  <c r="P112" i="4"/>
  <c r="J112" i="4"/>
  <c r="P104" i="4"/>
  <c r="J104" i="4"/>
  <c r="P96" i="4"/>
  <c r="J96" i="4"/>
  <c r="P88" i="4"/>
  <c r="J88" i="4"/>
  <c r="P80" i="4"/>
  <c r="J80" i="4"/>
  <c r="P72" i="4"/>
  <c r="J72" i="4"/>
  <c r="P64" i="4"/>
  <c r="J64" i="4"/>
  <c r="P56" i="4"/>
  <c r="J56" i="4"/>
  <c r="P48" i="4"/>
  <c r="J48" i="4"/>
  <c r="P40" i="4"/>
  <c r="J40" i="4"/>
  <c r="P150" i="4"/>
  <c r="J150" i="4"/>
  <c r="P142" i="4"/>
  <c r="J142" i="4"/>
  <c r="P131" i="4"/>
  <c r="J131" i="4"/>
  <c r="P118" i="4"/>
  <c r="J118" i="4"/>
  <c r="P103" i="4"/>
  <c r="J103" i="4"/>
  <c r="P87" i="4"/>
  <c r="J87" i="4"/>
  <c r="P71" i="4"/>
  <c r="J71" i="4"/>
  <c r="P55" i="4"/>
  <c r="J55" i="4"/>
  <c r="P141" i="4"/>
  <c r="J141" i="4"/>
  <c r="P130" i="4"/>
  <c r="J130" i="4"/>
  <c r="P117" i="4"/>
  <c r="J117" i="4"/>
  <c r="P102" i="4"/>
  <c r="J102" i="4"/>
  <c r="P86" i="4"/>
  <c r="J86" i="4"/>
  <c r="P70" i="4"/>
  <c r="J70" i="4"/>
  <c r="P54" i="4"/>
  <c r="J54" i="4"/>
  <c r="P38" i="4"/>
  <c r="J38" i="4"/>
  <c r="P123" i="4"/>
  <c r="J123" i="4"/>
  <c r="P116" i="4"/>
  <c r="J116" i="4"/>
  <c r="P109" i="4"/>
  <c r="J109" i="4"/>
  <c r="P101" i="4"/>
  <c r="J101" i="4"/>
  <c r="P93" i="4"/>
  <c r="J93" i="4"/>
  <c r="P85" i="4"/>
  <c r="J85" i="4"/>
  <c r="P77" i="4"/>
  <c r="J77" i="4"/>
  <c r="P69" i="4"/>
  <c r="J69" i="4"/>
  <c r="P61" i="4"/>
  <c r="J61" i="4"/>
  <c r="P53" i="4"/>
  <c r="J53" i="4"/>
  <c r="P45" i="4"/>
  <c r="J45" i="4"/>
  <c r="P37" i="4"/>
  <c r="J37" i="4"/>
  <c r="P147" i="4"/>
  <c r="J147" i="4"/>
  <c r="P139" i="4"/>
  <c r="J139" i="4"/>
  <c r="P91" i="4"/>
  <c r="J91" i="4"/>
  <c r="P75" i="4"/>
  <c r="J75" i="4"/>
  <c r="P51" i="4"/>
  <c r="J51" i="4"/>
  <c r="P132" i="4"/>
  <c r="J132" i="4"/>
  <c r="P111" i="4"/>
  <c r="J111" i="4"/>
  <c r="P95" i="4"/>
  <c r="J95" i="4"/>
  <c r="P79" i="4"/>
  <c r="J79" i="4"/>
  <c r="P63" i="4"/>
  <c r="J63" i="4"/>
  <c r="P47" i="4"/>
  <c r="J47" i="4"/>
  <c r="P39" i="4"/>
  <c r="J39" i="4"/>
  <c r="P149" i="4"/>
  <c r="J149" i="4"/>
  <c r="P124" i="4"/>
  <c r="J124" i="4"/>
  <c r="P110" i="4"/>
  <c r="J110" i="4"/>
  <c r="P94" i="4"/>
  <c r="J94" i="4"/>
  <c r="P78" i="4"/>
  <c r="J78" i="4"/>
  <c r="P62" i="4"/>
  <c r="J62" i="4"/>
  <c r="P46" i="4"/>
  <c r="J46" i="4"/>
  <c r="P148" i="4"/>
  <c r="J148" i="4"/>
  <c r="P140" i="4"/>
  <c r="J140" i="4"/>
  <c r="P129" i="4"/>
  <c r="J129" i="4"/>
  <c r="P122" i="4"/>
  <c r="J122" i="4"/>
  <c r="P115" i="4"/>
  <c r="J115" i="4"/>
  <c r="P108" i="4"/>
  <c r="J108" i="4"/>
  <c r="P100" i="4"/>
  <c r="J100" i="4"/>
  <c r="P92" i="4"/>
  <c r="J92" i="4"/>
  <c r="P84" i="4"/>
  <c r="J84" i="4"/>
  <c r="P76" i="4"/>
  <c r="J76" i="4"/>
  <c r="P68" i="4"/>
  <c r="J68" i="4"/>
  <c r="P60" i="4"/>
  <c r="J60" i="4"/>
  <c r="P52" i="4"/>
  <c r="J52" i="4"/>
  <c r="P44" i="4"/>
  <c r="J44" i="4"/>
  <c r="P36" i="4"/>
  <c r="J36" i="4"/>
  <c r="P146" i="4"/>
  <c r="J146" i="4"/>
  <c r="P138" i="4"/>
  <c r="J138" i="4"/>
  <c r="P43" i="4"/>
  <c r="J43" i="4"/>
  <c r="P128" i="4"/>
  <c r="J128" i="4"/>
  <c r="P99" i="4"/>
  <c r="J99" i="4"/>
  <c r="P67" i="4"/>
  <c r="J67" i="4"/>
  <c r="P145" i="4"/>
  <c r="J145" i="4"/>
  <c r="P137" i="4"/>
  <c r="J137" i="4"/>
  <c r="P134" i="4"/>
  <c r="J134" i="4"/>
  <c r="P127" i="4"/>
  <c r="J127" i="4"/>
  <c r="P120" i="4"/>
  <c r="J120" i="4"/>
  <c r="P114" i="4"/>
  <c r="J114" i="4"/>
  <c r="P106" i="4"/>
  <c r="J106" i="4"/>
  <c r="P98" i="4"/>
  <c r="J98" i="4"/>
  <c r="P90" i="4"/>
  <c r="J90" i="4"/>
  <c r="P82" i="4"/>
  <c r="J82" i="4"/>
  <c r="P74" i="4"/>
  <c r="J74" i="4"/>
  <c r="P66" i="4"/>
  <c r="J66" i="4"/>
  <c r="P58" i="4"/>
  <c r="J58" i="4"/>
  <c r="P50" i="4"/>
  <c r="J50" i="4"/>
  <c r="P42" i="4"/>
  <c r="J42" i="4"/>
  <c r="P144" i="4"/>
  <c r="J144" i="4"/>
  <c r="P136" i="4"/>
  <c r="J136" i="4"/>
  <c r="P133" i="4"/>
  <c r="J133" i="4"/>
  <c r="P126" i="4"/>
  <c r="J126" i="4"/>
  <c r="P113" i="4"/>
  <c r="J113" i="4"/>
  <c r="P105" i="4"/>
  <c r="J105" i="4"/>
  <c r="P97" i="4"/>
  <c r="J97" i="4"/>
  <c r="P89" i="4"/>
  <c r="J89" i="4"/>
  <c r="P81" i="4"/>
  <c r="J81" i="4"/>
  <c r="P73" i="4"/>
  <c r="J73" i="4"/>
  <c r="P65" i="4"/>
  <c r="J65" i="4"/>
  <c r="P57" i="4"/>
  <c r="J57" i="4"/>
  <c r="P49" i="4"/>
  <c r="J49" i="4"/>
  <c r="P41" i="4"/>
  <c r="J41" i="4"/>
  <c r="P35" i="4"/>
  <c r="J35" i="4"/>
  <c r="P135" i="4"/>
  <c r="J135" i="4"/>
  <c r="P143" i="4"/>
  <c r="J143" i="4"/>
  <c r="H28" i="5"/>
  <c r="V4" i="4" s="1"/>
  <c r="N3" i="4"/>
  <c r="M3" i="4"/>
  <c r="P3" i="4"/>
  <c r="M13" i="4"/>
  <c r="P13" i="4"/>
  <c r="M27" i="4"/>
  <c r="P27" i="4"/>
  <c r="M12" i="4"/>
  <c r="P12" i="4"/>
  <c r="M26" i="4"/>
  <c r="P26" i="4"/>
  <c r="M32" i="4"/>
  <c r="P32" i="4"/>
  <c r="M25" i="4"/>
  <c r="P25" i="4"/>
  <c r="M10" i="4"/>
  <c r="P10" i="4"/>
  <c r="M31" i="4"/>
  <c r="P31" i="4"/>
  <c r="M24" i="4"/>
  <c r="P24" i="4"/>
  <c r="M9" i="4"/>
  <c r="P9" i="4"/>
  <c r="M6" i="4"/>
  <c r="P6" i="4"/>
  <c r="M23" i="4"/>
  <c r="P23" i="4"/>
  <c r="M34" i="4"/>
  <c r="P34" i="4"/>
  <c r="M33" i="4"/>
  <c r="P33" i="4"/>
  <c r="M20" i="4"/>
  <c r="P20" i="4"/>
  <c r="M15" i="4"/>
  <c r="P15" i="4"/>
  <c r="M7" i="4"/>
  <c r="P7" i="4"/>
  <c r="M29" i="4"/>
  <c r="P29" i="4"/>
  <c r="M21" i="4"/>
  <c r="P21" i="4"/>
  <c r="M19" i="4"/>
  <c r="P19" i="4"/>
  <c r="M11" i="4"/>
  <c r="P11" i="4"/>
  <c r="M17" i="4"/>
  <c r="P17" i="4"/>
  <c r="M16" i="4"/>
  <c r="P16" i="4"/>
  <c r="M8" i="4"/>
  <c r="P8" i="4"/>
  <c r="M30" i="4"/>
  <c r="P30" i="4"/>
  <c r="M22" i="4"/>
  <c r="P22" i="4"/>
  <c r="M18" i="4"/>
  <c r="P18" i="4"/>
  <c r="M14" i="4"/>
  <c r="P14" i="4"/>
  <c r="M28" i="4"/>
  <c r="P28" i="4"/>
  <c r="M5" i="4"/>
  <c r="P5" i="4"/>
  <c r="M113" i="4"/>
  <c r="N113" i="4"/>
  <c r="O113" i="4"/>
  <c r="M81" i="4"/>
  <c r="N81" i="4"/>
  <c r="O81" i="4"/>
  <c r="M49" i="4"/>
  <c r="N49" i="4"/>
  <c r="O49" i="4"/>
  <c r="M35" i="4"/>
  <c r="N35" i="4"/>
  <c r="O35" i="4"/>
  <c r="M125" i="4"/>
  <c r="Q125" i="4" s="1"/>
  <c r="R125" i="4" s="1"/>
  <c r="S125" i="4" s="1"/>
  <c r="T125" i="4" s="1"/>
  <c r="U125" i="4" s="1"/>
  <c r="O125" i="4"/>
  <c r="N125" i="4"/>
  <c r="M88" i="4"/>
  <c r="N88" i="4"/>
  <c r="O88" i="4"/>
  <c r="M118" i="4"/>
  <c r="O118" i="4"/>
  <c r="N118" i="4"/>
  <c r="M103" i="4"/>
  <c r="N103" i="4"/>
  <c r="O103" i="4"/>
  <c r="M87" i="4"/>
  <c r="N87" i="4"/>
  <c r="O87" i="4"/>
  <c r="M79" i="4"/>
  <c r="N79" i="4"/>
  <c r="O79" i="4"/>
  <c r="M63" i="4"/>
  <c r="N63" i="4"/>
  <c r="O63" i="4"/>
  <c r="M47" i="4"/>
  <c r="N47" i="4"/>
  <c r="O47" i="4"/>
  <c r="M39" i="4"/>
  <c r="Q39" i="4" s="1"/>
  <c r="R39" i="4" s="1"/>
  <c r="S39" i="4" s="1"/>
  <c r="T39" i="4" s="1"/>
  <c r="U39" i="4" s="1"/>
  <c r="N39" i="4"/>
  <c r="O39" i="4"/>
  <c r="M147" i="4"/>
  <c r="N147" i="4"/>
  <c r="O147" i="4"/>
  <c r="M139" i="4"/>
  <c r="N139" i="4"/>
  <c r="O139" i="4"/>
  <c r="M130" i="4"/>
  <c r="N130" i="4"/>
  <c r="O130" i="4"/>
  <c r="M124" i="4"/>
  <c r="Q124" i="4" s="1"/>
  <c r="R124" i="4" s="1"/>
  <c r="S124" i="4" s="1"/>
  <c r="T124" i="4" s="1"/>
  <c r="U124" i="4" s="1"/>
  <c r="O124" i="4"/>
  <c r="N124" i="4"/>
  <c r="M117" i="4"/>
  <c r="O117" i="4"/>
  <c r="N117" i="4"/>
  <c r="M110" i="4"/>
  <c r="O110" i="4"/>
  <c r="N110" i="4"/>
  <c r="M102" i="4"/>
  <c r="O102" i="4"/>
  <c r="N102" i="4"/>
  <c r="M94" i="4"/>
  <c r="Q94" i="4" s="1"/>
  <c r="R94" i="4" s="1"/>
  <c r="S94" i="4" s="1"/>
  <c r="T94" i="4" s="1"/>
  <c r="U94" i="4" s="1"/>
  <c r="O94" i="4"/>
  <c r="N94" i="4"/>
  <c r="M86" i="4"/>
  <c r="O86" i="4"/>
  <c r="N86" i="4"/>
  <c r="M78" i="4"/>
  <c r="O78" i="4"/>
  <c r="N78" i="4"/>
  <c r="M70" i="4"/>
  <c r="O70" i="4"/>
  <c r="N70" i="4"/>
  <c r="M62" i="4"/>
  <c r="Q62" i="4" s="1"/>
  <c r="R62" i="4" s="1"/>
  <c r="S62" i="4" s="1"/>
  <c r="T62" i="4" s="1"/>
  <c r="U62" i="4" s="1"/>
  <c r="O62" i="4"/>
  <c r="N62" i="4"/>
  <c r="M54" i="4"/>
  <c r="O54" i="4"/>
  <c r="N54" i="4"/>
  <c r="M46" i="4"/>
  <c r="O46" i="4"/>
  <c r="N46" i="4"/>
  <c r="M38" i="4"/>
  <c r="O38" i="4"/>
  <c r="N38" i="4"/>
  <c r="M146" i="4"/>
  <c r="Q146" i="4" s="1"/>
  <c r="R146" i="4" s="1"/>
  <c r="S146" i="4" s="1"/>
  <c r="T146" i="4" s="1"/>
  <c r="U146" i="4" s="1"/>
  <c r="N146" i="4"/>
  <c r="O146" i="4"/>
  <c r="M138" i="4"/>
  <c r="N138" i="4"/>
  <c r="O138" i="4"/>
  <c r="M126" i="4"/>
  <c r="O126" i="4"/>
  <c r="N126" i="4"/>
  <c r="M65" i="4"/>
  <c r="N65" i="4"/>
  <c r="O65" i="4"/>
  <c r="M132" i="4"/>
  <c r="Q132" i="4" s="1"/>
  <c r="R132" i="4" s="1"/>
  <c r="S132" i="4" s="1"/>
  <c r="T132" i="4" s="1"/>
  <c r="U132" i="4" s="1"/>
  <c r="O132" i="4"/>
  <c r="N132" i="4"/>
  <c r="M104" i="4"/>
  <c r="N104" i="4"/>
  <c r="O104" i="4"/>
  <c r="M64" i="4"/>
  <c r="N64" i="4"/>
  <c r="O64" i="4"/>
  <c r="M40" i="4"/>
  <c r="N40" i="4"/>
  <c r="O40" i="4"/>
  <c r="M148" i="4"/>
  <c r="Q148" i="4" s="1"/>
  <c r="R148" i="4" s="1"/>
  <c r="S148" i="4" s="1"/>
  <c r="T148" i="4" s="1"/>
  <c r="U148" i="4" s="1"/>
  <c r="O148" i="4"/>
  <c r="N148" i="4"/>
  <c r="M131" i="4"/>
  <c r="N131" i="4"/>
  <c r="O131" i="4"/>
  <c r="M111" i="4"/>
  <c r="N111" i="4"/>
  <c r="O111" i="4"/>
  <c r="M95" i="4"/>
  <c r="N95" i="4"/>
  <c r="O95" i="4"/>
  <c r="M71" i="4"/>
  <c r="N71" i="4"/>
  <c r="O71" i="4"/>
  <c r="M55" i="4"/>
  <c r="N55" i="4"/>
  <c r="O55" i="4"/>
  <c r="M123" i="4"/>
  <c r="N123" i="4"/>
  <c r="O123" i="4"/>
  <c r="M116" i="4"/>
  <c r="O116" i="4"/>
  <c r="N116" i="4"/>
  <c r="M109" i="4"/>
  <c r="Q109" i="4" s="1"/>
  <c r="R109" i="4" s="1"/>
  <c r="S109" i="4" s="1"/>
  <c r="T109" i="4" s="1"/>
  <c r="U109" i="4" s="1"/>
  <c r="O109" i="4"/>
  <c r="N109" i="4"/>
  <c r="M101" i="4"/>
  <c r="O101" i="4"/>
  <c r="N101" i="4"/>
  <c r="M93" i="4"/>
  <c r="O93" i="4"/>
  <c r="N93" i="4"/>
  <c r="M85" i="4"/>
  <c r="O85" i="4"/>
  <c r="N85" i="4"/>
  <c r="M77" i="4"/>
  <c r="Q77" i="4" s="1"/>
  <c r="R77" i="4" s="1"/>
  <c r="S77" i="4" s="1"/>
  <c r="T77" i="4" s="1"/>
  <c r="U77" i="4" s="1"/>
  <c r="O77" i="4"/>
  <c r="N77" i="4"/>
  <c r="M69" i="4"/>
  <c r="O69" i="4"/>
  <c r="N69" i="4"/>
  <c r="M61" i="4"/>
  <c r="O61" i="4"/>
  <c r="N61" i="4"/>
  <c r="M53" i="4"/>
  <c r="O53" i="4"/>
  <c r="N53" i="4"/>
  <c r="M45" i="4"/>
  <c r="Q45" i="4" s="1"/>
  <c r="R45" i="4" s="1"/>
  <c r="S45" i="4" s="1"/>
  <c r="T45" i="4" s="1"/>
  <c r="U45" i="4" s="1"/>
  <c r="O45" i="4"/>
  <c r="N45" i="4"/>
  <c r="M37" i="4"/>
  <c r="O37" i="4"/>
  <c r="N37" i="4"/>
  <c r="M145" i="4"/>
  <c r="N145" i="4"/>
  <c r="O145" i="4"/>
  <c r="M137" i="4"/>
  <c r="N137" i="4"/>
  <c r="O137" i="4"/>
  <c r="M89" i="4"/>
  <c r="N89" i="4"/>
  <c r="O89" i="4"/>
  <c r="M133" i="4"/>
  <c r="O133" i="4"/>
  <c r="N133" i="4"/>
  <c r="M97" i="4"/>
  <c r="N97" i="4"/>
  <c r="O97" i="4"/>
  <c r="M57" i="4"/>
  <c r="N57" i="4"/>
  <c r="O57" i="4"/>
  <c r="M41" i="4"/>
  <c r="Q41" i="4" s="1"/>
  <c r="R41" i="4" s="1"/>
  <c r="S41" i="4" s="1"/>
  <c r="T41" i="4" s="1"/>
  <c r="U41" i="4" s="1"/>
  <c r="N41" i="4"/>
  <c r="O41" i="4"/>
  <c r="M149" i="4"/>
  <c r="O149" i="4"/>
  <c r="N149" i="4"/>
  <c r="M112" i="4"/>
  <c r="N112" i="4"/>
  <c r="O112" i="4"/>
  <c r="M72" i="4"/>
  <c r="N72" i="4"/>
  <c r="O72" i="4"/>
  <c r="M48" i="4"/>
  <c r="N48" i="4"/>
  <c r="O48" i="4"/>
  <c r="M140" i="4"/>
  <c r="O140" i="4"/>
  <c r="N140" i="4"/>
  <c r="M122" i="4"/>
  <c r="N122" i="4"/>
  <c r="O122" i="4"/>
  <c r="M108" i="4"/>
  <c r="O108" i="4"/>
  <c r="N108" i="4"/>
  <c r="M92" i="4"/>
  <c r="Q92" i="4" s="1"/>
  <c r="R92" i="4" s="1"/>
  <c r="S92" i="4" s="1"/>
  <c r="T92" i="4" s="1"/>
  <c r="U92" i="4" s="1"/>
  <c r="O92" i="4"/>
  <c r="N92" i="4"/>
  <c r="M76" i="4"/>
  <c r="O76" i="4"/>
  <c r="N76" i="4"/>
  <c r="M52" i="4"/>
  <c r="O52" i="4"/>
  <c r="N52" i="4"/>
  <c r="M128" i="4"/>
  <c r="N128" i="4"/>
  <c r="O128" i="4"/>
  <c r="M121" i="4"/>
  <c r="N121" i="4"/>
  <c r="O121" i="4"/>
  <c r="M107" i="4"/>
  <c r="N107" i="4"/>
  <c r="O107" i="4"/>
  <c r="M99" i="4"/>
  <c r="N99" i="4"/>
  <c r="O99" i="4"/>
  <c r="M91" i="4"/>
  <c r="N91" i="4"/>
  <c r="O91" i="4"/>
  <c r="M83" i="4"/>
  <c r="Q83" i="4" s="1"/>
  <c r="R83" i="4" s="1"/>
  <c r="S83" i="4" s="1"/>
  <c r="T83" i="4" s="1"/>
  <c r="U83" i="4" s="1"/>
  <c r="N83" i="4"/>
  <c r="O83" i="4"/>
  <c r="M75" i="4"/>
  <c r="N75" i="4"/>
  <c r="O75" i="4"/>
  <c r="M67" i="4"/>
  <c r="N67" i="4"/>
  <c r="O67" i="4"/>
  <c r="M59" i="4"/>
  <c r="N59" i="4"/>
  <c r="O59" i="4"/>
  <c r="M51" i="4"/>
  <c r="N51" i="4"/>
  <c r="O51" i="4"/>
  <c r="M43" i="4"/>
  <c r="N43" i="4"/>
  <c r="O43" i="4"/>
  <c r="M135" i="4"/>
  <c r="N135" i="4"/>
  <c r="O135" i="4"/>
  <c r="M143" i="4"/>
  <c r="N143" i="4"/>
  <c r="O143" i="4"/>
  <c r="M73" i="4"/>
  <c r="Q73" i="4" s="1"/>
  <c r="R73" i="4" s="1"/>
  <c r="S73" i="4" s="1"/>
  <c r="T73" i="4" s="1"/>
  <c r="U73" i="4" s="1"/>
  <c r="N73" i="4"/>
  <c r="O73" i="4"/>
  <c r="M119" i="4"/>
  <c r="N119" i="4"/>
  <c r="O119" i="4"/>
  <c r="M96" i="4"/>
  <c r="N96" i="4"/>
  <c r="O96" i="4"/>
  <c r="M80" i="4"/>
  <c r="N80" i="4"/>
  <c r="O80" i="4"/>
  <c r="M56" i="4"/>
  <c r="N56" i="4"/>
  <c r="O56" i="4"/>
  <c r="M129" i="4"/>
  <c r="N129" i="4"/>
  <c r="O129" i="4"/>
  <c r="M115" i="4"/>
  <c r="N115" i="4"/>
  <c r="O115" i="4"/>
  <c r="M100" i="4"/>
  <c r="O100" i="4"/>
  <c r="N100" i="4"/>
  <c r="M84" i="4"/>
  <c r="Q84" i="4" s="1"/>
  <c r="R84" i="4" s="1"/>
  <c r="S84" i="4" s="1"/>
  <c r="T84" i="4" s="1"/>
  <c r="U84" i="4" s="1"/>
  <c r="O84" i="4"/>
  <c r="N84" i="4"/>
  <c r="M68" i="4"/>
  <c r="O68" i="4"/>
  <c r="N68" i="4"/>
  <c r="M60" i="4"/>
  <c r="O60" i="4"/>
  <c r="N60" i="4"/>
  <c r="M44" i="4"/>
  <c r="O44" i="4"/>
  <c r="N44" i="4"/>
  <c r="M36" i="4"/>
  <c r="Q36" i="4" s="1"/>
  <c r="R36" i="4" s="1"/>
  <c r="S36" i="4" s="1"/>
  <c r="T36" i="4" s="1"/>
  <c r="U36" i="4" s="1"/>
  <c r="O36" i="4"/>
  <c r="N36" i="4"/>
  <c r="M144" i="4"/>
  <c r="N144" i="4"/>
  <c r="O144" i="4"/>
  <c r="M136" i="4"/>
  <c r="N136" i="4"/>
  <c r="O136" i="4"/>
  <c r="M134" i="4"/>
  <c r="O134" i="4"/>
  <c r="N134" i="4"/>
  <c r="M127" i="4"/>
  <c r="Q127" i="4" s="1"/>
  <c r="R127" i="4" s="1"/>
  <c r="S127" i="4" s="1"/>
  <c r="T127" i="4" s="1"/>
  <c r="U127" i="4" s="1"/>
  <c r="N127" i="4"/>
  <c r="O127" i="4"/>
  <c r="M120" i="4"/>
  <c r="N120" i="4"/>
  <c r="O120" i="4"/>
  <c r="M114" i="4"/>
  <c r="N114" i="4"/>
  <c r="O114" i="4"/>
  <c r="M106" i="4"/>
  <c r="N106" i="4"/>
  <c r="O106" i="4"/>
  <c r="M98" i="4"/>
  <c r="N98" i="4"/>
  <c r="O98" i="4"/>
  <c r="M90" i="4"/>
  <c r="N90" i="4"/>
  <c r="O90" i="4"/>
  <c r="M82" i="4"/>
  <c r="N82" i="4"/>
  <c r="O82" i="4"/>
  <c r="M74" i="4"/>
  <c r="N74" i="4"/>
  <c r="O74" i="4"/>
  <c r="M66" i="4"/>
  <c r="Q66" i="4" s="1"/>
  <c r="R66" i="4" s="1"/>
  <c r="S66" i="4" s="1"/>
  <c r="T66" i="4" s="1"/>
  <c r="U66" i="4" s="1"/>
  <c r="N66" i="4"/>
  <c r="O66" i="4"/>
  <c r="M58" i="4"/>
  <c r="N58" i="4"/>
  <c r="O58" i="4"/>
  <c r="M50" i="4"/>
  <c r="N50" i="4"/>
  <c r="O50" i="4"/>
  <c r="M42" i="4"/>
  <c r="N42" i="4"/>
  <c r="O42" i="4"/>
  <c r="M150" i="4"/>
  <c r="Q150" i="4" s="1"/>
  <c r="R150" i="4" s="1"/>
  <c r="S150" i="4" s="1"/>
  <c r="T150" i="4" s="1"/>
  <c r="U150" i="4" s="1"/>
  <c r="O150" i="4"/>
  <c r="N150" i="4"/>
  <c r="M142" i="4"/>
  <c r="O142" i="4"/>
  <c r="N142" i="4"/>
  <c r="M105" i="4"/>
  <c r="N105" i="4"/>
  <c r="O105" i="4"/>
  <c r="M141" i="4"/>
  <c r="O141" i="4"/>
  <c r="N141" i="4"/>
  <c r="O10" i="4"/>
  <c r="N10" i="4"/>
  <c r="N9" i="4"/>
  <c r="O9" i="4"/>
  <c r="O6" i="4"/>
  <c r="N6" i="4"/>
  <c r="O23" i="4"/>
  <c r="N23" i="4"/>
  <c r="O3" i="4"/>
  <c r="N17" i="4"/>
  <c r="O17" i="4"/>
  <c r="N16" i="4"/>
  <c r="O16" i="4"/>
  <c r="N8" i="4"/>
  <c r="O8" i="4"/>
  <c r="N30" i="4"/>
  <c r="Q30" i="4" s="1"/>
  <c r="R30" i="4" s="1"/>
  <c r="S30" i="4" s="1"/>
  <c r="T30" i="4" s="1"/>
  <c r="U30" i="4" s="1"/>
  <c r="O30" i="4"/>
  <c r="O22" i="4"/>
  <c r="N22" i="4"/>
  <c r="O31" i="4"/>
  <c r="N31" i="4"/>
  <c r="Q31" i="4" s="1"/>
  <c r="R31" i="4" s="1"/>
  <c r="S31" i="4" s="1"/>
  <c r="T31" i="4" s="1"/>
  <c r="U31" i="4" s="1"/>
  <c r="O7" i="4"/>
  <c r="N7" i="4"/>
  <c r="N18" i="4"/>
  <c r="O18" i="4"/>
  <c r="O14" i="4"/>
  <c r="N14" i="4"/>
  <c r="Q14" i="4" s="1"/>
  <c r="R14" i="4" s="1"/>
  <c r="S14" i="4" s="1"/>
  <c r="T14" i="4" s="1"/>
  <c r="U14" i="4" s="1"/>
  <c r="O28" i="4"/>
  <c r="N28" i="4"/>
  <c r="Q28" i="4" s="1"/>
  <c r="R28" i="4" s="1"/>
  <c r="S28" i="4" s="1"/>
  <c r="T28" i="4" s="1"/>
  <c r="U28" i="4" s="1"/>
  <c r="O20" i="4"/>
  <c r="N20" i="4"/>
  <c r="O15" i="4"/>
  <c r="N15" i="4"/>
  <c r="Q15" i="4" s="1"/>
  <c r="R15" i="4" s="1"/>
  <c r="S15" i="4" s="1"/>
  <c r="T15" i="4" s="1"/>
  <c r="U15" i="4" s="1"/>
  <c r="O13" i="4"/>
  <c r="N13" i="4"/>
  <c r="N34" i="4"/>
  <c r="Q34" i="4" s="1"/>
  <c r="R34" i="4" s="1"/>
  <c r="S34" i="4" s="1"/>
  <c r="T34" i="4" s="1"/>
  <c r="U34" i="4" s="1"/>
  <c r="O34" i="4"/>
  <c r="N27" i="4"/>
  <c r="Q27" i="4" s="1"/>
  <c r="R27" i="4" s="1"/>
  <c r="S27" i="4" s="1"/>
  <c r="T27" i="4" s="1"/>
  <c r="U27" i="4" s="1"/>
  <c r="O27" i="4"/>
  <c r="O5" i="4"/>
  <c r="N5" i="4"/>
  <c r="N24" i="4"/>
  <c r="O24" i="4"/>
  <c r="O21" i="4"/>
  <c r="N21" i="4"/>
  <c r="N19" i="4"/>
  <c r="Q19" i="4" s="1"/>
  <c r="R19" i="4" s="1"/>
  <c r="S19" i="4" s="1"/>
  <c r="T19" i="4" s="1"/>
  <c r="U19" i="4" s="1"/>
  <c r="O19" i="4"/>
  <c r="O12" i="4"/>
  <c r="N12" i="4"/>
  <c r="N33" i="4"/>
  <c r="Q33" i="4" s="1"/>
  <c r="R33" i="4" s="1"/>
  <c r="S33" i="4" s="1"/>
  <c r="T33" i="4" s="1"/>
  <c r="U33" i="4" s="1"/>
  <c r="O33" i="4"/>
  <c r="O26" i="4"/>
  <c r="N26" i="4"/>
  <c r="Q26" i="4" s="1"/>
  <c r="R26" i="4" s="1"/>
  <c r="S26" i="4" s="1"/>
  <c r="T26" i="4" s="1"/>
  <c r="U26" i="4" s="1"/>
  <c r="O29" i="4"/>
  <c r="N29" i="4"/>
  <c r="Q29" i="4" s="1"/>
  <c r="R29" i="4" s="1"/>
  <c r="S29" i="4" s="1"/>
  <c r="T29" i="4" s="1"/>
  <c r="U29" i="4" s="1"/>
  <c r="N11" i="4"/>
  <c r="Q11" i="4" s="1"/>
  <c r="R11" i="4" s="1"/>
  <c r="S11" i="4" s="1"/>
  <c r="T11" i="4" s="1"/>
  <c r="U11" i="4" s="1"/>
  <c r="O11" i="4"/>
  <c r="N32" i="4"/>
  <c r="O32" i="4"/>
  <c r="N25" i="4"/>
  <c r="Q25" i="4" s="1"/>
  <c r="R25" i="4" s="1"/>
  <c r="S25" i="4" s="1"/>
  <c r="T25" i="4" s="1"/>
  <c r="U25" i="4" s="1"/>
  <c r="O25" i="4"/>
  <c r="Q121" i="4" l="1"/>
  <c r="R121" i="4" s="1"/>
  <c r="S121" i="4" s="1"/>
  <c r="T121" i="4" s="1"/>
  <c r="U121" i="4" s="1"/>
  <c r="Q13" i="4"/>
  <c r="R13" i="4" s="1"/>
  <c r="S13" i="4" s="1"/>
  <c r="T13" i="4" s="1"/>
  <c r="U13" i="4" s="1"/>
  <c r="Q105" i="4"/>
  <c r="R105" i="4" s="1"/>
  <c r="S105" i="4" s="1"/>
  <c r="T105" i="4" s="1"/>
  <c r="U105" i="4" s="1"/>
  <c r="Q82" i="4"/>
  <c r="R82" i="4" s="1"/>
  <c r="S82" i="4" s="1"/>
  <c r="T82" i="4" s="1"/>
  <c r="U82" i="4" s="1"/>
  <c r="Q136" i="4"/>
  <c r="R136" i="4" s="1"/>
  <c r="S136" i="4" s="1"/>
  <c r="T136" i="4" s="1"/>
  <c r="U136" i="4" s="1"/>
  <c r="Q115" i="4"/>
  <c r="R115" i="4" s="1"/>
  <c r="S115" i="4" s="1"/>
  <c r="T115" i="4" s="1"/>
  <c r="U115" i="4" s="1"/>
  <c r="Q135" i="4"/>
  <c r="R135" i="4" s="1"/>
  <c r="S135" i="4" s="1"/>
  <c r="T135" i="4" s="1"/>
  <c r="U135" i="4" s="1"/>
  <c r="Q99" i="4"/>
  <c r="R99" i="4" s="1"/>
  <c r="S99" i="4" s="1"/>
  <c r="T99" i="4" s="1"/>
  <c r="U99" i="4" s="1"/>
  <c r="Q122" i="4"/>
  <c r="R122" i="4" s="1"/>
  <c r="S122" i="4" s="1"/>
  <c r="T122" i="4" s="1"/>
  <c r="U122" i="4" s="1"/>
  <c r="Q97" i="4"/>
  <c r="R97" i="4" s="1"/>
  <c r="S97" i="4" s="1"/>
  <c r="T97" i="4" s="1"/>
  <c r="U97" i="4" s="1"/>
  <c r="Q61" i="4"/>
  <c r="R61" i="4" s="1"/>
  <c r="S61" i="4" s="1"/>
  <c r="T61" i="4" s="1"/>
  <c r="U61" i="4" s="1"/>
  <c r="Q123" i="4"/>
  <c r="R123" i="4" s="1"/>
  <c r="S123" i="4" s="1"/>
  <c r="T123" i="4" s="1"/>
  <c r="U123" i="4" s="1"/>
  <c r="Q64" i="4"/>
  <c r="R64" i="4" s="1"/>
  <c r="S64" i="4" s="1"/>
  <c r="T64" i="4" s="1"/>
  <c r="U64" i="4" s="1"/>
  <c r="Q46" i="4"/>
  <c r="R46" i="4" s="1"/>
  <c r="S46" i="4" s="1"/>
  <c r="T46" i="4" s="1"/>
  <c r="U46" i="4" s="1"/>
  <c r="Q110" i="4"/>
  <c r="R110" i="4" s="1"/>
  <c r="S110" i="4" s="1"/>
  <c r="T110" i="4" s="1"/>
  <c r="U110" i="4" s="1"/>
  <c r="Q63" i="4"/>
  <c r="R63" i="4" s="1"/>
  <c r="S63" i="4" s="1"/>
  <c r="T63" i="4" s="1"/>
  <c r="U63" i="4" s="1"/>
  <c r="Q49" i="4"/>
  <c r="R49" i="4" s="1"/>
  <c r="S49" i="4" s="1"/>
  <c r="T49" i="4" s="1"/>
  <c r="U49" i="4" s="1"/>
  <c r="Q98" i="4"/>
  <c r="R98" i="4" s="1"/>
  <c r="S98" i="4" s="1"/>
  <c r="T98" i="4" s="1"/>
  <c r="U98" i="4" s="1"/>
  <c r="Q56" i="4"/>
  <c r="R56" i="4" s="1"/>
  <c r="S56" i="4" s="1"/>
  <c r="T56" i="4" s="1"/>
  <c r="U56" i="4" s="1"/>
  <c r="Q51" i="4"/>
  <c r="R51" i="4" s="1"/>
  <c r="S51" i="4" s="1"/>
  <c r="T51" i="4" s="1"/>
  <c r="U51" i="4" s="1"/>
  <c r="Q32" i="4"/>
  <c r="R32" i="4" s="1"/>
  <c r="S32" i="4" s="1"/>
  <c r="T32" i="4" s="1"/>
  <c r="U32" i="4" s="1"/>
  <c r="Q24" i="4"/>
  <c r="R24" i="4" s="1"/>
  <c r="S24" i="4" s="1"/>
  <c r="T24" i="4" s="1"/>
  <c r="U24" i="4" s="1"/>
  <c r="Q7" i="4"/>
  <c r="R7" i="4" s="1"/>
  <c r="S7" i="4" s="1"/>
  <c r="T7" i="4" s="1"/>
  <c r="U7" i="4" s="1"/>
  <c r="Q50" i="4"/>
  <c r="R50" i="4" s="1"/>
  <c r="S50" i="4" s="1"/>
  <c r="T50" i="4" s="1"/>
  <c r="U50" i="4" s="1"/>
  <c r="Q114" i="4"/>
  <c r="R114" i="4" s="1"/>
  <c r="S114" i="4" s="1"/>
  <c r="T114" i="4" s="1"/>
  <c r="U114" i="4" s="1"/>
  <c r="Q60" i="4"/>
  <c r="R60" i="4" s="1"/>
  <c r="S60" i="4" s="1"/>
  <c r="T60" i="4" s="1"/>
  <c r="U60" i="4" s="1"/>
  <c r="Q96" i="4"/>
  <c r="R96" i="4" s="1"/>
  <c r="S96" i="4" s="1"/>
  <c r="T96" i="4" s="1"/>
  <c r="U96" i="4" s="1"/>
  <c r="Q67" i="4"/>
  <c r="R67" i="4" s="1"/>
  <c r="S67" i="4" s="1"/>
  <c r="T67" i="4" s="1"/>
  <c r="U67" i="4" s="1"/>
  <c r="Q52" i="4"/>
  <c r="R52" i="4" s="1"/>
  <c r="S52" i="4" s="1"/>
  <c r="T52" i="4" s="1"/>
  <c r="U52" i="4" s="1"/>
  <c r="Q112" i="4"/>
  <c r="R112" i="4" s="1"/>
  <c r="S112" i="4" s="1"/>
  <c r="T112" i="4" s="1"/>
  <c r="U112" i="4" s="1"/>
  <c r="Q145" i="4"/>
  <c r="R145" i="4" s="1"/>
  <c r="S145" i="4" s="1"/>
  <c r="T145" i="4" s="1"/>
  <c r="U145" i="4" s="1"/>
  <c r="Q93" i="4"/>
  <c r="R93" i="4" s="1"/>
  <c r="S93" i="4" s="1"/>
  <c r="T93" i="4" s="1"/>
  <c r="U93" i="4" s="1"/>
  <c r="Q111" i="4"/>
  <c r="R111" i="4" s="1"/>
  <c r="S111" i="4" s="1"/>
  <c r="T111" i="4" s="1"/>
  <c r="U111" i="4" s="1"/>
  <c r="Q126" i="4"/>
  <c r="R126" i="4" s="1"/>
  <c r="S126" i="4" s="1"/>
  <c r="T126" i="4" s="1"/>
  <c r="U126" i="4" s="1"/>
  <c r="Q78" i="4"/>
  <c r="R78" i="4" s="1"/>
  <c r="S78" i="4" s="1"/>
  <c r="T78" i="4" s="1"/>
  <c r="U78" i="4" s="1"/>
  <c r="Q139" i="4"/>
  <c r="R139" i="4" s="1"/>
  <c r="S139" i="4" s="1"/>
  <c r="T139" i="4" s="1"/>
  <c r="U139" i="4" s="1"/>
  <c r="Q118" i="4"/>
  <c r="R118" i="4" s="1"/>
  <c r="S118" i="4" s="1"/>
  <c r="T118" i="4" s="1"/>
  <c r="U118" i="4" s="1"/>
  <c r="Q48" i="4"/>
  <c r="R48" i="4" s="1"/>
  <c r="S48" i="4" s="1"/>
  <c r="T48" i="4" s="1"/>
  <c r="U48" i="4" s="1"/>
  <c r="Q89" i="4"/>
  <c r="R89" i="4" s="1"/>
  <c r="S89" i="4" s="1"/>
  <c r="T89" i="4" s="1"/>
  <c r="U89" i="4" s="1"/>
  <c r="Q71" i="4"/>
  <c r="R71" i="4" s="1"/>
  <c r="S71" i="4" s="1"/>
  <c r="T71" i="4" s="1"/>
  <c r="U71" i="4" s="1"/>
  <c r="Q87" i="4"/>
  <c r="R87" i="4" s="1"/>
  <c r="S87" i="4" s="1"/>
  <c r="T87" i="4" s="1"/>
  <c r="U87" i="4" s="1"/>
  <c r="Q113" i="4"/>
  <c r="R113" i="4" s="1"/>
  <c r="S113" i="4" s="1"/>
  <c r="T113" i="4" s="1"/>
  <c r="U113" i="4" s="1"/>
  <c r="Q20" i="4"/>
  <c r="R20" i="4" s="1"/>
  <c r="S20" i="4" s="1"/>
  <c r="T20" i="4" s="1"/>
  <c r="U20" i="4" s="1"/>
  <c r="Q17" i="4"/>
  <c r="R17" i="4" s="1"/>
  <c r="S17" i="4" s="1"/>
  <c r="T17" i="4" s="1"/>
  <c r="U17" i="4" s="1"/>
  <c r="Q8" i="4"/>
  <c r="R8" i="4" s="1"/>
  <c r="S8" i="4" s="1"/>
  <c r="T8" i="4" s="1"/>
  <c r="U8" i="4" s="1"/>
  <c r="Q9" i="4"/>
  <c r="R9" i="4" s="1"/>
  <c r="S9" i="4" s="1"/>
  <c r="T9" i="4" s="1"/>
  <c r="U9" i="4" s="1"/>
  <c r="Q6" i="4"/>
  <c r="R6" i="4" s="1"/>
  <c r="S6" i="4" s="1"/>
  <c r="T6" i="4" s="1"/>
  <c r="U6" i="4" s="1"/>
  <c r="Q22" i="4"/>
  <c r="R22" i="4" s="1"/>
  <c r="S22" i="4" s="1"/>
  <c r="T22" i="4" s="1"/>
  <c r="U22" i="4" s="1"/>
  <c r="Q141" i="4"/>
  <c r="R141" i="4" s="1"/>
  <c r="S141" i="4" s="1"/>
  <c r="T141" i="4" s="1"/>
  <c r="U141" i="4" s="1"/>
  <c r="Q142" i="4"/>
  <c r="R142" i="4" s="1"/>
  <c r="S142" i="4" s="1"/>
  <c r="T142" i="4" s="1"/>
  <c r="U142" i="4" s="1"/>
  <c r="Q42" i="4"/>
  <c r="R42" i="4" s="1"/>
  <c r="S42" i="4" s="1"/>
  <c r="T42" i="4" s="1"/>
  <c r="U42" i="4" s="1"/>
  <c r="Q58" i="4"/>
  <c r="R58" i="4" s="1"/>
  <c r="S58" i="4" s="1"/>
  <c r="T58" i="4" s="1"/>
  <c r="U58" i="4" s="1"/>
  <c r="Q74" i="4"/>
  <c r="R74" i="4" s="1"/>
  <c r="S74" i="4" s="1"/>
  <c r="T74" i="4" s="1"/>
  <c r="U74" i="4" s="1"/>
  <c r="Q90" i="4"/>
  <c r="R90" i="4" s="1"/>
  <c r="S90" i="4" s="1"/>
  <c r="T90" i="4" s="1"/>
  <c r="U90" i="4" s="1"/>
  <c r="Q106" i="4"/>
  <c r="R106" i="4" s="1"/>
  <c r="S106" i="4" s="1"/>
  <c r="T106" i="4" s="1"/>
  <c r="U106" i="4" s="1"/>
  <c r="Q120" i="4"/>
  <c r="R120" i="4" s="1"/>
  <c r="S120" i="4" s="1"/>
  <c r="T120" i="4" s="1"/>
  <c r="U120" i="4" s="1"/>
  <c r="Q134" i="4"/>
  <c r="R134" i="4" s="1"/>
  <c r="S134" i="4" s="1"/>
  <c r="T134" i="4" s="1"/>
  <c r="U134" i="4" s="1"/>
  <c r="Q144" i="4"/>
  <c r="R144" i="4" s="1"/>
  <c r="S144" i="4" s="1"/>
  <c r="T144" i="4" s="1"/>
  <c r="U144" i="4" s="1"/>
  <c r="Q44" i="4"/>
  <c r="R44" i="4" s="1"/>
  <c r="S44" i="4" s="1"/>
  <c r="T44" i="4" s="1"/>
  <c r="U44" i="4" s="1"/>
  <c r="Q68" i="4"/>
  <c r="R68" i="4" s="1"/>
  <c r="S68" i="4" s="1"/>
  <c r="T68" i="4" s="1"/>
  <c r="U68" i="4" s="1"/>
  <c r="Q100" i="4"/>
  <c r="R100" i="4" s="1"/>
  <c r="S100" i="4" s="1"/>
  <c r="T100" i="4" s="1"/>
  <c r="U100" i="4" s="1"/>
  <c r="Q129" i="4"/>
  <c r="R129" i="4" s="1"/>
  <c r="S129" i="4" s="1"/>
  <c r="T129" i="4" s="1"/>
  <c r="U129" i="4" s="1"/>
  <c r="Q80" i="4"/>
  <c r="R80" i="4" s="1"/>
  <c r="S80" i="4" s="1"/>
  <c r="T80" i="4" s="1"/>
  <c r="U80" i="4" s="1"/>
  <c r="Q119" i="4"/>
  <c r="R119" i="4" s="1"/>
  <c r="S119" i="4" s="1"/>
  <c r="T119" i="4" s="1"/>
  <c r="U119" i="4" s="1"/>
  <c r="Q143" i="4"/>
  <c r="R143" i="4" s="1"/>
  <c r="S143" i="4" s="1"/>
  <c r="T143" i="4" s="1"/>
  <c r="U143" i="4" s="1"/>
  <c r="Q43" i="4"/>
  <c r="R43" i="4" s="1"/>
  <c r="S43" i="4" s="1"/>
  <c r="T43" i="4" s="1"/>
  <c r="U43" i="4" s="1"/>
  <c r="Q59" i="4"/>
  <c r="R59" i="4" s="1"/>
  <c r="S59" i="4" s="1"/>
  <c r="T59" i="4" s="1"/>
  <c r="U59" i="4" s="1"/>
  <c r="Q75" i="4"/>
  <c r="R75" i="4" s="1"/>
  <c r="S75" i="4" s="1"/>
  <c r="T75" i="4" s="1"/>
  <c r="U75" i="4" s="1"/>
  <c r="Q91" i="4"/>
  <c r="R91" i="4" s="1"/>
  <c r="S91" i="4" s="1"/>
  <c r="T91" i="4" s="1"/>
  <c r="U91" i="4" s="1"/>
  <c r="Q107" i="4"/>
  <c r="R107" i="4" s="1"/>
  <c r="S107" i="4" s="1"/>
  <c r="T107" i="4" s="1"/>
  <c r="U107" i="4" s="1"/>
  <c r="Q128" i="4"/>
  <c r="R128" i="4" s="1"/>
  <c r="S128" i="4" s="1"/>
  <c r="T128" i="4" s="1"/>
  <c r="U128" i="4" s="1"/>
  <c r="Q76" i="4"/>
  <c r="R76" i="4" s="1"/>
  <c r="S76" i="4" s="1"/>
  <c r="T76" i="4" s="1"/>
  <c r="U76" i="4" s="1"/>
  <c r="Q108" i="4"/>
  <c r="R108" i="4" s="1"/>
  <c r="S108" i="4" s="1"/>
  <c r="T108" i="4" s="1"/>
  <c r="U108" i="4" s="1"/>
  <c r="Q140" i="4"/>
  <c r="R140" i="4" s="1"/>
  <c r="S140" i="4" s="1"/>
  <c r="T140" i="4" s="1"/>
  <c r="U140" i="4" s="1"/>
  <c r="Q72" i="4"/>
  <c r="R72" i="4" s="1"/>
  <c r="S72" i="4" s="1"/>
  <c r="T72" i="4" s="1"/>
  <c r="U72" i="4" s="1"/>
  <c r="Q149" i="4"/>
  <c r="R149" i="4" s="1"/>
  <c r="S149" i="4" s="1"/>
  <c r="T149" i="4" s="1"/>
  <c r="U149" i="4" s="1"/>
  <c r="Q57" i="4"/>
  <c r="R57" i="4" s="1"/>
  <c r="S57" i="4" s="1"/>
  <c r="T57" i="4" s="1"/>
  <c r="U57" i="4" s="1"/>
  <c r="Q133" i="4"/>
  <c r="R133" i="4" s="1"/>
  <c r="S133" i="4" s="1"/>
  <c r="T133" i="4" s="1"/>
  <c r="U133" i="4" s="1"/>
  <c r="Q137" i="4"/>
  <c r="R137" i="4" s="1"/>
  <c r="S137" i="4" s="1"/>
  <c r="T137" i="4" s="1"/>
  <c r="U137" i="4" s="1"/>
  <c r="Q37" i="4"/>
  <c r="R37" i="4" s="1"/>
  <c r="S37" i="4" s="1"/>
  <c r="T37" i="4" s="1"/>
  <c r="U37" i="4" s="1"/>
  <c r="Q53" i="4"/>
  <c r="R53" i="4" s="1"/>
  <c r="S53" i="4" s="1"/>
  <c r="T53" i="4" s="1"/>
  <c r="U53" i="4" s="1"/>
  <c r="Q69" i="4"/>
  <c r="R69" i="4" s="1"/>
  <c r="S69" i="4" s="1"/>
  <c r="T69" i="4" s="1"/>
  <c r="U69" i="4" s="1"/>
  <c r="Q85" i="4"/>
  <c r="R85" i="4" s="1"/>
  <c r="S85" i="4" s="1"/>
  <c r="T85" i="4" s="1"/>
  <c r="U85" i="4" s="1"/>
  <c r="Q101" i="4"/>
  <c r="R101" i="4" s="1"/>
  <c r="S101" i="4" s="1"/>
  <c r="T101" i="4" s="1"/>
  <c r="U101" i="4" s="1"/>
  <c r="Q116" i="4"/>
  <c r="R116" i="4" s="1"/>
  <c r="S116" i="4" s="1"/>
  <c r="T116" i="4" s="1"/>
  <c r="U116" i="4" s="1"/>
  <c r="Q55" i="4"/>
  <c r="R55" i="4" s="1"/>
  <c r="S55" i="4" s="1"/>
  <c r="T55" i="4" s="1"/>
  <c r="U55" i="4" s="1"/>
  <c r="Q95" i="4"/>
  <c r="R95" i="4" s="1"/>
  <c r="S95" i="4" s="1"/>
  <c r="T95" i="4" s="1"/>
  <c r="U95" i="4" s="1"/>
  <c r="Q131" i="4"/>
  <c r="R131" i="4" s="1"/>
  <c r="S131" i="4" s="1"/>
  <c r="T131" i="4" s="1"/>
  <c r="U131" i="4" s="1"/>
  <c r="Q40" i="4"/>
  <c r="R40" i="4" s="1"/>
  <c r="S40" i="4" s="1"/>
  <c r="T40" i="4" s="1"/>
  <c r="U40" i="4" s="1"/>
  <c r="Q104" i="4"/>
  <c r="R104" i="4" s="1"/>
  <c r="S104" i="4" s="1"/>
  <c r="T104" i="4" s="1"/>
  <c r="U104" i="4" s="1"/>
  <c r="Q65" i="4"/>
  <c r="R65" i="4" s="1"/>
  <c r="S65" i="4" s="1"/>
  <c r="T65" i="4" s="1"/>
  <c r="U65" i="4" s="1"/>
  <c r="Q138" i="4"/>
  <c r="R138" i="4" s="1"/>
  <c r="S138" i="4" s="1"/>
  <c r="T138" i="4" s="1"/>
  <c r="U138" i="4" s="1"/>
  <c r="Q38" i="4"/>
  <c r="R38" i="4" s="1"/>
  <c r="S38" i="4" s="1"/>
  <c r="T38" i="4" s="1"/>
  <c r="U38" i="4" s="1"/>
  <c r="Q54" i="4"/>
  <c r="R54" i="4" s="1"/>
  <c r="S54" i="4" s="1"/>
  <c r="T54" i="4" s="1"/>
  <c r="U54" i="4" s="1"/>
  <c r="Q70" i="4"/>
  <c r="R70" i="4" s="1"/>
  <c r="S70" i="4" s="1"/>
  <c r="T70" i="4" s="1"/>
  <c r="U70" i="4" s="1"/>
  <c r="Q86" i="4"/>
  <c r="R86" i="4" s="1"/>
  <c r="S86" i="4" s="1"/>
  <c r="T86" i="4" s="1"/>
  <c r="U86" i="4" s="1"/>
  <c r="Q102" i="4"/>
  <c r="R102" i="4" s="1"/>
  <c r="S102" i="4" s="1"/>
  <c r="T102" i="4" s="1"/>
  <c r="U102" i="4" s="1"/>
  <c r="Q117" i="4"/>
  <c r="R117" i="4" s="1"/>
  <c r="S117" i="4" s="1"/>
  <c r="T117" i="4" s="1"/>
  <c r="U117" i="4" s="1"/>
  <c r="Q130" i="4"/>
  <c r="R130" i="4" s="1"/>
  <c r="S130" i="4" s="1"/>
  <c r="T130" i="4" s="1"/>
  <c r="U130" i="4" s="1"/>
  <c r="Q147" i="4"/>
  <c r="R147" i="4" s="1"/>
  <c r="S147" i="4" s="1"/>
  <c r="T147" i="4" s="1"/>
  <c r="U147" i="4" s="1"/>
  <c r="Q47" i="4"/>
  <c r="R47" i="4" s="1"/>
  <c r="S47" i="4" s="1"/>
  <c r="T47" i="4" s="1"/>
  <c r="U47" i="4" s="1"/>
  <c r="Q79" i="4"/>
  <c r="R79" i="4" s="1"/>
  <c r="S79" i="4" s="1"/>
  <c r="T79" i="4" s="1"/>
  <c r="U79" i="4" s="1"/>
  <c r="Q103" i="4"/>
  <c r="R103" i="4" s="1"/>
  <c r="S103" i="4" s="1"/>
  <c r="T103" i="4" s="1"/>
  <c r="U103" i="4" s="1"/>
  <c r="Q88" i="4"/>
  <c r="R88" i="4" s="1"/>
  <c r="S88" i="4" s="1"/>
  <c r="T88" i="4" s="1"/>
  <c r="U88" i="4" s="1"/>
  <c r="Q35" i="4"/>
  <c r="R35" i="4" s="1"/>
  <c r="S35" i="4" s="1"/>
  <c r="T35" i="4" s="1"/>
  <c r="U35" i="4" s="1"/>
  <c r="Q81" i="4"/>
  <c r="R81" i="4" s="1"/>
  <c r="S81" i="4" s="1"/>
  <c r="T81" i="4" s="1"/>
  <c r="U81" i="4" s="1"/>
  <c r="Q5" i="4"/>
  <c r="R5" i="4" s="1"/>
  <c r="S5" i="4" s="1"/>
  <c r="T5" i="4" s="1"/>
  <c r="U5" i="4" s="1"/>
  <c r="Q21" i="4"/>
  <c r="R21" i="4" s="1"/>
  <c r="S21" i="4" s="1"/>
  <c r="T21" i="4" s="1"/>
  <c r="U21" i="4" s="1"/>
  <c r="Q18" i="4"/>
  <c r="R18" i="4" s="1"/>
  <c r="S18" i="4" s="1"/>
  <c r="T18" i="4" s="1"/>
  <c r="U18" i="4" s="1"/>
  <c r="Q23" i="4"/>
  <c r="R23" i="4" s="1"/>
  <c r="S23" i="4" s="1"/>
  <c r="T23" i="4" s="1"/>
  <c r="U23" i="4" s="1"/>
  <c r="Q3" i="4"/>
  <c r="R3" i="4" s="1"/>
  <c r="Q12" i="4"/>
  <c r="R12" i="4" s="1"/>
  <c r="S12" i="4" s="1"/>
  <c r="T12" i="4" s="1"/>
  <c r="U12" i="4" s="1"/>
  <c r="Q16" i="4"/>
  <c r="R16" i="4" s="1"/>
  <c r="S16" i="4" s="1"/>
  <c r="T16" i="4" s="1"/>
  <c r="U16" i="4" s="1"/>
  <c r="Q10" i="4"/>
  <c r="R10" i="4" s="1"/>
  <c r="S10" i="4" s="1"/>
  <c r="T10" i="4" s="1"/>
  <c r="U10" i="4" s="1"/>
  <c r="G28" i="5" l="1"/>
  <c r="V3" i="4" s="1"/>
  <c r="J28" i="5"/>
  <c r="V6" i="4" s="1"/>
  <c r="I28" i="5"/>
  <c r="V5" i="4" s="1"/>
  <c r="S3" i="4"/>
  <c r="T3" i="4" s="1"/>
  <c r="U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Pugliese Manotas</author>
  </authors>
  <commentList>
    <comment ref="P2" authorId="0" shapeId="0" xr:uid="{C2FE6B27-9BE3-4803-A014-1A1ACA11CCD6}">
      <text>
        <r>
          <rPr>
            <b/>
            <sz val="9"/>
            <color indexed="81"/>
            <rFont val="Tahoma"/>
            <charset val="1"/>
          </rPr>
          <t>Experimental</t>
        </r>
      </text>
    </comment>
  </commentList>
</comments>
</file>

<file path=xl/sharedStrings.xml><?xml version="1.0" encoding="utf-8"?>
<sst xmlns="http://schemas.openxmlformats.org/spreadsheetml/2006/main" count="310" uniqueCount="179">
  <si>
    <t>----</t>
  </si>
  <si>
    <t>Water</t>
  </si>
  <si>
    <t>Oil</t>
  </si>
  <si>
    <t>Liquid Type</t>
  </si>
  <si>
    <t>Inclination [°]</t>
  </si>
  <si>
    <t>Temperature [C]</t>
  </si>
  <si>
    <t>\rhoL [kg/m3]</t>
  </si>
  <si>
    <t>\rhoG [kg/m3]</t>
  </si>
  <si>
    <t>\muL [Pa.s]</t>
  </si>
  <si>
    <t>\sigma [N/m]</t>
  </si>
  <si>
    <t>Diameter [m]</t>
  </si>
  <si>
    <t>Drift Velocity [m/s]</t>
  </si>
  <si>
    <t>Reynolds Number Re</t>
  </si>
  <si>
    <t>Buoyancy Reynolds R</t>
  </si>
  <si>
    <t>Eotvos Number Eo</t>
  </si>
  <si>
    <t>Viscosity Number Nmu</t>
  </si>
  <si>
    <t>Froud Number Fr</t>
  </si>
  <si>
    <t>Cos(Angle)</t>
  </si>
  <si>
    <t>Sin(Angle)</t>
  </si>
  <si>
    <t>m</t>
  </si>
  <si>
    <t>Fr_l</t>
  </si>
  <si>
    <t>Fr_l^Theta</t>
  </si>
  <si>
    <t>-log10(R/Eo)</t>
  </si>
  <si>
    <t>Vd</t>
  </si>
  <si>
    <t>Livinus Model</t>
  </si>
  <si>
    <t>Suport Vectors</t>
  </si>
  <si>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</si>
  <si>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</si>
  <si>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</si>
  <si>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</si>
  <si>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</si>
  <si>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</si>
  <si>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</si>
  <si>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</si>
  <si>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</si>
  <si>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</si>
  <si>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N=11</t>
  </si>
  <si>
    <t>N=12</t>
  </si>
  <si>
    <t>N=13</t>
  </si>
  <si>
    <t>N=14</t>
  </si>
  <si>
    <t>N=15</t>
  </si>
  <si>
    <t>N=16</t>
  </si>
  <si>
    <t>N=17</t>
  </si>
  <si>
    <t>N=18</t>
  </si>
  <si>
    <t>N=19</t>
  </si>
  <si>
    <t>N=20</t>
  </si>
  <si>
    <t>N=21</t>
  </si>
  <si>
    <t>N=22</t>
  </si>
  <si>
    <t>N=23</t>
  </si>
  <si>
    <t>N=24</t>
  </si>
  <si>
    <t>N=25</t>
  </si>
  <si>
    <t>N=26</t>
  </si>
  <si>
    <t>N=27</t>
  </si>
  <si>
    <t>N=28</t>
  </si>
  <si>
    <t>N=29</t>
  </si>
  <si>
    <t>N=30</t>
  </si>
  <si>
    <t>N=31</t>
  </si>
  <si>
    <t>N=32</t>
  </si>
  <si>
    <t>N=33</t>
  </si>
  <si>
    <t>N=34</t>
  </si>
  <si>
    <t>N=35</t>
  </si>
  <si>
    <t>N=36</t>
  </si>
  <si>
    <t>N=37</t>
  </si>
  <si>
    <t>N=38</t>
  </si>
  <si>
    <t>N=39</t>
  </si>
  <si>
    <t>N=40</t>
  </si>
  <si>
    <t>N=41</t>
  </si>
  <si>
    <t>N=42</t>
  </si>
  <si>
    <t>N=43</t>
  </si>
  <si>
    <t>N=44</t>
  </si>
  <si>
    <t>N=45</t>
  </si>
  <si>
    <t>N=46</t>
  </si>
  <si>
    <t>N=47</t>
  </si>
  <si>
    <t>N=48</t>
  </si>
  <si>
    <t>N=49</t>
  </si>
  <si>
    <t>N=50</t>
  </si>
  <si>
    <t>N=51</t>
  </si>
  <si>
    <t>N=52</t>
  </si>
  <si>
    <t>N=53</t>
  </si>
  <si>
    <t>N=54</t>
  </si>
  <si>
    <t>N=55</t>
  </si>
  <si>
    <t>N=56</t>
  </si>
  <si>
    <t>N=57</t>
  </si>
  <si>
    <t>N=58</t>
  </si>
  <si>
    <t>N=59</t>
  </si>
  <si>
    <t>N=60</t>
  </si>
  <si>
    <t>N=61</t>
  </si>
  <si>
    <t>N=62</t>
  </si>
  <si>
    <t>N=63</t>
  </si>
  <si>
    <t>N=64</t>
  </si>
  <si>
    <t>N=65</t>
  </si>
  <si>
    <t>N=66</t>
  </si>
  <si>
    <t>N=67</t>
  </si>
  <si>
    <t>N=68</t>
  </si>
  <si>
    <t>N=69</t>
  </si>
  <si>
    <t>N=70</t>
  </si>
  <si>
    <t>N=71</t>
  </si>
  <si>
    <t>N=72</t>
  </si>
  <si>
    <t>N=73</t>
  </si>
  <si>
    <t>N=74</t>
  </si>
  <si>
    <t>N=75</t>
  </si>
  <si>
    <t>N=76</t>
  </si>
  <si>
    <t>N=77</t>
  </si>
  <si>
    <t>N=78</t>
  </si>
  <si>
    <t>N=79</t>
  </si>
  <si>
    <t>N=80</t>
  </si>
  <si>
    <t>N=81</t>
  </si>
  <si>
    <t>N=82</t>
  </si>
  <si>
    <t>N=83</t>
  </si>
  <si>
    <t>N=84</t>
  </si>
  <si>
    <t>N=85</t>
  </si>
  <si>
    <t>N=86</t>
  </si>
  <si>
    <t>N=87</t>
  </si>
  <si>
    <t>N=88</t>
  </si>
  <si>
    <t>N=89</t>
  </si>
  <si>
    <t>N=90</t>
  </si>
  <si>
    <t>N=91</t>
  </si>
  <si>
    <t>N=92</t>
  </si>
  <si>
    <t>N=93</t>
  </si>
  <si>
    <t>N=94</t>
  </si>
  <si>
    <t>N=95</t>
  </si>
  <si>
    <t>N=96</t>
  </si>
  <si>
    <t>N=97</t>
  </si>
  <si>
    <t>N=98</t>
  </si>
  <si>
    <t>N=99</t>
  </si>
  <si>
    <t>N=100</t>
  </si>
  <si>
    <t>N=101</t>
  </si>
  <si>
    <t>N=102</t>
  </si>
  <si>
    <t>N=103</t>
  </si>
  <si>
    <t>N=104</t>
  </si>
  <si>
    <t>N=105</t>
  </si>
  <si>
    <t>N=106</t>
  </si>
  <si>
    <t>N=107</t>
  </si>
  <si>
    <t>N=108</t>
  </si>
  <si>
    <t>N=109</t>
  </si>
  <si>
    <t>N=110</t>
  </si>
  <si>
    <t>N=111</t>
  </si>
  <si>
    <t>N=112</t>
  </si>
  <si>
    <t>N=113</t>
  </si>
  <si>
    <t>N=114</t>
  </si>
  <si>
    <t>N=115</t>
  </si>
  <si>
    <t>N=116</t>
  </si>
  <si>
    <t>N=117</t>
  </si>
  <si>
    <t>N=118</t>
  </si>
  <si>
    <t>N=119</t>
  </si>
  <si>
    <t>N=120</t>
  </si>
  <si>
    <t>N=121</t>
  </si>
  <si>
    <t>N=122</t>
  </si>
  <si>
    <t>N=123</t>
  </si>
  <si>
    <t>N=124</t>
  </si>
  <si>
    <t>N=125</t>
  </si>
  <si>
    <t>N=126</t>
  </si>
  <si>
    <t>N=127</t>
  </si>
  <si>
    <t>N=128</t>
  </si>
  <si>
    <t>N=129</t>
  </si>
  <si>
    <t>N=130</t>
  </si>
  <si>
    <t>N=131</t>
  </si>
  <si>
    <t>N=132</t>
  </si>
  <si>
    <t>N=133</t>
  </si>
  <si>
    <t>N=134</t>
  </si>
  <si>
    <t>N=135</t>
  </si>
  <si>
    <t>N=136</t>
  </si>
  <si>
    <t>N=137</t>
  </si>
  <si>
    <t>N=138</t>
  </si>
  <si>
    <t>N=139</t>
  </si>
  <si>
    <t>N=140</t>
  </si>
  <si>
    <t>N=141</t>
  </si>
  <si>
    <t>N=142</t>
  </si>
  <si>
    <t>N=143</t>
  </si>
  <si>
    <t>N=144</t>
  </si>
  <si>
    <t>N=145</t>
  </si>
  <si>
    <t>N=146</t>
  </si>
  <si>
    <t>N=147</t>
  </si>
  <si>
    <t>N=148</t>
  </si>
  <si>
    <t>y_n</t>
  </si>
  <si>
    <t>dual_coef</t>
  </si>
  <si>
    <t>vd</t>
  </si>
  <si>
    <t>intercept</t>
  </si>
  <si>
    <t>Our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</si>
</sst>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wrapText="1"/>
    </xf>
    <xf numFmtId="165" fontId="0" fillId="0" borderId="0" xfId="0" applyNumberFormat="1"/>
    <xf numFmtId="166" fontId="0" fillId="0" borderId="0" xfId="0" applyNumberForma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31F3-7B3E-4707-B1EB-7A0675A5EC13}">
  <dimension ref="A1:AE155"/>
  <sheetViews>
    <sheetView workbookViewId="0">
      <selection activeCell="I3" sqref="I3:I6"/>
    </sheetView>
  </sheetViews>
  <sheetFormatPr baseColWidth="10" defaultColWidth="9.140625" defaultRowHeight="15" x14ac:dyDescent="0.25"/>
  <cols>
    <col min="1" max="1" width="13" bestFit="1" customWidth="1"/>
    <col min="2" max="2" width="15.5703125" bestFit="1" customWidth="1"/>
    <col min="3" max="3" width="8" bestFit="1" customWidth="1"/>
    <col min="11" max="11" width="11.28515625" customWidth="1"/>
    <col min="12" max="12" width="12" bestFit="1" customWidth="1"/>
    <col min="13" max="13" width="9.5703125" bestFit="1" customWidth="1"/>
    <col min="14" max="14" width="12" customWidth="1"/>
    <col min="15" max="15" width="12" bestFit="1" customWidth="1"/>
    <col min="17" max="17" width="12.85546875" customWidth="1"/>
    <col min="18" max="18" width="11" bestFit="1" customWidth="1"/>
    <col min="19" max="19" width="10" bestFit="1" customWidth="1"/>
    <col min="20" max="20" width="11.85546875" customWidth="1"/>
  </cols>
  <sheetData>
    <row r="1" spans="1:31" x14ac:dyDescent="0.25">
      <c r="R1" s="10" t="s">
        <v>24</v>
      </c>
      <c r="S1" s="10"/>
      <c r="T1" s="10"/>
      <c r="U1" s="10"/>
      <c r="V1" t="s">
        <v>178</v>
      </c>
    </row>
    <row r="2" spans="1:31" s="6" customFormat="1" ht="45" x14ac:dyDescent="0.2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3</v>
      </c>
      <c r="H2" s="6" t="s">
        <v>10</v>
      </c>
      <c r="I2" s="6" t="s">
        <v>11</v>
      </c>
      <c r="J2" s="6" t="s">
        <v>12</v>
      </c>
      <c r="K2" s="6" t="s">
        <v>17</v>
      </c>
      <c r="L2" s="6" t="s">
        <v>18</v>
      </c>
      <c r="M2" s="6" t="s">
        <v>13</v>
      </c>
      <c r="N2" s="6" t="s">
        <v>14</v>
      </c>
      <c r="O2" s="6" t="s">
        <v>15</v>
      </c>
      <c r="P2" s="6" t="s">
        <v>16</v>
      </c>
      <c r="Q2" s="9" t="s">
        <v>22</v>
      </c>
      <c r="R2" s="6" t="s">
        <v>19</v>
      </c>
      <c r="S2" s="6" t="s">
        <v>20</v>
      </c>
      <c r="T2" s="6" t="s">
        <v>21</v>
      </c>
      <c r="U2" s="6" t="s">
        <v>23</v>
      </c>
      <c r="V2" s="6" t="s">
        <v>176</v>
      </c>
    </row>
    <row r="3" spans="1:31" x14ac:dyDescent="0.25">
      <c r="A3">
        <v>0</v>
      </c>
      <c r="B3" s="1">
        <v>24.959835577777774</v>
      </c>
      <c r="C3" s="4">
        <v>990.8958157964139</v>
      </c>
      <c r="D3">
        <f t="shared" ref="D3:D34" si="0">101325/(287.058*(B3+273))</f>
        <v>1.184647744156468</v>
      </c>
      <c r="E3">
        <v>8.899E-4</v>
      </c>
      <c r="F3">
        <v>7.2800000000000004E-2</v>
      </c>
      <c r="G3" t="s">
        <v>1</v>
      </c>
      <c r="H3">
        <v>3.8100000000000002E-2</v>
      </c>
      <c r="I3" s="3">
        <v>0.26486950616821625</v>
      </c>
      <c r="J3" s="3">
        <f>+D3*I3*H3/E3</f>
        <v>13.433988200317309</v>
      </c>
      <c r="K3">
        <f t="shared" ref="K3:K34" si="1">+COS(RADIANS(A3))</f>
        <v>1</v>
      </c>
      <c r="L3">
        <f t="shared" ref="L3:L34" si="2">+SIN(RADIANS(A3))</f>
        <v>0</v>
      </c>
      <c r="M3" s="8">
        <f>+(9.80665*H3^3*(C3-D3)*C3)^0.5/E3</f>
        <v>25916.409126683284</v>
      </c>
      <c r="N3" s="3">
        <f>(C3-D3)*9.80665*H3*H3/F3</f>
        <v>193.52974240539385</v>
      </c>
      <c r="O3" s="7">
        <f>E3/(C3-D3)/SQRT(9.80665*H3^3)</f>
        <v>3.8608678296213685E-5</v>
      </c>
      <c r="P3">
        <f>I3/SQRT(9.80665*H3*(1-D3/C3))</f>
        <v>0.43357965753141808</v>
      </c>
      <c r="Q3">
        <f>-LOG10(M3/N3)</f>
        <v>-2.1268271087183286</v>
      </c>
      <c r="R3" t="e">
        <f>7.928*(10^-7)*(Q3)^7.443+0.3276</f>
        <v>#NUM!</v>
      </c>
      <c r="S3" t="e">
        <f>10^-R3</f>
        <v>#NUM!</v>
      </c>
      <c r="T3" t="e">
        <f>+S3*(K3+L3)</f>
        <v>#NUM!</v>
      </c>
      <c r="U3" t="e">
        <f>+T3*(9.80665*H3*(1-D3/C3))^0.5</f>
        <v>#NUM!</v>
      </c>
      <c r="V3">
        <f>+OurModel!G28*(9.80665*H3*(1-D3/C3))^0.5</f>
        <v>0.22916166726941456</v>
      </c>
    </row>
    <row r="4" spans="1:31" x14ac:dyDescent="0.25">
      <c r="A4">
        <v>0</v>
      </c>
      <c r="B4" s="1">
        <v>21.1</v>
      </c>
      <c r="C4">
        <v>1000</v>
      </c>
      <c r="D4">
        <f>101325/(287.058*(B4+273))</f>
        <v>1.2001953317458227</v>
      </c>
      <c r="E4">
        <v>1E-3</v>
      </c>
      <c r="F4">
        <v>7.2800000000000004E-2</v>
      </c>
      <c r="G4" t="s">
        <v>1</v>
      </c>
      <c r="H4">
        <v>5.0799999999999998E-2</v>
      </c>
      <c r="I4">
        <v>0.35</v>
      </c>
      <c r="J4" s="3">
        <f t="shared" ref="J4:J67" si="3">+D4*I4*H4/E4</f>
        <v>21.339472998440723</v>
      </c>
      <c r="K4">
        <f t="shared" si="1"/>
        <v>1</v>
      </c>
      <c r="L4">
        <f t="shared" si="2"/>
        <v>0</v>
      </c>
      <c r="M4" s="8">
        <f>+(9.80665*H4^3*(C4-D4)*C4)^0.5/E4</f>
        <v>35833.986900030846</v>
      </c>
      <c r="N4" s="3">
        <f>(C4-D4)*9.80665*H4*H4/F4</f>
        <v>347.21235429598454</v>
      </c>
      <c r="O4" s="7">
        <f>E4/(C4-D4)/SQRT(9.80665*H4^3)</f>
        <v>2.7923229451804494E-5</v>
      </c>
      <c r="P4">
        <f>I4/SQRT(9.80665*H4*(1-D4/C4))</f>
        <v>0.4961769967043409</v>
      </c>
      <c r="Q4">
        <f t="shared" ref="Q4:Q67" si="4">-LOG10(M4/N4)</f>
        <v>-2.0136999610095021</v>
      </c>
      <c r="R4" t="e">
        <f t="shared" ref="R4:R67" si="5">7.928*(10^-7)*(Q4)^7.443+0.3276</f>
        <v>#NUM!</v>
      </c>
      <c r="S4" t="e">
        <f t="shared" ref="S4:S67" si="6">10^-R4</f>
        <v>#NUM!</v>
      </c>
      <c r="T4" t="e">
        <f>+S4*(K4+L4)</f>
        <v>#NUM!</v>
      </c>
      <c r="U4" t="e">
        <f>+T4*(9.80665*H4*(1-D4/C4))^0.5</f>
        <v>#NUM!</v>
      </c>
      <c r="V4">
        <f>+OurModel!H28*(9.80665*H4*(1-D4/C4))^0.5</f>
        <v>0.31863004807850331</v>
      </c>
      <c r="W4" s="5"/>
    </row>
    <row r="5" spans="1:31" x14ac:dyDescent="0.25">
      <c r="A5">
        <v>0</v>
      </c>
      <c r="B5" s="1">
        <v>21.455511807571778</v>
      </c>
      <c r="C5" s="4">
        <v>854.35066040766503</v>
      </c>
      <c r="D5">
        <f t="shared" si="0"/>
        <v>1.1987462720586435</v>
      </c>
      <c r="E5" s="3">
        <v>0.27028164728736614</v>
      </c>
      <c r="F5">
        <v>3.0679999999999999E-2</v>
      </c>
      <c r="G5" t="s">
        <v>2</v>
      </c>
      <c r="H5">
        <v>3.8100000000000002E-2</v>
      </c>
      <c r="I5" s="3">
        <v>4.7328929380444848E-2</v>
      </c>
      <c r="J5" s="3">
        <f t="shared" si="3"/>
        <v>7.9976495273096099E-3</v>
      </c>
      <c r="K5">
        <f t="shared" si="1"/>
        <v>1</v>
      </c>
      <c r="L5">
        <f t="shared" si="2"/>
        <v>0</v>
      </c>
      <c r="M5" s="8">
        <f>+(9.80665*H5^3*(C5-D5)*C5)^0.5/E5</f>
        <v>73.563521128321199</v>
      </c>
      <c r="N5" s="3">
        <f>(C5-D5)*9.80665*H5*H5/F5</f>
        <v>395.86001898211276</v>
      </c>
      <c r="O5" s="7">
        <f>E5/(C5-D5)/SQRT(9.80665*H5^3)</f>
        <v>1.3603240815522648E-2</v>
      </c>
      <c r="P5">
        <f>I5/SQRT(9.80665*H5*(1-D5/C5))</f>
        <v>7.748341433962061E-2</v>
      </c>
      <c r="Q5">
        <f t="shared" si="4"/>
        <v>0.73087913252016035</v>
      </c>
      <c r="R5">
        <f t="shared" si="5"/>
        <v>0.32760007687164283</v>
      </c>
      <c r="S5">
        <f t="shared" si="6"/>
        <v>0.47032701319124354</v>
      </c>
      <c r="T5">
        <f>+S5*(K5+L5)</f>
        <v>0.47032701319124354</v>
      </c>
      <c r="U5">
        <f>+T5*(9.80665*H5*(1-D5/C5))^0.5</f>
        <v>0.28728824333262998</v>
      </c>
      <c r="V5">
        <f>+OurModel!I28*(9.80665*H5*(1-D5/C5))^0.5</f>
        <v>0.1081087648941305</v>
      </c>
    </row>
    <row r="6" spans="1:31" x14ac:dyDescent="0.25">
      <c r="A6">
        <v>0</v>
      </c>
      <c r="B6" s="1">
        <v>32.327777777777776</v>
      </c>
      <c r="C6" s="4">
        <v>857.78198477811395</v>
      </c>
      <c r="D6">
        <f t="shared" si="0"/>
        <v>1.1560607083818915</v>
      </c>
      <c r="E6" s="3">
        <v>0.1486756737987788</v>
      </c>
      <c r="F6">
        <v>3.1219999999999998E-2</v>
      </c>
      <c r="G6" t="s">
        <v>2</v>
      </c>
      <c r="H6">
        <v>3.8100000000000002E-2</v>
      </c>
      <c r="I6" s="3">
        <v>9.1819282789571022E-2</v>
      </c>
      <c r="J6" s="3">
        <f t="shared" si="3"/>
        <v>2.7201922393622888E-2</v>
      </c>
      <c r="K6">
        <f t="shared" si="1"/>
        <v>1</v>
      </c>
      <c r="L6">
        <f t="shared" si="2"/>
        <v>0</v>
      </c>
      <c r="M6" s="8">
        <f>+(9.80665*H6^3*(C6-D6)*C6)^0.5/E6</f>
        <v>134.27400814386371</v>
      </c>
      <c r="N6" s="3">
        <f>(C6-D6)*9.80665*H6*H6/F6</f>
        <v>390.59703433053056</v>
      </c>
      <c r="O6" s="7">
        <f>E6/(C6-D6)/SQRT(9.80665*H6^3)</f>
        <v>7.4524813999467809E-3</v>
      </c>
      <c r="P6">
        <f>I6/SQRT(9.80665*H6*(1-D6/C6))</f>
        <v>0.15031555485610265</v>
      </c>
      <c r="Q6">
        <f t="shared" si="4"/>
        <v>0.46373698850511602</v>
      </c>
      <c r="R6">
        <f t="shared" si="5"/>
        <v>0.32760000260150213</v>
      </c>
      <c r="S6">
        <f t="shared" si="6"/>
        <v>0.47032709362343383</v>
      </c>
      <c r="T6">
        <f>+S6*(K6+L6)</f>
        <v>0.47032709362343383</v>
      </c>
      <c r="U6">
        <f>+T6*(9.80665*H6*(1-D6/C6))^0.5</f>
        <v>0.28729625789126273</v>
      </c>
      <c r="V6">
        <f>+OurModel!J28*(9.80665*H6*(1-D6/C6))^0.5</f>
        <v>0.15304214205485486</v>
      </c>
    </row>
    <row r="7" spans="1:31" x14ac:dyDescent="0.25">
      <c r="A7">
        <v>0</v>
      </c>
      <c r="B7" s="1">
        <v>45</v>
      </c>
      <c r="C7">
        <v>873</v>
      </c>
      <c r="D7">
        <f t="shared" si="0"/>
        <v>1.1099919719070643</v>
      </c>
      <c r="E7">
        <v>0.121</v>
      </c>
      <c r="F7">
        <v>2.9499999999999998E-2</v>
      </c>
      <c r="G7" t="s">
        <v>2</v>
      </c>
      <c r="H7">
        <v>5.0799999999999998E-2</v>
      </c>
      <c r="I7">
        <v>0.29499999999999998</v>
      </c>
      <c r="J7" s="3">
        <f t="shared" si="3"/>
        <v>0.13747388174379557</v>
      </c>
      <c r="K7">
        <f t="shared" si="1"/>
        <v>1</v>
      </c>
      <c r="L7">
        <f t="shared" si="2"/>
        <v>0</v>
      </c>
      <c r="M7" s="8">
        <f>+(9.80665*H7^3*(C7-D7)*C7)^0.5/E7</f>
        <v>258.52854861933531</v>
      </c>
      <c r="N7" s="3">
        <f>(C7-D7)*9.80665*H7*H7/F7</f>
        <v>747.97620965234785</v>
      </c>
      <c r="O7" s="7">
        <f>E7/(C7-D7)/SQRT(9.80665*H7^3)</f>
        <v>3.8705061644355204E-3</v>
      </c>
      <c r="P7">
        <f>I7/SQRT(9.80665*H7*(1-D7/C7))</f>
        <v>0.41822124793887655</v>
      </c>
      <c r="Q7">
        <f t="shared" si="4"/>
        <v>0.46137927672674134</v>
      </c>
      <c r="R7">
        <f t="shared" si="5"/>
        <v>0.32760000250465526</v>
      </c>
      <c r="S7">
        <f t="shared" si="6"/>
        <v>0.47032709372831594</v>
      </c>
      <c r="T7">
        <f>+S7*(K7+L7)</f>
        <v>0.47032709372831594</v>
      </c>
      <c r="U7">
        <f>+T7*(9.80665*H7*(1-D7/C7))^0.5</f>
        <v>0.33175381053363201</v>
      </c>
    </row>
    <row r="8" spans="1:31" x14ac:dyDescent="0.25">
      <c r="A8">
        <v>0</v>
      </c>
      <c r="B8" s="1">
        <v>42.2</v>
      </c>
      <c r="C8">
        <v>874</v>
      </c>
      <c r="D8">
        <f t="shared" si="0"/>
        <v>1.1198523066828887</v>
      </c>
      <c r="E8">
        <v>0.14099999999999999</v>
      </c>
      <c r="F8">
        <v>2.9499999999999998E-2</v>
      </c>
      <c r="G8" t="s">
        <v>2</v>
      </c>
      <c r="H8">
        <v>5.0799999999999998E-2</v>
      </c>
      <c r="I8">
        <v>0.26800000000000002</v>
      </c>
      <c r="J8" s="3">
        <f t="shared" si="3"/>
        <v>0.10812849109293278</v>
      </c>
      <c r="K8">
        <f t="shared" si="1"/>
        <v>1</v>
      </c>
      <c r="L8">
        <f t="shared" si="2"/>
        <v>0</v>
      </c>
      <c r="M8" s="8">
        <f>+(9.80665*H8^3*(C8-D8)*C8)^0.5/E8</f>
        <v>222.11087243849741</v>
      </c>
      <c r="N8" s="3">
        <f>(C8-D8)*9.80665*H8*H8/F8</f>
        <v>748.82562977071314</v>
      </c>
      <c r="O8" s="7">
        <f>E8/(C8-D8)/SQRT(9.80665*H8^3)</f>
        <v>4.5051430985316703E-3</v>
      </c>
      <c r="P8">
        <f>I8/SQRT(9.80665*H8*(1-D8/C8))</f>
        <v>0.37994524026595711</v>
      </c>
      <c r="Q8">
        <f t="shared" si="4"/>
        <v>0.52781088241558105</v>
      </c>
      <c r="R8">
        <f t="shared" si="5"/>
        <v>0.32760000681663326</v>
      </c>
      <c r="S8">
        <f t="shared" si="6"/>
        <v>0.47032708905858106</v>
      </c>
      <c r="T8">
        <f>+S8*(K8+L8)</f>
        <v>0.47032708905858106</v>
      </c>
      <c r="U8">
        <f>+T8*(9.80665*H8*(1-D8/C8))^0.5</f>
        <v>0.33175217507519733</v>
      </c>
    </row>
    <row r="9" spans="1:31" x14ac:dyDescent="0.25">
      <c r="A9">
        <v>0</v>
      </c>
      <c r="B9" s="1">
        <v>39.4</v>
      </c>
      <c r="C9">
        <v>876</v>
      </c>
      <c r="D9">
        <f t="shared" si="0"/>
        <v>1.1298893952190991</v>
      </c>
      <c r="E9">
        <v>0.16500000000000001</v>
      </c>
      <c r="F9">
        <v>2.9499999999999998E-2</v>
      </c>
      <c r="G9" t="s">
        <v>2</v>
      </c>
      <c r="H9">
        <v>5.0799999999999998E-2</v>
      </c>
      <c r="I9">
        <v>0.23499999999999999</v>
      </c>
      <c r="J9" s="3">
        <f t="shared" si="3"/>
        <v>8.1749209697730932E-2</v>
      </c>
      <c r="K9">
        <f t="shared" si="1"/>
        <v>1</v>
      </c>
      <c r="L9">
        <f t="shared" si="2"/>
        <v>0</v>
      </c>
      <c r="M9" s="8">
        <f>+(9.80665*H9^3*(C9-D9)*C9)^0.5/E9</f>
        <v>190.23735751973956</v>
      </c>
      <c r="N9" s="3">
        <f>(C9-D9)*9.80665*H9*H9/F9</f>
        <v>750.53277734914673</v>
      </c>
      <c r="O9" s="7">
        <f>E9/(C9-D9)/SQRT(9.80665*H9^3)</f>
        <v>5.2599844301193174E-3</v>
      </c>
      <c r="P9">
        <f>I9/SQRT(9.80665*H9*(1-D9/C9))</f>
        <v>0.33316236147861122</v>
      </c>
      <c r="Q9">
        <f t="shared" si="4"/>
        <v>0.59607385877349572</v>
      </c>
      <c r="R9">
        <f t="shared" si="5"/>
        <v>0.32760001685474194</v>
      </c>
      <c r="S9">
        <f t="shared" si="6"/>
        <v>0.47032707818762926</v>
      </c>
      <c r="T9">
        <f>+S9*(K9+L9)</f>
        <v>0.47032707818762926</v>
      </c>
      <c r="U9">
        <f>+T9*(9.80665*H9*(1-D9/C9))^0.5</f>
        <v>0.33175075024550338</v>
      </c>
    </row>
    <row r="10" spans="1:31" x14ac:dyDescent="0.25">
      <c r="A10">
        <v>0</v>
      </c>
      <c r="B10" s="1">
        <v>36.1</v>
      </c>
      <c r="C10">
        <v>878</v>
      </c>
      <c r="D10">
        <f t="shared" si="0"/>
        <v>1.1419522713246408</v>
      </c>
      <c r="E10">
        <v>0.20100000000000001</v>
      </c>
      <c r="F10">
        <v>2.9499999999999998E-2</v>
      </c>
      <c r="G10" t="s">
        <v>2</v>
      </c>
      <c r="H10">
        <v>5.0799999999999998E-2</v>
      </c>
      <c r="I10">
        <v>0.21</v>
      </c>
      <c r="J10" s="3">
        <f t="shared" si="3"/>
        <v>6.0608690698961527E-2</v>
      </c>
      <c r="K10">
        <f t="shared" si="1"/>
        <v>1</v>
      </c>
      <c r="L10">
        <f t="shared" si="2"/>
        <v>0</v>
      </c>
      <c r="M10" s="8">
        <f>+(9.80665*H10^3*(C10-D10)*C10)^0.5/E10</f>
        <v>156.52068967996152</v>
      </c>
      <c r="N10" s="3">
        <f>(C10-D10)*9.80665*H10*H10/F10</f>
        <v>752.23818704677672</v>
      </c>
      <c r="O10" s="7">
        <f>E10/(C10-D10)/SQRT(9.80665*H10^3)</f>
        <v>6.3930905978188679E-3</v>
      </c>
      <c r="P10">
        <f>I10/SQRT(9.80665*H10*(1-D10/C10))</f>
        <v>0.2977211669801732</v>
      </c>
      <c r="Q10">
        <f t="shared" si="4"/>
        <v>0.68178362354532562</v>
      </c>
      <c r="R10">
        <f t="shared" si="5"/>
        <v>0.32760004581366403</v>
      </c>
      <c r="S10">
        <f t="shared" si="6"/>
        <v>0.47032704682604093</v>
      </c>
      <c r="T10">
        <f>+S10*(K10+L10)</f>
        <v>0.47032704682604093</v>
      </c>
      <c r="U10">
        <f>+T10*(9.80665*H10*(1-D10/C10))^0.5</f>
        <v>0.33174893419669454</v>
      </c>
    </row>
    <row r="11" spans="1:31" x14ac:dyDescent="0.25">
      <c r="A11">
        <v>0</v>
      </c>
      <c r="B11" s="1">
        <v>32.799999999999997</v>
      </c>
      <c r="C11">
        <v>881</v>
      </c>
      <c r="D11">
        <f t="shared" si="0"/>
        <v>1.1542754972741873</v>
      </c>
      <c r="E11">
        <v>0.20100000000000001</v>
      </c>
      <c r="F11">
        <v>2.9499999999999998E-2</v>
      </c>
      <c r="G11" t="s">
        <v>2</v>
      </c>
      <c r="H11">
        <v>5.0799999999999998E-2</v>
      </c>
      <c r="I11">
        <v>0.19500000000000001</v>
      </c>
      <c r="J11" s="3">
        <f t="shared" si="3"/>
        <v>5.6886831223871143E-2</v>
      </c>
      <c r="K11">
        <f t="shared" si="1"/>
        <v>1</v>
      </c>
      <c r="L11">
        <f t="shared" si="2"/>
        <v>0</v>
      </c>
      <c r="M11" s="8">
        <f>+(9.80665*H11^3*(C11-D11)*C11)^0.5/E11</f>
        <v>157.05474680099599</v>
      </c>
      <c r="N11" s="3">
        <f>(C11-D11)*9.80665*H11*H11/F11</f>
        <v>754.80125248914214</v>
      </c>
      <c r="O11" s="7">
        <f>E11/(C11-D11)/SQRT(9.80665*H11^3)</f>
        <v>6.3713816916304575E-3</v>
      </c>
      <c r="P11">
        <f>I11/SQRT(9.80665*H11*(1-D11/C11))</f>
        <v>0.27645669236544318</v>
      </c>
      <c r="Q11">
        <f t="shared" si="4"/>
        <v>0.6817815451562298</v>
      </c>
      <c r="R11">
        <f t="shared" si="5"/>
        <v>0.32760004581262453</v>
      </c>
      <c r="S11">
        <f t="shared" si="6"/>
        <v>0.47032704682716669</v>
      </c>
      <c r="T11">
        <f>+S11*(K11+L11)</f>
        <v>0.47032704682716669</v>
      </c>
      <c r="U11">
        <f>+T11*(9.80665*H11*(1-D11/C11))^0.5</f>
        <v>0.33174734656111238</v>
      </c>
      <c r="X11" s="2"/>
      <c r="AE11" t="s">
        <v>0</v>
      </c>
    </row>
    <row r="12" spans="1:31" x14ac:dyDescent="0.25">
      <c r="A12">
        <v>0</v>
      </c>
      <c r="B12" s="1">
        <v>30</v>
      </c>
      <c r="C12">
        <v>882</v>
      </c>
      <c r="D12">
        <f t="shared" si="0"/>
        <v>1.1649420695262263</v>
      </c>
      <c r="E12">
        <v>0.29799999999999999</v>
      </c>
      <c r="F12">
        <v>2.9499999999999998E-2</v>
      </c>
      <c r="G12" t="s">
        <v>2</v>
      </c>
      <c r="H12">
        <v>5.0799999999999998E-2</v>
      </c>
      <c r="I12">
        <v>0.17699999999999999</v>
      </c>
      <c r="J12" s="3">
        <f>+D12*I12*H12/E12</f>
        <v>3.5149976887087299E-2</v>
      </c>
      <c r="K12">
        <f t="shared" si="1"/>
        <v>1</v>
      </c>
      <c r="L12">
        <f t="shared" si="2"/>
        <v>0</v>
      </c>
      <c r="M12" s="8">
        <f>+(9.80665*H12^3*(C12-D12)*C12)^0.5/E12</f>
        <v>106.05257809173132</v>
      </c>
      <c r="N12" s="3">
        <f>(C12-D12)*9.80665*H12*H12/F12</f>
        <v>755.64998095323244</v>
      </c>
      <c r="O12" s="7">
        <f>E12/(C12-D12)/SQRT(9.80665*H12^3)</f>
        <v>9.4355184090123122E-3</v>
      </c>
      <c r="P12">
        <f>I12/SQRT(9.80665*H12*(1-D12/C12))</f>
        <v>0.25093894581829068</v>
      </c>
      <c r="Q12">
        <f t="shared" si="4"/>
        <v>0.85279944524818607</v>
      </c>
      <c r="R12">
        <f t="shared" si="5"/>
        <v>0.32760024235790319</v>
      </c>
      <c r="S12">
        <f t="shared" si="6"/>
        <v>0.47032683397495828</v>
      </c>
      <c r="T12">
        <f>+S12*(K12+L12)</f>
        <v>0.47032683397495828</v>
      </c>
      <c r="U12">
        <f>+T12*(9.80665*H12*(1-D12/C12))^0.5</f>
        <v>0.33174543450042565</v>
      </c>
      <c r="X12" s="2"/>
      <c r="AE12" t="s">
        <v>0</v>
      </c>
    </row>
    <row r="13" spans="1:31" x14ac:dyDescent="0.25">
      <c r="A13">
        <v>0</v>
      </c>
      <c r="B13" s="1">
        <v>28.1</v>
      </c>
      <c r="C13">
        <v>884</v>
      </c>
      <c r="D13">
        <f t="shared" si="0"/>
        <v>1.1722930822532265</v>
      </c>
      <c r="E13">
        <v>0.34200000000000003</v>
      </c>
      <c r="F13">
        <v>2.9499999999999998E-2</v>
      </c>
      <c r="G13" t="s">
        <v>2</v>
      </c>
      <c r="H13">
        <v>5.0799999999999998E-2</v>
      </c>
      <c r="I13">
        <v>0.158</v>
      </c>
      <c r="J13" s="3">
        <f t="shared" si="3"/>
        <v>2.7512553202916068E-2</v>
      </c>
      <c r="K13">
        <f t="shared" si="1"/>
        <v>1</v>
      </c>
      <c r="L13">
        <f t="shared" si="2"/>
        <v>0</v>
      </c>
      <c r="M13" s="8">
        <f>+(9.80665*H13^3*(C13-D13)*C13)^0.5/E13</f>
        <v>92.617682552465766</v>
      </c>
      <c r="N13" s="3">
        <f>(C13-D13)*9.80665*H13*H13/F13</f>
        <v>757.35943285994597</v>
      </c>
      <c r="O13" s="7">
        <f>E13/(C13-D13)/SQRT(9.80665*H13^3)</f>
        <v>1.0804240554573508E-2</v>
      </c>
      <c r="P13">
        <f>I13/SQRT(9.80665*H13*(1-D13/C13))</f>
        <v>0.22400259429767286</v>
      </c>
      <c r="Q13">
        <f t="shared" si="4"/>
        <v>0.91260812886502074</v>
      </c>
      <c r="R13">
        <f t="shared" si="5"/>
        <v>0.32760040138388374</v>
      </c>
      <c r="S13">
        <f t="shared" si="6"/>
        <v>0.47032666175501214</v>
      </c>
      <c r="T13">
        <f>+S13*(K13+L13)</f>
        <v>0.47032666175501214</v>
      </c>
      <c r="U13">
        <f>+T13*(9.80665*H13*(1-D13/C13))^0.5</f>
        <v>0.33174442818524058</v>
      </c>
    </row>
    <row r="14" spans="1:31" x14ac:dyDescent="0.25">
      <c r="A14">
        <v>0</v>
      </c>
      <c r="B14" s="1">
        <v>23.9</v>
      </c>
      <c r="C14">
        <v>886</v>
      </c>
      <c r="D14">
        <f t="shared" si="0"/>
        <v>1.1888765478829457</v>
      </c>
      <c r="E14">
        <v>0.46800000000000003</v>
      </c>
      <c r="F14">
        <v>2.9499999999999998E-2</v>
      </c>
      <c r="G14" t="s">
        <v>2</v>
      </c>
      <c r="H14">
        <v>5.0799999999999998E-2</v>
      </c>
      <c r="I14">
        <v>0.13800000000000001</v>
      </c>
      <c r="J14" s="3">
        <f t="shared" si="3"/>
        <v>1.7808761007005562E-2</v>
      </c>
      <c r="K14">
        <f t="shared" si="1"/>
        <v>1</v>
      </c>
      <c r="L14">
        <f t="shared" si="2"/>
        <v>0</v>
      </c>
      <c r="M14" s="8">
        <f>+(9.80665*H14^3*(C14-D14)*C14)^0.5/E14</f>
        <v>67.834745654792059</v>
      </c>
      <c r="N14" s="3">
        <f>(C14-D14)*9.80665*H14*H14/F14</f>
        <v>759.06096443833314</v>
      </c>
      <c r="O14" s="7">
        <f>E14/(C14-D14)/SQRT(9.80665*H14^3)</f>
        <v>1.4751608336761063E-2</v>
      </c>
      <c r="P14">
        <f>I14/SQRT(9.80665*H14*(1-D14/C14))</f>
        <v>0.19564937574271099</v>
      </c>
      <c r="Q14">
        <f t="shared" si="4"/>
        <v>1.048824456959085</v>
      </c>
      <c r="R14">
        <f t="shared" si="5"/>
        <v>0.32760113045850497</v>
      </c>
      <c r="S14">
        <f t="shared" si="6"/>
        <v>0.47032587219180277</v>
      </c>
      <c r="T14">
        <f>+S14*(K14+L14)</f>
        <v>0.47032587219180277</v>
      </c>
      <c r="U14">
        <f>+T14*(9.80665*H14*(1-D14/C14))^0.5</f>
        <v>0.33174125966965601</v>
      </c>
    </row>
    <row r="15" spans="1:31" x14ac:dyDescent="0.25">
      <c r="A15">
        <v>0</v>
      </c>
      <c r="B15" s="1">
        <v>21</v>
      </c>
      <c r="C15">
        <v>888</v>
      </c>
      <c r="D15">
        <f t="shared" si="0"/>
        <v>1.2006035614504984</v>
      </c>
      <c r="E15">
        <v>0.59299999999999997</v>
      </c>
      <c r="F15">
        <v>2.9499999999999998E-2</v>
      </c>
      <c r="G15" t="s">
        <v>2</v>
      </c>
      <c r="H15">
        <v>5.0799999999999998E-2</v>
      </c>
      <c r="I15">
        <v>0.123</v>
      </c>
      <c r="J15" s="3">
        <f t="shared" si="3"/>
        <v>1.2650676717314156E-2</v>
      </c>
      <c r="K15">
        <f t="shared" si="1"/>
        <v>1</v>
      </c>
      <c r="L15">
        <f t="shared" si="2"/>
        <v>0</v>
      </c>
      <c r="M15" s="8">
        <f>+(9.80665*H15^3*(C15-D15)*C15)^0.5/E15</f>
        <v>53.656259059533042</v>
      </c>
      <c r="N15" s="3">
        <f>(C15-D15)*9.80665*H15*H15/F15</f>
        <v>760.76666226541261</v>
      </c>
      <c r="O15" s="7">
        <f>E15/(C15-D15)/SQRT(9.80665*H15^3)</f>
        <v>1.8649766482551223E-2</v>
      </c>
      <c r="P15">
        <f>I15/SQRT(9.80665*H15*(1-D15/C15))</f>
        <v>0.17438402840064451</v>
      </c>
      <c r="Q15">
        <f t="shared" si="4"/>
        <v>1.1516310828568408</v>
      </c>
      <c r="R15">
        <f t="shared" si="5"/>
        <v>0.32760226735286824</v>
      </c>
      <c r="S15">
        <f t="shared" si="6"/>
        <v>0.47032464097622118</v>
      </c>
      <c r="T15">
        <f>+S15*(K15+L15)</f>
        <v>0.47032464097622118</v>
      </c>
      <c r="U15">
        <f>+T15*(9.80665*H15*(1-D15/C15))^0.5</f>
        <v>0.3317386997573305</v>
      </c>
    </row>
    <row r="16" spans="1:31" x14ac:dyDescent="0.25">
      <c r="A16">
        <v>0</v>
      </c>
      <c r="B16" s="1">
        <v>19.2</v>
      </c>
      <c r="C16">
        <v>889</v>
      </c>
      <c r="D16">
        <f t="shared" si="0"/>
        <v>1.2079994766134379</v>
      </c>
      <c r="E16">
        <v>0.69199999999999995</v>
      </c>
      <c r="F16">
        <v>2.9499999999999998E-2</v>
      </c>
      <c r="G16" t="s">
        <v>2</v>
      </c>
      <c r="H16">
        <v>5.0799999999999998E-2</v>
      </c>
      <c r="I16">
        <v>0.106</v>
      </c>
      <c r="J16" s="3">
        <f t="shared" si="3"/>
        <v>9.4000514185954339E-3</v>
      </c>
      <c r="K16">
        <f t="shared" si="1"/>
        <v>1</v>
      </c>
      <c r="L16">
        <f t="shared" si="2"/>
        <v>0</v>
      </c>
      <c r="M16" s="8">
        <f>+(9.80665*H16^3*(C16-D16)*C16)^0.5/E16</f>
        <v>46.031624940187186</v>
      </c>
      <c r="N16" s="3">
        <f>(C16-D16)*9.80665*H16*H16/F16</f>
        <v>761.61819655784143</v>
      </c>
      <c r="O16" s="7">
        <f>E16/(C16-D16)/SQRT(9.80665*H16^3)</f>
        <v>2.1738969877136961E-2</v>
      </c>
      <c r="P16">
        <f>I16/SQRT(9.80665*H16*(1-D16/C16))</f>
        <v>0.150282682359204</v>
      </c>
      <c r="Q16">
        <f t="shared" si="4"/>
        <v>1.2186810056658028</v>
      </c>
      <c r="R16">
        <f t="shared" si="5"/>
        <v>0.32760345496161097</v>
      </c>
      <c r="S16">
        <f t="shared" si="6"/>
        <v>0.47032335484223819</v>
      </c>
      <c r="T16">
        <f>+S16*(K16+L16)</f>
        <v>0.47032335484223819</v>
      </c>
      <c r="U16">
        <f>+T16*(9.80665*H16*(1-D16/C16))^0.5</f>
        <v>0.33173666340421121</v>
      </c>
    </row>
    <row r="17" spans="1:21" x14ac:dyDescent="0.25">
      <c r="A17">
        <v>0</v>
      </c>
      <c r="B17">
        <v>21.4</v>
      </c>
      <c r="C17">
        <v>886</v>
      </c>
      <c r="D17">
        <f t="shared" si="0"/>
        <v>1.1989723066115712</v>
      </c>
      <c r="E17">
        <v>0.57399999999999995</v>
      </c>
      <c r="F17">
        <v>2.9499999999999998E-2</v>
      </c>
      <c r="G17" t="s">
        <v>2</v>
      </c>
      <c r="H17">
        <v>0.15240000000000001</v>
      </c>
      <c r="I17">
        <v>0.42</v>
      </c>
      <c r="J17" s="3">
        <f t="shared" si="3"/>
        <v>0.13370003380068546</v>
      </c>
      <c r="K17">
        <f t="shared" si="1"/>
        <v>1</v>
      </c>
      <c r="L17">
        <f t="shared" si="2"/>
        <v>0</v>
      </c>
      <c r="M17" s="8">
        <f>+(9.80665*H17^3*(C17-D17)*C17)^0.5/E17</f>
        <v>287.38597244843737</v>
      </c>
      <c r="N17" s="3">
        <f>(C17-D17)*9.80665*H17*H17/F17</f>
        <v>6831.4707314818897</v>
      </c>
      <c r="O17" s="7">
        <f>E17/(C17-D17)/SQRT(9.80665*H17^3)</f>
        <v>3.4819977464949164E-3</v>
      </c>
      <c r="P17">
        <f>I17/SQRT(9.80665*H17*(1-D17/C17))</f>
        <v>0.34378784752890262</v>
      </c>
      <c r="Q17">
        <f t="shared" si="4"/>
        <v>1.3760486459629511</v>
      </c>
      <c r="R17">
        <f t="shared" si="5"/>
        <v>0.32760853129423317</v>
      </c>
      <c r="S17">
        <f t="shared" si="6"/>
        <v>0.47031785741149651</v>
      </c>
      <c r="T17">
        <f>+S17*(K17+L17)</f>
        <v>0.47031785741149651</v>
      </c>
      <c r="U17">
        <f>+T17*(9.80665*H17*(1-D17/C17))^0.5</f>
        <v>0.57457964710698983</v>
      </c>
    </row>
    <row r="18" spans="1:21" x14ac:dyDescent="0.25">
      <c r="A18">
        <v>0</v>
      </c>
      <c r="B18">
        <v>26.73</v>
      </c>
      <c r="C18">
        <v>884</v>
      </c>
      <c r="D18">
        <f t="shared" si="0"/>
        <v>1.1776513764603027</v>
      </c>
      <c r="E18">
        <v>0.378</v>
      </c>
      <c r="F18">
        <v>2.9499999999999998E-2</v>
      </c>
      <c r="G18" t="s">
        <v>2</v>
      </c>
      <c r="H18">
        <v>0.15240000000000001</v>
      </c>
      <c r="I18">
        <v>0.45500000000000002</v>
      </c>
      <c r="J18" s="3">
        <f t="shared" si="3"/>
        <v>0.21603360250399559</v>
      </c>
      <c r="K18">
        <f t="shared" si="1"/>
        <v>1</v>
      </c>
      <c r="L18">
        <f t="shared" si="2"/>
        <v>0</v>
      </c>
      <c r="M18" s="8">
        <f>+(9.80665*H18^3*(C18-D18)*C18)^0.5/E18</f>
        <v>435.42040794365488</v>
      </c>
      <c r="N18" s="3">
        <f>(C18-D18)*9.80665*H18*H18/F18</f>
        <v>6816.1935248223244</v>
      </c>
      <c r="O18" s="7">
        <f>E18/(C18-D18)/SQRT(9.80665*H18^3)</f>
        <v>2.2981622827272807E-3</v>
      </c>
      <c r="P18">
        <f>I18/SQRT(9.80665*H18*(1-D18/C18))</f>
        <v>0.37243290835801546</v>
      </c>
      <c r="Q18">
        <f t="shared" si="4"/>
        <v>1.1946331320337884</v>
      </c>
      <c r="R18">
        <f t="shared" si="5"/>
        <v>0.32760297865659416</v>
      </c>
      <c r="S18">
        <f t="shared" si="6"/>
        <v>0.47032387066158571</v>
      </c>
      <c r="T18">
        <f>+S18*(K18+L18)</f>
        <v>0.47032387066158571</v>
      </c>
      <c r="U18">
        <f>+T18*(9.80665*H18*(1-D18/C18))^0.5</f>
        <v>0.5745930511202525</v>
      </c>
    </row>
    <row r="19" spans="1:21" x14ac:dyDescent="0.25">
      <c r="A19">
        <v>0</v>
      </c>
      <c r="B19">
        <v>32.409999999999997</v>
      </c>
      <c r="C19">
        <v>881</v>
      </c>
      <c r="D19">
        <f t="shared" si="0"/>
        <v>1.1557494746944976</v>
      </c>
      <c r="E19">
        <v>0.25600000000000001</v>
      </c>
      <c r="F19">
        <v>2.9499999999999998E-2</v>
      </c>
      <c r="G19" t="s">
        <v>2</v>
      </c>
      <c r="H19">
        <v>0.15240000000000001</v>
      </c>
      <c r="I19">
        <v>0.47599999999999998</v>
      </c>
      <c r="J19" s="3">
        <f t="shared" si="3"/>
        <v>0.32750328395733641</v>
      </c>
      <c r="K19">
        <f t="shared" si="1"/>
        <v>1</v>
      </c>
      <c r="L19">
        <f t="shared" si="2"/>
        <v>0</v>
      </c>
      <c r="M19" s="8">
        <f>+(9.80665*H19^3*(C19-D19)*C19)^0.5/E19</f>
        <v>640.75009227197734</v>
      </c>
      <c r="N19" s="3">
        <f>(C19-D19)*9.80665*H19*H19/F19</f>
        <v>6793.199891952564</v>
      </c>
      <c r="O19" s="7">
        <f>E19/(C19-D19)/SQRT(9.80665*H19^3)</f>
        <v>1.5616955636911839E-3</v>
      </c>
      <c r="P19">
        <f>I19/SQRT(9.80665*H19*(1-D19/C19))</f>
        <v>0.38961815497333191</v>
      </c>
      <c r="Q19">
        <f t="shared" si="4"/>
        <v>1.0253857166272848</v>
      </c>
      <c r="R19">
        <f t="shared" si="5"/>
        <v>0.3276009554270744</v>
      </c>
      <c r="S19">
        <f t="shared" si="6"/>
        <v>0.47032606174481406</v>
      </c>
      <c r="T19">
        <f>+S19*(K19+L19)</f>
        <v>0.47032606174481406</v>
      </c>
      <c r="U19">
        <f>+T19*(9.80665*H19*(1-D19/C19))^0.5</f>
        <v>0.57460157472860829</v>
      </c>
    </row>
    <row r="20" spans="1:21" x14ac:dyDescent="0.25">
      <c r="A20">
        <v>0</v>
      </c>
      <c r="B20">
        <v>40.799999999999997</v>
      </c>
      <c r="C20">
        <v>876</v>
      </c>
      <c r="D20">
        <f t="shared" si="0"/>
        <v>1.1248484610148071</v>
      </c>
      <c r="E20">
        <v>0.154</v>
      </c>
      <c r="F20">
        <v>2.9499999999999998E-2</v>
      </c>
      <c r="G20" t="s">
        <v>2</v>
      </c>
      <c r="H20">
        <v>0.15240000000000001</v>
      </c>
      <c r="I20">
        <v>0.501</v>
      </c>
      <c r="J20" s="3">
        <f t="shared" si="3"/>
        <v>0.55769402360251275</v>
      </c>
      <c r="K20">
        <f t="shared" si="1"/>
        <v>1</v>
      </c>
      <c r="L20">
        <f t="shared" si="2"/>
        <v>0</v>
      </c>
      <c r="M20" s="8">
        <f>+(9.80665*H20^3*(C20-D20)*C20)^0.5/E20</f>
        <v>1059.1126649983742</v>
      </c>
      <c r="N20" s="3">
        <f>(C20-D20)*9.80665*H20*H20/F20</f>
        <v>6754.8339167509084</v>
      </c>
      <c r="O20" s="7">
        <f>E20/(C20-D20)/SQRT(9.80665*H20^3)</f>
        <v>9.447934000237822E-4</v>
      </c>
      <c r="P20">
        <f>I20/SQRT(9.80665*H20*(1-D20/C20))</f>
        <v>0.41007558846566727</v>
      </c>
      <c r="Q20">
        <f t="shared" si="4"/>
        <v>0.80467251393795924</v>
      </c>
      <c r="R20">
        <f t="shared" si="5"/>
        <v>0.32760015728492548</v>
      </c>
      <c r="S20">
        <f t="shared" si="6"/>
        <v>0.47032692610624216</v>
      </c>
      <c r="T20">
        <f>+S20*(K20+L20)</f>
        <v>0.47032692610624216</v>
      </c>
      <c r="U20">
        <f>+T20*(9.80665*H20*(1-D20/C20))^0.5</f>
        <v>0.57461062449698896</v>
      </c>
    </row>
    <row r="21" spans="1:21" x14ac:dyDescent="0.25">
      <c r="A21">
        <v>1</v>
      </c>
      <c r="B21" s="1">
        <v>24.959835577777774</v>
      </c>
      <c r="C21" s="4">
        <v>990.8958157964139</v>
      </c>
      <c r="D21">
        <f t="shared" si="0"/>
        <v>1.184647744156468</v>
      </c>
      <c r="E21">
        <v>8.899E-4</v>
      </c>
      <c r="F21">
        <v>7.2800000000000004E-2</v>
      </c>
      <c r="G21" t="s">
        <v>1</v>
      </c>
      <c r="H21">
        <v>3.8100000000000002E-2</v>
      </c>
      <c r="I21" s="3">
        <v>0.26590428969072472</v>
      </c>
      <c r="J21" s="3">
        <f t="shared" si="3"/>
        <v>13.486471665976936</v>
      </c>
      <c r="K21">
        <f t="shared" si="1"/>
        <v>0.99984769515639127</v>
      </c>
      <c r="L21">
        <f t="shared" si="2"/>
        <v>1.7452406437283512E-2</v>
      </c>
      <c r="M21" s="8">
        <f>+(9.80665*H21^3*(C21-D21)*C21)^0.5/E21</f>
        <v>25916.409126683284</v>
      </c>
      <c r="N21" s="3">
        <f>(C21-D21)*9.80665*H21*H21/F21</f>
        <v>193.52974240539385</v>
      </c>
      <c r="O21" s="7">
        <f>E21/(C21-D21)/SQRT(9.80665*H21^3)</f>
        <v>3.8608678296213685E-5</v>
      </c>
      <c r="P21">
        <f>I21/SQRT(9.80665*H21*(1-D21/C21))</f>
        <v>0.43527355235456711</v>
      </c>
      <c r="Q21">
        <f t="shared" si="4"/>
        <v>-2.1268271087183286</v>
      </c>
      <c r="R21" t="e">
        <f t="shared" si="5"/>
        <v>#NUM!</v>
      </c>
      <c r="S21" t="e">
        <f t="shared" si="6"/>
        <v>#NUM!</v>
      </c>
      <c r="T21" t="e">
        <f>+S21*(K21+L21)</f>
        <v>#NUM!</v>
      </c>
      <c r="U21" t="e">
        <f>+T21*(9.80665*H21*(1-D21/C21))^0.5</f>
        <v>#NUM!</v>
      </c>
    </row>
    <row r="22" spans="1:21" x14ac:dyDescent="0.25">
      <c r="A22">
        <v>3</v>
      </c>
      <c r="B22" s="1">
        <v>24.959835577777774</v>
      </c>
      <c r="C22" s="4">
        <v>990.8958157964139</v>
      </c>
      <c r="D22">
        <f t="shared" si="0"/>
        <v>1.184647744156468</v>
      </c>
      <c r="E22">
        <v>8.899E-4</v>
      </c>
      <c r="F22">
        <v>7.2800000000000004E-2</v>
      </c>
      <c r="G22" t="s">
        <v>1</v>
      </c>
      <c r="H22">
        <v>3.8100000000000002E-2</v>
      </c>
      <c r="I22" s="3">
        <v>0.26873646322188366</v>
      </c>
      <c r="J22" s="3">
        <f t="shared" si="3"/>
        <v>13.630117442152757</v>
      </c>
      <c r="K22">
        <f t="shared" si="1"/>
        <v>0.99862953475457383</v>
      </c>
      <c r="L22">
        <f t="shared" si="2"/>
        <v>5.2335956242943835E-2</v>
      </c>
      <c r="M22" s="8">
        <f>+(9.80665*H22^3*(C22-D22)*C22)^0.5/E22</f>
        <v>25916.409126683284</v>
      </c>
      <c r="N22" s="3">
        <f>(C22-D22)*9.80665*H22*H22/F22</f>
        <v>193.52974240539385</v>
      </c>
      <c r="O22" s="7">
        <f>E22/(C22-D22)/SQRT(9.80665*H22^3)</f>
        <v>3.8608678296213685E-5</v>
      </c>
      <c r="P22">
        <f>I22/SQRT(9.80665*H22*(1-D22/C22))</f>
        <v>0.43990969506300542</v>
      </c>
      <c r="Q22">
        <f t="shared" si="4"/>
        <v>-2.1268271087183286</v>
      </c>
      <c r="R22" t="e">
        <f t="shared" si="5"/>
        <v>#NUM!</v>
      </c>
      <c r="S22" t="e">
        <f t="shared" si="6"/>
        <v>#NUM!</v>
      </c>
      <c r="T22" t="e">
        <f>+S22*(K22+L22)</f>
        <v>#NUM!</v>
      </c>
      <c r="U22" t="e">
        <f>+T22*(9.80665*H22*(1-D22/C22))^0.5</f>
        <v>#NUM!</v>
      </c>
    </row>
    <row r="23" spans="1:21" x14ac:dyDescent="0.25">
      <c r="A23">
        <v>5</v>
      </c>
      <c r="B23" s="1">
        <v>24.959835577777774</v>
      </c>
      <c r="C23" s="4">
        <v>990.8958157964139</v>
      </c>
      <c r="D23">
        <f t="shared" si="0"/>
        <v>1.184647744156468</v>
      </c>
      <c r="E23">
        <v>8.899E-4</v>
      </c>
      <c r="F23">
        <v>7.2800000000000004E-2</v>
      </c>
      <c r="G23" t="s">
        <v>1</v>
      </c>
      <c r="H23">
        <v>3.8100000000000002E-2</v>
      </c>
      <c r="I23" s="3">
        <v>0.27922843363202576</v>
      </c>
      <c r="J23" s="3">
        <f t="shared" si="3"/>
        <v>14.162262530226476</v>
      </c>
      <c r="K23">
        <f t="shared" si="1"/>
        <v>0.99619469809174555</v>
      </c>
      <c r="L23">
        <f t="shared" si="2"/>
        <v>8.7155742747658166E-2</v>
      </c>
      <c r="M23" s="8">
        <f>+(9.80665*H23^3*(C23-D23)*C23)^0.5/E23</f>
        <v>25916.409126683284</v>
      </c>
      <c r="N23" s="3">
        <f>(C23-D23)*9.80665*H23*H23/F23</f>
        <v>193.52974240539385</v>
      </c>
      <c r="O23" s="7">
        <f>E23/(C23-D23)/SQRT(9.80665*H23^3)</f>
        <v>3.8608678296213685E-5</v>
      </c>
      <c r="P23">
        <f>I23/SQRT(9.80665*H23*(1-D23/C23))</f>
        <v>0.45708458621249881</v>
      </c>
      <c r="Q23">
        <f t="shared" si="4"/>
        <v>-2.1268271087183286</v>
      </c>
      <c r="R23" t="e">
        <f t="shared" si="5"/>
        <v>#NUM!</v>
      </c>
      <c r="S23" t="e">
        <f t="shared" si="6"/>
        <v>#NUM!</v>
      </c>
      <c r="T23" t="e">
        <f>+S23*(K23+L23)</f>
        <v>#NUM!</v>
      </c>
      <c r="U23" t="e">
        <f>+T23*(9.80665*H23*(1-D23/C23))^0.5</f>
        <v>#NUM!</v>
      </c>
    </row>
    <row r="24" spans="1:21" x14ac:dyDescent="0.25">
      <c r="A24">
        <v>7</v>
      </c>
      <c r="B24" s="1">
        <v>24.959835577777774</v>
      </c>
      <c r="C24" s="4">
        <v>990.8958157964139</v>
      </c>
      <c r="D24">
        <f t="shared" si="0"/>
        <v>1.184647744156468</v>
      </c>
      <c r="E24">
        <v>8.899E-4</v>
      </c>
      <c r="F24">
        <v>7.2800000000000004E-2</v>
      </c>
      <c r="G24" t="s">
        <v>1</v>
      </c>
      <c r="H24">
        <v>3.8100000000000002E-2</v>
      </c>
      <c r="I24" s="3">
        <v>0.28024972561076705</v>
      </c>
      <c r="J24" s="3">
        <f t="shared" si="3"/>
        <v>14.214061714624759</v>
      </c>
      <c r="K24">
        <f t="shared" si="1"/>
        <v>0.99254615164132198</v>
      </c>
      <c r="L24">
        <f t="shared" si="2"/>
        <v>0.12186934340514748</v>
      </c>
      <c r="M24" s="8">
        <f>+(9.80665*H24^3*(C24-D24)*C24)^0.5/E24</f>
        <v>25916.409126683284</v>
      </c>
      <c r="N24" s="3">
        <f>(C24-D24)*9.80665*H24*H24/F24</f>
        <v>193.52974240539385</v>
      </c>
      <c r="O24" s="7">
        <f>E24/(C24-D24)/SQRT(9.80665*H24^3)</f>
        <v>3.8608678296213685E-5</v>
      </c>
      <c r="P24">
        <f>I24/SQRT(9.80665*H24*(1-D24/C24))</f>
        <v>0.45875639597568468</v>
      </c>
      <c r="Q24">
        <f t="shared" si="4"/>
        <v>-2.1268271087183286</v>
      </c>
      <c r="R24" t="e">
        <f t="shared" si="5"/>
        <v>#NUM!</v>
      </c>
      <c r="S24" t="e">
        <f t="shared" si="6"/>
        <v>#NUM!</v>
      </c>
      <c r="T24" t="e">
        <f>+S24*(K24+L24)</f>
        <v>#NUM!</v>
      </c>
      <c r="U24" t="e">
        <f>+T24*(9.80665*H24*(1-D24/C24))^0.5</f>
        <v>#NUM!</v>
      </c>
    </row>
    <row r="25" spans="1:21" x14ac:dyDescent="0.25">
      <c r="A25">
        <v>10</v>
      </c>
      <c r="B25" s="1">
        <v>24.959835577777774</v>
      </c>
      <c r="C25" s="4">
        <v>990.8958157964139</v>
      </c>
      <c r="D25">
        <f t="shared" si="0"/>
        <v>1.184647744156468</v>
      </c>
      <c r="E25">
        <v>8.899E-4</v>
      </c>
      <c r="F25">
        <v>7.2800000000000004E-2</v>
      </c>
      <c r="G25" t="s">
        <v>1</v>
      </c>
      <c r="H25">
        <v>3.8100000000000002E-2</v>
      </c>
      <c r="I25" s="3">
        <v>0.29059631440697326</v>
      </c>
      <c r="J25" s="3">
        <f t="shared" si="3"/>
        <v>14.738833153257236</v>
      </c>
      <c r="K25">
        <f t="shared" si="1"/>
        <v>0.98480775301220802</v>
      </c>
      <c r="L25">
        <f t="shared" si="2"/>
        <v>0.17364817766693033</v>
      </c>
      <c r="M25" s="8">
        <f>+(9.80665*H25^3*(C25-D25)*C25)^0.5/E25</f>
        <v>25916.409126683284</v>
      </c>
      <c r="N25" s="3">
        <f>(C25-D25)*9.80665*H25*H25/F25</f>
        <v>193.52974240539385</v>
      </c>
      <c r="O25" s="7">
        <f>E25/(C25-D25)/SQRT(9.80665*H25^3)</f>
        <v>3.8608678296213685E-5</v>
      </c>
      <c r="P25">
        <f>I25/SQRT(9.80665*H25*(1-D25/C25))</f>
        <v>0.47569330385827208</v>
      </c>
      <c r="Q25">
        <f t="shared" si="4"/>
        <v>-2.1268271087183286</v>
      </c>
      <c r="R25" t="e">
        <f t="shared" si="5"/>
        <v>#NUM!</v>
      </c>
      <c r="S25" t="e">
        <f t="shared" si="6"/>
        <v>#NUM!</v>
      </c>
      <c r="T25" t="e">
        <f>+S25*(K25+L25)</f>
        <v>#NUM!</v>
      </c>
      <c r="U25" t="e">
        <f>+T25*(9.80665*H25*(1-D25/C25))^0.5</f>
        <v>#NUM!</v>
      </c>
    </row>
    <row r="26" spans="1:21" x14ac:dyDescent="0.25">
      <c r="A26">
        <v>1</v>
      </c>
      <c r="B26" s="1">
        <v>21.455511807571778</v>
      </c>
      <c r="C26" s="4">
        <v>854.35066040766503</v>
      </c>
      <c r="D26">
        <f t="shared" si="0"/>
        <v>1.1987462720586435</v>
      </c>
      <c r="E26" s="3">
        <v>0.27028164728736614</v>
      </c>
      <c r="F26">
        <v>3.0679999999999999E-2</v>
      </c>
      <c r="G26" t="s">
        <v>2</v>
      </c>
      <c r="H26">
        <v>3.8100000000000002E-2</v>
      </c>
      <c r="I26" s="3">
        <v>0.13209137001373675</v>
      </c>
      <c r="J26" s="3">
        <f t="shared" si="3"/>
        <v>2.23208193546953E-2</v>
      </c>
      <c r="K26">
        <f t="shared" si="1"/>
        <v>0.99984769515639127</v>
      </c>
      <c r="L26">
        <f t="shared" si="2"/>
        <v>1.7452406437283512E-2</v>
      </c>
      <c r="M26" s="8">
        <f>+(9.80665*H26^3*(C26-D26)*C26)^0.5/E26</f>
        <v>73.563521128321199</v>
      </c>
      <c r="N26" s="3">
        <f>(C26-D26)*9.80665*H26*H26/F26</f>
        <v>395.86001898211276</v>
      </c>
      <c r="O26" s="7">
        <f>E26/(C26-D26)/SQRT(9.80665*H26^3)</f>
        <v>1.3603240815522648E-2</v>
      </c>
      <c r="P26">
        <f>I26/SQRT(9.80665*H26*(1-D26/C26))</f>
        <v>0.21625019808056986</v>
      </c>
      <c r="Q26">
        <f t="shared" si="4"/>
        <v>0.73087913252016035</v>
      </c>
      <c r="R26">
        <f t="shared" si="5"/>
        <v>0.32760007687164283</v>
      </c>
      <c r="S26">
        <f t="shared" si="6"/>
        <v>0.47032701319124354</v>
      </c>
      <c r="T26">
        <f>+S26*(K26+L26)</f>
        <v>0.47846371830170165</v>
      </c>
      <c r="U26">
        <f>+T26*(9.80665*H26*(1-D26/C26))^0.5</f>
        <v>0.29225835912895287</v>
      </c>
    </row>
    <row r="27" spans="1:21" x14ac:dyDescent="0.25">
      <c r="A27">
        <v>3</v>
      </c>
      <c r="B27" s="1">
        <v>21.455511807571778</v>
      </c>
      <c r="C27" s="4">
        <v>854.35066040766503</v>
      </c>
      <c r="D27">
        <f t="shared" si="0"/>
        <v>1.1987462720586435</v>
      </c>
      <c r="E27" s="3">
        <v>0.27028164728736614</v>
      </c>
      <c r="F27">
        <v>3.0679999999999999E-2</v>
      </c>
      <c r="G27" t="s">
        <v>2</v>
      </c>
      <c r="H27">
        <v>3.8100000000000002E-2</v>
      </c>
      <c r="I27" s="3">
        <v>0.17101540392786366</v>
      </c>
      <c r="J27" s="3">
        <f t="shared" si="3"/>
        <v>2.8898208395803041E-2</v>
      </c>
      <c r="K27">
        <f t="shared" si="1"/>
        <v>0.99862953475457383</v>
      </c>
      <c r="L27">
        <f t="shared" si="2"/>
        <v>5.2335956242943835E-2</v>
      </c>
      <c r="M27" s="8">
        <f>+(9.80665*H27^3*(C27-D27)*C27)^0.5/E27</f>
        <v>73.563521128321199</v>
      </c>
      <c r="N27" s="3">
        <f>(C27-D27)*9.80665*H27*H27/F27</f>
        <v>395.86001898211276</v>
      </c>
      <c r="O27" s="7">
        <f>E27/(C27-D27)/SQRT(9.80665*H27^3)</f>
        <v>1.3603240815522648E-2</v>
      </c>
      <c r="P27">
        <f>I27/SQRT(9.80665*H27*(1-D27/C27))</f>
        <v>0.27997374067952552</v>
      </c>
      <c r="Q27">
        <f t="shared" si="4"/>
        <v>0.73087913252016035</v>
      </c>
      <c r="R27">
        <f t="shared" si="5"/>
        <v>0.32760007687164283</v>
      </c>
      <c r="S27">
        <f t="shared" si="6"/>
        <v>0.47032701319124354</v>
      </c>
      <c r="T27">
        <f>+S27*(K27+L27)</f>
        <v>0.49429746034793126</v>
      </c>
      <c r="U27">
        <f>+T27*(9.80665*H27*(1-D27/C27))^0.5</f>
        <v>0.30193002971189181</v>
      </c>
    </row>
    <row r="28" spans="1:21" x14ac:dyDescent="0.25">
      <c r="A28">
        <v>5</v>
      </c>
      <c r="B28" s="1">
        <v>21.455511807571778</v>
      </c>
      <c r="C28" s="4">
        <v>854.35066040766503</v>
      </c>
      <c r="D28">
        <f t="shared" si="0"/>
        <v>1.1987462720586435</v>
      </c>
      <c r="E28" s="3">
        <v>0.27028164728736614</v>
      </c>
      <c r="F28">
        <v>3.0679999999999999E-2</v>
      </c>
      <c r="G28" t="s">
        <v>2</v>
      </c>
      <c r="H28">
        <v>3.8100000000000002E-2</v>
      </c>
      <c r="I28" s="3">
        <v>0.18318625860000007</v>
      </c>
      <c r="J28" s="3">
        <f t="shared" si="3"/>
        <v>3.0954841228824265E-2</v>
      </c>
      <c r="K28">
        <f t="shared" si="1"/>
        <v>0.99619469809174555</v>
      </c>
      <c r="L28">
        <f t="shared" si="2"/>
        <v>8.7155742747658166E-2</v>
      </c>
      <c r="M28" s="8">
        <f>+(9.80665*H28^3*(C28-D28)*C28)^0.5/E28</f>
        <v>73.563521128321199</v>
      </c>
      <c r="N28" s="3">
        <f>(C28-D28)*9.80665*H28*H28/F28</f>
        <v>395.86001898211276</v>
      </c>
      <c r="O28" s="7">
        <f>E28/(C28-D28)/SQRT(9.80665*H28^3)</f>
        <v>1.3603240815522648E-2</v>
      </c>
      <c r="P28">
        <f>I28/SQRT(9.80665*H28*(1-D28/C28))</f>
        <v>0.29989896163366975</v>
      </c>
      <c r="Q28">
        <f t="shared" si="4"/>
        <v>0.73087913252016035</v>
      </c>
      <c r="R28">
        <f t="shared" si="5"/>
        <v>0.32760007687164283</v>
      </c>
      <c r="S28">
        <f t="shared" si="6"/>
        <v>0.47032701319124354</v>
      </c>
      <c r="T28">
        <f>+S28*(K28+L28)</f>
        <v>0.50952897707941369</v>
      </c>
      <c r="U28">
        <f>+T28*(9.80665*H28*(1-D28/C28))^0.5</f>
        <v>0.31123384506238255</v>
      </c>
    </row>
    <row r="29" spans="1:21" x14ac:dyDescent="0.25">
      <c r="A29">
        <v>7</v>
      </c>
      <c r="B29" s="1">
        <v>21.455511807571778</v>
      </c>
      <c r="C29" s="4">
        <v>854.35066040766503</v>
      </c>
      <c r="D29">
        <f t="shared" si="0"/>
        <v>1.1987462720586435</v>
      </c>
      <c r="E29" s="3">
        <v>0.27028164728736614</v>
      </c>
      <c r="F29">
        <v>3.0679999999999999E-2</v>
      </c>
      <c r="G29" t="s">
        <v>2</v>
      </c>
      <c r="H29">
        <v>3.8100000000000002E-2</v>
      </c>
      <c r="I29" s="3">
        <v>0.19329569794757637</v>
      </c>
      <c r="J29" s="3">
        <f t="shared" si="3"/>
        <v>3.2663135793647331E-2</v>
      </c>
      <c r="K29">
        <f t="shared" si="1"/>
        <v>0.99254615164132198</v>
      </c>
      <c r="L29">
        <f t="shared" si="2"/>
        <v>0.12186934340514748</v>
      </c>
      <c r="M29" s="8">
        <f>+(9.80665*H29^3*(C29-D29)*C29)^0.5/E29</f>
        <v>73.563521128321199</v>
      </c>
      <c r="N29" s="3">
        <f>(C29-D29)*9.80665*H29*H29/F29</f>
        <v>395.86001898211276</v>
      </c>
      <c r="O29" s="7">
        <f>E29/(C29-D29)/SQRT(9.80665*H29^3)</f>
        <v>1.3603240815522648E-2</v>
      </c>
      <c r="P29">
        <f>I29/SQRT(9.80665*H29*(1-D29/C29))</f>
        <v>0.3164493862463415</v>
      </c>
      <c r="Q29">
        <f t="shared" si="4"/>
        <v>0.73087913252016035</v>
      </c>
      <c r="R29">
        <f t="shared" si="5"/>
        <v>0.32760007687164283</v>
      </c>
      <c r="S29">
        <f t="shared" si="6"/>
        <v>0.47032701319124354</v>
      </c>
      <c r="T29">
        <f>+S29*(K29+L29)</f>
        <v>0.52413971123924707</v>
      </c>
      <c r="U29">
        <f>+T29*(9.80665*H29*(1-D29/C29))^0.5</f>
        <v>0.32015846991456348</v>
      </c>
    </row>
    <row r="30" spans="1:21" x14ac:dyDescent="0.25">
      <c r="A30">
        <v>10</v>
      </c>
      <c r="B30" s="1">
        <v>21.455511807571778</v>
      </c>
      <c r="C30" s="4">
        <v>854.35066040766503</v>
      </c>
      <c r="D30">
        <f t="shared" si="0"/>
        <v>1.1987462720586435</v>
      </c>
      <c r="E30" s="3">
        <v>0.27028164728736614</v>
      </c>
      <c r="F30">
        <v>3.0679999999999999E-2</v>
      </c>
      <c r="G30" t="s">
        <v>2</v>
      </c>
      <c r="H30">
        <v>3.8100000000000002E-2</v>
      </c>
      <c r="I30" s="3">
        <v>0.20339291570397036</v>
      </c>
      <c r="J30" s="3">
        <f t="shared" si="3"/>
        <v>3.4369365152174342E-2</v>
      </c>
      <c r="K30">
        <f t="shared" si="1"/>
        <v>0.98480775301220802</v>
      </c>
      <c r="L30">
        <f t="shared" si="2"/>
        <v>0.17364817766693033</v>
      </c>
      <c r="M30" s="8">
        <f>+(9.80665*H30^3*(C30-D30)*C30)^0.5/E30</f>
        <v>73.563521128321199</v>
      </c>
      <c r="N30" s="3">
        <f>(C30-D30)*9.80665*H30*H30/F30</f>
        <v>395.86001898211276</v>
      </c>
      <c r="O30" s="7">
        <f>E30/(C30-D30)/SQRT(9.80665*H30^3)</f>
        <v>1.3603240815522648E-2</v>
      </c>
      <c r="P30">
        <f>I30/SQRT(9.80665*H30*(1-D30/C30))</f>
        <v>0.33297980257600618</v>
      </c>
      <c r="Q30">
        <f t="shared" si="4"/>
        <v>0.73087913252016035</v>
      </c>
      <c r="R30">
        <f t="shared" si="5"/>
        <v>0.32760007687164283</v>
      </c>
      <c r="S30">
        <f t="shared" si="6"/>
        <v>0.47032701319124354</v>
      </c>
      <c r="T30">
        <f>+S30*(K30+L30)</f>
        <v>0.54485311779000145</v>
      </c>
      <c r="U30">
        <f>+T30*(9.80665*H30*(1-D30/C30))^0.5</f>
        <v>0.33281076930307668</v>
      </c>
    </row>
    <row r="31" spans="1:21" x14ac:dyDescent="0.25">
      <c r="A31">
        <v>1</v>
      </c>
      <c r="B31" s="1">
        <v>32.327777777777776</v>
      </c>
      <c r="C31" s="4">
        <v>857.78198477811395</v>
      </c>
      <c r="D31">
        <f t="shared" si="0"/>
        <v>1.1560607083818915</v>
      </c>
      <c r="E31" s="3">
        <v>0.149354688792005</v>
      </c>
      <c r="F31">
        <v>3.1219999999999998E-2</v>
      </c>
      <c r="G31" t="s">
        <v>2</v>
      </c>
      <c r="H31">
        <v>3.8100000000000002E-2</v>
      </c>
      <c r="I31" s="3">
        <v>0.19604322253768508</v>
      </c>
      <c r="J31" s="3">
        <f t="shared" si="3"/>
        <v>5.781474148476079E-2</v>
      </c>
      <c r="K31">
        <f t="shared" si="1"/>
        <v>0.99984769515639127</v>
      </c>
      <c r="L31">
        <f t="shared" si="2"/>
        <v>1.7452406437283512E-2</v>
      </c>
      <c r="M31" s="8">
        <f>+(9.80665*H31^3*(C31-D31)*C31)^0.5/E31</f>
        <v>133.66355482989221</v>
      </c>
      <c r="N31" s="3">
        <f>(C31-D31)*9.80665*H31*H31/F31</f>
        <v>390.59703433053056</v>
      </c>
      <c r="O31" s="7">
        <f>E31/(C31-D31)/SQRT(9.80665*H31^3)</f>
        <v>7.486517543708617E-3</v>
      </c>
      <c r="P31">
        <f>I31/SQRT(9.80665*H31*(1-D31/C31))</f>
        <v>0.32093853138741352</v>
      </c>
      <c r="Q31">
        <f t="shared" si="4"/>
        <v>0.46571593435729292</v>
      </c>
      <c r="R31">
        <f t="shared" si="5"/>
        <v>0.32760000268527623</v>
      </c>
      <c r="S31">
        <f t="shared" si="6"/>
        <v>0.47032709353270913</v>
      </c>
      <c r="T31">
        <f>+S31*(K31+L31)</f>
        <v>0.47846380003308275</v>
      </c>
      <c r="U31">
        <f>+T31*(9.80665*H31*(1-D31/C31))^0.5</f>
        <v>0.29226651228388684</v>
      </c>
    </row>
    <row r="32" spans="1:21" x14ac:dyDescent="0.25">
      <c r="A32">
        <v>3</v>
      </c>
      <c r="B32" s="1">
        <v>32.327777777777776</v>
      </c>
      <c r="C32" s="4">
        <v>857.78198477811395</v>
      </c>
      <c r="D32">
        <f t="shared" si="0"/>
        <v>1.1560607083818915</v>
      </c>
      <c r="E32" s="3">
        <v>0.14939476715513661</v>
      </c>
      <c r="F32">
        <v>3.1219999999999998E-2</v>
      </c>
      <c r="G32" t="s">
        <v>2</v>
      </c>
      <c r="H32">
        <v>3.8100000000000002E-2</v>
      </c>
      <c r="I32" s="3">
        <v>0.21657981997703946</v>
      </c>
      <c r="J32" s="3">
        <f t="shared" si="3"/>
        <v>6.3854016359566904E-2</v>
      </c>
      <c r="K32">
        <f t="shared" si="1"/>
        <v>0.99862953475457383</v>
      </c>
      <c r="L32">
        <f t="shared" si="2"/>
        <v>5.2335956242943835E-2</v>
      </c>
      <c r="M32" s="8">
        <f>+(9.80665*H32^3*(C32-D32)*C32)^0.5/E32</f>
        <v>133.62769670319912</v>
      </c>
      <c r="N32" s="3">
        <f>(C32-D32)*9.80665*H32*H32/F32</f>
        <v>390.59703433053056</v>
      </c>
      <c r="O32" s="7">
        <f>E32/(C32-D32)/SQRT(9.80665*H32^3)</f>
        <v>7.488526502189498E-3</v>
      </c>
      <c r="P32">
        <f>I32/SQRT(9.80665*H32*(1-D32/C32))</f>
        <v>0.35455859402749762</v>
      </c>
      <c r="Q32">
        <f t="shared" si="4"/>
        <v>0.46583245883430674</v>
      </c>
      <c r="R32">
        <f t="shared" si="5"/>
        <v>0.327600002690281</v>
      </c>
      <c r="S32">
        <f t="shared" si="6"/>
        <v>0.47032709352728919</v>
      </c>
      <c r="T32">
        <f>+S32*(K32+L32)</f>
        <v>0.49429754477834292</v>
      </c>
      <c r="U32">
        <f>+T32*(9.80665*H32*(1-D32/C32))^0.5</f>
        <v>0.30193845267471792</v>
      </c>
    </row>
    <row r="33" spans="1:21" x14ac:dyDescent="0.25">
      <c r="A33">
        <v>5</v>
      </c>
      <c r="B33" s="1">
        <v>32.327777777777776</v>
      </c>
      <c r="C33" s="4">
        <v>857.78198477811395</v>
      </c>
      <c r="D33">
        <f t="shared" si="0"/>
        <v>1.1560607083818915</v>
      </c>
      <c r="E33" s="3">
        <v>0.14883504922730764</v>
      </c>
      <c r="F33">
        <v>3.1219999999999998E-2</v>
      </c>
      <c r="G33" t="s">
        <v>2</v>
      </c>
      <c r="H33">
        <v>3.8100000000000002E-2</v>
      </c>
      <c r="I33" s="3">
        <v>0.22300824711581094</v>
      </c>
      <c r="J33" s="3">
        <f t="shared" si="3"/>
        <v>6.5996563977137962E-2</v>
      </c>
      <c r="K33">
        <f t="shared" si="1"/>
        <v>0.99619469809174555</v>
      </c>
      <c r="L33">
        <f t="shared" si="2"/>
        <v>8.7155742747658166E-2</v>
      </c>
      <c r="M33" s="8">
        <f>+(9.80665*H33^3*(C33-D33)*C33)^0.5/E33</f>
        <v>134.13022495771693</v>
      </c>
      <c r="N33" s="3">
        <f>(C33-D33)*9.80665*H33*H33/F33</f>
        <v>390.59703433053056</v>
      </c>
      <c r="O33" s="7">
        <f>E33/(C33-D33)/SQRT(9.80665*H33^3)</f>
        <v>7.4604702147029007E-3</v>
      </c>
      <c r="P33">
        <f>I33/SQRT(9.80665*H33*(1-D33/C33))</f>
        <v>0.36508244656543332</v>
      </c>
      <c r="Q33">
        <f t="shared" si="4"/>
        <v>0.46420228854592127</v>
      </c>
      <c r="R33">
        <f t="shared" si="5"/>
        <v>0.32760000262099326</v>
      </c>
      <c r="S33">
        <f t="shared" si="6"/>
        <v>0.47032709360232555</v>
      </c>
      <c r="T33">
        <f>+S33*(K33+L33)</f>
        <v>0.50952906419279487</v>
      </c>
      <c r="U33">
        <f>+T33*(9.80665*H33*(1-D33/C33))^0.5</f>
        <v>0.31124252762404192</v>
      </c>
    </row>
    <row r="34" spans="1:21" x14ac:dyDescent="0.25">
      <c r="A34">
        <v>7</v>
      </c>
      <c r="B34" s="1">
        <v>32.327777777777776</v>
      </c>
      <c r="C34" s="4">
        <v>857.78198477811395</v>
      </c>
      <c r="D34">
        <f t="shared" si="0"/>
        <v>1.1560607083818915</v>
      </c>
      <c r="E34" s="3">
        <v>0.14843706207294247</v>
      </c>
      <c r="F34">
        <v>3.1219999999999998E-2</v>
      </c>
      <c r="G34" t="s">
        <v>2</v>
      </c>
      <c r="H34">
        <v>3.8100000000000002E-2</v>
      </c>
      <c r="I34" s="3">
        <v>0.23178607057880582</v>
      </c>
      <c r="J34" s="3">
        <f t="shared" si="3"/>
        <v>6.8778167354461558E-2</v>
      </c>
      <c r="K34">
        <f t="shared" si="1"/>
        <v>0.99254615164132198</v>
      </c>
      <c r="L34">
        <f t="shared" si="2"/>
        <v>0.12186934340514748</v>
      </c>
      <c r="M34" s="8">
        <f>+(9.80665*H34^3*(C34-D34)*C34)^0.5/E34</f>
        <v>134.48985284174935</v>
      </c>
      <c r="N34" s="3">
        <f>(C34-D34)*9.80665*H34*H34/F34</f>
        <v>390.59703433053056</v>
      </c>
      <c r="O34" s="7">
        <f>E34/(C34-D34)/SQRT(9.80665*H34^3)</f>
        <v>7.4405208054314246E-3</v>
      </c>
      <c r="P34">
        <f>I34/SQRT(9.80665*H34*(1-D34/C34))</f>
        <v>0.37945244994797833</v>
      </c>
      <c r="Q34">
        <f t="shared" si="4"/>
        <v>0.46303942313267848</v>
      </c>
      <c r="R34">
        <f t="shared" si="5"/>
        <v>0.32760000257251659</v>
      </c>
      <c r="S34">
        <f t="shared" si="6"/>
        <v>0.47032709365482422</v>
      </c>
      <c r="T34">
        <f>+S34*(K34+L34)</f>
        <v>0.52413980090910817</v>
      </c>
      <c r="U34">
        <f>+T34*(9.80665*H34*(1-D34/C34))^0.5</f>
        <v>0.32016740148425826</v>
      </c>
    </row>
    <row r="35" spans="1:21" x14ac:dyDescent="0.25">
      <c r="A35">
        <v>10</v>
      </c>
      <c r="B35" s="1">
        <v>32.327777777777776</v>
      </c>
      <c r="C35" s="4">
        <v>857.78198477811395</v>
      </c>
      <c r="D35">
        <f t="shared" ref="D35:D66" si="7">101325/(287.058*(B35+273))</f>
        <v>1.1560607083818915</v>
      </c>
      <c r="E35" s="3">
        <v>0.14871549505744722</v>
      </c>
      <c r="F35">
        <v>3.1219999999999998E-2</v>
      </c>
      <c r="G35" t="s">
        <v>2</v>
      </c>
      <c r="H35">
        <v>3.8100000000000002E-2</v>
      </c>
      <c r="I35" s="3">
        <v>0.23779692009234407</v>
      </c>
      <c r="J35" s="3">
        <f t="shared" si="3"/>
        <v>7.042966469282054E-2</v>
      </c>
      <c r="K35">
        <f t="shared" ref="K35:K66" si="8">+COS(RADIANS(A35))</f>
        <v>0.98480775301220802</v>
      </c>
      <c r="L35">
        <f t="shared" ref="L35:L66" si="9">+SIN(RADIANS(A35))</f>
        <v>0.17364817766693033</v>
      </c>
      <c r="M35" s="8">
        <f>+(9.80665*H35^3*(C35-D35)*C35)^0.5/E35</f>
        <v>134.23805385403884</v>
      </c>
      <c r="N35" s="3">
        <f>(C35-D35)*9.80665*H35*H35/F35</f>
        <v>390.59703433053056</v>
      </c>
      <c r="O35" s="7">
        <f>E35/(C35-D35)/SQRT(9.80665*H35^3)</f>
        <v>7.4544774708705996E-3</v>
      </c>
      <c r="P35">
        <f>I35/SQRT(9.80665*H35*(1-D35/C35))</f>
        <v>0.38929269430988112</v>
      </c>
      <c r="Q35">
        <f t="shared" si="4"/>
        <v>0.46385329426545191</v>
      </c>
      <c r="R35">
        <f t="shared" si="5"/>
        <v>0.32760000260636229</v>
      </c>
      <c r="S35">
        <f t="shared" si="6"/>
        <v>0.47032709361817043</v>
      </c>
      <c r="T35">
        <f>+S35*(K35+L35)</f>
        <v>0.54485321096105188</v>
      </c>
      <c r="U35">
        <f>+T35*(9.80665*H35*(1-D35/C35))^0.5</f>
        <v>0.33282005381233198</v>
      </c>
    </row>
    <row r="36" spans="1:21" x14ac:dyDescent="0.25">
      <c r="A36">
        <v>10</v>
      </c>
      <c r="B36">
        <v>21.1</v>
      </c>
      <c r="C36">
        <v>1000</v>
      </c>
      <c r="D36">
        <f t="shared" si="7"/>
        <v>1.2001953317458227</v>
      </c>
      <c r="E36">
        <v>1E-3</v>
      </c>
      <c r="F36">
        <v>7.2800000000000004E-2</v>
      </c>
      <c r="G36" t="s">
        <v>1</v>
      </c>
      <c r="H36">
        <v>5.0799999999999998E-2</v>
      </c>
      <c r="I36">
        <v>0.36799999999999999</v>
      </c>
      <c r="J36" s="3">
        <f t="shared" si="3"/>
        <v>22.436931609789109</v>
      </c>
      <c r="K36">
        <f t="shared" si="8"/>
        <v>0.98480775301220802</v>
      </c>
      <c r="L36">
        <f t="shared" si="9"/>
        <v>0.17364817766693033</v>
      </c>
      <c r="M36" s="8">
        <f>+(9.80665*H36^3*(C36-D36)*C36)^0.5/E36</f>
        <v>35833.986900030846</v>
      </c>
      <c r="N36" s="3">
        <f>(C36-D36)*9.80665*H36*H36/F36</f>
        <v>347.21235429598454</v>
      </c>
      <c r="O36" s="7">
        <f>E36/(C36-D36)/SQRT(9.80665*H36^3)</f>
        <v>2.7923229451804494E-5</v>
      </c>
      <c r="P36">
        <f>I36/SQRT(9.80665*H36*(1-D36/C36))</f>
        <v>0.5216946708205642</v>
      </c>
      <c r="Q36">
        <f t="shared" si="4"/>
        <v>-2.0136999610095021</v>
      </c>
      <c r="R36" t="e">
        <f t="shared" si="5"/>
        <v>#NUM!</v>
      </c>
      <c r="S36" t="e">
        <f t="shared" si="6"/>
        <v>#NUM!</v>
      </c>
      <c r="T36" t="e">
        <f>+S36*(K36+L36)</f>
        <v>#NUM!</v>
      </c>
      <c r="U36" t="e">
        <f>+T36*(9.80665*H36*(1-D36/C36))^0.5</f>
        <v>#NUM!</v>
      </c>
    </row>
    <row r="37" spans="1:21" x14ac:dyDescent="0.25">
      <c r="A37">
        <v>20</v>
      </c>
      <c r="B37">
        <v>21.1</v>
      </c>
      <c r="C37">
        <v>1000</v>
      </c>
      <c r="D37">
        <f t="shared" si="7"/>
        <v>1.2001953317458227</v>
      </c>
      <c r="E37">
        <v>1E-3</v>
      </c>
      <c r="F37">
        <v>7.2800000000000004E-2</v>
      </c>
      <c r="G37" t="s">
        <v>1</v>
      </c>
      <c r="H37">
        <v>5.0799999999999998E-2</v>
      </c>
      <c r="I37">
        <v>0.38700000000000001</v>
      </c>
      <c r="J37" s="3">
        <f t="shared" si="3"/>
        <v>23.595360143990174</v>
      </c>
      <c r="K37">
        <f t="shared" si="8"/>
        <v>0.93969262078590843</v>
      </c>
      <c r="L37">
        <f t="shared" si="9"/>
        <v>0.34202014332566871</v>
      </c>
      <c r="M37" s="8">
        <f>+(9.80665*H37^3*(C37-D37)*C37)^0.5/E37</f>
        <v>35833.986900030846</v>
      </c>
      <c r="N37" s="3">
        <f>(C37-D37)*9.80665*H37*H37/F37</f>
        <v>347.21235429598454</v>
      </c>
      <c r="O37" s="7">
        <f>E37/(C37-D37)/SQRT(9.80665*H37^3)</f>
        <v>2.7923229451804494E-5</v>
      </c>
      <c r="P37">
        <f>I37/SQRT(9.80665*H37*(1-D37/C37))</f>
        <v>0.54862999349879982</v>
      </c>
      <c r="Q37">
        <f t="shared" si="4"/>
        <v>-2.0136999610095021</v>
      </c>
      <c r="R37" t="e">
        <f t="shared" si="5"/>
        <v>#NUM!</v>
      </c>
      <c r="S37" t="e">
        <f t="shared" si="6"/>
        <v>#NUM!</v>
      </c>
      <c r="T37" t="e">
        <f>+S37*(K37+L37)</f>
        <v>#NUM!</v>
      </c>
      <c r="U37" t="e">
        <f>+T37*(9.80665*H37*(1-D37/C37))^0.5</f>
        <v>#NUM!</v>
      </c>
    </row>
    <row r="38" spans="1:21" x14ac:dyDescent="0.25">
      <c r="A38">
        <v>30</v>
      </c>
      <c r="B38">
        <v>21.1</v>
      </c>
      <c r="C38">
        <v>1000</v>
      </c>
      <c r="D38">
        <f t="shared" si="7"/>
        <v>1.2001953317458227</v>
      </c>
      <c r="E38">
        <v>1E-3</v>
      </c>
      <c r="F38">
        <v>7.2800000000000004E-2</v>
      </c>
      <c r="G38" t="s">
        <v>1</v>
      </c>
      <c r="H38">
        <v>5.0799999999999998E-2</v>
      </c>
      <c r="I38">
        <v>0.39600000000000002</v>
      </c>
      <c r="J38" s="3">
        <f t="shared" si="3"/>
        <v>24.144089449664364</v>
      </c>
      <c r="K38">
        <f t="shared" si="8"/>
        <v>0.86602540378443871</v>
      </c>
      <c r="L38">
        <f t="shared" si="9"/>
        <v>0.49999999999999994</v>
      </c>
      <c r="M38" s="8">
        <f>+(9.80665*H38^3*(C38-D38)*C38)^0.5/E38</f>
        <v>35833.986900030846</v>
      </c>
      <c r="N38" s="3">
        <f>(C38-D38)*9.80665*H38*H38/F38</f>
        <v>347.21235429598454</v>
      </c>
      <c r="O38" s="7">
        <f>E38/(C38-D38)/SQRT(9.80665*H38^3)</f>
        <v>2.7923229451804494E-5</v>
      </c>
      <c r="P38">
        <f>I38/SQRT(9.80665*H38*(1-D38/C38))</f>
        <v>0.56138883055691147</v>
      </c>
      <c r="Q38">
        <f t="shared" si="4"/>
        <v>-2.0136999610095021</v>
      </c>
      <c r="R38" t="e">
        <f t="shared" si="5"/>
        <v>#NUM!</v>
      </c>
      <c r="S38" t="e">
        <f t="shared" si="6"/>
        <v>#NUM!</v>
      </c>
      <c r="T38" t="e">
        <f>+S38*(K38+L38)</f>
        <v>#NUM!</v>
      </c>
      <c r="U38" t="e">
        <f>+T38*(9.80665*H38*(1-D38/C38))^0.5</f>
        <v>#NUM!</v>
      </c>
    </row>
    <row r="39" spans="1:21" x14ac:dyDescent="0.25">
      <c r="A39">
        <v>40</v>
      </c>
      <c r="B39">
        <v>21.1</v>
      </c>
      <c r="C39">
        <v>1000</v>
      </c>
      <c r="D39">
        <f t="shared" si="7"/>
        <v>1.2001953317458227</v>
      </c>
      <c r="E39">
        <v>1E-3</v>
      </c>
      <c r="F39">
        <v>7.2800000000000004E-2</v>
      </c>
      <c r="G39" t="s">
        <v>1</v>
      </c>
      <c r="H39">
        <v>5.0799999999999998E-2</v>
      </c>
      <c r="I39">
        <v>0.4</v>
      </c>
      <c r="J39" s="3">
        <f t="shared" si="3"/>
        <v>24.387969141075118</v>
      </c>
      <c r="K39">
        <f t="shared" si="8"/>
        <v>0.76604444311897801</v>
      </c>
      <c r="L39">
        <f t="shared" si="9"/>
        <v>0.64278760968653925</v>
      </c>
      <c r="M39" s="8">
        <f>+(9.80665*H39^3*(C39-D39)*C39)^0.5/E39</f>
        <v>35833.986900030846</v>
      </c>
      <c r="N39" s="3">
        <f>(C39-D39)*9.80665*H39*H39/F39</f>
        <v>347.21235429598454</v>
      </c>
      <c r="O39" s="7">
        <f>E39/(C39-D39)/SQRT(9.80665*H39^3)</f>
        <v>2.7923229451804494E-5</v>
      </c>
      <c r="P39">
        <f>I39/SQRT(9.80665*H39*(1-D39/C39))</f>
        <v>0.56705942480496108</v>
      </c>
      <c r="Q39">
        <f t="shared" si="4"/>
        <v>-2.0136999610095021</v>
      </c>
      <c r="R39" t="e">
        <f t="shared" si="5"/>
        <v>#NUM!</v>
      </c>
      <c r="S39" t="e">
        <f t="shared" si="6"/>
        <v>#NUM!</v>
      </c>
      <c r="T39" t="e">
        <f>+S39*(K39+L39)</f>
        <v>#NUM!</v>
      </c>
      <c r="U39" t="e">
        <f>+T39*(9.80665*H39*(1-D39/C39))^0.5</f>
        <v>#NUM!</v>
      </c>
    </row>
    <row r="40" spans="1:21" x14ac:dyDescent="0.25">
      <c r="A40">
        <v>50</v>
      </c>
      <c r="B40">
        <v>21.1</v>
      </c>
      <c r="C40">
        <v>1000</v>
      </c>
      <c r="D40">
        <f t="shared" si="7"/>
        <v>1.2001953317458227</v>
      </c>
      <c r="E40">
        <v>1E-3</v>
      </c>
      <c r="F40">
        <v>7.2800000000000004E-2</v>
      </c>
      <c r="G40" t="s">
        <v>1</v>
      </c>
      <c r="H40">
        <v>5.0799999999999998E-2</v>
      </c>
      <c r="I40">
        <v>0.39100000000000001</v>
      </c>
      <c r="J40" s="3">
        <f t="shared" si="3"/>
        <v>23.839239835400928</v>
      </c>
      <c r="K40">
        <f t="shared" si="8"/>
        <v>0.64278760968653936</v>
      </c>
      <c r="L40">
        <f t="shared" si="9"/>
        <v>0.76604444311897801</v>
      </c>
      <c r="M40" s="8">
        <f>+(9.80665*H40^3*(C40-D40)*C40)^0.5/E40</f>
        <v>35833.986900030846</v>
      </c>
      <c r="N40" s="3">
        <f>(C40-D40)*9.80665*H40*H40/F40</f>
        <v>347.21235429598454</v>
      </c>
      <c r="O40" s="7">
        <f>E40/(C40-D40)/SQRT(9.80665*H40^3)</f>
        <v>2.7923229451804494E-5</v>
      </c>
      <c r="P40">
        <f>I40/SQRT(9.80665*H40*(1-D40/C40))</f>
        <v>0.55430058774684943</v>
      </c>
      <c r="Q40">
        <f t="shared" si="4"/>
        <v>-2.0136999610095021</v>
      </c>
      <c r="R40" t="e">
        <f t="shared" si="5"/>
        <v>#NUM!</v>
      </c>
      <c r="S40" t="e">
        <f t="shared" si="6"/>
        <v>#NUM!</v>
      </c>
      <c r="T40" t="e">
        <f>+S40*(K40+L40)</f>
        <v>#NUM!</v>
      </c>
      <c r="U40" t="e">
        <f>+T40*(9.80665*H40*(1-D40/C40))^0.5</f>
        <v>#NUM!</v>
      </c>
    </row>
    <row r="41" spans="1:21" x14ac:dyDescent="0.25">
      <c r="A41">
        <v>60</v>
      </c>
      <c r="B41">
        <v>21.1</v>
      </c>
      <c r="C41">
        <v>1000</v>
      </c>
      <c r="D41">
        <f t="shared" si="7"/>
        <v>1.2001953317458227</v>
      </c>
      <c r="E41">
        <v>1E-3</v>
      </c>
      <c r="F41">
        <v>7.2800000000000004E-2</v>
      </c>
      <c r="G41" t="s">
        <v>1</v>
      </c>
      <c r="H41">
        <v>5.0799999999999998E-2</v>
      </c>
      <c r="I41">
        <v>0.36899999999999999</v>
      </c>
      <c r="J41" s="3">
        <f t="shared" si="3"/>
        <v>22.497901532641794</v>
      </c>
      <c r="K41">
        <f t="shared" si="8"/>
        <v>0.50000000000000011</v>
      </c>
      <c r="L41">
        <f t="shared" si="9"/>
        <v>0.8660254037844386</v>
      </c>
      <c r="M41" s="8">
        <f>+(9.80665*H41^3*(C41-D41)*C41)^0.5/E41</f>
        <v>35833.986900030846</v>
      </c>
      <c r="N41" s="3">
        <f>(C41-D41)*9.80665*H41*H41/F41</f>
        <v>347.21235429598454</v>
      </c>
      <c r="O41" s="7">
        <f>E41/(C41-D41)/SQRT(9.80665*H41^3)</f>
        <v>2.7923229451804494E-5</v>
      </c>
      <c r="P41">
        <f>I41/SQRT(9.80665*H41*(1-D41/C41))</f>
        <v>0.52311231938257663</v>
      </c>
      <c r="Q41">
        <f t="shared" si="4"/>
        <v>-2.0136999610095021</v>
      </c>
      <c r="R41" t="e">
        <f t="shared" si="5"/>
        <v>#NUM!</v>
      </c>
      <c r="S41" t="e">
        <f t="shared" si="6"/>
        <v>#NUM!</v>
      </c>
      <c r="T41" t="e">
        <f>+S41*(K41+L41)</f>
        <v>#NUM!</v>
      </c>
      <c r="U41" t="e">
        <f>+T41*(9.80665*H41*(1-D41/C41))^0.5</f>
        <v>#NUM!</v>
      </c>
    </row>
    <row r="42" spans="1:21" x14ac:dyDescent="0.25">
      <c r="A42">
        <v>70</v>
      </c>
      <c r="B42">
        <v>21.1</v>
      </c>
      <c r="C42">
        <v>1000</v>
      </c>
      <c r="D42">
        <f t="shared" si="7"/>
        <v>1.2001953317458227</v>
      </c>
      <c r="E42">
        <v>1E-3</v>
      </c>
      <c r="F42">
        <v>7.2800000000000004E-2</v>
      </c>
      <c r="G42" t="s">
        <v>1</v>
      </c>
      <c r="H42">
        <v>5.0799999999999998E-2</v>
      </c>
      <c r="I42">
        <v>0.33700000000000002</v>
      </c>
      <c r="J42" s="3">
        <f t="shared" si="3"/>
        <v>20.546864001355786</v>
      </c>
      <c r="K42">
        <f t="shared" si="8"/>
        <v>0.34202014332566882</v>
      </c>
      <c r="L42">
        <f t="shared" si="9"/>
        <v>0.93969262078590832</v>
      </c>
      <c r="M42" s="8">
        <f>+(9.80665*H42^3*(C42-D42)*C42)^0.5/E42</f>
        <v>35833.986900030846</v>
      </c>
      <c r="N42" s="3">
        <f>(C42-D42)*9.80665*H42*H42/F42</f>
        <v>347.21235429598454</v>
      </c>
      <c r="O42" s="7">
        <f>E42/(C42-D42)/SQRT(9.80665*H42^3)</f>
        <v>2.7923229451804494E-5</v>
      </c>
      <c r="P42">
        <f>I42/SQRT(9.80665*H42*(1-D42/C42))</f>
        <v>0.47774756539817975</v>
      </c>
      <c r="Q42">
        <f t="shared" si="4"/>
        <v>-2.0136999610095021</v>
      </c>
      <c r="R42" t="e">
        <f t="shared" si="5"/>
        <v>#NUM!</v>
      </c>
      <c r="S42" t="e">
        <f t="shared" si="6"/>
        <v>#NUM!</v>
      </c>
      <c r="T42" t="e">
        <f>+S42*(K42+L42)</f>
        <v>#NUM!</v>
      </c>
      <c r="U42" t="e">
        <f>+T42*(9.80665*H42*(1-D42/C42))^0.5</f>
        <v>#NUM!</v>
      </c>
    </row>
    <row r="43" spans="1:21" x14ac:dyDescent="0.25">
      <c r="A43">
        <v>80</v>
      </c>
      <c r="B43">
        <v>21.1</v>
      </c>
      <c r="C43">
        <v>1000</v>
      </c>
      <c r="D43">
        <f t="shared" si="7"/>
        <v>1.2001953317458227</v>
      </c>
      <c r="E43">
        <v>1E-3</v>
      </c>
      <c r="F43">
        <v>7.2800000000000004E-2</v>
      </c>
      <c r="G43" t="s">
        <v>1</v>
      </c>
      <c r="H43">
        <v>5.0799999999999998E-2</v>
      </c>
      <c r="I43">
        <v>0.30099999999999999</v>
      </c>
      <c r="J43" s="3">
        <f t="shared" si="3"/>
        <v>18.351946778659023</v>
      </c>
      <c r="K43">
        <f t="shared" si="8"/>
        <v>0.17364817766693041</v>
      </c>
      <c r="L43">
        <f t="shared" si="9"/>
        <v>0.98480775301220802</v>
      </c>
      <c r="M43" s="8">
        <f>+(9.80665*H43^3*(C43-D43)*C43)^0.5/E43</f>
        <v>35833.986900030846</v>
      </c>
      <c r="N43" s="3">
        <f>(C43-D43)*9.80665*H43*H43/F43</f>
        <v>347.21235429598454</v>
      </c>
      <c r="O43" s="7">
        <f>E43/(C43-D43)/SQRT(9.80665*H43^3)</f>
        <v>2.7923229451804494E-5</v>
      </c>
      <c r="P43">
        <f>I43/SQRT(9.80665*H43*(1-D43/C43))</f>
        <v>0.42671221716573321</v>
      </c>
      <c r="Q43">
        <f t="shared" si="4"/>
        <v>-2.0136999610095021</v>
      </c>
      <c r="R43" t="e">
        <f t="shared" si="5"/>
        <v>#NUM!</v>
      </c>
      <c r="S43" t="e">
        <f t="shared" si="6"/>
        <v>#NUM!</v>
      </c>
      <c r="T43" t="e">
        <f>+S43*(K43+L43)</f>
        <v>#NUM!</v>
      </c>
      <c r="U43" t="e">
        <f>+T43*(9.80665*H43*(1-D43/C43))^0.5</f>
        <v>#NUM!</v>
      </c>
    </row>
    <row r="44" spans="1:21" x14ac:dyDescent="0.25">
      <c r="A44">
        <v>90</v>
      </c>
      <c r="B44">
        <v>21.1</v>
      </c>
      <c r="C44">
        <v>1000</v>
      </c>
      <c r="D44">
        <f t="shared" si="7"/>
        <v>1.2001953317458227</v>
      </c>
      <c r="E44">
        <v>1E-3</v>
      </c>
      <c r="F44">
        <v>7.2800000000000004E-2</v>
      </c>
      <c r="G44" t="s">
        <v>1</v>
      </c>
      <c r="H44">
        <v>5.0799999999999998E-2</v>
      </c>
      <c r="I44">
        <v>0.25700000000000001</v>
      </c>
      <c r="J44" s="3">
        <f t="shared" si="3"/>
        <v>15.669270173140761</v>
      </c>
      <c r="K44">
        <f t="shared" si="8"/>
        <v>6.1257422745431001E-17</v>
      </c>
      <c r="L44">
        <f t="shared" si="9"/>
        <v>1</v>
      </c>
      <c r="M44" s="8">
        <f>+(9.80665*H44^3*(C44-D44)*C44)^0.5/E44</f>
        <v>35833.986900030846</v>
      </c>
      <c r="N44" s="3">
        <f>(C44-D44)*9.80665*H44*H44/F44</f>
        <v>347.21235429598454</v>
      </c>
      <c r="O44" s="7">
        <f>E44/(C44-D44)/SQRT(9.80665*H44^3)</f>
        <v>2.7923229451804494E-5</v>
      </c>
      <c r="P44">
        <f>I44/SQRT(9.80665*H44*(1-D44/C44))</f>
        <v>0.3643356804371875</v>
      </c>
      <c r="Q44">
        <f t="shared" si="4"/>
        <v>-2.0136999610095021</v>
      </c>
      <c r="R44" t="e">
        <f t="shared" si="5"/>
        <v>#NUM!</v>
      </c>
      <c r="S44" t="e">
        <f t="shared" si="6"/>
        <v>#NUM!</v>
      </c>
      <c r="T44" t="e">
        <f>+S44*(K44+L44)</f>
        <v>#NUM!</v>
      </c>
      <c r="U44" t="e">
        <f>+T44*(9.80665*H44*(1-D44/C44))^0.5</f>
        <v>#NUM!</v>
      </c>
    </row>
    <row r="45" spans="1:21" x14ac:dyDescent="0.25">
      <c r="A45">
        <v>10</v>
      </c>
      <c r="B45">
        <v>50</v>
      </c>
      <c r="C45">
        <v>869</v>
      </c>
      <c r="D45">
        <f t="shared" si="7"/>
        <v>1.0928094336422494</v>
      </c>
      <c r="E45">
        <v>0.104</v>
      </c>
      <c r="F45">
        <v>2.9499999999999998E-2</v>
      </c>
      <c r="G45" t="s">
        <v>2</v>
      </c>
      <c r="H45">
        <v>5.0799999999999998E-2</v>
      </c>
      <c r="I45">
        <v>0.309</v>
      </c>
      <c r="J45" s="3">
        <f t="shared" si="3"/>
        <v>0.16494277155547224</v>
      </c>
      <c r="K45">
        <f t="shared" si="8"/>
        <v>0.98480775301220802</v>
      </c>
      <c r="L45">
        <f t="shared" si="9"/>
        <v>0.17364817766693033</v>
      </c>
      <c r="M45" s="8">
        <f>+(9.80665*H45^3*(C45-D45)*C45)^0.5/E45</f>
        <v>299.41192839279921</v>
      </c>
      <c r="N45" s="3">
        <f>(C45-D45)*9.80665*H45*H45/F45</f>
        <v>744.55943381900227</v>
      </c>
      <c r="O45" s="7">
        <f>E45/(C45-D45)/SQRT(9.80665*H45^3)</f>
        <v>3.3419823089757277E-3</v>
      </c>
      <c r="P45">
        <f>I45/SQRT(9.80665*H45*(1-D45/C45))</f>
        <v>0.43806598311994699</v>
      </c>
      <c r="Q45">
        <f t="shared" si="4"/>
        <v>0.39563027227185676</v>
      </c>
      <c r="R45">
        <f t="shared" si="5"/>
        <v>0.32760000079760798</v>
      </c>
      <c r="S45">
        <f t="shared" si="6"/>
        <v>0.47032709557699376</v>
      </c>
      <c r="T45">
        <f>+S45*(K45+L45)</f>
        <v>0.54485321323026237</v>
      </c>
      <c r="U45">
        <f>+T45*(9.80665*H45*(1-D45/C45))^0.5</f>
        <v>0.38432484916787629</v>
      </c>
    </row>
    <row r="46" spans="1:21" x14ac:dyDescent="0.25">
      <c r="A46">
        <v>20</v>
      </c>
      <c r="B46">
        <v>50</v>
      </c>
      <c r="C46">
        <v>869</v>
      </c>
      <c r="D46">
        <f t="shared" si="7"/>
        <v>1.0928094336422494</v>
      </c>
      <c r="E46">
        <v>0.104</v>
      </c>
      <c r="F46">
        <v>2.9499999999999998E-2</v>
      </c>
      <c r="G46" t="s">
        <v>2</v>
      </c>
      <c r="H46">
        <v>5.0799999999999998E-2</v>
      </c>
      <c r="I46">
        <v>0.316</v>
      </c>
      <c r="J46" s="3">
        <f t="shared" si="3"/>
        <v>0.16867933919588751</v>
      </c>
      <c r="K46">
        <f t="shared" si="8"/>
        <v>0.93969262078590843</v>
      </c>
      <c r="L46">
        <f t="shared" si="9"/>
        <v>0.34202014332566871</v>
      </c>
      <c r="M46" s="8">
        <f>+(9.80665*H46^3*(C46-D46)*C46)^0.5/E46</f>
        <v>299.41192839279921</v>
      </c>
      <c r="N46" s="3">
        <f>(C46-D46)*9.80665*H46*H46/F46</f>
        <v>744.55943381900227</v>
      </c>
      <c r="O46" s="7">
        <f>E46/(C46-D46)/SQRT(9.80665*H46^3)</f>
        <v>3.3419823089757277E-3</v>
      </c>
      <c r="P46">
        <f>I46/SQRT(9.80665*H46*(1-D46/C46))</f>
        <v>0.44798980798026944</v>
      </c>
      <c r="Q46">
        <f t="shared" si="4"/>
        <v>0.39563027227185676</v>
      </c>
      <c r="R46">
        <f t="shared" si="5"/>
        <v>0.32760000079760798</v>
      </c>
      <c r="S46">
        <f t="shared" si="6"/>
        <v>0.47032709557699376</v>
      </c>
      <c r="T46">
        <f>+S46*(K46+L46)</f>
        <v>0.60282424170855853</v>
      </c>
      <c r="U46">
        <f>+T46*(9.80665*H46*(1-D46/C46))^0.5</f>
        <v>0.42521605846062965</v>
      </c>
    </row>
    <row r="47" spans="1:21" x14ac:dyDescent="0.25">
      <c r="A47">
        <v>30</v>
      </c>
      <c r="B47">
        <v>50</v>
      </c>
      <c r="C47">
        <v>869</v>
      </c>
      <c r="D47">
        <f t="shared" si="7"/>
        <v>1.0928094336422494</v>
      </c>
      <c r="E47">
        <v>0.104</v>
      </c>
      <c r="F47">
        <v>2.9499999999999998E-2</v>
      </c>
      <c r="G47" t="s">
        <v>2</v>
      </c>
      <c r="H47">
        <v>5.0799999999999998E-2</v>
      </c>
      <c r="I47">
        <v>0.33600000000000002</v>
      </c>
      <c r="J47" s="3">
        <f t="shared" si="3"/>
        <v>0.179355246739931</v>
      </c>
      <c r="K47">
        <f t="shared" si="8"/>
        <v>0.86602540378443871</v>
      </c>
      <c r="L47">
        <f t="shared" si="9"/>
        <v>0.49999999999999994</v>
      </c>
      <c r="M47" s="8">
        <f>+(9.80665*H47^3*(C47-D47)*C47)^0.5/E47</f>
        <v>299.41192839279921</v>
      </c>
      <c r="N47" s="3">
        <f>(C47-D47)*9.80665*H47*H47/F47</f>
        <v>744.55943381900227</v>
      </c>
      <c r="O47" s="7">
        <f>E47/(C47-D47)/SQRT(9.80665*H47^3)</f>
        <v>3.3419823089757277E-3</v>
      </c>
      <c r="P47">
        <f>I47/SQRT(9.80665*H47*(1-D47/C47))</f>
        <v>0.47634359329547638</v>
      </c>
      <c r="Q47">
        <f t="shared" si="4"/>
        <v>0.39563027227185676</v>
      </c>
      <c r="R47">
        <f t="shared" si="5"/>
        <v>0.32760000079760798</v>
      </c>
      <c r="S47">
        <f t="shared" si="6"/>
        <v>0.47032709557699376</v>
      </c>
      <c r="T47">
        <f>+S47*(K47+L47)</f>
        <v>0.64247876064632514</v>
      </c>
      <c r="U47">
        <f>+T47*(9.80665*H47*(1-D47/C47))^0.5</f>
        <v>0.45318729298676452</v>
      </c>
    </row>
    <row r="48" spans="1:21" x14ac:dyDescent="0.25">
      <c r="A48">
        <v>40</v>
      </c>
      <c r="B48">
        <v>50</v>
      </c>
      <c r="C48">
        <v>869</v>
      </c>
      <c r="D48">
        <f t="shared" si="7"/>
        <v>1.0928094336422494</v>
      </c>
      <c r="E48">
        <v>0.104</v>
      </c>
      <c r="F48">
        <v>2.9499999999999998E-2</v>
      </c>
      <c r="G48" t="s">
        <v>2</v>
      </c>
      <c r="H48">
        <v>5.0799999999999998E-2</v>
      </c>
      <c r="I48">
        <v>0.33600000000000002</v>
      </c>
      <c r="J48" s="3">
        <f t="shared" si="3"/>
        <v>0.179355246739931</v>
      </c>
      <c r="K48">
        <f t="shared" si="8"/>
        <v>0.76604444311897801</v>
      </c>
      <c r="L48">
        <f t="shared" si="9"/>
        <v>0.64278760968653925</v>
      </c>
      <c r="M48" s="8">
        <f>+(9.80665*H48^3*(C48-D48)*C48)^0.5/E48</f>
        <v>299.41192839279921</v>
      </c>
      <c r="N48" s="3">
        <f>(C48-D48)*9.80665*H48*H48/F48</f>
        <v>744.55943381900227</v>
      </c>
      <c r="O48" s="7">
        <f>E48/(C48-D48)/SQRT(9.80665*H48^3)</f>
        <v>3.3419823089757277E-3</v>
      </c>
      <c r="P48">
        <f>I48/SQRT(9.80665*H48*(1-D48/C48))</f>
        <v>0.47634359329547638</v>
      </c>
      <c r="Q48">
        <f t="shared" si="4"/>
        <v>0.39563027227185676</v>
      </c>
      <c r="R48">
        <f t="shared" si="5"/>
        <v>0.32760000079760798</v>
      </c>
      <c r="S48">
        <f t="shared" si="6"/>
        <v>0.47032709557699376</v>
      </c>
      <c r="T48">
        <f>+S48*(K48+L48)</f>
        <v>0.66261188755179279</v>
      </c>
      <c r="U48">
        <f>+T48*(9.80665*H48*(1-D48/C48))^0.5</f>
        <v>0.46738866093933185</v>
      </c>
    </row>
    <row r="49" spans="1:21" x14ac:dyDescent="0.25">
      <c r="A49">
        <v>50</v>
      </c>
      <c r="B49">
        <v>50</v>
      </c>
      <c r="C49">
        <v>869</v>
      </c>
      <c r="D49">
        <f t="shared" si="7"/>
        <v>1.0928094336422494</v>
      </c>
      <c r="E49">
        <v>0.104</v>
      </c>
      <c r="F49">
        <v>2.9499999999999998E-2</v>
      </c>
      <c r="G49" t="s">
        <v>2</v>
      </c>
      <c r="H49">
        <v>5.0799999999999998E-2</v>
      </c>
      <c r="I49">
        <v>0.33300000000000002</v>
      </c>
      <c r="J49" s="3">
        <f t="shared" si="3"/>
        <v>0.17775386060832452</v>
      </c>
      <c r="K49">
        <f t="shared" si="8"/>
        <v>0.64278760968653936</v>
      </c>
      <c r="L49">
        <f t="shared" si="9"/>
        <v>0.76604444311897801</v>
      </c>
      <c r="M49" s="8">
        <f>+(9.80665*H49^3*(C49-D49)*C49)^0.5/E49</f>
        <v>299.41192839279921</v>
      </c>
      <c r="N49" s="3">
        <f>(C49-D49)*9.80665*H49*H49/F49</f>
        <v>744.55943381900227</v>
      </c>
      <c r="O49" s="7">
        <f>E49/(C49-D49)/SQRT(9.80665*H49^3)</f>
        <v>3.3419823089757277E-3</v>
      </c>
      <c r="P49">
        <f>I49/SQRT(9.80665*H49*(1-D49/C49))</f>
        <v>0.47209052549819536</v>
      </c>
      <c r="Q49">
        <f t="shared" si="4"/>
        <v>0.39563027227185676</v>
      </c>
      <c r="R49">
        <f t="shared" si="5"/>
        <v>0.32760000079760798</v>
      </c>
      <c r="S49">
        <f t="shared" si="6"/>
        <v>0.47032709557699376</v>
      </c>
      <c r="T49">
        <f>+S49*(K49+L49)</f>
        <v>0.6626118875517929</v>
      </c>
      <c r="U49">
        <f>+T49*(9.80665*H49*(1-D49/C49))^0.5</f>
        <v>0.4673886609393319</v>
      </c>
    </row>
    <row r="50" spans="1:21" x14ac:dyDescent="0.25">
      <c r="A50">
        <v>60</v>
      </c>
      <c r="B50">
        <v>50</v>
      </c>
      <c r="C50">
        <v>869</v>
      </c>
      <c r="D50">
        <f t="shared" si="7"/>
        <v>1.0928094336422494</v>
      </c>
      <c r="E50">
        <v>0.104</v>
      </c>
      <c r="F50">
        <v>2.9499999999999998E-2</v>
      </c>
      <c r="G50" t="s">
        <v>2</v>
      </c>
      <c r="H50">
        <v>5.0799999999999998E-2</v>
      </c>
      <c r="I50">
        <v>0.316</v>
      </c>
      <c r="J50" s="3">
        <f t="shared" si="3"/>
        <v>0.16867933919588751</v>
      </c>
      <c r="K50">
        <f t="shared" si="8"/>
        <v>0.50000000000000011</v>
      </c>
      <c r="L50">
        <f t="shared" si="9"/>
        <v>0.8660254037844386</v>
      </c>
      <c r="M50" s="8">
        <f>+(9.80665*H50^3*(C50-D50)*C50)^0.5/E50</f>
        <v>299.41192839279921</v>
      </c>
      <c r="N50" s="3">
        <f>(C50-D50)*9.80665*H50*H50/F50</f>
        <v>744.55943381900227</v>
      </c>
      <c r="O50" s="7">
        <f>E50/(C50-D50)/SQRT(9.80665*H50^3)</f>
        <v>3.3419823089757277E-3</v>
      </c>
      <c r="P50">
        <f>I50/SQRT(9.80665*H50*(1-D50/C50))</f>
        <v>0.44798980798026944</v>
      </c>
      <c r="Q50">
        <f t="shared" si="4"/>
        <v>0.39563027227185676</v>
      </c>
      <c r="R50">
        <f t="shared" si="5"/>
        <v>0.32760000079760798</v>
      </c>
      <c r="S50">
        <f t="shared" si="6"/>
        <v>0.47032709557699376</v>
      </c>
      <c r="T50">
        <f>+S50*(K50+L50)</f>
        <v>0.64247876064632525</v>
      </c>
      <c r="U50">
        <f>+T50*(9.80665*H50*(1-D50/C50))^0.5</f>
        <v>0.45318729298676458</v>
      </c>
    </row>
    <row r="51" spans="1:21" x14ac:dyDescent="0.25">
      <c r="A51">
        <v>70</v>
      </c>
      <c r="B51">
        <v>50</v>
      </c>
      <c r="C51">
        <v>869</v>
      </c>
      <c r="D51">
        <f t="shared" si="7"/>
        <v>1.0928094336422494</v>
      </c>
      <c r="E51">
        <v>0.104</v>
      </c>
      <c r="F51">
        <v>2.9499999999999998E-2</v>
      </c>
      <c r="G51" t="s">
        <v>2</v>
      </c>
      <c r="H51">
        <v>5.0799999999999998E-2</v>
      </c>
      <c r="I51">
        <v>0.29399999999999998</v>
      </c>
      <c r="J51" s="3">
        <f t="shared" si="3"/>
        <v>0.15693584089743964</v>
      </c>
      <c r="K51">
        <f t="shared" si="8"/>
        <v>0.34202014332566882</v>
      </c>
      <c r="L51">
        <f t="shared" si="9"/>
        <v>0.93969262078590832</v>
      </c>
      <c r="M51" s="8">
        <f>+(9.80665*H51^3*(C51-D51)*C51)^0.5/E51</f>
        <v>299.41192839279921</v>
      </c>
      <c r="N51" s="3">
        <f>(C51-D51)*9.80665*H51*H51/F51</f>
        <v>744.55943381900227</v>
      </c>
      <c r="O51" s="7">
        <f>E51/(C51-D51)/SQRT(9.80665*H51^3)</f>
        <v>3.3419823089757277E-3</v>
      </c>
      <c r="P51">
        <f>I51/SQRT(9.80665*H51*(1-D51/C51))</f>
        <v>0.41680064413354179</v>
      </c>
      <c r="Q51">
        <f t="shared" si="4"/>
        <v>0.39563027227185676</v>
      </c>
      <c r="R51">
        <f t="shared" si="5"/>
        <v>0.32760000079760798</v>
      </c>
      <c r="S51">
        <f t="shared" si="6"/>
        <v>0.47032709557699376</v>
      </c>
      <c r="T51">
        <f>+S51*(K51+L51)</f>
        <v>0.60282424170855853</v>
      </c>
      <c r="U51">
        <f>+T51*(9.80665*H51*(1-D51/C51))^0.5</f>
        <v>0.42521605846062965</v>
      </c>
    </row>
    <row r="52" spans="1:21" x14ac:dyDescent="0.25">
      <c r="A52">
        <v>80</v>
      </c>
      <c r="B52">
        <v>50</v>
      </c>
      <c r="C52">
        <v>869</v>
      </c>
      <c r="D52">
        <f t="shared" si="7"/>
        <v>1.0928094336422494</v>
      </c>
      <c r="E52">
        <v>0.104</v>
      </c>
      <c r="F52">
        <v>2.9499999999999998E-2</v>
      </c>
      <c r="G52" t="s">
        <v>2</v>
      </c>
      <c r="H52">
        <v>5.0799999999999998E-2</v>
      </c>
      <c r="I52">
        <v>0.27</v>
      </c>
      <c r="J52" s="3">
        <f t="shared" si="3"/>
        <v>0.14412475184458742</v>
      </c>
      <c r="K52">
        <f t="shared" si="8"/>
        <v>0.17364817766693041</v>
      </c>
      <c r="L52">
        <f t="shared" si="9"/>
        <v>0.98480775301220802</v>
      </c>
      <c r="M52" s="8">
        <f>+(9.80665*H52^3*(C52-D52)*C52)^0.5/E52</f>
        <v>299.41192839279921</v>
      </c>
      <c r="N52" s="3">
        <f>(C52-D52)*9.80665*H52*H52/F52</f>
        <v>744.55943381900227</v>
      </c>
      <c r="O52" s="7">
        <f>E52/(C52-D52)/SQRT(9.80665*H52^3)</f>
        <v>3.3419823089757277E-3</v>
      </c>
      <c r="P52">
        <f>I52/SQRT(9.80665*H52*(1-D52/C52))</f>
        <v>0.38277610175529353</v>
      </c>
      <c r="Q52">
        <f t="shared" si="4"/>
        <v>0.39563027227185676</v>
      </c>
      <c r="R52">
        <f t="shared" si="5"/>
        <v>0.32760000079760798</v>
      </c>
      <c r="S52">
        <f t="shared" si="6"/>
        <v>0.47032709557699376</v>
      </c>
      <c r="T52">
        <f>+S52*(K52+L52)</f>
        <v>0.54485321323026237</v>
      </c>
      <c r="U52">
        <f>+T52*(9.80665*H52*(1-D52/C52))^0.5</f>
        <v>0.38432484916787629</v>
      </c>
    </row>
    <row r="53" spans="1:21" x14ac:dyDescent="0.25">
      <c r="A53">
        <v>88</v>
      </c>
      <c r="B53">
        <v>50</v>
      </c>
      <c r="C53">
        <v>869</v>
      </c>
      <c r="D53">
        <f t="shared" si="7"/>
        <v>1.0928094336422494</v>
      </c>
      <c r="E53">
        <v>0.104</v>
      </c>
      <c r="F53">
        <v>2.9499999999999998E-2</v>
      </c>
      <c r="G53" t="s">
        <v>2</v>
      </c>
      <c r="H53">
        <v>5.0799999999999998E-2</v>
      </c>
      <c r="I53">
        <v>0.24399999999999999</v>
      </c>
      <c r="J53" s="3">
        <f t="shared" si="3"/>
        <v>0.13024607203733085</v>
      </c>
      <c r="K53">
        <f t="shared" si="8"/>
        <v>3.489949670250108E-2</v>
      </c>
      <c r="L53">
        <f t="shared" si="9"/>
        <v>0.99939082701909576</v>
      </c>
      <c r="M53" s="8">
        <f>+(9.80665*H53^3*(C53-D53)*C53)^0.5/E53</f>
        <v>299.41192839279921</v>
      </c>
      <c r="N53" s="3">
        <f>(C53-D53)*9.80665*H53*H53/F53</f>
        <v>744.55943381900227</v>
      </c>
      <c r="O53" s="7">
        <f>E53/(C53-D53)/SQRT(9.80665*H53^3)</f>
        <v>3.3419823089757277E-3</v>
      </c>
      <c r="P53">
        <f>I53/SQRT(9.80665*H53*(1-D53/C53))</f>
        <v>0.3459161808455245</v>
      </c>
      <c r="Q53">
        <f t="shared" si="4"/>
        <v>0.39563027227185676</v>
      </c>
      <c r="R53">
        <f t="shared" si="5"/>
        <v>0.32760000079760798</v>
      </c>
      <c r="S53">
        <f t="shared" si="6"/>
        <v>0.47032709557699376</v>
      </c>
      <c r="T53">
        <f>+S53*(K53+L53)</f>
        <v>0.48645476393936726</v>
      </c>
      <c r="U53">
        <f>+T53*(9.80665*H53*(1-D53/C53))^0.5</f>
        <v>0.34313214869301278</v>
      </c>
    </row>
    <row r="54" spans="1:21" x14ac:dyDescent="0.25">
      <c r="A54">
        <v>90</v>
      </c>
      <c r="B54">
        <v>50</v>
      </c>
      <c r="C54">
        <v>869</v>
      </c>
      <c r="D54">
        <f t="shared" si="7"/>
        <v>1.0928094336422494</v>
      </c>
      <c r="E54">
        <v>0.104</v>
      </c>
      <c r="F54">
        <v>2.9499999999999998E-2</v>
      </c>
      <c r="G54" t="s">
        <v>2</v>
      </c>
      <c r="H54">
        <v>5.0799999999999998E-2</v>
      </c>
      <c r="I54">
        <v>0.23899999999999999</v>
      </c>
      <c r="J54" s="3">
        <f t="shared" si="3"/>
        <v>0.12757709515131996</v>
      </c>
      <c r="K54">
        <f t="shared" si="8"/>
        <v>6.1257422745431001E-17</v>
      </c>
      <c r="L54">
        <f t="shared" si="9"/>
        <v>1</v>
      </c>
      <c r="M54" s="8">
        <f>+(9.80665*H54^3*(C54-D54)*C54)^0.5/E54</f>
        <v>299.41192839279921</v>
      </c>
      <c r="N54" s="3">
        <f>(C54-D54)*9.80665*H54*H54/F54</f>
        <v>744.55943381900227</v>
      </c>
      <c r="O54" s="7">
        <f>E54/(C54-D54)/SQRT(9.80665*H54^3)</f>
        <v>3.3419823089757277E-3</v>
      </c>
      <c r="P54">
        <f>I54/SQRT(9.80665*H54*(1-D54/C54))</f>
        <v>0.33882773451672277</v>
      </c>
      <c r="Q54">
        <f t="shared" si="4"/>
        <v>0.39563027227185676</v>
      </c>
      <c r="R54">
        <f t="shared" si="5"/>
        <v>0.32760000079760798</v>
      </c>
      <c r="S54">
        <f t="shared" si="6"/>
        <v>0.47032709557699376</v>
      </c>
      <c r="T54">
        <f>+S54*(K54+L54)</f>
        <v>0.47032709557699376</v>
      </c>
      <c r="U54">
        <f>+T54*(9.80665*H54*(1-D54/C54))^0.5</f>
        <v>0.33175612381091441</v>
      </c>
    </row>
    <row r="55" spans="1:21" x14ac:dyDescent="0.25">
      <c r="A55">
        <v>10</v>
      </c>
      <c r="B55">
        <v>40</v>
      </c>
      <c r="C55">
        <v>876</v>
      </c>
      <c r="D55">
        <f t="shared" si="7"/>
        <v>1.1277234730557397</v>
      </c>
      <c r="E55">
        <v>0.185</v>
      </c>
      <c r="F55">
        <v>2.9499999999999998E-2</v>
      </c>
      <c r="G55" t="s">
        <v>2</v>
      </c>
      <c r="H55">
        <v>5.0799999999999998E-2</v>
      </c>
      <c r="I55">
        <v>0.28000000000000003</v>
      </c>
      <c r="J55" s="3">
        <f t="shared" si="3"/>
        <v>8.6706695571593731E-2</v>
      </c>
      <c r="K55">
        <f t="shared" si="8"/>
        <v>0.98480775301220802</v>
      </c>
      <c r="L55">
        <f t="shared" si="9"/>
        <v>0.17364817766693033</v>
      </c>
      <c r="M55" s="8">
        <f>+(9.80665*H55^3*(C55-D55)*C55)^0.5/E55</f>
        <v>169.67136673471026</v>
      </c>
      <c r="N55" s="3">
        <f>(C55-D55)*9.80665*H55*H55/F55</f>
        <v>750.53463544848864</v>
      </c>
      <c r="O55" s="7">
        <f>E55/(C55-D55)/SQRT(9.80665*H55^3)</f>
        <v>5.897543699845873E-3</v>
      </c>
      <c r="P55">
        <f>I55/SQRT(9.80665*H55*(1-D55/C55))</f>
        <v>0.39695891804461791</v>
      </c>
      <c r="Q55">
        <f t="shared" si="4"/>
        <v>0.64576218055490875</v>
      </c>
      <c r="R55">
        <f t="shared" si="5"/>
        <v>0.32760003058680071</v>
      </c>
      <c r="S55">
        <f t="shared" si="6"/>
        <v>0.47032706331624757</v>
      </c>
      <c r="T55">
        <f>+S55*(K55+L55)</f>
        <v>0.54485317585760962</v>
      </c>
      <c r="U55">
        <f>+T55*(9.80665*H55*(1-D55/C55))^0.5</f>
        <v>0.38431908770716466</v>
      </c>
    </row>
    <row r="56" spans="1:21" x14ac:dyDescent="0.25">
      <c r="A56">
        <v>20</v>
      </c>
      <c r="B56">
        <v>40</v>
      </c>
      <c r="C56">
        <v>876</v>
      </c>
      <c r="D56">
        <f t="shared" si="7"/>
        <v>1.1277234730557397</v>
      </c>
      <c r="E56">
        <v>0.185</v>
      </c>
      <c r="F56">
        <v>2.9499999999999998E-2</v>
      </c>
      <c r="G56" t="s">
        <v>2</v>
      </c>
      <c r="H56">
        <v>5.0799999999999998E-2</v>
      </c>
      <c r="I56">
        <v>0.30299999999999999</v>
      </c>
      <c r="J56" s="3">
        <f t="shared" si="3"/>
        <v>9.3829031279260358E-2</v>
      </c>
      <c r="K56">
        <f t="shared" si="8"/>
        <v>0.93969262078590843</v>
      </c>
      <c r="L56">
        <f t="shared" si="9"/>
        <v>0.34202014332566871</v>
      </c>
      <c r="M56" s="8">
        <f>+(9.80665*H56^3*(C56-D56)*C56)^0.5/E56</f>
        <v>169.67136673471026</v>
      </c>
      <c r="N56" s="3">
        <f>(C56-D56)*9.80665*H56*H56/F56</f>
        <v>750.53463544848864</v>
      </c>
      <c r="O56" s="7">
        <f>E56/(C56-D56)/SQRT(9.80665*H56^3)</f>
        <v>5.897543699845873E-3</v>
      </c>
      <c r="P56">
        <f>I56/SQRT(9.80665*H56*(1-D56/C56))</f>
        <v>0.42956625774114005</v>
      </c>
      <c r="Q56">
        <f t="shared" si="4"/>
        <v>0.64576218055490875</v>
      </c>
      <c r="R56">
        <f t="shared" si="5"/>
        <v>0.32760003058680071</v>
      </c>
      <c r="S56">
        <f t="shared" si="6"/>
        <v>0.47032706331624757</v>
      </c>
      <c r="T56">
        <f>+S56*(K56+L56)</f>
        <v>0.60282420035954842</v>
      </c>
      <c r="U56">
        <f>+T56*(9.80665*H56*(1-D56/C56))^0.5</f>
        <v>0.42520968399480974</v>
      </c>
    </row>
    <row r="57" spans="1:21" x14ac:dyDescent="0.25">
      <c r="A57">
        <v>30</v>
      </c>
      <c r="B57">
        <v>40</v>
      </c>
      <c r="C57">
        <v>876</v>
      </c>
      <c r="D57">
        <f t="shared" si="7"/>
        <v>1.1277234730557397</v>
      </c>
      <c r="E57">
        <v>0.185</v>
      </c>
      <c r="F57">
        <v>2.9499999999999998E-2</v>
      </c>
      <c r="G57" t="s">
        <v>2</v>
      </c>
      <c r="H57">
        <v>5.0799999999999998E-2</v>
      </c>
      <c r="I57">
        <v>0.316</v>
      </c>
      <c r="J57" s="3">
        <f t="shared" si="3"/>
        <v>9.7854699287941507E-2</v>
      </c>
      <c r="K57">
        <f t="shared" si="8"/>
        <v>0.86602540378443871</v>
      </c>
      <c r="L57">
        <f t="shared" si="9"/>
        <v>0.49999999999999994</v>
      </c>
      <c r="M57" s="8">
        <f>+(9.80665*H57^3*(C57-D57)*C57)^0.5/E57</f>
        <v>169.67136673471026</v>
      </c>
      <c r="N57" s="3">
        <f>(C57-D57)*9.80665*H57*H57/F57</f>
        <v>750.53463544848864</v>
      </c>
      <c r="O57" s="7">
        <f>E57/(C57-D57)/SQRT(9.80665*H57^3)</f>
        <v>5.897543699845873E-3</v>
      </c>
      <c r="P57">
        <f>I57/SQRT(9.80665*H57*(1-D57/C57))</f>
        <v>0.44799649322178303</v>
      </c>
      <c r="Q57">
        <f t="shared" si="4"/>
        <v>0.64576218055490875</v>
      </c>
      <c r="R57">
        <f t="shared" si="5"/>
        <v>0.32760003058680071</v>
      </c>
      <c r="S57">
        <f t="shared" si="6"/>
        <v>0.47032706331624757</v>
      </c>
      <c r="T57">
        <f>+S57*(K57+L57)</f>
        <v>0.64247871657732636</v>
      </c>
      <c r="U57">
        <f>+T57*(9.80665*H57*(1-D57/C57))^0.5</f>
        <v>0.45318049920075465</v>
      </c>
    </row>
    <row r="58" spans="1:21" x14ac:dyDescent="0.25">
      <c r="A58">
        <v>40</v>
      </c>
      <c r="B58">
        <v>40</v>
      </c>
      <c r="C58">
        <v>876</v>
      </c>
      <c r="D58">
        <f t="shared" si="7"/>
        <v>1.1277234730557397</v>
      </c>
      <c r="E58">
        <v>0.185</v>
      </c>
      <c r="F58">
        <v>2.9499999999999998E-2</v>
      </c>
      <c r="G58" t="s">
        <v>2</v>
      </c>
      <c r="H58">
        <v>5.0799999999999998E-2</v>
      </c>
      <c r="I58">
        <v>0.32400000000000001</v>
      </c>
      <c r="J58" s="3">
        <f t="shared" si="3"/>
        <v>0.10033203344712989</v>
      </c>
      <c r="K58">
        <f t="shared" si="8"/>
        <v>0.76604444311897801</v>
      </c>
      <c r="L58">
        <f t="shared" si="9"/>
        <v>0.64278760968653925</v>
      </c>
      <c r="M58" s="8">
        <f>+(9.80665*H58^3*(C58-D58)*C58)^0.5/E58</f>
        <v>169.67136673471026</v>
      </c>
      <c r="N58" s="3">
        <f>(C58-D58)*9.80665*H58*H58/F58</f>
        <v>750.53463544848864</v>
      </c>
      <c r="O58" s="7">
        <f>E58/(C58-D58)/SQRT(9.80665*H58^3)</f>
        <v>5.897543699845873E-3</v>
      </c>
      <c r="P58">
        <f>I58/SQRT(9.80665*H58*(1-D58/C58))</f>
        <v>0.45933817659448645</v>
      </c>
      <c r="Q58">
        <f t="shared" si="4"/>
        <v>0.64576218055490875</v>
      </c>
      <c r="R58">
        <f t="shared" si="5"/>
        <v>0.32760003058680071</v>
      </c>
      <c r="S58">
        <f t="shared" si="6"/>
        <v>0.47032706331624757</v>
      </c>
      <c r="T58">
        <f>+S58*(K58+L58)</f>
        <v>0.66261184210181956</v>
      </c>
      <c r="U58">
        <f>+T58*(9.80665*H58*(1-D58/C58))^0.5</f>
        <v>0.46738165425888201</v>
      </c>
    </row>
    <row r="59" spans="1:21" x14ac:dyDescent="0.25">
      <c r="A59">
        <v>50</v>
      </c>
      <c r="B59">
        <v>40</v>
      </c>
      <c r="C59">
        <v>876</v>
      </c>
      <c r="D59">
        <f t="shared" si="7"/>
        <v>1.1277234730557397</v>
      </c>
      <c r="E59">
        <v>0.185</v>
      </c>
      <c r="F59">
        <v>2.9499999999999998E-2</v>
      </c>
      <c r="G59" t="s">
        <v>2</v>
      </c>
      <c r="H59">
        <v>5.0799999999999998E-2</v>
      </c>
      <c r="I59">
        <v>0.32</v>
      </c>
      <c r="J59" s="3">
        <f t="shared" si="3"/>
        <v>9.9093366367535712E-2</v>
      </c>
      <c r="K59">
        <f t="shared" si="8"/>
        <v>0.64278760968653936</v>
      </c>
      <c r="L59">
        <f t="shared" si="9"/>
        <v>0.76604444311897801</v>
      </c>
      <c r="M59" s="8">
        <f>+(9.80665*H59^3*(C59-D59)*C59)^0.5/E59</f>
        <v>169.67136673471026</v>
      </c>
      <c r="N59" s="3">
        <f>(C59-D59)*9.80665*H59*H59/F59</f>
        <v>750.53463544848864</v>
      </c>
      <c r="O59" s="7">
        <f>E59/(C59-D59)/SQRT(9.80665*H59^3)</f>
        <v>5.897543699845873E-3</v>
      </c>
      <c r="P59">
        <f>I59/SQRT(9.80665*H59*(1-D59/C59))</f>
        <v>0.45366733490813471</v>
      </c>
      <c r="Q59">
        <f t="shared" si="4"/>
        <v>0.64576218055490875</v>
      </c>
      <c r="R59">
        <f t="shared" si="5"/>
        <v>0.32760003058680071</v>
      </c>
      <c r="S59">
        <f t="shared" si="6"/>
        <v>0.47032706331624757</v>
      </c>
      <c r="T59">
        <f>+S59*(K59+L59)</f>
        <v>0.66261184210181967</v>
      </c>
      <c r="U59">
        <f>+T59*(9.80665*H59*(1-D59/C59))^0.5</f>
        <v>0.46738165425888206</v>
      </c>
    </row>
    <row r="60" spans="1:21" x14ac:dyDescent="0.25">
      <c r="A60">
        <v>60</v>
      </c>
      <c r="B60">
        <v>40</v>
      </c>
      <c r="C60">
        <v>876</v>
      </c>
      <c r="D60">
        <f t="shared" si="7"/>
        <v>1.1277234730557397</v>
      </c>
      <c r="E60">
        <v>0.185</v>
      </c>
      <c r="F60">
        <v>2.9499999999999998E-2</v>
      </c>
      <c r="G60" t="s">
        <v>2</v>
      </c>
      <c r="H60">
        <v>5.0799999999999998E-2</v>
      </c>
      <c r="I60">
        <v>0.30399999999999999</v>
      </c>
      <c r="J60" s="3">
        <f t="shared" si="3"/>
        <v>9.413869804915892E-2</v>
      </c>
      <c r="K60">
        <f t="shared" si="8"/>
        <v>0.50000000000000011</v>
      </c>
      <c r="L60">
        <f t="shared" si="9"/>
        <v>0.8660254037844386</v>
      </c>
      <c r="M60" s="8">
        <f>+(9.80665*H60^3*(C60-D60)*C60)^0.5/E60</f>
        <v>169.67136673471026</v>
      </c>
      <c r="N60" s="3">
        <f>(C60-D60)*9.80665*H60*H60/F60</f>
        <v>750.53463544848864</v>
      </c>
      <c r="O60" s="7">
        <f>E60/(C60-D60)/SQRT(9.80665*H60^3)</f>
        <v>5.897543699845873E-3</v>
      </c>
      <c r="P60">
        <f>I60/SQRT(9.80665*H60*(1-D60/C60))</f>
        <v>0.43098396816272799</v>
      </c>
      <c r="Q60">
        <f t="shared" si="4"/>
        <v>0.64576218055490875</v>
      </c>
      <c r="R60">
        <f t="shared" si="5"/>
        <v>0.32760003058680071</v>
      </c>
      <c r="S60">
        <f t="shared" si="6"/>
        <v>0.47032706331624757</v>
      </c>
      <c r="T60">
        <f>+S60*(K60+L60)</f>
        <v>0.64247871657732636</v>
      </c>
      <c r="U60">
        <f>+T60*(9.80665*H60*(1-D60/C60))^0.5</f>
        <v>0.45318049920075465</v>
      </c>
    </row>
    <row r="61" spans="1:21" x14ac:dyDescent="0.25">
      <c r="A61">
        <v>70</v>
      </c>
      <c r="B61">
        <v>40</v>
      </c>
      <c r="C61">
        <v>876</v>
      </c>
      <c r="D61">
        <f t="shared" si="7"/>
        <v>1.1277234730557397</v>
      </c>
      <c r="E61">
        <v>0.185</v>
      </c>
      <c r="F61">
        <v>2.9499999999999998E-2</v>
      </c>
      <c r="G61" t="s">
        <v>2</v>
      </c>
      <c r="H61">
        <v>5.0799999999999998E-2</v>
      </c>
      <c r="I61">
        <v>0.28399999999999997</v>
      </c>
      <c r="J61" s="3">
        <f t="shared" si="3"/>
        <v>8.7945362651187922E-2</v>
      </c>
      <c r="K61">
        <f t="shared" si="8"/>
        <v>0.34202014332566882</v>
      </c>
      <c r="L61">
        <f t="shared" si="9"/>
        <v>0.93969262078590832</v>
      </c>
      <c r="M61" s="8">
        <f>+(9.80665*H61^3*(C61-D61)*C61)^0.5/E61</f>
        <v>169.67136673471026</v>
      </c>
      <c r="N61" s="3">
        <f>(C61-D61)*9.80665*H61*H61/F61</f>
        <v>750.53463544848864</v>
      </c>
      <c r="O61" s="7">
        <f>E61/(C61-D61)/SQRT(9.80665*H61^3)</f>
        <v>5.897543699845873E-3</v>
      </c>
      <c r="P61">
        <f>I61/SQRT(9.80665*H61*(1-D61/C61))</f>
        <v>0.40262975973096954</v>
      </c>
      <c r="Q61">
        <f t="shared" si="4"/>
        <v>0.64576218055490875</v>
      </c>
      <c r="R61">
        <f t="shared" si="5"/>
        <v>0.32760003058680071</v>
      </c>
      <c r="S61">
        <f t="shared" si="6"/>
        <v>0.47032706331624757</v>
      </c>
      <c r="T61">
        <f>+S61*(K61+L61)</f>
        <v>0.60282420035954842</v>
      </c>
      <c r="U61">
        <f>+T61*(9.80665*H61*(1-D61/C61))^0.5</f>
        <v>0.42520968399480974</v>
      </c>
    </row>
    <row r="62" spans="1:21" x14ac:dyDescent="0.25">
      <c r="A62">
        <v>80</v>
      </c>
      <c r="B62">
        <v>40</v>
      </c>
      <c r="C62">
        <v>876</v>
      </c>
      <c r="D62">
        <f t="shared" si="7"/>
        <v>1.1277234730557397</v>
      </c>
      <c r="E62">
        <v>0.185</v>
      </c>
      <c r="F62">
        <v>2.9499999999999998E-2</v>
      </c>
      <c r="G62" t="s">
        <v>2</v>
      </c>
      <c r="H62">
        <v>5.0799999999999998E-2</v>
      </c>
      <c r="I62">
        <v>0.25800000000000001</v>
      </c>
      <c r="J62" s="3">
        <f t="shared" si="3"/>
        <v>7.9894026633825652E-2</v>
      </c>
      <c r="K62">
        <f t="shared" si="8"/>
        <v>0.17364817766693041</v>
      </c>
      <c r="L62">
        <f t="shared" si="9"/>
        <v>0.98480775301220802</v>
      </c>
      <c r="M62" s="8">
        <f>+(9.80665*H62^3*(C62-D62)*C62)^0.5/E62</f>
        <v>169.67136673471026</v>
      </c>
      <c r="N62" s="3">
        <f>(C62-D62)*9.80665*H62*H62/F62</f>
        <v>750.53463544848864</v>
      </c>
      <c r="O62" s="7">
        <f>E62/(C62-D62)/SQRT(9.80665*H62^3)</f>
        <v>5.897543699845873E-3</v>
      </c>
      <c r="P62">
        <f>I62/SQRT(9.80665*H62*(1-D62/C62))</f>
        <v>0.36576928876968362</v>
      </c>
      <c r="Q62">
        <f t="shared" si="4"/>
        <v>0.64576218055490875</v>
      </c>
      <c r="R62">
        <f t="shared" si="5"/>
        <v>0.32760003058680071</v>
      </c>
      <c r="S62">
        <f t="shared" si="6"/>
        <v>0.47032706331624757</v>
      </c>
      <c r="T62">
        <f>+S62*(K62+L62)</f>
        <v>0.54485317585760962</v>
      </c>
      <c r="U62">
        <f>+T62*(9.80665*H62*(1-D62/C62))^0.5</f>
        <v>0.38431908770716466</v>
      </c>
    </row>
    <row r="63" spans="1:21" x14ac:dyDescent="0.25">
      <c r="A63">
        <v>88</v>
      </c>
      <c r="B63">
        <v>40</v>
      </c>
      <c r="C63">
        <v>876</v>
      </c>
      <c r="D63">
        <f t="shared" si="7"/>
        <v>1.1277234730557397</v>
      </c>
      <c r="E63">
        <v>0.185</v>
      </c>
      <c r="F63">
        <v>2.9499999999999998E-2</v>
      </c>
      <c r="G63" t="s">
        <v>2</v>
      </c>
      <c r="H63">
        <v>5.0799999999999998E-2</v>
      </c>
      <c r="I63">
        <v>0.23599999999999999</v>
      </c>
      <c r="J63" s="3">
        <f t="shared" si="3"/>
        <v>7.3081357696057572E-2</v>
      </c>
      <c r="K63">
        <f t="shared" si="8"/>
        <v>3.489949670250108E-2</v>
      </c>
      <c r="L63">
        <f t="shared" si="9"/>
        <v>0.99939082701909576</v>
      </c>
      <c r="M63" s="8">
        <f>+(9.80665*H63^3*(C63-D63)*C63)^0.5/E63</f>
        <v>169.67136673471026</v>
      </c>
      <c r="N63" s="3">
        <f>(C63-D63)*9.80665*H63*H63/F63</f>
        <v>750.53463544848864</v>
      </c>
      <c r="O63" s="7">
        <f>E63/(C63-D63)/SQRT(9.80665*H63^3)</f>
        <v>5.897543699845873E-3</v>
      </c>
      <c r="P63">
        <f>I63/SQRT(9.80665*H63*(1-D63/C63))</f>
        <v>0.33457965949474933</v>
      </c>
      <c r="Q63">
        <f t="shared" si="4"/>
        <v>0.64576218055490875</v>
      </c>
      <c r="R63">
        <f t="shared" si="5"/>
        <v>0.32760003058680071</v>
      </c>
      <c r="S63">
        <f t="shared" si="6"/>
        <v>0.47032706331624757</v>
      </c>
      <c r="T63">
        <f>+S63*(K63+L63)</f>
        <v>0.48645473057238964</v>
      </c>
      <c r="U63">
        <f>+T63*(9.80665*H63*(1-D63/C63))^0.5</f>
        <v>0.34312700475710056</v>
      </c>
    </row>
    <row r="64" spans="1:21" x14ac:dyDescent="0.25">
      <c r="A64">
        <v>90</v>
      </c>
      <c r="B64">
        <v>40</v>
      </c>
      <c r="C64">
        <v>876</v>
      </c>
      <c r="D64">
        <f t="shared" si="7"/>
        <v>1.1277234730557397</v>
      </c>
      <c r="E64">
        <v>0.185</v>
      </c>
      <c r="F64">
        <v>2.9499999999999998E-2</v>
      </c>
      <c r="G64" t="s">
        <v>2</v>
      </c>
      <c r="H64">
        <v>5.0799999999999998E-2</v>
      </c>
      <c r="I64">
        <v>0.23200000000000001</v>
      </c>
      <c r="J64" s="3">
        <f t="shared" si="3"/>
        <v>7.1842690616463381E-2</v>
      </c>
      <c r="K64">
        <f t="shared" si="8"/>
        <v>6.1257422745431001E-17</v>
      </c>
      <c r="L64">
        <f t="shared" si="9"/>
        <v>1</v>
      </c>
      <c r="M64" s="8">
        <f>+(9.80665*H64^3*(C64-D64)*C64)^0.5/E64</f>
        <v>169.67136673471026</v>
      </c>
      <c r="N64" s="3">
        <f>(C64-D64)*9.80665*H64*H64/F64</f>
        <v>750.53463544848864</v>
      </c>
      <c r="O64" s="7">
        <f>E64/(C64-D64)/SQRT(9.80665*H64^3)</f>
        <v>5.897543699845873E-3</v>
      </c>
      <c r="P64">
        <f>I64/SQRT(9.80665*H64*(1-D64/C64))</f>
        <v>0.3289088178083977</v>
      </c>
      <c r="Q64">
        <f t="shared" si="4"/>
        <v>0.64576218055490875</v>
      </c>
      <c r="R64">
        <f t="shared" si="5"/>
        <v>0.32760003058680071</v>
      </c>
      <c r="S64">
        <f t="shared" si="6"/>
        <v>0.47032706331624757</v>
      </c>
      <c r="T64">
        <f>+S64*(K64+L64)</f>
        <v>0.47032706331624757</v>
      </c>
      <c r="U64">
        <f>+T64*(9.80665*H64*(1-D64/C64))^0.5</f>
        <v>0.33175115041437936</v>
      </c>
    </row>
    <row r="65" spans="1:21" x14ac:dyDescent="0.25">
      <c r="A65">
        <v>10</v>
      </c>
      <c r="B65">
        <v>32.200000000000003</v>
      </c>
      <c r="C65">
        <v>881</v>
      </c>
      <c r="D65">
        <f t="shared" si="7"/>
        <v>1.1565447151587369</v>
      </c>
      <c r="E65">
        <v>0.29599999999999999</v>
      </c>
      <c r="F65">
        <v>2.9499999999999998E-2</v>
      </c>
      <c r="G65" t="s">
        <v>2</v>
      </c>
      <c r="H65">
        <v>5.0799999999999998E-2</v>
      </c>
      <c r="I65">
        <v>0.254</v>
      </c>
      <c r="J65" s="3">
        <f t="shared" si="3"/>
        <v>5.0415972191338559E-2</v>
      </c>
      <c r="K65">
        <f t="shared" si="8"/>
        <v>0.98480775301220802</v>
      </c>
      <c r="L65">
        <f t="shared" si="9"/>
        <v>0.17364817766693033</v>
      </c>
      <c r="M65" s="8">
        <f>+(9.80665*H65^3*(C65-D65)*C65)^0.5/E65</f>
        <v>106.64852499430658</v>
      </c>
      <c r="N65" s="3">
        <f>(C65-D65)*9.80665*H65*H65/F65</f>
        <v>754.79930577456059</v>
      </c>
      <c r="O65" s="7">
        <f>E65/(C65-D65)/SQRT(9.80665*H65^3)</f>
        <v>9.3827554465236978E-3</v>
      </c>
      <c r="P65">
        <f>I65/SQRT(9.80665*H65*(1-D65/C65))</f>
        <v>0.36010302776158393</v>
      </c>
      <c r="Q65">
        <f t="shared" si="4"/>
        <v>0.8498766387475889</v>
      </c>
      <c r="R65">
        <f t="shared" si="5"/>
        <v>0.32760023624332291</v>
      </c>
      <c r="S65">
        <f t="shared" si="6"/>
        <v>0.47032684059685037</v>
      </c>
      <c r="T65">
        <f>+S65*(K65+L65)</f>
        <v>0.54485291784700307</v>
      </c>
      <c r="U65">
        <f>+T65*(9.80665*H65*(1-D65/C65))^0.5</f>
        <v>0.38431401700061629</v>
      </c>
    </row>
    <row r="66" spans="1:21" x14ac:dyDescent="0.25">
      <c r="A66">
        <v>20</v>
      </c>
      <c r="B66">
        <v>32.200000000000003</v>
      </c>
      <c r="C66">
        <v>881</v>
      </c>
      <c r="D66">
        <f t="shared" si="7"/>
        <v>1.1565447151587369</v>
      </c>
      <c r="E66">
        <v>0.29599999999999999</v>
      </c>
      <c r="F66">
        <v>2.9499999999999998E-2</v>
      </c>
      <c r="G66" t="s">
        <v>2</v>
      </c>
      <c r="H66">
        <v>5.0799999999999998E-2</v>
      </c>
      <c r="I66">
        <v>0.28299999999999997</v>
      </c>
      <c r="J66" s="3">
        <f t="shared" si="3"/>
        <v>5.6172126496648864E-2</v>
      </c>
      <c r="K66">
        <f t="shared" si="8"/>
        <v>0.93969262078590843</v>
      </c>
      <c r="L66">
        <f t="shared" si="9"/>
        <v>0.34202014332566871</v>
      </c>
      <c r="M66" s="8">
        <f>+(9.80665*H66^3*(C66-D66)*C66)^0.5/E66</f>
        <v>106.64852499430658</v>
      </c>
      <c r="N66" s="3">
        <f>(C66-D66)*9.80665*H66*H66/F66</f>
        <v>754.79930577456059</v>
      </c>
      <c r="O66" s="7">
        <f>E66/(C66-D66)/SQRT(9.80665*H66^3)</f>
        <v>9.3827554465236978E-3</v>
      </c>
      <c r="P66">
        <f>I66/SQRT(9.80665*H66*(1-D66/C66))</f>
        <v>0.40121715297845767</v>
      </c>
      <c r="Q66">
        <f t="shared" si="4"/>
        <v>0.8498766387475889</v>
      </c>
      <c r="R66">
        <f t="shared" si="5"/>
        <v>0.32760023624332291</v>
      </c>
      <c r="S66">
        <f t="shared" si="6"/>
        <v>0.47032684059685037</v>
      </c>
      <c r="T66">
        <f>+S66*(K66+L66)</f>
        <v>0.60282391489725418</v>
      </c>
      <c r="U66">
        <f>+T66*(9.80665*H66*(1-D66/C66))^0.5</f>
        <v>0.42520407377768021</v>
      </c>
    </row>
    <row r="67" spans="1:21" x14ac:dyDescent="0.25">
      <c r="A67">
        <v>30</v>
      </c>
      <c r="B67">
        <v>32.200000000000003</v>
      </c>
      <c r="C67">
        <v>881</v>
      </c>
      <c r="D67">
        <f t="shared" ref="D67:D98" si="10">101325/(287.058*(B67+273))</f>
        <v>1.1565447151587369</v>
      </c>
      <c r="E67">
        <v>0.29599999999999999</v>
      </c>
      <c r="F67">
        <v>2.9499999999999998E-2</v>
      </c>
      <c r="G67" t="s">
        <v>2</v>
      </c>
      <c r="H67">
        <v>5.0799999999999998E-2</v>
      </c>
      <c r="I67">
        <v>0.29799999999999999</v>
      </c>
      <c r="J67" s="3">
        <f t="shared" si="3"/>
        <v>5.9149447689050755E-2</v>
      </c>
      <c r="K67">
        <f t="shared" ref="K67:K98" si="11">+COS(RADIANS(A67))</f>
        <v>0.86602540378443871</v>
      </c>
      <c r="L67">
        <f t="shared" ref="L67:L98" si="12">+SIN(RADIANS(A67))</f>
        <v>0.49999999999999994</v>
      </c>
      <c r="M67" s="8">
        <f>+(9.80665*H67^3*(C67-D67)*C67)^0.5/E67</f>
        <v>106.64852499430658</v>
      </c>
      <c r="N67" s="3">
        <f>(C67-D67)*9.80665*H67*H67/F67</f>
        <v>754.79930577456059</v>
      </c>
      <c r="O67" s="7">
        <f>E67/(C67-D67)/SQRT(9.80665*H67^3)</f>
        <v>9.3827554465236978E-3</v>
      </c>
      <c r="P67">
        <f>I67/SQRT(9.80665*H67*(1-D67/C67))</f>
        <v>0.42248307981477168</v>
      </c>
      <c r="Q67">
        <f t="shared" si="4"/>
        <v>0.8498766387475889</v>
      </c>
      <c r="R67">
        <f t="shared" si="5"/>
        <v>0.32760023624332291</v>
      </c>
      <c r="S67">
        <f t="shared" si="6"/>
        <v>0.47032684059685037</v>
      </c>
      <c r="T67">
        <f>+S67*(K67+L67)</f>
        <v>0.64247841233697178</v>
      </c>
      <c r="U67">
        <f>+T67*(9.80665*H67*(1-D67/C67))^0.5</f>
        <v>0.45317451993665248</v>
      </c>
    </row>
    <row r="68" spans="1:21" x14ac:dyDescent="0.25">
      <c r="A68">
        <v>40</v>
      </c>
      <c r="B68">
        <v>32.200000000000003</v>
      </c>
      <c r="C68">
        <v>881</v>
      </c>
      <c r="D68">
        <f t="shared" si="10"/>
        <v>1.1565447151587369</v>
      </c>
      <c r="E68">
        <v>0.29599999999999999</v>
      </c>
      <c r="F68">
        <v>2.9499999999999998E-2</v>
      </c>
      <c r="G68" t="s">
        <v>2</v>
      </c>
      <c r="H68">
        <v>5.0799999999999998E-2</v>
      </c>
      <c r="I68">
        <v>0.30299999999999999</v>
      </c>
      <c r="J68" s="3">
        <f t="shared" ref="J68:J131" si="13">+D68*I68*H68/E68</f>
        <v>6.0141888086518047E-2</v>
      </c>
      <c r="K68">
        <f t="shared" si="11"/>
        <v>0.76604444311897801</v>
      </c>
      <c r="L68">
        <f t="shared" si="12"/>
        <v>0.64278760968653925</v>
      </c>
      <c r="M68" s="8">
        <f>+(9.80665*H68^3*(C68-D68)*C68)^0.5/E68</f>
        <v>106.64852499430658</v>
      </c>
      <c r="N68" s="3">
        <f>(C68-D68)*9.80665*H68*H68/F68</f>
        <v>754.79930577456059</v>
      </c>
      <c r="O68" s="7">
        <f>E68/(C68-D68)/SQRT(9.80665*H68^3)</f>
        <v>9.3827554465236978E-3</v>
      </c>
      <c r="P68">
        <f>I68/SQRT(9.80665*H68*(1-D68/C68))</f>
        <v>0.42957172209354305</v>
      </c>
      <c r="Q68">
        <f t="shared" ref="Q68:Q131" si="14">-LOG10(M68/N68)</f>
        <v>0.8498766387475889</v>
      </c>
      <c r="R68">
        <f t="shared" ref="R68:R131" si="15">7.928*(10^-7)*(Q68)^7.443+0.3276</f>
        <v>0.32760023624332291</v>
      </c>
      <c r="S68">
        <f t="shared" ref="S68:S131" si="16">10^-R68</f>
        <v>0.47032684059685037</v>
      </c>
      <c r="T68">
        <f>+S68*(K68+L68)</f>
        <v>0.66261152832759396</v>
      </c>
      <c r="U68">
        <f>+T68*(9.80665*H68*(1-D68/C68))^0.5</f>
        <v>0.46737548762472136</v>
      </c>
    </row>
    <row r="69" spans="1:21" x14ac:dyDescent="0.25">
      <c r="A69">
        <v>50</v>
      </c>
      <c r="B69">
        <v>32.200000000000003</v>
      </c>
      <c r="C69">
        <v>881</v>
      </c>
      <c r="D69">
        <f t="shared" si="10"/>
        <v>1.1565447151587369</v>
      </c>
      <c r="E69">
        <v>0.29599999999999999</v>
      </c>
      <c r="F69">
        <v>2.9499999999999998E-2</v>
      </c>
      <c r="G69" t="s">
        <v>2</v>
      </c>
      <c r="H69">
        <v>5.0799999999999998E-2</v>
      </c>
      <c r="I69">
        <v>0.29799999999999999</v>
      </c>
      <c r="J69" s="3">
        <f t="shared" si="13"/>
        <v>5.9149447689050755E-2</v>
      </c>
      <c r="K69">
        <f t="shared" si="11"/>
        <v>0.64278760968653936</v>
      </c>
      <c r="L69">
        <f t="shared" si="12"/>
        <v>0.76604444311897801</v>
      </c>
      <c r="M69" s="8">
        <f>+(9.80665*H69^3*(C69-D69)*C69)^0.5/E69</f>
        <v>106.64852499430658</v>
      </c>
      <c r="N69" s="3">
        <f>(C69-D69)*9.80665*H69*H69/F69</f>
        <v>754.79930577456059</v>
      </c>
      <c r="O69" s="7">
        <f>E69/(C69-D69)/SQRT(9.80665*H69^3)</f>
        <v>9.3827554465236978E-3</v>
      </c>
      <c r="P69">
        <f>I69/SQRT(9.80665*H69*(1-D69/C69))</f>
        <v>0.42248307981477168</v>
      </c>
      <c r="Q69">
        <f t="shared" si="14"/>
        <v>0.8498766387475889</v>
      </c>
      <c r="R69">
        <f t="shared" si="15"/>
        <v>0.32760023624332291</v>
      </c>
      <c r="S69">
        <f t="shared" si="16"/>
        <v>0.47032684059685037</v>
      </c>
      <c r="T69">
        <f>+S69*(K69+L69)</f>
        <v>0.66261152832759407</v>
      </c>
      <c r="U69">
        <f>+T69*(9.80665*H69*(1-D69/C69))^0.5</f>
        <v>0.46737548762472142</v>
      </c>
    </row>
    <row r="70" spans="1:21" x14ac:dyDescent="0.25">
      <c r="A70">
        <v>60</v>
      </c>
      <c r="B70">
        <v>32.200000000000003</v>
      </c>
      <c r="C70">
        <v>881</v>
      </c>
      <c r="D70">
        <f t="shared" si="10"/>
        <v>1.1565447151587369</v>
      </c>
      <c r="E70">
        <v>0.29599999999999999</v>
      </c>
      <c r="F70">
        <v>2.9499999999999998E-2</v>
      </c>
      <c r="G70" t="s">
        <v>2</v>
      </c>
      <c r="H70">
        <v>5.0799999999999998E-2</v>
      </c>
      <c r="I70">
        <v>0.28100000000000003</v>
      </c>
      <c r="J70" s="3">
        <f t="shared" si="13"/>
        <v>5.5775150337661956E-2</v>
      </c>
      <c r="K70">
        <f t="shared" si="11"/>
        <v>0.50000000000000011</v>
      </c>
      <c r="L70">
        <f t="shared" si="12"/>
        <v>0.8660254037844386</v>
      </c>
      <c r="M70" s="8">
        <f>+(9.80665*H70^3*(C70-D70)*C70)^0.5/E70</f>
        <v>106.64852499430658</v>
      </c>
      <c r="N70" s="3">
        <f>(C70-D70)*9.80665*H70*H70/F70</f>
        <v>754.79930577456059</v>
      </c>
      <c r="O70" s="7">
        <f>E70/(C70-D70)/SQRT(9.80665*H70^3)</f>
        <v>9.3827554465236978E-3</v>
      </c>
      <c r="P70">
        <f>I70/SQRT(9.80665*H70*(1-D70/C70))</f>
        <v>0.39838169606694923</v>
      </c>
      <c r="Q70">
        <f t="shared" si="14"/>
        <v>0.8498766387475889</v>
      </c>
      <c r="R70">
        <f t="shared" si="15"/>
        <v>0.32760023624332291</v>
      </c>
      <c r="S70">
        <f t="shared" si="16"/>
        <v>0.47032684059685037</v>
      </c>
      <c r="T70">
        <f>+S70*(K70+L70)</f>
        <v>0.64247841233697189</v>
      </c>
      <c r="U70">
        <f>+T70*(9.80665*H70*(1-D70/C70))^0.5</f>
        <v>0.45317451993665253</v>
      </c>
    </row>
    <row r="71" spans="1:21" x14ac:dyDescent="0.25">
      <c r="A71">
        <v>70</v>
      </c>
      <c r="B71">
        <v>32.200000000000003</v>
      </c>
      <c r="C71">
        <v>881</v>
      </c>
      <c r="D71">
        <f t="shared" si="10"/>
        <v>1.1565447151587369</v>
      </c>
      <c r="E71">
        <v>0.29599999999999999</v>
      </c>
      <c r="F71">
        <v>2.9499999999999998E-2</v>
      </c>
      <c r="G71" t="s">
        <v>2</v>
      </c>
      <c r="H71">
        <v>5.0799999999999998E-2</v>
      </c>
      <c r="I71">
        <v>0.26800000000000002</v>
      </c>
      <c r="J71" s="3">
        <f t="shared" si="13"/>
        <v>5.3194805304246986E-2</v>
      </c>
      <c r="K71">
        <f t="shared" si="11"/>
        <v>0.34202014332566882</v>
      </c>
      <c r="L71">
        <f t="shared" si="12"/>
        <v>0.93969262078590832</v>
      </c>
      <c r="M71" s="8">
        <f>+(9.80665*H71^3*(C71-D71)*C71)^0.5/E71</f>
        <v>106.64852499430658</v>
      </c>
      <c r="N71" s="3">
        <f>(C71-D71)*9.80665*H71*H71/F71</f>
        <v>754.79930577456059</v>
      </c>
      <c r="O71" s="7">
        <f>E71/(C71-D71)/SQRT(9.80665*H71^3)</f>
        <v>9.3827554465236978E-3</v>
      </c>
      <c r="P71">
        <f>I71/SQRT(9.80665*H71*(1-D71/C71))</f>
        <v>0.37995122614214372</v>
      </c>
      <c r="Q71">
        <f t="shared" si="14"/>
        <v>0.8498766387475889</v>
      </c>
      <c r="R71">
        <f t="shared" si="15"/>
        <v>0.32760023624332291</v>
      </c>
      <c r="S71">
        <f t="shared" si="16"/>
        <v>0.47032684059685037</v>
      </c>
      <c r="T71">
        <f>+S71*(K71+L71)</f>
        <v>0.60282391489725418</v>
      </c>
      <c r="U71">
        <f>+T71*(9.80665*H71*(1-D71/C71))^0.5</f>
        <v>0.42520407377768021</v>
      </c>
    </row>
    <row r="72" spans="1:21" x14ac:dyDescent="0.25">
      <c r="A72">
        <v>80</v>
      </c>
      <c r="B72">
        <v>32.200000000000003</v>
      </c>
      <c r="C72">
        <v>881</v>
      </c>
      <c r="D72">
        <f t="shared" si="10"/>
        <v>1.1565447151587369</v>
      </c>
      <c r="E72">
        <v>0.29599999999999999</v>
      </c>
      <c r="F72">
        <v>2.9499999999999998E-2</v>
      </c>
      <c r="G72" t="s">
        <v>2</v>
      </c>
      <c r="H72">
        <v>5.0799999999999998E-2</v>
      </c>
      <c r="I72">
        <v>0.247</v>
      </c>
      <c r="J72" s="3">
        <f t="shared" si="13"/>
        <v>4.9026555634884346E-2</v>
      </c>
      <c r="K72">
        <f t="shared" si="11"/>
        <v>0.17364817766693041</v>
      </c>
      <c r="L72">
        <f t="shared" si="12"/>
        <v>0.98480775301220802</v>
      </c>
      <c r="M72" s="8">
        <f>+(9.80665*H72^3*(C72-D72)*C72)^0.5/E72</f>
        <v>106.64852499430658</v>
      </c>
      <c r="N72" s="3">
        <f>(C72-D72)*9.80665*H72*H72/F72</f>
        <v>754.79930577456059</v>
      </c>
      <c r="O72" s="7">
        <f>E72/(C72-D72)/SQRT(9.80665*H72^3)</f>
        <v>9.3827554465236978E-3</v>
      </c>
      <c r="P72">
        <f>I72/SQRT(9.80665*H72*(1-D72/C72))</f>
        <v>0.35017892857130406</v>
      </c>
      <c r="Q72">
        <f t="shared" si="14"/>
        <v>0.8498766387475889</v>
      </c>
      <c r="R72">
        <f t="shared" si="15"/>
        <v>0.32760023624332291</v>
      </c>
      <c r="S72">
        <f t="shared" si="16"/>
        <v>0.47032684059685037</v>
      </c>
      <c r="T72">
        <f>+S72*(K72+L72)</f>
        <v>0.54485291784700307</v>
      </c>
      <c r="U72">
        <f>+T72*(9.80665*H72*(1-D72/C72))^0.5</f>
        <v>0.38431401700061629</v>
      </c>
    </row>
    <row r="73" spans="1:21" x14ac:dyDescent="0.25">
      <c r="A73">
        <v>88</v>
      </c>
      <c r="B73">
        <v>32.200000000000003</v>
      </c>
      <c r="C73">
        <v>881</v>
      </c>
      <c r="D73">
        <f t="shared" si="10"/>
        <v>1.1565447151587369</v>
      </c>
      <c r="E73">
        <v>0.29599999999999999</v>
      </c>
      <c r="F73">
        <v>2.9499999999999998E-2</v>
      </c>
      <c r="G73" t="s">
        <v>2</v>
      </c>
      <c r="H73">
        <v>5.0799999999999998E-2</v>
      </c>
      <c r="I73">
        <v>0.23300000000000001</v>
      </c>
      <c r="J73" s="3">
        <f t="shared" si="13"/>
        <v>4.6247722521975926E-2</v>
      </c>
      <c r="K73">
        <f t="shared" si="11"/>
        <v>3.489949670250108E-2</v>
      </c>
      <c r="L73">
        <f t="shared" si="12"/>
        <v>0.99939082701909576</v>
      </c>
      <c r="M73" s="8">
        <f>+(9.80665*H73^3*(C73-D73)*C73)^0.5/E73</f>
        <v>106.64852499430658</v>
      </c>
      <c r="N73" s="3">
        <f>(C73-D73)*9.80665*H73*H73/F73</f>
        <v>754.79930577456059</v>
      </c>
      <c r="O73" s="7">
        <f>E73/(C73-D73)/SQRT(9.80665*H73^3)</f>
        <v>9.3827554465236978E-3</v>
      </c>
      <c r="P73">
        <f>I73/SQRT(9.80665*H73*(1-D73/C73))</f>
        <v>0.33033073019074433</v>
      </c>
      <c r="Q73">
        <f t="shared" si="14"/>
        <v>0.8498766387475889</v>
      </c>
      <c r="R73">
        <f t="shared" si="15"/>
        <v>0.32760023624332291</v>
      </c>
      <c r="S73">
        <f t="shared" si="16"/>
        <v>0.47032684059685037</v>
      </c>
      <c r="T73">
        <f>+S73*(K73+L73)</f>
        <v>0.48645450021587222</v>
      </c>
      <c r="U73">
        <f>+T73*(9.80665*H73*(1-D73/C73))^0.5</f>
        <v>0.34312247753894881</v>
      </c>
    </row>
    <row r="74" spans="1:21" x14ac:dyDescent="0.25">
      <c r="A74">
        <v>90</v>
      </c>
      <c r="B74">
        <v>32.200000000000003</v>
      </c>
      <c r="C74">
        <v>881</v>
      </c>
      <c r="D74">
        <f t="shared" si="10"/>
        <v>1.1565447151587369</v>
      </c>
      <c r="E74">
        <v>0.29599999999999999</v>
      </c>
      <c r="F74">
        <v>2.9499999999999998E-2</v>
      </c>
      <c r="G74" t="s">
        <v>2</v>
      </c>
      <c r="H74">
        <v>5.0799999999999998E-2</v>
      </c>
      <c r="I74">
        <v>0.22800000000000001</v>
      </c>
      <c r="J74" s="3">
        <f t="shared" si="13"/>
        <v>4.5255282124508626E-2</v>
      </c>
      <c r="K74">
        <f t="shared" si="11"/>
        <v>6.1257422745431001E-17</v>
      </c>
      <c r="L74">
        <f t="shared" si="12"/>
        <v>1</v>
      </c>
      <c r="M74" s="8">
        <f>+(9.80665*H74^3*(C74-D74)*C74)^0.5/E74</f>
        <v>106.64852499430658</v>
      </c>
      <c r="N74" s="3">
        <f>(C74-D74)*9.80665*H74*H74/F74</f>
        <v>754.79930577456059</v>
      </c>
      <c r="O74" s="7">
        <f>E74/(C74-D74)/SQRT(9.80665*H74^3)</f>
        <v>9.3827554465236978E-3</v>
      </c>
      <c r="P74">
        <f>I74/SQRT(9.80665*H74*(1-D74/C74))</f>
        <v>0.32324208791197301</v>
      </c>
      <c r="Q74">
        <f t="shared" si="14"/>
        <v>0.8498766387475889</v>
      </c>
      <c r="R74">
        <f t="shared" si="15"/>
        <v>0.32760023624332291</v>
      </c>
      <c r="S74">
        <f t="shared" si="16"/>
        <v>0.47032684059685037</v>
      </c>
      <c r="T74">
        <f>+S74*(K74+L74)</f>
        <v>0.47032684059685037</v>
      </c>
      <c r="U74">
        <f>+T74*(9.80665*H74*(1-D74/C74))^0.5</f>
        <v>0.33174677328926472</v>
      </c>
    </row>
    <row r="75" spans="1:21" x14ac:dyDescent="0.25">
      <c r="A75">
        <v>10</v>
      </c>
      <c r="B75">
        <v>27.2</v>
      </c>
      <c r="C75">
        <v>884</v>
      </c>
      <c r="D75">
        <f t="shared" si="10"/>
        <v>1.1758076184758377</v>
      </c>
      <c r="E75">
        <v>0.41199999999999998</v>
      </c>
      <c r="F75">
        <v>2.9499999999999998E-2</v>
      </c>
      <c r="G75" t="s">
        <v>2</v>
      </c>
      <c r="H75">
        <v>5.0799999999999998E-2</v>
      </c>
      <c r="I75">
        <v>0.23</v>
      </c>
      <c r="J75" s="3">
        <f t="shared" si="13"/>
        <v>3.3344990811339049E-2</v>
      </c>
      <c r="K75">
        <f t="shared" si="11"/>
        <v>0.98480775301220802</v>
      </c>
      <c r="L75">
        <f t="shared" si="12"/>
        <v>0.17364817766693033</v>
      </c>
      <c r="M75" s="8">
        <f>+(9.80665*H75^3*(C75-D75)*C75)^0.5/E75</f>
        <v>76.881515493486148</v>
      </c>
      <c r="N75" s="3">
        <f>(C75-D75)*9.80665*H75*H75/F75</f>
        <v>757.35641781279753</v>
      </c>
      <c r="O75" s="7">
        <f>E75/(C75-D75)/SQRT(9.80665*H75^3)</f>
        <v>1.3015686635565031E-2</v>
      </c>
      <c r="P75">
        <f>I75/SQRT(9.80665*H75*(1-D75/C75))</f>
        <v>0.32608037493982928</v>
      </c>
      <c r="Q75">
        <f t="shared" si="14"/>
        <v>0.99347837437734943</v>
      </c>
      <c r="R75">
        <f t="shared" si="15"/>
        <v>0.32760075511612896</v>
      </c>
      <c r="S75">
        <f t="shared" si="16"/>
        <v>0.47032627867476312</v>
      </c>
      <c r="T75">
        <f>+S75*(K75+L75)</f>
        <v>0.54485226688502852</v>
      </c>
      <c r="U75">
        <f>+T75*(9.80665*H75*(1-D75/C75))^0.5</f>
        <v>0.38431022230847472</v>
      </c>
    </row>
    <row r="76" spans="1:21" x14ac:dyDescent="0.25">
      <c r="A76">
        <v>20</v>
      </c>
      <c r="B76">
        <v>27.2</v>
      </c>
      <c r="C76">
        <v>884</v>
      </c>
      <c r="D76">
        <f t="shared" si="10"/>
        <v>1.1758076184758377</v>
      </c>
      <c r="E76">
        <v>0.41199999999999998</v>
      </c>
      <c r="F76">
        <v>2.9499999999999998E-2</v>
      </c>
      <c r="G76" t="s">
        <v>2</v>
      </c>
      <c r="H76">
        <v>5.0799999999999998E-2</v>
      </c>
      <c r="I76">
        <v>0.26500000000000001</v>
      </c>
      <c r="J76" s="3">
        <f t="shared" si="13"/>
        <v>3.8419228543499342E-2</v>
      </c>
      <c r="K76">
        <f t="shared" si="11"/>
        <v>0.93969262078590843</v>
      </c>
      <c r="L76">
        <f t="shared" si="12"/>
        <v>0.34202014332566871</v>
      </c>
      <c r="M76" s="8">
        <f>+(9.80665*H76^3*(C76-D76)*C76)^0.5/E76</f>
        <v>76.881515493486148</v>
      </c>
      <c r="N76" s="3">
        <f>(C76-D76)*9.80665*H76*H76/F76</f>
        <v>757.35641781279753</v>
      </c>
      <c r="O76" s="7">
        <f>E76/(C76-D76)/SQRT(9.80665*H76^3)</f>
        <v>1.3015686635565031E-2</v>
      </c>
      <c r="P76">
        <f>I76/SQRT(9.80665*H76*(1-D76/C76))</f>
        <v>0.37570130156110759</v>
      </c>
      <c r="Q76">
        <f t="shared" si="14"/>
        <v>0.99347837437734943</v>
      </c>
      <c r="R76">
        <f t="shared" si="15"/>
        <v>0.32760075511612896</v>
      </c>
      <c r="S76">
        <f t="shared" si="16"/>
        <v>0.47032627867476312</v>
      </c>
      <c r="T76">
        <f>+S76*(K76+L76)</f>
        <v>0.60282319467454248</v>
      </c>
      <c r="U76">
        <f>+T76*(9.80665*H76*(1-D76/C76))^0.5</f>
        <v>0.4251998753397207</v>
      </c>
    </row>
    <row r="77" spans="1:21" x14ac:dyDescent="0.25">
      <c r="A77">
        <v>30</v>
      </c>
      <c r="B77">
        <v>27.2</v>
      </c>
      <c r="C77">
        <v>884</v>
      </c>
      <c r="D77">
        <f t="shared" si="10"/>
        <v>1.1758076184758377</v>
      </c>
      <c r="E77">
        <v>0.41199999999999998</v>
      </c>
      <c r="F77">
        <v>2.9499999999999998E-2</v>
      </c>
      <c r="G77" t="s">
        <v>2</v>
      </c>
      <c r="H77">
        <v>5.0799999999999998E-2</v>
      </c>
      <c r="I77">
        <v>0.27500000000000002</v>
      </c>
      <c r="J77" s="3">
        <f t="shared" si="13"/>
        <v>3.9869010752687999E-2</v>
      </c>
      <c r="K77">
        <f t="shared" si="11"/>
        <v>0.86602540378443871</v>
      </c>
      <c r="L77">
        <f t="shared" si="12"/>
        <v>0.49999999999999994</v>
      </c>
      <c r="M77" s="8">
        <f>+(9.80665*H77^3*(C77-D77)*C77)^0.5/E77</f>
        <v>76.881515493486148</v>
      </c>
      <c r="N77" s="3">
        <f>(C77-D77)*9.80665*H77*H77/F77</f>
        <v>757.35641781279753</v>
      </c>
      <c r="O77" s="7">
        <f>E77/(C77-D77)/SQRT(9.80665*H77^3)</f>
        <v>1.3015686635565031E-2</v>
      </c>
      <c r="P77">
        <f>I77/SQRT(9.80665*H77*(1-D77/C77))</f>
        <v>0.38987870916718714</v>
      </c>
      <c r="Q77">
        <f t="shared" si="14"/>
        <v>0.99347837437734943</v>
      </c>
      <c r="R77">
        <f t="shared" si="15"/>
        <v>0.32760075511612896</v>
      </c>
      <c r="S77">
        <f t="shared" si="16"/>
        <v>0.47032627867476312</v>
      </c>
      <c r="T77">
        <f>+S77*(K77+L77)</f>
        <v>0.64247764473712565</v>
      </c>
      <c r="U77">
        <f>+T77*(9.80665*H77*(1-D77/C77))^0.5</f>
        <v>0.45317004532028793</v>
      </c>
    </row>
    <row r="78" spans="1:21" x14ac:dyDescent="0.25">
      <c r="A78">
        <v>40</v>
      </c>
      <c r="B78">
        <v>27.2</v>
      </c>
      <c r="C78">
        <v>884</v>
      </c>
      <c r="D78">
        <f t="shared" si="10"/>
        <v>1.1758076184758377</v>
      </c>
      <c r="E78">
        <v>0.41199999999999998</v>
      </c>
      <c r="F78">
        <v>2.9499999999999998E-2</v>
      </c>
      <c r="G78" t="s">
        <v>2</v>
      </c>
      <c r="H78">
        <v>5.0799999999999998E-2</v>
      </c>
      <c r="I78">
        <v>0.28100000000000003</v>
      </c>
      <c r="J78" s="3">
        <f t="shared" si="13"/>
        <v>4.0738880078201187E-2</v>
      </c>
      <c r="K78">
        <f t="shared" si="11"/>
        <v>0.76604444311897801</v>
      </c>
      <c r="L78">
        <f t="shared" si="12"/>
        <v>0.64278760968653925</v>
      </c>
      <c r="M78" s="8">
        <f>+(9.80665*H78^3*(C78-D78)*C78)^0.5/E78</f>
        <v>76.881515493486148</v>
      </c>
      <c r="N78" s="3">
        <f>(C78-D78)*9.80665*H78*H78/F78</f>
        <v>757.35641781279753</v>
      </c>
      <c r="O78" s="7">
        <f>E78/(C78-D78)/SQRT(9.80665*H78^3)</f>
        <v>1.3015686635565031E-2</v>
      </c>
      <c r="P78">
        <f>I78/SQRT(9.80665*H78*(1-D78/C78))</f>
        <v>0.39838515373083488</v>
      </c>
      <c r="Q78">
        <f t="shared" si="14"/>
        <v>0.99347837437734943</v>
      </c>
      <c r="R78">
        <f t="shared" si="15"/>
        <v>0.32760075511612896</v>
      </c>
      <c r="S78">
        <f t="shared" si="16"/>
        <v>0.47032627867476312</v>
      </c>
      <c r="T78">
        <f>+S78*(K78+L78)</f>
        <v>0.66261073667374626</v>
      </c>
      <c r="U78">
        <f>+T78*(9.80665*H78*(1-D78/C78))^0.5</f>
        <v>0.46737087278890582</v>
      </c>
    </row>
    <row r="79" spans="1:21" x14ac:dyDescent="0.25">
      <c r="A79">
        <v>50</v>
      </c>
      <c r="B79">
        <v>27.2</v>
      </c>
      <c r="C79">
        <v>884</v>
      </c>
      <c r="D79">
        <f t="shared" si="10"/>
        <v>1.1758076184758377</v>
      </c>
      <c r="E79">
        <v>0.41199999999999998</v>
      </c>
      <c r="F79">
        <v>2.9499999999999998E-2</v>
      </c>
      <c r="G79" t="s">
        <v>2</v>
      </c>
      <c r="H79">
        <v>5.0799999999999998E-2</v>
      </c>
      <c r="I79">
        <v>0.27800000000000002</v>
      </c>
      <c r="J79" s="3">
        <f t="shared" si="13"/>
        <v>4.0303945415444596E-2</v>
      </c>
      <c r="K79">
        <f t="shared" si="11"/>
        <v>0.64278760968653936</v>
      </c>
      <c r="L79">
        <f t="shared" si="12"/>
        <v>0.76604444311897801</v>
      </c>
      <c r="M79" s="8">
        <f>+(9.80665*H79^3*(C79-D79)*C79)^0.5/E79</f>
        <v>76.881515493486148</v>
      </c>
      <c r="N79" s="3">
        <f>(C79-D79)*9.80665*H79*H79/F79</f>
        <v>757.35641781279753</v>
      </c>
      <c r="O79" s="7">
        <f>E79/(C79-D79)/SQRT(9.80665*H79^3)</f>
        <v>1.3015686635565031E-2</v>
      </c>
      <c r="P79">
        <f>I79/SQRT(9.80665*H79*(1-D79/C79))</f>
        <v>0.39413193144901104</v>
      </c>
      <c r="Q79">
        <f t="shared" si="14"/>
        <v>0.99347837437734943</v>
      </c>
      <c r="R79">
        <f t="shared" si="15"/>
        <v>0.32760075511612896</v>
      </c>
      <c r="S79">
        <f t="shared" si="16"/>
        <v>0.47032627867476312</v>
      </c>
      <c r="T79">
        <f>+S79*(K79+L79)</f>
        <v>0.66261073667374637</v>
      </c>
      <c r="U79">
        <f>+T79*(9.80665*H79*(1-D79/C79))^0.5</f>
        <v>0.46737087278890588</v>
      </c>
    </row>
    <row r="80" spans="1:21" x14ac:dyDescent="0.25">
      <c r="A80">
        <v>60</v>
      </c>
      <c r="B80">
        <v>27.2</v>
      </c>
      <c r="C80">
        <v>884</v>
      </c>
      <c r="D80">
        <f t="shared" si="10"/>
        <v>1.1758076184758377</v>
      </c>
      <c r="E80">
        <v>0.41199999999999998</v>
      </c>
      <c r="F80">
        <v>2.9499999999999998E-2</v>
      </c>
      <c r="G80" t="s">
        <v>2</v>
      </c>
      <c r="H80">
        <v>5.0799999999999998E-2</v>
      </c>
      <c r="I80">
        <v>0.26400000000000001</v>
      </c>
      <c r="J80" s="3">
        <f t="shared" si="13"/>
        <v>3.8274250322580472E-2</v>
      </c>
      <c r="K80">
        <f t="shared" si="11"/>
        <v>0.50000000000000011</v>
      </c>
      <c r="L80">
        <f t="shared" si="12"/>
        <v>0.8660254037844386</v>
      </c>
      <c r="M80" s="8">
        <f>+(9.80665*H80^3*(C80-D80)*C80)^0.5/E80</f>
        <v>76.881515493486148</v>
      </c>
      <c r="N80" s="3">
        <f>(C80-D80)*9.80665*H80*H80/F80</f>
        <v>757.35641781279753</v>
      </c>
      <c r="O80" s="7">
        <f>E80/(C80-D80)/SQRT(9.80665*H80^3)</f>
        <v>1.3015686635565031E-2</v>
      </c>
      <c r="P80">
        <f>I80/SQRT(9.80665*H80*(1-D80/C80))</f>
        <v>0.37428356080049968</v>
      </c>
      <c r="Q80">
        <f t="shared" si="14"/>
        <v>0.99347837437734943</v>
      </c>
      <c r="R80">
        <f t="shared" si="15"/>
        <v>0.32760075511612896</v>
      </c>
      <c r="S80">
        <f t="shared" si="16"/>
        <v>0.47032627867476312</v>
      </c>
      <c r="T80">
        <f>+S80*(K80+L80)</f>
        <v>0.64247764473712576</v>
      </c>
      <c r="U80">
        <f>+T80*(9.80665*H80*(1-D80/C80))^0.5</f>
        <v>0.45317004532028804</v>
      </c>
    </row>
    <row r="81" spans="1:21" x14ac:dyDescent="0.25">
      <c r="A81">
        <v>70</v>
      </c>
      <c r="B81">
        <v>27.2</v>
      </c>
      <c r="C81">
        <v>884</v>
      </c>
      <c r="D81">
        <f t="shared" si="10"/>
        <v>1.1758076184758377</v>
      </c>
      <c r="E81">
        <v>0.41199999999999998</v>
      </c>
      <c r="F81">
        <v>2.9499999999999998E-2</v>
      </c>
      <c r="G81" t="s">
        <v>2</v>
      </c>
      <c r="H81">
        <v>5.0799999999999998E-2</v>
      </c>
      <c r="I81">
        <v>0.24199999999999999</v>
      </c>
      <c r="J81" s="3">
        <f t="shared" si="13"/>
        <v>3.5084729462365433E-2</v>
      </c>
      <c r="K81">
        <f t="shared" si="11"/>
        <v>0.34202014332566882</v>
      </c>
      <c r="L81">
        <f t="shared" si="12"/>
        <v>0.93969262078590832</v>
      </c>
      <c r="M81" s="8">
        <f>+(9.80665*H81^3*(C81-D81)*C81)^0.5/E81</f>
        <v>76.881515493486148</v>
      </c>
      <c r="N81" s="3">
        <f>(C81-D81)*9.80665*H81*H81/F81</f>
        <v>757.35641781279753</v>
      </c>
      <c r="O81" s="7">
        <f>E81/(C81-D81)/SQRT(9.80665*H81^3)</f>
        <v>1.3015686635565031E-2</v>
      </c>
      <c r="P81">
        <f>I81/SQRT(9.80665*H81*(1-D81/C81))</f>
        <v>0.34309326406712465</v>
      </c>
      <c r="Q81">
        <f t="shared" si="14"/>
        <v>0.99347837437734943</v>
      </c>
      <c r="R81">
        <f t="shared" si="15"/>
        <v>0.32760075511612896</v>
      </c>
      <c r="S81">
        <f t="shared" si="16"/>
        <v>0.47032627867476312</v>
      </c>
      <c r="T81">
        <f>+S81*(K81+L81)</f>
        <v>0.60282319467454248</v>
      </c>
      <c r="U81">
        <f>+T81*(9.80665*H81*(1-D81/C81))^0.5</f>
        <v>0.4251998753397207</v>
      </c>
    </row>
    <row r="82" spans="1:21" x14ac:dyDescent="0.25">
      <c r="A82">
        <v>80</v>
      </c>
      <c r="B82">
        <v>27.2</v>
      </c>
      <c r="C82">
        <v>884</v>
      </c>
      <c r="D82">
        <f t="shared" si="10"/>
        <v>1.1758076184758377</v>
      </c>
      <c r="E82">
        <v>0.41199999999999998</v>
      </c>
      <c r="F82">
        <v>2.9499999999999998E-2</v>
      </c>
      <c r="G82" t="s">
        <v>2</v>
      </c>
      <c r="H82">
        <v>5.0799999999999998E-2</v>
      </c>
      <c r="I82">
        <v>0.22600000000000001</v>
      </c>
      <c r="J82" s="3">
        <f t="shared" si="13"/>
        <v>3.2765077927663588E-2</v>
      </c>
      <c r="K82">
        <f t="shared" si="11"/>
        <v>0.17364817766693041</v>
      </c>
      <c r="L82">
        <f t="shared" si="12"/>
        <v>0.98480775301220802</v>
      </c>
      <c r="M82" s="8">
        <f>+(9.80665*H82^3*(C82-D82)*C82)^0.5/E82</f>
        <v>76.881515493486148</v>
      </c>
      <c r="N82" s="3">
        <f>(C82-D82)*9.80665*H82*H82/F82</f>
        <v>757.35641781279753</v>
      </c>
      <c r="O82" s="7">
        <f>E82/(C82-D82)/SQRT(9.80665*H82^3)</f>
        <v>1.3015686635565031E-2</v>
      </c>
      <c r="P82">
        <f>I82/SQRT(9.80665*H82*(1-D82/C82))</f>
        <v>0.32040941189739741</v>
      </c>
      <c r="Q82">
        <f t="shared" si="14"/>
        <v>0.99347837437734943</v>
      </c>
      <c r="R82">
        <f t="shared" si="15"/>
        <v>0.32760075511612896</v>
      </c>
      <c r="S82">
        <f t="shared" si="16"/>
        <v>0.47032627867476312</v>
      </c>
      <c r="T82">
        <f>+S82*(K82+L82)</f>
        <v>0.54485226688502852</v>
      </c>
      <c r="U82">
        <f>+T82*(9.80665*H82*(1-D82/C82))^0.5</f>
        <v>0.38431022230847472</v>
      </c>
    </row>
    <row r="83" spans="1:21" x14ac:dyDescent="0.25">
      <c r="A83">
        <v>88</v>
      </c>
      <c r="B83">
        <v>27.2</v>
      </c>
      <c r="C83">
        <v>884</v>
      </c>
      <c r="D83">
        <f t="shared" si="10"/>
        <v>1.1758076184758377</v>
      </c>
      <c r="E83">
        <v>0.41199999999999998</v>
      </c>
      <c r="F83">
        <v>2.9499999999999998E-2</v>
      </c>
      <c r="G83" t="s">
        <v>2</v>
      </c>
      <c r="H83">
        <v>5.0799999999999998E-2</v>
      </c>
      <c r="I83">
        <v>0.21099999999999999</v>
      </c>
      <c r="J83" s="3">
        <f t="shared" si="13"/>
        <v>3.0590404613880608E-2</v>
      </c>
      <c r="K83">
        <f t="shared" si="11"/>
        <v>3.489949670250108E-2</v>
      </c>
      <c r="L83">
        <f t="shared" si="12"/>
        <v>0.99939082701909576</v>
      </c>
      <c r="M83" s="8">
        <f>+(9.80665*H83^3*(C83-D83)*C83)^0.5/E83</f>
        <v>76.881515493486148</v>
      </c>
      <c r="N83" s="3">
        <f>(C83-D83)*9.80665*H83*H83/F83</f>
        <v>757.35641781279753</v>
      </c>
      <c r="O83" s="7">
        <f>E83/(C83-D83)/SQRT(9.80665*H83^3)</f>
        <v>1.3015686635565031E-2</v>
      </c>
      <c r="P83">
        <f>I83/SQRT(9.80665*H83*(1-D83/C83))</f>
        <v>0.29914330048827814</v>
      </c>
      <c r="Q83">
        <f t="shared" si="14"/>
        <v>0.99347837437734943</v>
      </c>
      <c r="R83">
        <f t="shared" si="15"/>
        <v>0.32760075511612896</v>
      </c>
      <c r="S83">
        <f t="shared" si="16"/>
        <v>0.47032627867476312</v>
      </c>
      <c r="T83">
        <f>+S83*(K83+L83)</f>
        <v>0.48645391902529467</v>
      </c>
      <c r="U83">
        <f>+T83*(9.80665*H83*(1-D83/C83))^0.5</f>
        <v>0.34311908956944592</v>
      </c>
    </row>
    <row r="84" spans="1:21" x14ac:dyDescent="0.25">
      <c r="A84">
        <v>90</v>
      </c>
      <c r="B84">
        <v>27.2</v>
      </c>
      <c r="C84">
        <v>884</v>
      </c>
      <c r="D84">
        <f t="shared" si="10"/>
        <v>1.1758076184758377</v>
      </c>
      <c r="E84">
        <v>0.41199999999999998</v>
      </c>
      <c r="F84">
        <v>2.9499999999999998E-2</v>
      </c>
      <c r="G84" t="s">
        <v>2</v>
      </c>
      <c r="H84">
        <v>5.0799999999999998E-2</v>
      </c>
      <c r="I84">
        <v>0.20699999999999999</v>
      </c>
      <c r="J84" s="3">
        <f t="shared" si="13"/>
        <v>3.001049173020514E-2</v>
      </c>
      <c r="K84">
        <f t="shared" si="11"/>
        <v>6.1257422745431001E-17</v>
      </c>
      <c r="L84">
        <f t="shared" si="12"/>
        <v>1</v>
      </c>
      <c r="M84" s="8">
        <f>+(9.80665*H84^3*(C84-D84)*C84)^0.5/E84</f>
        <v>76.881515493486148</v>
      </c>
      <c r="N84" s="3">
        <f>(C84-D84)*9.80665*H84*H84/F84</f>
        <v>757.35641781279753</v>
      </c>
      <c r="O84" s="7">
        <f>E84/(C84-D84)/SQRT(9.80665*H84^3)</f>
        <v>1.3015686635565031E-2</v>
      </c>
      <c r="P84">
        <f>I84/SQRT(9.80665*H84*(1-D84/C84))</f>
        <v>0.29347233744584628</v>
      </c>
      <c r="Q84">
        <f t="shared" si="14"/>
        <v>0.99347837437734943</v>
      </c>
      <c r="R84">
        <f t="shared" si="15"/>
        <v>0.32760075511612896</v>
      </c>
      <c r="S84">
        <f t="shared" si="16"/>
        <v>0.47032627867476312</v>
      </c>
      <c r="T84">
        <f>+S84*(K84+L84)</f>
        <v>0.47032627867476312</v>
      </c>
      <c r="U84">
        <f>+T84*(9.80665*H84*(1-D84/C84))^0.5</f>
        <v>0.33174349764274152</v>
      </c>
    </row>
    <row r="85" spans="1:21" x14ac:dyDescent="0.25">
      <c r="A85">
        <v>10</v>
      </c>
      <c r="B85">
        <v>22.5</v>
      </c>
      <c r="C85">
        <v>887</v>
      </c>
      <c r="D85">
        <f t="shared" si="10"/>
        <v>1.1945091271284147</v>
      </c>
      <c r="E85">
        <v>0.64500000000000002</v>
      </c>
      <c r="F85">
        <v>2.9499999999999998E-2</v>
      </c>
      <c r="G85" t="s">
        <v>2</v>
      </c>
      <c r="H85">
        <v>5.0799999999999998E-2</v>
      </c>
      <c r="I85">
        <v>0.21299999999999999</v>
      </c>
      <c r="J85" s="3">
        <f t="shared" si="13"/>
        <v>2.0038862882450076E-2</v>
      </c>
      <c r="K85">
        <f t="shared" si="11"/>
        <v>0.98480775301220802</v>
      </c>
      <c r="L85">
        <f t="shared" si="12"/>
        <v>0.17364817766693033</v>
      </c>
      <c r="M85" s="8">
        <f>+(9.80665*H85^3*(C85-D85)*C85)^0.5/E85</f>
        <v>49.275062693456199</v>
      </c>
      <c r="N85" s="3">
        <f>(C85-D85)*9.80665*H85*H85/F85</f>
        <v>759.91401145978011</v>
      </c>
      <c r="O85" s="7">
        <f>E85/(C85-D85)/SQRT(9.80665*H85^3)</f>
        <v>2.0307919835846702E-2</v>
      </c>
      <c r="P85">
        <f>I85/SQRT(9.80665*H85*(1-D85/C85))</f>
        <v>0.3019812895889078</v>
      </c>
      <c r="Q85">
        <f t="shared" si="14"/>
        <v>1.1881372666884262</v>
      </c>
      <c r="R85">
        <f t="shared" si="15"/>
        <v>0.32760286019655621</v>
      </c>
      <c r="S85">
        <f t="shared" si="16"/>
        <v>0.47032399894917282</v>
      </c>
      <c r="T85">
        <f>+S85*(K85+L85)</f>
        <v>0.54484962592339814</v>
      </c>
      <c r="U85">
        <f>+T85*(9.80665*H85*(1-D85/C85))^0.5</f>
        <v>0.38430516830916467</v>
      </c>
    </row>
    <row r="86" spans="1:21" x14ac:dyDescent="0.25">
      <c r="A86">
        <v>20</v>
      </c>
      <c r="B86">
        <v>22.5</v>
      </c>
      <c r="C86">
        <v>887</v>
      </c>
      <c r="D86">
        <f t="shared" si="10"/>
        <v>1.1945091271284147</v>
      </c>
      <c r="E86">
        <v>0.64500000000000002</v>
      </c>
      <c r="F86">
        <v>2.9499999999999998E-2</v>
      </c>
      <c r="G86" t="s">
        <v>2</v>
      </c>
      <c r="H86">
        <v>5.0799999999999998E-2</v>
      </c>
      <c r="I86">
        <v>0.23400000000000001</v>
      </c>
      <c r="J86" s="3">
        <f t="shared" si="13"/>
        <v>2.2014525420156417E-2</v>
      </c>
      <c r="K86">
        <f t="shared" si="11"/>
        <v>0.93969262078590843</v>
      </c>
      <c r="L86">
        <f t="shared" si="12"/>
        <v>0.34202014332566871</v>
      </c>
      <c r="M86" s="8">
        <f>+(9.80665*H86^3*(C86-D86)*C86)^0.5/E86</f>
        <v>49.275062693456199</v>
      </c>
      <c r="N86" s="3">
        <f>(C86-D86)*9.80665*H86*H86/F86</f>
        <v>759.91401145978011</v>
      </c>
      <c r="O86" s="7">
        <f>E86/(C86-D86)/SQRT(9.80665*H86^3)</f>
        <v>2.0307919835846702E-2</v>
      </c>
      <c r="P86">
        <f>I86/SQRT(9.80665*H86*(1-D86/C86))</f>
        <v>0.3317540927878142</v>
      </c>
      <c r="Q86">
        <f t="shared" si="14"/>
        <v>1.1881372666884262</v>
      </c>
      <c r="R86">
        <f t="shared" si="15"/>
        <v>0.32760286019655621</v>
      </c>
      <c r="S86">
        <f t="shared" si="16"/>
        <v>0.47032399894917282</v>
      </c>
      <c r="T86">
        <f>+S86*(K86+L86)</f>
        <v>0.60282027272115479</v>
      </c>
      <c r="U86">
        <f>+T86*(9.80665*H86*(1-D86/C86))^0.5</f>
        <v>0.42519428360743816</v>
      </c>
    </row>
    <row r="87" spans="1:21" x14ac:dyDescent="0.25">
      <c r="A87">
        <v>30</v>
      </c>
      <c r="B87">
        <v>22.5</v>
      </c>
      <c r="C87">
        <v>887</v>
      </c>
      <c r="D87">
        <f t="shared" si="10"/>
        <v>1.1945091271284147</v>
      </c>
      <c r="E87">
        <v>0.64500000000000002</v>
      </c>
      <c r="F87">
        <v>2.9499999999999998E-2</v>
      </c>
      <c r="G87" t="s">
        <v>2</v>
      </c>
      <c r="H87">
        <v>5.0799999999999998E-2</v>
      </c>
      <c r="I87">
        <v>0.251</v>
      </c>
      <c r="J87" s="3">
        <f t="shared" si="13"/>
        <v>2.3613871284013939E-2</v>
      </c>
      <c r="K87">
        <f t="shared" si="11"/>
        <v>0.86602540378443871</v>
      </c>
      <c r="L87">
        <f t="shared" si="12"/>
        <v>0.49999999999999994</v>
      </c>
      <c r="M87" s="8">
        <f>+(9.80665*H87^3*(C87-D87)*C87)^0.5/E87</f>
        <v>49.275062693456199</v>
      </c>
      <c r="N87" s="3">
        <f>(C87-D87)*9.80665*H87*H87/F87</f>
        <v>759.91401145978011</v>
      </c>
      <c r="O87" s="7">
        <f>E87/(C87-D87)/SQRT(9.80665*H87^3)</f>
        <v>2.0307919835846702E-2</v>
      </c>
      <c r="P87">
        <f>I87/SQRT(9.80665*H87*(1-D87/C87))</f>
        <v>0.35585588585359557</v>
      </c>
      <c r="Q87">
        <f t="shared" si="14"/>
        <v>1.1881372666884262</v>
      </c>
      <c r="R87">
        <f t="shared" si="15"/>
        <v>0.32760286019655621</v>
      </c>
      <c r="S87">
        <f t="shared" si="16"/>
        <v>0.47032399894917282</v>
      </c>
      <c r="T87">
        <f>+S87*(K87+L87)</f>
        <v>0.64247453057405568</v>
      </c>
      <c r="U87">
        <f>+T87*(9.80665*H87*(1-D87/C87))^0.5</f>
        <v>0.45316408575698874</v>
      </c>
    </row>
    <row r="88" spans="1:21" x14ac:dyDescent="0.25">
      <c r="A88">
        <v>40</v>
      </c>
      <c r="B88">
        <v>22.5</v>
      </c>
      <c r="C88">
        <v>887</v>
      </c>
      <c r="D88">
        <f t="shared" si="10"/>
        <v>1.1945091271284147</v>
      </c>
      <c r="E88">
        <v>0.64500000000000002</v>
      </c>
      <c r="F88">
        <v>2.9499999999999998E-2</v>
      </c>
      <c r="G88" t="s">
        <v>2</v>
      </c>
      <c r="H88">
        <v>5.0799999999999998E-2</v>
      </c>
      <c r="I88">
        <v>0.26100000000000001</v>
      </c>
      <c r="J88" s="3">
        <f t="shared" si="13"/>
        <v>2.4554662968636006E-2</v>
      </c>
      <c r="K88">
        <f t="shared" si="11"/>
        <v>0.76604444311897801</v>
      </c>
      <c r="L88">
        <f t="shared" si="12"/>
        <v>0.64278760968653925</v>
      </c>
      <c r="M88" s="8">
        <f>+(9.80665*H88^3*(C88-D88)*C88)^0.5/E88</f>
        <v>49.275062693456199</v>
      </c>
      <c r="N88" s="3">
        <f>(C88-D88)*9.80665*H88*H88/F88</f>
        <v>759.91401145978011</v>
      </c>
      <c r="O88" s="7">
        <f>E88/(C88-D88)/SQRT(9.80665*H88^3)</f>
        <v>2.0307919835846702E-2</v>
      </c>
      <c r="P88">
        <f>I88/SQRT(9.80665*H88*(1-D88/C88))</f>
        <v>0.37003341118640815</v>
      </c>
      <c r="Q88">
        <f t="shared" si="14"/>
        <v>1.1881372666884262</v>
      </c>
      <c r="R88">
        <f t="shared" si="15"/>
        <v>0.32760286019655621</v>
      </c>
      <c r="S88">
        <f t="shared" si="16"/>
        <v>0.47032399894917282</v>
      </c>
      <c r="T88">
        <f>+S88*(K88+L88)</f>
        <v>0.66260752492326302</v>
      </c>
      <c r="U88">
        <f>+T88*(9.80665*H88*(1-D88/C88))^0.5</f>
        <v>0.46736472647290506</v>
      </c>
    </row>
    <row r="89" spans="1:21" x14ac:dyDescent="0.25">
      <c r="A89">
        <v>50</v>
      </c>
      <c r="B89">
        <v>22.5</v>
      </c>
      <c r="C89">
        <v>887</v>
      </c>
      <c r="D89">
        <f t="shared" si="10"/>
        <v>1.1945091271284147</v>
      </c>
      <c r="E89">
        <v>0.64500000000000002</v>
      </c>
      <c r="F89">
        <v>2.9499999999999998E-2</v>
      </c>
      <c r="G89" t="s">
        <v>2</v>
      </c>
      <c r="H89">
        <v>5.0799999999999998E-2</v>
      </c>
      <c r="I89">
        <v>0.25700000000000001</v>
      </c>
      <c r="J89" s="3">
        <f t="shared" si="13"/>
        <v>2.4178346294787177E-2</v>
      </c>
      <c r="K89">
        <f t="shared" si="11"/>
        <v>0.64278760968653936</v>
      </c>
      <c r="L89">
        <f t="shared" si="12"/>
        <v>0.76604444311897801</v>
      </c>
      <c r="M89" s="8">
        <f>+(9.80665*H89^3*(C89-D89)*C89)^0.5/E89</f>
        <v>49.275062693456199</v>
      </c>
      <c r="N89" s="3">
        <f>(C89-D89)*9.80665*H89*H89/F89</f>
        <v>759.91401145978011</v>
      </c>
      <c r="O89" s="7">
        <f>E89/(C89-D89)/SQRT(9.80665*H89^3)</f>
        <v>2.0307919835846702E-2</v>
      </c>
      <c r="P89">
        <f>I89/SQRT(9.80665*H89*(1-D89/C89))</f>
        <v>0.3643624010532831</v>
      </c>
      <c r="Q89">
        <f t="shared" si="14"/>
        <v>1.1881372666884262</v>
      </c>
      <c r="R89">
        <f t="shared" si="15"/>
        <v>0.32760286019655621</v>
      </c>
      <c r="S89">
        <f t="shared" si="16"/>
        <v>0.47032399894917282</v>
      </c>
      <c r="T89">
        <f>+S89*(K89+L89)</f>
        <v>0.66260752492326314</v>
      </c>
      <c r="U89">
        <f>+T89*(9.80665*H89*(1-D89/C89))^0.5</f>
        <v>0.46736472647290517</v>
      </c>
    </row>
    <row r="90" spans="1:21" x14ac:dyDescent="0.25">
      <c r="A90">
        <v>60</v>
      </c>
      <c r="B90">
        <v>22.5</v>
      </c>
      <c r="C90">
        <v>887</v>
      </c>
      <c r="D90">
        <f t="shared" si="10"/>
        <v>1.1945091271284147</v>
      </c>
      <c r="E90">
        <v>0.64500000000000002</v>
      </c>
      <c r="F90">
        <v>2.9499999999999998E-2</v>
      </c>
      <c r="G90" t="s">
        <v>2</v>
      </c>
      <c r="H90">
        <v>5.0799999999999998E-2</v>
      </c>
      <c r="I90">
        <v>0.247</v>
      </c>
      <c r="J90" s="3">
        <f t="shared" si="13"/>
        <v>2.323755461016511E-2</v>
      </c>
      <c r="K90">
        <f t="shared" si="11"/>
        <v>0.50000000000000011</v>
      </c>
      <c r="L90">
        <f t="shared" si="12"/>
        <v>0.8660254037844386</v>
      </c>
      <c r="M90" s="8">
        <f>+(9.80665*H90^3*(C90-D90)*C90)^0.5/E90</f>
        <v>49.275062693456199</v>
      </c>
      <c r="N90" s="3">
        <f>(C90-D90)*9.80665*H90*H90/F90</f>
        <v>759.91401145978011</v>
      </c>
      <c r="O90" s="7">
        <f>E90/(C90-D90)/SQRT(9.80665*H90^3)</f>
        <v>2.0307919835846702E-2</v>
      </c>
      <c r="P90">
        <f>I90/SQRT(9.80665*H90*(1-D90/C90))</f>
        <v>0.35018487572047052</v>
      </c>
      <c r="Q90">
        <f t="shared" si="14"/>
        <v>1.1881372666884262</v>
      </c>
      <c r="R90">
        <f t="shared" si="15"/>
        <v>0.32760286019655621</v>
      </c>
      <c r="S90">
        <f t="shared" si="16"/>
        <v>0.47032399894917282</v>
      </c>
      <c r="T90">
        <f>+S90*(K90+L90)</f>
        <v>0.64247453057405579</v>
      </c>
      <c r="U90">
        <f>+T90*(9.80665*H90*(1-D90/C90))^0.5</f>
        <v>0.4531640857569888</v>
      </c>
    </row>
    <row r="91" spans="1:21" x14ac:dyDescent="0.25">
      <c r="A91">
        <v>70</v>
      </c>
      <c r="B91">
        <v>22.5</v>
      </c>
      <c r="C91">
        <v>887</v>
      </c>
      <c r="D91">
        <f t="shared" si="10"/>
        <v>1.1945091271284147</v>
      </c>
      <c r="E91">
        <v>0.64500000000000002</v>
      </c>
      <c r="F91">
        <v>2.9499999999999998E-2</v>
      </c>
      <c r="G91" t="s">
        <v>2</v>
      </c>
      <c r="H91">
        <v>5.0799999999999998E-2</v>
      </c>
      <c r="I91">
        <v>0.23599999999999999</v>
      </c>
      <c r="J91" s="3">
        <f t="shared" si="13"/>
        <v>2.2202683757080829E-2</v>
      </c>
      <c r="K91">
        <f t="shared" si="11"/>
        <v>0.34202014332566882</v>
      </c>
      <c r="L91">
        <f t="shared" si="12"/>
        <v>0.93969262078590832</v>
      </c>
      <c r="M91" s="8">
        <f>+(9.80665*H91^3*(C91-D91)*C91)^0.5/E91</f>
        <v>49.275062693456199</v>
      </c>
      <c r="N91" s="3">
        <f>(C91-D91)*9.80665*H91*H91/F91</f>
        <v>759.91401145978011</v>
      </c>
      <c r="O91" s="7">
        <f>E91/(C91-D91)/SQRT(9.80665*H91^3)</f>
        <v>2.0307919835846702E-2</v>
      </c>
      <c r="P91">
        <f>I91/SQRT(9.80665*H91*(1-D91/C91))</f>
        <v>0.3345895978543767</v>
      </c>
      <c r="Q91">
        <f t="shared" si="14"/>
        <v>1.1881372666884262</v>
      </c>
      <c r="R91">
        <f t="shared" si="15"/>
        <v>0.32760286019655621</v>
      </c>
      <c r="S91">
        <f t="shared" si="16"/>
        <v>0.47032399894917282</v>
      </c>
      <c r="T91">
        <f>+S91*(K91+L91)</f>
        <v>0.60282027272115479</v>
      </c>
      <c r="U91">
        <f>+T91*(9.80665*H91*(1-D91/C91))^0.5</f>
        <v>0.42519428360743816</v>
      </c>
    </row>
    <row r="92" spans="1:21" x14ac:dyDescent="0.25">
      <c r="A92">
        <v>80</v>
      </c>
      <c r="B92">
        <v>22.5</v>
      </c>
      <c r="C92">
        <v>887</v>
      </c>
      <c r="D92">
        <f t="shared" si="10"/>
        <v>1.1945091271284147</v>
      </c>
      <c r="E92">
        <v>0.64500000000000002</v>
      </c>
      <c r="F92">
        <v>2.9499999999999998E-2</v>
      </c>
      <c r="G92" t="s">
        <v>2</v>
      </c>
      <c r="H92">
        <v>5.0799999999999998E-2</v>
      </c>
      <c r="I92">
        <v>0.215</v>
      </c>
      <c r="J92" s="3">
        <f t="shared" si="13"/>
        <v>2.0227021219374485E-2</v>
      </c>
      <c r="K92">
        <f t="shared" si="11"/>
        <v>0.17364817766693041</v>
      </c>
      <c r="L92">
        <f t="shared" si="12"/>
        <v>0.98480775301220802</v>
      </c>
      <c r="M92" s="8">
        <f>+(9.80665*H92^3*(C92-D92)*C92)^0.5/E92</f>
        <v>49.275062693456199</v>
      </c>
      <c r="N92" s="3">
        <f>(C92-D92)*9.80665*H92*H92/F92</f>
        <v>759.91401145978011</v>
      </c>
      <c r="O92" s="7">
        <f>E92/(C92-D92)/SQRT(9.80665*H92^3)</f>
        <v>2.0307919835846702E-2</v>
      </c>
      <c r="P92">
        <f>I92/SQRT(9.80665*H92*(1-D92/C92))</f>
        <v>0.30481679465547029</v>
      </c>
      <c r="Q92">
        <f t="shared" si="14"/>
        <v>1.1881372666884262</v>
      </c>
      <c r="R92">
        <f t="shared" si="15"/>
        <v>0.32760286019655621</v>
      </c>
      <c r="S92">
        <f t="shared" si="16"/>
        <v>0.47032399894917282</v>
      </c>
      <c r="T92">
        <f>+S92*(K92+L92)</f>
        <v>0.54484962592339814</v>
      </c>
      <c r="U92">
        <f>+T92*(9.80665*H92*(1-D92/C92))^0.5</f>
        <v>0.38430516830916467</v>
      </c>
    </row>
    <row r="93" spans="1:21" x14ac:dyDescent="0.25">
      <c r="A93">
        <v>88</v>
      </c>
      <c r="B93">
        <v>22.5</v>
      </c>
      <c r="C93">
        <v>887</v>
      </c>
      <c r="D93">
        <f t="shared" si="10"/>
        <v>1.1945091271284147</v>
      </c>
      <c r="E93">
        <v>0.64500000000000002</v>
      </c>
      <c r="F93">
        <v>2.9499999999999998E-2</v>
      </c>
      <c r="G93" t="s">
        <v>2</v>
      </c>
      <c r="H93">
        <v>5.0799999999999998E-2</v>
      </c>
      <c r="I93">
        <v>0.20200000000000001</v>
      </c>
      <c r="J93" s="3">
        <f t="shared" si="13"/>
        <v>1.9003992029365799E-2</v>
      </c>
      <c r="K93">
        <f t="shared" si="11"/>
        <v>3.489949670250108E-2</v>
      </c>
      <c r="L93">
        <f t="shared" si="12"/>
        <v>0.99939082701909576</v>
      </c>
      <c r="M93" s="8">
        <f>+(9.80665*H93^3*(C93-D93)*C93)^0.5/E93</f>
        <v>49.275062693456199</v>
      </c>
      <c r="N93" s="3">
        <f>(C93-D93)*9.80665*H93*H93/F93</f>
        <v>759.91401145978011</v>
      </c>
      <c r="O93" s="7">
        <f>E93/(C93-D93)/SQRT(9.80665*H93^3)</f>
        <v>2.0307919835846702E-2</v>
      </c>
      <c r="P93">
        <f>I93/SQRT(9.80665*H93*(1-D93/C93))</f>
        <v>0.28638601172281397</v>
      </c>
      <c r="Q93">
        <f t="shared" si="14"/>
        <v>1.1881372666884262</v>
      </c>
      <c r="R93">
        <f t="shared" si="15"/>
        <v>0.32760286019655621</v>
      </c>
      <c r="S93">
        <f t="shared" si="16"/>
        <v>0.47032399894917282</v>
      </c>
      <c r="T93">
        <f>+S93*(K93+L93)</f>
        <v>0.48645156112717591</v>
      </c>
      <c r="U93">
        <f>+T93*(9.80665*H93*(1-D93/C93))^0.5</f>
        <v>0.34311457726781747</v>
      </c>
    </row>
    <row r="94" spans="1:21" x14ac:dyDescent="0.25">
      <c r="A94">
        <v>90</v>
      </c>
      <c r="B94">
        <v>22.5</v>
      </c>
      <c r="C94">
        <v>887</v>
      </c>
      <c r="D94">
        <f t="shared" si="10"/>
        <v>1.1945091271284147</v>
      </c>
      <c r="E94">
        <v>0.64500000000000002</v>
      </c>
      <c r="F94">
        <v>2.9499999999999998E-2</v>
      </c>
      <c r="G94" t="s">
        <v>2</v>
      </c>
      <c r="H94">
        <v>5.0799999999999998E-2</v>
      </c>
      <c r="I94">
        <v>0.19800000000000001</v>
      </c>
      <c r="J94" s="3">
        <f t="shared" si="13"/>
        <v>1.862767535551697E-2</v>
      </c>
      <c r="K94">
        <f t="shared" si="11"/>
        <v>6.1257422745431001E-17</v>
      </c>
      <c r="L94">
        <f t="shared" si="12"/>
        <v>1</v>
      </c>
      <c r="M94" s="8">
        <f>+(9.80665*H94^3*(C94-D94)*C94)^0.5/E94</f>
        <v>49.275062693456199</v>
      </c>
      <c r="N94" s="3">
        <f>(C94-D94)*9.80665*H94*H94/F94</f>
        <v>759.91401145978011</v>
      </c>
      <c r="O94" s="7">
        <f>E94/(C94-D94)/SQRT(9.80665*H94^3)</f>
        <v>2.0307919835846702E-2</v>
      </c>
      <c r="P94">
        <f>I94/SQRT(9.80665*H94*(1-D94/C94))</f>
        <v>0.28071500158968893</v>
      </c>
      <c r="Q94">
        <f t="shared" si="14"/>
        <v>1.1881372666884262</v>
      </c>
      <c r="R94">
        <f t="shared" si="15"/>
        <v>0.32760286019655621</v>
      </c>
      <c r="S94">
        <f t="shared" si="16"/>
        <v>0.47032399894917282</v>
      </c>
      <c r="T94">
        <f>+S94*(K94+L94)</f>
        <v>0.47032399894917282</v>
      </c>
      <c r="U94">
        <f>+T94*(9.80665*H94*(1-D94/C94))^0.5</f>
        <v>0.3317391349396156</v>
      </c>
    </row>
    <row r="95" spans="1:21" x14ac:dyDescent="0.25">
      <c r="A95">
        <v>10</v>
      </c>
      <c r="B95">
        <v>16.100000000000001</v>
      </c>
      <c r="C95">
        <v>891</v>
      </c>
      <c r="D95">
        <f t="shared" si="10"/>
        <v>1.220952774356439</v>
      </c>
      <c r="E95">
        <v>0.93400000000000005</v>
      </c>
      <c r="F95">
        <v>2.9499999999999998E-2</v>
      </c>
      <c r="G95" t="s">
        <v>2</v>
      </c>
      <c r="H95">
        <v>5.0799999999999998E-2</v>
      </c>
      <c r="I95">
        <v>0.191</v>
      </c>
      <c r="J95" s="3">
        <f t="shared" si="13"/>
        <v>1.2683790769834748E-2</v>
      </c>
      <c r="K95">
        <f t="shared" si="11"/>
        <v>0.98480775301220802</v>
      </c>
      <c r="L95">
        <f t="shared" si="12"/>
        <v>0.17364817766693033</v>
      </c>
      <c r="M95" s="8">
        <f>+(9.80665*H95^3*(C95-D95)*C95)^0.5/E95</f>
        <v>34.18133095664281</v>
      </c>
      <c r="N95" s="3">
        <f>(C95-D95)*9.80665*H95*H95/F95</f>
        <v>763.32284238136413</v>
      </c>
      <c r="O95" s="7">
        <f>E95/(C95-D95)/SQRT(9.80665*H95^3)</f>
        <v>2.9275801604148256E-2</v>
      </c>
      <c r="P95">
        <f>I95/SQRT(9.80665*H95*(1-D95/C95))</f>
        <v>0.27079393801297419</v>
      </c>
      <c r="Q95">
        <f t="shared" si="14"/>
        <v>1.3489192894842694</v>
      </c>
      <c r="R95">
        <f t="shared" si="15"/>
        <v>0.32760735612634351</v>
      </c>
      <c r="S95">
        <f t="shared" si="16"/>
        <v>0.47031913005762666</v>
      </c>
      <c r="T95">
        <f>+S95*(K95+L95)</f>
        <v>0.54484398552711066</v>
      </c>
      <c r="U95">
        <f>+T95*(9.80665*H95*(1-D95/C95))^0.5</f>
        <v>0.3842966426770314</v>
      </c>
    </row>
    <row r="96" spans="1:21" x14ac:dyDescent="0.25">
      <c r="A96">
        <v>20</v>
      </c>
      <c r="B96">
        <v>16.100000000000001</v>
      </c>
      <c r="C96">
        <v>891</v>
      </c>
      <c r="D96">
        <f t="shared" si="10"/>
        <v>1.220952774356439</v>
      </c>
      <c r="E96">
        <v>0.93400000000000005</v>
      </c>
      <c r="F96">
        <v>2.9499999999999998E-2</v>
      </c>
      <c r="G96" t="s">
        <v>2</v>
      </c>
      <c r="H96">
        <v>5.0799999999999998E-2</v>
      </c>
      <c r="I96">
        <v>0.20899999999999999</v>
      </c>
      <c r="J96" s="3">
        <f t="shared" si="13"/>
        <v>1.3879121837149016E-2</v>
      </c>
      <c r="K96">
        <f t="shared" si="11"/>
        <v>0.93969262078590843</v>
      </c>
      <c r="L96">
        <f t="shared" si="12"/>
        <v>0.34202014332566871</v>
      </c>
      <c r="M96" s="8">
        <f>+(9.80665*H96^3*(C96-D96)*C96)^0.5/E96</f>
        <v>34.18133095664281</v>
      </c>
      <c r="N96" s="3">
        <f>(C96-D96)*9.80665*H96*H96/F96</f>
        <v>763.32284238136413</v>
      </c>
      <c r="O96" s="7">
        <f>E96/(C96-D96)/SQRT(9.80665*H96^3)</f>
        <v>2.9275801604148256E-2</v>
      </c>
      <c r="P96">
        <f>I96/SQRT(9.80665*H96*(1-D96/C96))</f>
        <v>0.2963137855744063</v>
      </c>
      <c r="Q96">
        <f t="shared" si="14"/>
        <v>1.3489192894842694</v>
      </c>
      <c r="R96">
        <f t="shared" si="15"/>
        <v>0.32760735612634351</v>
      </c>
      <c r="S96">
        <f t="shared" si="16"/>
        <v>0.47031913005762666</v>
      </c>
      <c r="T96">
        <f>+S96*(K96+L96)</f>
        <v>0.60281403220071295</v>
      </c>
      <c r="U96">
        <f>+T96*(9.80665*H96*(1-D96/C96))^0.5</f>
        <v>0.42518485086922347</v>
      </c>
    </row>
    <row r="97" spans="1:21" x14ac:dyDescent="0.25">
      <c r="A97">
        <v>30</v>
      </c>
      <c r="B97">
        <v>16.100000000000001</v>
      </c>
      <c r="C97">
        <v>891</v>
      </c>
      <c r="D97">
        <f t="shared" si="10"/>
        <v>1.220952774356439</v>
      </c>
      <c r="E97">
        <v>0.93400000000000005</v>
      </c>
      <c r="F97">
        <v>2.9499999999999998E-2</v>
      </c>
      <c r="G97" t="s">
        <v>2</v>
      </c>
      <c r="H97">
        <v>5.0799999999999998E-2</v>
      </c>
      <c r="I97">
        <v>0.22600000000000001</v>
      </c>
      <c r="J97" s="3">
        <f t="shared" si="13"/>
        <v>1.5008045622945826E-2</v>
      </c>
      <c r="K97">
        <f t="shared" si="11"/>
        <v>0.86602540378443871</v>
      </c>
      <c r="L97">
        <f t="shared" si="12"/>
        <v>0.49999999999999994</v>
      </c>
      <c r="M97" s="8">
        <f>+(9.80665*H97^3*(C97-D97)*C97)^0.5/E97</f>
        <v>34.18133095664281</v>
      </c>
      <c r="N97" s="3">
        <f>(C97-D97)*9.80665*H97*H97/F97</f>
        <v>763.32284238136413</v>
      </c>
      <c r="O97" s="7">
        <f>E97/(C97-D97)/SQRT(9.80665*H97^3)</f>
        <v>2.9275801604148256E-2</v>
      </c>
      <c r="P97">
        <f>I97/SQRT(9.80665*H97*(1-D97/C97))</f>
        <v>0.32041586382686998</v>
      </c>
      <c r="Q97">
        <f t="shared" si="14"/>
        <v>1.3489192894842694</v>
      </c>
      <c r="R97">
        <f t="shared" si="15"/>
        <v>0.32760735612634351</v>
      </c>
      <c r="S97">
        <f t="shared" si="16"/>
        <v>0.47031913005762666</v>
      </c>
      <c r="T97">
        <f>+S97*(K97+L97)</f>
        <v>0.64246787954451534</v>
      </c>
      <c r="U97">
        <f>+T97*(9.80665*H97*(1-D97/C97))^0.5</f>
        <v>0.45315403252167014</v>
      </c>
    </row>
    <row r="98" spans="1:21" x14ac:dyDescent="0.25">
      <c r="A98">
        <v>40</v>
      </c>
      <c r="B98">
        <v>16.100000000000001</v>
      </c>
      <c r="C98">
        <v>891</v>
      </c>
      <c r="D98">
        <f t="shared" si="10"/>
        <v>1.220952774356439</v>
      </c>
      <c r="E98">
        <v>0.93400000000000005</v>
      </c>
      <c r="F98">
        <v>2.9499999999999998E-2</v>
      </c>
      <c r="G98" t="s">
        <v>2</v>
      </c>
      <c r="H98">
        <v>5.0799999999999998E-2</v>
      </c>
      <c r="I98">
        <v>0.23400000000000001</v>
      </c>
      <c r="J98" s="3">
        <f t="shared" si="13"/>
        <v>1.5539303875085505E-2</v>
      </c>
      <c r="K98">
        <f t="shared" si="11"/>
        <v>0.76604444311897801</v>
      </c>
      <c r="L98">
        <f t="shared" si="12"/>
        <v>0.64278760968653925</v>
      </c>
      <c r="M98" s="8">
        <f>+(9.80665*H98^3*(C98-D98)*C98)^0.5/E98</f>
        <v>34.18133095664281</v>
      </c>
      <c r="N98" s="3">
        <f>(C98-D98)*9.80665*H98*H98/F98</f>
        <v>763.32284238136413</v>
      </c>
      <c r="O98" s="7">
        <f>E98/(C98-D98)/SQRT(9.80665*H98^3)</f>
        <v>2.9275801604148256E-2</v>
      </c>
      <c r="P98">
        <f>I98/SQRT(9.80665*H98*(1-D98/C98))</f>
        <v>0.33175801829861762</v>
      </c>
      <c r="Q98">
        <f t="shared" si="14"/>
        <v>1.3489192894842694</v>
      </c>
      <c r="R98">
        <f t="shared" si="15"/>
        <v>0.32760735612634351</v>
      </c>
      <c r="S98">
        <f t="shared" si="16"/>
        <v>0.47031913005762666</v>
      </c>
      <c r="T98">
        <f>+S98*(K98+L98)</f>
        <v>0.66260066547279117</v>
      </c>
      <c r="U98">
        <f>+T98*(9.80665*H98*(1-D98/C98))^0.5</f>
        <v>0.46735435820295052</v>
      </c>
    </row>
    <row r="99" spans="1:21" x14ac:dyDescent="0.25">
      <c r="A99">
        <v>50</v>
      </c>
      <c r="B99">
        <v>16.100000000000001</v>
      </c>
      <c r="C99">
        <v>891</v>
      </c>
      <c r="D99">
        <f t="shared" ref="D99:D135" si="17">101325/(287.058*(B99+273))</f>
        <v>1.220952774356439</v>
      </c>
      <c r="E99">
        <v>0.93400000000000005</v>
      </c>
      <c r="F99">
        <v>2.9499999999999998E-2</v>
      </c>
      <c r="G99" t="s">
        <v>2</v>
      </c>
      <c r="H99">
        <v>5.0799999999999998E-2</v>
      </c>
      <c r="I99">
        <v>0.23200000000000001</v>
      </c>
      <c r="J99" s="3">
        <f t="shared" si="13"/>
        <v>1.5406489312050587E-2</v>
      </c>
      <c r="K99">
        <f t="shared" ref="K99:K130" si="18">+COS(RADIANS(A99))</f>
        <v>0.64278760968653936</v>
      </c>
      <c r="L99">
        <f t="shared" ref="L99:L130" si="19">+SIN(RADIANS(A99))</f>
        <v>0.76604444311897801</v>
      </c>
      <c r="M99" s="8">
        <f>+(9.80665*H99^3*(C99-D99)*C99)^0.5/E99</f>
        <v>34.18133095664281</v>
      </c>
      <c r="N99" s="3">
        <f>(C99-D99)*9.80665*H99*H99/F99</f>
        <v>763.32284238136413</v>
      </c>
      <c r="O99" s="7">
        <f>E99/(C99-D99)/SQRT(9.80665*H99^3)</f>
        <v>2.9275801604148256E-2</v>
      </c>
      <c r="P99">
        <f>I99/SQRT(9.80665*H99*(1-D99/C99))</f>
        <v>0.32892247968068072</v>
      </c>
      <c r="Q99">
        <f t="shared" si="14"/>
        <v>1.3489192894842694</v>
      </c>
      <c r="R99">
        <f t="shared" si="15"/>
        <v>0.32760735612634351</v>
      </c>
      <c r="S99">
        <f t="shared" si="16"/>
        <v>0.47031913005762666</v>
      </c>
      <c r="T99">
        <f>+S99*(K99+L99)</f>
        <v>0.66260066547279128</v>
      </c>
      <c r="U99">
        <f>+T99*(9.80665*H99*(1-D99/C99))^0.5</f>
        <v>0.46735435820295057</v>
      </c>
    </row>
    <row r="100" spans="1:21" x14ac:dyDescent="0.25">
      <c r="A100">
        <v>60</v>
      </c>
      <c r="B100">
        <v>16.100000000000001</v>
      </c>
      <c r="C100">
        <v>891</v>
      </c>
      <c r="D100">
        <f t="shared" si="17"/>
        <v>1.220952774356439</v>
      </c>
      <c r="E100">
        <v>0.93400000000000005</v>
      </c>
      <c r="F100">
        <v>2.9499999999999998E-2</v>
      </c>
      <c r="G100" t="s">
        <v>2</v>
      </c>
      <c r="H100">
        <v>5.0799999999999998E-2</v>
      </c>
      <c r="I100">
        <v>0.22</v>
      </c>
      <c r="J100" s="3">
        <f t="shared" si="13"/>
        <v>1.460960193384107E-2</v>
      </c>
      <c r="K100">
        <f t="shared" si="18"/>
        <v>0.50000000000000011</v>
      </c>
      <c r="L100">
        <f t="shared" si="19"/>
        <v>0.8660254037844386</v>
      </c>
      <c r="M100" s="8">
        <f>+(9.80665*H100^3*(C100-D100)*C100)^0.5/E100</f>
        <v>34.18133095664281</v>
      </c>
      <c r="N100" s="3">
        <f>(C100-D100)*9.80665*H100*H100/F100</f>
        <v>763.32284238136413</v>
      </c>
      <c r="O100" s="7">
        <f>E100/(C100-D100)/SQRT(9.80665*H100^3)</f>
        <v>2.9275801604148256E-2</v>
      </c>
      <c r="P100">
        <f>I100/SQRT(9.80665*H100*(1-D100/C100))</f>
        <v>0.31190924797305924</v>
      </c>
      <c r="Q100">
        <f t="shared" si="14"/>
        <v>1.3489192894842694</v>
      </c>
      <c r="R100">
        <f t="shared" si="15"/>
        <v>0.32760735612634351</v>
      </c>
      <c r="S100">
        <f t="shared" si="16"/>
        <v>0.47031913005762666</v>
      </c>
      <c r="T100">
        <f>+S100*(K100+L100)</f>
        <v>0.64246787954451545</v>
      </c>
      <c r="U100">
        <f>+T100*(9.80665*H100*(1-D100/C100))^0.5</f>
        <v>0.45315403252167019</v>
      </c>
    </row>
    <row r="101" spans="1:21" x14ac:dyDescent="0.25">
      <c r="A101">
        <v>70</v>
      </c>
      <c r="B101">
        <v>16.100000000000001</v>
      </c>
      <c r="C101">
        <v>891</v>
      </c>
      <c r="D101">
        <f t="shared" si="17"/>
        <v>1.220952774356439</v>
      </c>
      <c r="E101">
        <v>0.93400000000000005</v>
      </c>
      <c r="F101">
        <v>2.9499999999999998E-2</v>
      </c>
      <c r="G101" t="s">
        <v>2</v>
      </c>
      <c r="H101">
        <v>5.0799999999999998E-2</v>
      </c>
      <c r="I101">
        <v>0.20399999999999999</v>
      </c>
      <c r="J101" s="3">
        <f t="shared" si="13"/>
        <v>1.3547085429561722E-2</v>
      </c>
      <c r="K101">
        <f t="shared" si="18"/>
        <v>0.34202014332566882</v>
      </c>
      <c r="L101">
        <f t="shared" si="19"/>
        <v>0.93969262078590832</v>
      </c>
      <c r="M101" s="8">
        <f>+(9.80665*H101^3*(C101-D101)*C101)^0.5/E101</f>
        <v>34.18133095664281</v>
      </c>
      <c r="N101" s="3">
        <f>(C101-D101)*9.80665*H101*H101/F101</f>
        <v>763.32284238136413</v>
      </c>
      <c r="O101" s="7">
        <f>E101/(C101-D101)/SQRT(9.80665*H101^3)</f>
        <v>2.9275801604148256E-2</v>
      </c>
      <c r="P101">
        <f>I101/SQRT(9.80665*H101*(1-D101/C101))</f>
        <v>0.28922493902956403</v>
      </c>
      <c r="Q101">
        <f t="shared" si="14"/>
        <v>1.3489192894842694</v>
      </c>
      <c r="R101">
        <f t="shared" si="15"/>
        <v>0.32760735612634351</v>
      </c>
      <c r="S101">
        <f t="shared" si="16"/>
        <v>0.47031913005762666</v>
      </c>
      <c r="T101">
        <f>+S101*(K101+L101)</f>
        <v>0.60281403220071295</v>
      </c>
      <c r="U101">
        <f>+T101*(9.80665*H101*(1-D101/C101))^0.5</f>
        <v>0.42518485086922347</v>
      </c>
    </row>
    <row r="102" spans="1:21" x14ac:dyDescent="0.25">
      <c r="A102">
        <v>80</v>
      </c>
      <c r="B102">
        <v>16.100000000000001</v>
      </c>
      <c r="C102">
        <v>891</v>
      </c>
      <c r="D102">
        <f t="shared" si="17"/>
        <v>1.220952774356439</v>
      </c>
      <c r="E102">
        <v>0.93400000000000005</v>
      </c>
      <c r="F102">
        <v>2.9499999999999998E-2</v>
      </c>
      <c r="G102" t="s">
        <v>2</v>
      </c>
      <c r="H102">
        <v>5.0799999999999998E-2</v>
      </c>
      <c r="I102">
        <v>0.183</v>
      </c>
      <c r="J102" s="3">
        <f t="shared" si="13"/>
        <v>1.2152532517695073E-2</v>
      </c>
      <c r="K102">
        <f t="shared" si="18"/>
        <v>0.17364817766693041</v>
      </c>
      <c r="L102">
        <f t="shared" si="19"/>
        <v>0.98480775301220802</v>
      </c>
      <c r="M102" s="8">
        <f>+(9.80665*H102^3*(C102-D102)*C102)^0.5/E102</f>
        <v>34.18133095664281</v>
      </c>
      <c r="N102" s="3">
        <f>(C102-D102)*9.80665*H102*H102/F102</f>
        <v>763.32284238136413</v>
      </c>
      <c r="O102" s="7">
        <f>E102/(C102-D102)/SQRT(9.80665*H102^3)</f>
        <v>2.9275801604148256E-2</v>
      </c>
      <c r="P102">
        <f>I102/SQRT(9.80665*H102*(1-D102/C102))</f>
        <v>0.25945178354122655</v>
      </c>
      <c r="Q102">
        <f t="shared" si="14"/>
        <v>1.3489192894842694</v>
      </c>
      <c r="R102">
        <f t="shared" si="15"/>
        <v>0.32760735612634351</v>
      </c>
      <c r="S102">
        <f t="shared" si="16"/>
        <v>0.47031913005762666</v>
      </c>
      <c r="T102">
        <f>+S102*(K102+L102)</f>
        <v>0.54484398552711066</v>
      </c>
      <c r="U102">
        <f>+T102*(9.80665*H102*(1-D102/C102))^0.5</f>
        <v>0.3842966426770314</v>
      </c>
    </row>
    <row r="103" spans="1:21" x14ac:dyDescent="0.25">
      <c r="A103">
        <v>88</v>
      </c>
      <c r="B103">
        <v>16.100000000000001</v>
      </c>
      <c r="C103">
        <v>891</v>
      </c>
      <c r="D103">
        <f t="shared" si="17"/>
        <v>1.220952774356439</v>
      </c>
      <c r="E103">
        <v>0.93400000000000005</v>
      </c>
      <c r="F103">
        <v>2.9499999999999998E-2</v>
      </c>
      <c r="G103" t="s">
        <v>2</v>
      </c>
      <c r="H103">
        <v>5.0799999999999998E-2</v>
      </c>
      <c r="I103">
        <v>0.17100000000000001</v>
      </c>
      <c r="J103" s="3">
        <f t="shared" si="13"/>
        <v>1.1355645139485561E-2</v>
      </c>
      <c r="K103">
        <f t="shared" si="18"/>
        <v>3.489949670250108E-2</v>
      </c>
      <c r="L103">
        <f t="shared" si="19"/>
        <v>0.99939082701909576</v>
      </c>
      <c r="M103" s="8">
        <f>+(9.80665*H103^3*(C103-D103)*C103)^0.5/E103</f>
        <v>34.18133095664281</v>
      </c>
      <c r="N103" s="3">
        <f>(C103-D103)*9.80665*H103*H103/F103</f>
        <v>763.32284238136413</v>
      </c>
      <c r="O103" s="7">
        <f>E103/(C103-D103)/SQRT(9.80665*H103^3)</f>
        <v>2.9275801604148256E-2</v>
      </c>
      <c r="P103">
        <f>I103/SQRT(9.80665*H103*(1-D103/C103))</f>
        <v>0.24243855183360519</v>
      </c>
      <c r="Q103">
        <f t="shared" si="14"/>
        <v>1.3489192894842694</v>
      </c>
      <c r="R103">
        <f t="shared" si="15"/>
        <v>0.32760735612634351</v>
      </c>
      <c r="S103">
        <f t="shared" si="16"/>
        <v>0.47031913005762666</v>
      </c>
      <c r="T103">
        <f>+S103*(K103+L103)</f>
        <v>0.48644652527976245</v>
      </c>
      <c r="U103">
        <f>+T103*(9.80665*H103*(1-D103/C103))^0.5</f>
        <v>0.34310696542986535</v>
      </c>
    </row>
    <row r="104" spans="1:21" x14ac:dyDescent="0.25">
      <c r="A104">
        <v>90</v>
      </c>
      <c r="B104">
        <v>16.100000000000001</v>
      </c>
      <c r="C104">
        <v>891</v>
      </c>
      <c r="D104">
        <f t="shared" si="17"/>
        <v>1.220952774356439</v>
      </c>
      <c r="E104">
        <v>0.93400000000000005</v>
      </c>
      <c r="F104">
        <v>2.9499999999999998E-2</v>
      </c>
      <c r="G104" t="s">
        <v>2</v>
      </c>
      <c r="H104">
        <v>5.0799999999999998E-2</v>
      </c>
      <c r="I104">
        <v>0.16900000000000001</v>
      </c>
      <c r="J104" s="3">
        <f t="shared" si="13"/>
        <v>1.1222830576450642E-2</v>
      </c>
      <c r="K104">
        <f t="shared" si="18"/>
        <v>6.1257422745431001E-17</v>
      </c>
      <c r="L104">
        <f t="shared" si="19"/>
        <v>1</v>
      </c>
      <c r="M104" s="8">
        <f>+(9.80665*H104^3*(C104-D104)*C104)^0.5/E104</f>
        <v>34.18133095664281</v>
      </c>
      <c r="N104" s="3">
        <f>(C104-D104)*9.80665*H104*H104/F104</f>
        <v>763.32284238136413</v>
      </c>
      <c r="O104" s="7">
        <f>E104/(C104-D104)/SQRT(9.80665*H104^3)</f>
        <v>2.9275801604148256E-2</v>
      </c>
      <c r="P104">
        <f>I104/SQRT(9.80665*H104*(1-D104/C104))</f>
        <v>0.23960301321566826</v>
      </c>
      <c r="Q104">
        <f t="shared" si="14"/>
        <v>1.3489192894842694</v>
      </c>
      <c r="R104">
        <f t="shared" si="15"/>
        <v>0.32760735612634351</v>
      </c>
      <c r="S104">
        <f t="shared" si="16"/>
        <v>0.47031913005762666</v>
      </c>
      <c r="T104">
        <f>+S104*(K104+L104)</f>
        <v>0.47031913005762666</v>
      </c>
      <c r="U104">
        <f>+T104*(9.80665*H104*(1-D104/C104))^0.5</f>
        <v>0.33173177546058191</v>
      </c>
    </row>
    <row r="105" spans="1:21" x14ac:dyDescent="0.25">
      <c r="A105">
        <v>10</v>
      </c>
      <c r="B105">
        <v>10.6</v>
      </c>
      <c r="C105">
        <v>895</v>
      </c>
      <c r="D105">
        <f t="shared" si="17"/>
        <v>1.2446313366235771</v>
      </c>
      <c r="E105">
        <v>1.2869999999999999</v>
      </c>
      <c r="F105">
        <v>2.9499999999999998E-2</v>
      </c>
      <c r="G105" t="s">
        <v>2</v>
      </c>
      <c r="H105">
        <v>5.0799999999999998E-2</v>
      </c>
      <c r="I105">
        <v>0.127</v>
      </c>
      <c r="J105" s="3">
        <f t="shared" si="13"/>
        <v>6.2392102030774431E-3</v>
      </c>
      <c r="K105">
        <f t="shared" si="18"/>
        <v>0.98480775301220802</v>
      </c>
      <c r="L105">
        <f t="shared" si="19"/>
        <v>0.17364817766693033</v>
      </c>
      <c r="M105" s="8">
        <f>+(9.80665*H105^3*(C105-D105)*C105)^0.5/E105</f>
        <v>24.91714094142063</v>
      </c>
      <c r="N105" s="3">
        <f>(C105-D105)*9.80665*H105*H105/F105</f>
        <v>766.73404541152775</v>
      </c>
      <c r="O105" s="7">
        <f>E105/(C105-D105)/SQRT(9.80665*H105^3)</f>
        <v>4.016094997327041E-2</v>
      </c>
      <c r="P105">
        <f>I105/SQRT(9.80665*H105*(1-D105/C105))</f>
        <v>0.18005853525055768</v>
      </c>
      <c r="Q105">
        <f t="shared" si="14"/>
        <v>1.4881465389804243</v>
      </c>
      <c r="R105">
        <f t="shared" si="15"/>
        <v>0.32761528148559771</v>
      </c>
      <c r="S105">
        <f t="shared" si="16"/>
        <v>0.47031054736957834</v>
      </c>
      <c r="T105">
        <f>+S105*(K105+L105)</f>
        <v>0.54483404286123993</v>
      </c>
      <c r="U105">
        <f>+T105*(9.80665*H105*(1-D105/C105))^0.5</f>
        <v>0.3842857176811515</v>
      </c>
    </row>
    <row r="106" spans="1:21" x14ac:dyDescent="0.25">
      <c r="A106">
        <v>20</v>
      </c>
      <c r="B106">
        <v>10.6</v>
      </c>
      <c r="C106">
        <v>895</v>
      </c>
      <c r="D106">
        <f t="shared" si="17"/>
        <v>1.2446313366235771</v>
      </c>
      <c r="E106">
        <v>1.2869999999999999</v>
      </c>
      <c r="F106">
        <v>2.9499999999999998E-2</v>
      </c>
      <c r="G106" t="s">
        <v>2</v>
      </c>
      <c r="H106">
        <v>5.0799999999999998E-2</v>
      </c>
      <c r="I106">
        <v>0.158</v>
      </c>
      <c r="J106" s="3">
        <f t="shared" si="13"/>
        <v>7.7621670243010711E-3</v>
      </c>
      <c r="K106">
        <f t="shared" si="18"/>
        <v>0.93969262078590843</v>
      </c>
      <c r="L106">
        <f t="shared" si="19"/>
        <v>0.34202014332566871</v>
      </c>
      <c r="M106" s="8">
        <f>+(9.80665*H106^3*(C106-D106)*C106)^0.5/E106</f>
        <v>24.91714094142063</v>
      </c>
      <c r="N106" s="3">
        <f>(C106-D106)*9.80665*H106*H106/F106</f>
        <v>766.73404541152775</v>
      </c>
      <c r="O106" s="7">
        <f>E106/(C106-D106)/SQRT(9.80665*H106^3)</f>
        <v>4.016094997327041E-2</v>
      </c>
      <c r="P106">
        <f>I106/SQRT(9.80665*H106*(1-D106/C106))</f>
        <v>0.22400983125659932</v>
      </c>
      <c r="Q106">
        <f t="shared" si="14"/>
        <v>1.4881465389804243</v>
      </c>
      <c r="R106">
        <f t="shared" si="15"/>
        <v>0.32761528148559771</v>
      </c>
      <c r="S106">
        <f t="shared" si="16"/>
        <v>0.47031054736957834</v>
      </c>
      <c r="T106">
        <f>+S106*(K106+L106)</f>
        <v>0.60280303165989102</v>
      </c>
      <c r="U106">
        <f>+T106*(9.80665*H106*(1-D106/C106))^0.5</f>
        <v>0.42517276348091942</v>
      </c>
    </row>
    <row r="107" spans="1:21" x14ac:dyDescent="0.25">
      <c r="A107">
        <v>30</v>
      </c>
      <c r="B107">
        <v>10.6</v>
      </c>
      <c r="C107">
        <v>895</v>
      </c>
      <c r="D107">
        <f t="shared" si="17"/>
        <v>1.2446313366235771</v>
      </c>
      <c r="E107">
        <v>1.2869999999999999</v>
      </c>
      <c r="F107">
        <v>2.9499999999999998E-2</v>
      </c>
      <c r="G107" t="s">
        <v>2</v>
      </c>
      <c r="H107">
        <v>5.0799999999999998E-2</v>
      </c>
      <c r="I107">
        <v>0.17299999999999999</v>
      </c>
      <c r="J107" s="3">
        <f t="shared" si="13"/>
        <v>8.4990816152157311E-3</v>
      </c>
      <c r="K107">
        <f t="shared" si="18"/>
        <v>0.86602540378443871</v>
      </c>
      <c r="L107">
        <f t="shared" si="19"/>
        <v>0.49999999999999994</v>
      </c>
      <c r="M107" s="8">
        <f>+(9.80665*H107^3*(C107-D107)*C107)^0.5/E107</f>
        <v>24.91714094142063</v>
      </c>
      <c r="N107" s="3">
        <f>(C107-D107)*9.80665*H107*H107/F107</f>
        <v>766.73404541152775</v>
      </c>
      <c r="O107" s="7">
        <f>E107/(C107-D107)/SQRT(9.80665*H107^3)</f>
        <v>4.016094997327041E-2</v>
      </c>
      <c r="P107">
        <f>I107/SQRT(9.80665*H107*(1-D107/C107))</f>
        <v>0.24527658738855493</v>
      </c>
      <c r="Q107">
        <f t="shared" si="14"/>
        <v>1.4881465389804243</v>
      </c>
      <c r="R107">
        <f t="shared" si="15"/>
        <v>0.32761528148559771</v>
      </c>
      <c r="S107">
        <f t="shared" si="16"/>
        <v>0.47031054736957834</v>
      </c>
      <c r="T107">
        <f>+S107*(K107+L107)</f>
        <v>0.64245615537460854</v>
      </c>
      <c r="U107">
        <f>+T107*(9.80665*H107*(1-D107/C107))^0.5</f>
        <v>0.45314115001011912</v>
      </c>
    </row>
    <row r="108" spans="1:21" x14ac:dyDescent="0.25">
      <c r="A108">
        <v>40</v>
      </c>
      <c r="B108">
        <v>10.6</v>
      </c>
      <c r="C108">
        <v>895</v>
      </c>
      <c r="D108">
        <f t="shared" si="17"/>
        <v>1.2446313366235771</v>
      </c>
      <c r="E108">
        <v>1.2869999999999999</v>
      </c>
      <c r="F108">
        <v>2.9499999999999998E-2</v>
      </c>
      <c r="G108" t="s">
        <v>2</v>
      </c>
      <c r="H108">
        <v>5.0799999999999998E-2</v>
      </c>
      <c r="I108">
        <v>0.18</v>
      </c>
      <c r="J108" s="3">
        <f t="shared" si="13"/>
        <v>8.8429750909759033E-3</v>
      </c>
      <c r="K108">
        <f t="shared" si="18"/>
        <v>0.76604444311897801</v>
      </c>
      <c r="L108">
        <f t="shared" si="19"/>
        <v>0.64278760968653925</v>
      </c>
      <c r="M108" s="8">
        <f>+(9.80665*H108^3*(C108-D108)*C108)^0.5/E108</f>
        <v>24.91714094142063</v>
      </c>
      <c r="N108" s="3">
        <f>(C108-D108)*9.80665*H108*H108/F108</f>
        <v>766.73404541152775</v>
      </c>
      <c r="O108" s="7">
        <f>E108/(C108-D108)/SQRT(9.80665*H108^3)</f>
        <v>4.016094997327041E-2</v>
      </c>
      <c r="P108">
        <f>I108/SQRT(9.80665*H108*(1-D108/C108))</f>
        <v>0.25520107358346755</v>
      </c>
      <c r="Q108">
        <f t="shared" si="14"/>
        <v>1.4881465389804243</v>
      </c>
      <c r="R108">
        <f t="shared" si="15"/>
        <v>0.32761528148559771</v>
      </c>
      <c r="S108">
        <f t="shared" si="16"/>
        <v>0.47031054736957834</v>
      </c>
      <c r="T108">
        <f>+S108*(K108+L108)</f>
        <v>0.66258857390676951</v>
      </c>
      <c r="U108">
        <f>+T108*(9.80665*H108*(1-D108/C108))^0.5</f>
        <v>0.46734107199674724</v>
      </c>
    </row>
    <row r="109" spans="1:21" x14ac:dyDescent="0.25">
      <c r="A109">
        <v>50</v>
      </c>
      <c r="B109">
        <v>10.6</v>
      </c>
      <c r="C109">
        <v>895</v>
      </c>
      <c r="D109">
        <f t="shared" si="17"/>
        <v>1.2446313366235771</v>
      </c>
      <c r="E109">
        <v>1.2869999999999999</v>
      </c>
      <c r="F109">
        <v>2.9499999999999998E-2</v>
      </c>
      <c r="G109" t="s">
        <v>2</v>
      </c>
      <c r="H109">
        <v>5.0799999999999998E-2</v>
      </c>
      <c r="I109">
        <v>0.18099999999999999</v>
      </c>
      <c r="J109" s="3">
        <f t="shared" si="13"/>
        <v>8.8921027303702146E-3</v>
      </c>
      <c r="K109">
        <f t="shared" si="18"/>
        <v>0.64278760968653936</v>
      </c>
      <c r="L109">
        <f t="shared" si="19"/>
        <v>0.76604444311897801</v>
      </c>
      <c r="M109" s="8">
        <f>+(9.80665*H109^3*(C109-D109)*C109)^0.5/E109</f>
        <v>24.91714094142063</v>
      </c>
      <c r="N109" s="3">
        <f>(C109-D109)*9.80665*H109*H109/F109</f>
        <v>766.73404541152775</v>
      </c>
      <c r="O109" s="7">
        <f>E109/(C109-D109)/SQRT(9.80665*H109^3)</f>
        <v>4.016094997327041E-2</v>
      </c>
      <c r="P109">
        <f>I109/SQRT(9.80665*H109*(1-D109/C109))</f>
        <v>0.25661885732559797</v>
      </c>
      <c r="Q109">
        <f t="shared" si="14"/>
        <v>1.4881465389804243</v>
      </c>
      <c r="R109">
        <f t="shared" si="15"/>
        <v>0.32761528148559771</v>
      </c>
      <c r="S109">
        <f t="shared" si="16"/>
        <v>0.47031054736957834</v>
      </c>
      <c r="T109">
        <f>+S109*(K109+L109)</f>
        <v>0.66258857390676962</v>
      </c>
      <c r="U109">
        <f>+T109*(9.80665*H109*(1-D109/C109))^0.5</f>
        <v>0.46734107199674729</v>
      </c>
    </row>
    <row r="110" spans="1:21" x14ac:dyDescent="0.25">
      <c r="A110">
        <v>60</v>
      </c>
      <c r="B110">
        <v>10.6</v>
      </c>
      <c r="C110">
        <v>895</v>
      </c>
      <c r="D110">
        <f t="shared" si="17"/>
        <v>1.2446313366235771</v>
      </c>
      <c r="E110">
        <v>1.2869999999999999</v>
      </c>
      <c r="F110">
        <v>2.9499999999999998E-2</v>
      </c>
      <c r="G110" t="s">
        <v>2</v>
      </c>
      <c r="H110">
        <v>5.0799999999999998E-2</v>
      </c>
      <c r="I110">
        <v>0.17399999999999999</v>
      </c>
      <c r="J110" s="3">
        <f t="shared" si="13"/>
        <v>8.5482092546100407E-3</v>
      </c>
      <c r="K110">
        <f t="shared" si="18"/>
        <v>0.50000000000000011</v>
      </c>
      <c r="L110">
        <f t="shared" si="19"/>
        <v>0.8660254037844386</v>
      </c>
      <c r="M110" s="8">
        <f>+(9.80665*H110^3*(C110-D110)*C110)^0.5/E110</f>
        <v>24.91714094142063</v>
      </c>
      <c r="N110" s="3">
        <f>(C110-D110)*9.80665*H110*H110/F110</f>
        <v>766.73404541152775</v>
      </c>
      <c r="O110" s="7">
        <f>E110/(C110-D110)/SQRT(9.80665*H110^3)</f>
        <v>4.016094997327041E-2</v>
      </c>
      <c r="P110">
        <f>I110/SQRT(9.80665*H110*(1-D110/C110))</f>
        <v>0.24669437113068532</v>
      </c>
      <c r="Q110">
        <f t="shared" si="14"/>
        <v>1.4881465389804243</v>
      </c>
      <c r="R110">
        <f t="shared" si="15"/>
        <v>0.32761528148559771</v>
      </c>
      <c r="S110">
        <f t="shared" si="16"/>
        <v>0.47031054736957834</v>
      </c>
      <c r="T110">
        <f>+S110*(K110+L110)</f>
        <v>0.64245615537460865</v>
      </c>
      <c r="U110">
        <f>+T110*(9.80665*H110*(1-D110/C110))^0.5</f>
        <v>0.45314115001011923</v>
      </c>
    </row>
    <row r="111" spans="1:21" x14ac:dyDescent="0.25">
      <c r="A111">
        <v>70</v>
      </c>
      <c r="B111">
        <v>10.6</v>
      </c>
      <c r="C111">
        <v>895</v>
      </c>
      <c r="D111">
        <f t="shared" si="17"/>
        <v>1.2446313366235771</v>
      </c>
      <c r="E111">
        <v>1.2869999999999999</v>
      </c>
      <c r="F111">
        <v>2.9499999999999998E-2</v>
      </c>
      <c r="G111" t="s">
        <v>2</v>
      </c>
      <c r="H111">
        <v>5.0799999999999998E-2</v>
      </c>
      <c r="I111">
        <v>0.16300000000000001</v>
      </c>
      <c r="J111" s="3">
        <f t="shared" si="13"/>
        <v>8.007805221272625E-3</v>
      </c>
      <c r="K111">
        <f t="shared" si="18"/>
        <v>0.34202014332566882</v>
      </c>
      <c r="L111">
        <f t="shared" si="19"/>
        <v>0.93969262078590832</v>
      </c>
      <c r="M111" s="8">
        <f>+(9.80665*H111^3*(C111-D111)*C111)^0.5/E111</f>
        <v>24.91714094142063</v>
      </c>
      <c r="N111" s="3">
        <f>(C111-D111)*9.80665*H111*H111/F111</f>
        <v>766.73404541152775</v>
      </c>
      <c r="O111" s="7">
        <f>E111/(C111-D111)/SQRT(9.80665*H111^3)</f>
        <v>4.016094997327041E-2</v>
      </c>
      <c r="P111">
        <f>I111/SQRT(9.80665*H111*(1-D111/C111))</f>
        <v>0.23109874996725122</v>
      </c>
      <c r="Q111">
        <f t="shared" si="14"/>
        <v>1.4881465389804243</v>
      </c>
      <c r="R111">
        <f t="shared" si="15"/>
        <v>0.32761528148559771</v>
      </c>
      <c r="S111">
        <f t="shared" si="16"/>
        <v>0.47031054736957834</v>
      </c>
      <c r="T111">
        <f>+S111*(K111+L111)</f>
        <v>0.60280303165989102</v>
      </c>
      <c r="U111">
        <f>+T111*(9.80665*H111*(1-D111/C111))^0.5</f>
        <v>0.42517276348091942</v>
      </c>
    </row>
    <row r="112" spans="1:21" x14ac:dyDescent="0.25">
      <c r="A112">
        <v>80</v>
      </c>
      <c r="B112">
        <v>10.6</v>
      </c>
      <c r="C112">
        <v>895</v>
      </c>
      <c r="D112">
        <f t="shared" si="17"/>
        <v>1.2446313366235771</v>
      </c>
      <c r="E112">
        <v>1.2869999999999999</v>
      </c>
      <c r="F112">
        <v>2.9499999999999998E-2</v>
      </c>
      <c r="G112" t="s">
        <v>2</v>
      </c>
      <c r="H112">
        <v>5.0799999999999998E-2</v>
      </c>
      <c r="I112">
        <v>0.14399999999999999</v>
      </c>
      <c r="J112" s="3">
        <f t="shared" si="13"/>
        <v>7.0743800727807223E-3</v>
      </c>
      <c r="K112">
        <f t="shared" si="18"/>
        <v>0.17364817766693041</v>
      </c>
      <c r="L112">
        <f t="shared" si="19"/>
        <v>0.98480775301220802</v>
      </c>
      <c r="M112" s="8">
        <f>+(9.80665*H112^3*(C112-D112)*C112)^0.5/E112</f>
        <v>24.91714094142063</v>
      </c>
      <c r="N112" s="3">
        <f>(C112-D112)*9.80665*H112*H112/F112</f>
        <v>766.73404541152775</v>
      </c>
      <c r="O112" s="7">
        <f>E112/(C112-D112)/SQRT(9.80665*H112^3)</f>
        <v>4.016094997327041E-2</v>
      </c>
      <c r="P112">
        <f>I112/SQRT(9.80665*H112*(1-D112/C112))</f>
        <v>0.20416085886677404</v>
      </c>
      <c r="Q112">
        <f t="shared" si="14"/>
        <v>1.4881465389804243</v>
      </c>
      <c r="R112">
        <f t="shared" si="15"/>
        <v>0.32761528148559771</v>
      </c>
      <c r="S112">
        <f t="shared" si="16"/>
        <v>0.47031054736957834</v>
      </c>
      <c r="T112">
        <f>+S112*(K112+L112)</f>
        <v>0.54483404286123993</v>
      </c>
      <c r="U112">
        <f>+T112*(9.80665*H112*(1-D112/C112))^0.5</f>
        <v>0.3842857176811515</v>
      </c>
    </row>
    <row r="113" spans="1:21" x14ac:dyDescent="0.25">
      <c r="A113">
        <v>88</v>
      </c>
      <c r="B113">
        <v>10.6</v>
      </c>
      <c r="C113">
        <v>895</v>
      </c>
      <c r="D113">
        <f t="shared" si="17"/>
        <v>1.2446313366235771</v>
      </c>
      <c r="E113">
        <v>1.2869999999999999</v>
      </c>
      <c r="F113">
        <v>2.9499999999999998E-2</v>
      </c>
      <c r="G113" t="s">
        <v>2</v>
      </c>
      <c r="H113">
        <v>5.0799999999999998E-2</v>
      </c>
      <c r="I113">
        <v>0.13</v>
      </c>
      <c r="J113" s="3">
        <f t="shared" si="13"/>
        <v>6.3865931212603753E-3</v>
      </c>
      <c r="K113">
        <f t="shared" si="18"/>
        <v>3.489949670250108E-2</v>
      </c>
      <c r="L113">
        <f t="shared" si="19"/>
        <v>0.99939082701909576</v>
      </c>
      <c r="M113" s="8">
        <f>+(9.80665*H113^3*(C113-D113)*C113)^0.5/E113</f>
        <v>24.91714094142063</v>
      </c>
      <c r="N113" s="3">
        <f>(C113-D113)*9.80665*H113*H113/F113</f>
        <v>766.73404541152775</v>
      </c>
      <c r="O113" s="7">
        <f>E113/(C113-D113)/SQRT(9.80665*H113^3)</f>
        <v>4.016094997327041E-2</v>
      </c>
      <c r="P113">
        <f>I113/SQRT(9.80665*H113*(1-D113/C113))</f>
        <v>0.18431188647694882</v>
      </c>
      <c r="Q113">
        <f t="shared" si="14"/>
        <v>1.4881465389804243</v>
      </c>
      <c r="R113">
        <f t="shared" si="15"/>
        <v>0.32761528148559771</v>
      </c>
      <c r="S113">
        <f t="shared" si="16"/>
        <v>0.47031054736957834</v>
      </c>
      <c r="T113">
        <f>+S113*(K113+L113)</f>
        <v>0.48643764828856256</v>
      </c>
      <c r="U113">
        <f>+T113*(9.80665*H113*(1-D113/C113))^0.5</f>
        <v>0.34309721139673721</v>
      </c>
    </row>
    <row r="114" spans="1:21" x14ac:dyDescent="0.25">
      <c r="A114">
        <v>90</v>
      </c>
      <c r="B114">
        <v>10.6</v>
      </c>
      <c r="C114">
        <v>895</v>
      </c>
      <c r="D114">
        <f t="shared" si="17"/>
        <v>1.2446313366235771</v>
      </c>
      <c r="E114">
        <v>1.2869999999999999</v>
      </c>
      <c r="F114">
        <v>2.9499999999999998E-2</v>
      </c>
      <c r="G114" t="s">
        <v>2</v>
      </c>
      <c r="H114">
        <v>5.0799999999999998E-2</v>
      </c>
      <c r="I114">
        <v>0.126</v>
      </c>
      <c r="J114" s="3">
        <f t="shared" si="13"/>
        <v>6.1900825636831336E-3</v>
      </c>
      <c r="K114">
        <f t="shared" si="18"/>
        <v>6.1257422745431001E-17</v>
      </c>
      <c r="L114">
        <f t="shared" si="19"/>
        <v>1</v>
      </c>
      <c r="M114" s="8">
        <f>+(9.80665*H114^3*(C114-D114)*C114)^0.5/E114</f>
        <v>24.91714094142063</v>
      </c>
      <c r="N114" s="3">
        <f>(C114-D114)*9.80665*H114*H114/F114</f>
        <v>766.73404541152775</v>
      </c>
      <c r="O114" s="7">
        <f>E114/(C114-D114)/SQRT(9.80665*H114^3)</f>
        <v>4.016094997327041E-2</v>
      </c>
      <c r="P114">
        <f>I114/SQRT(9.80665*H114*(1-D114/C114))</f>
        <v>0.17864075150842731</v>
      </c>
      <c r="Q114">
        <f t="shared" si="14"/>
        <v>1.4881465389804243</v>
      </c>
      <c r="R114">
        <f t="shared" si="15"/>
        <v>0.32761528148559771</v>
      </c>
      <c r="S114">
        <f t="shared" si="16"/>
        <v>0.47031054736957834</v>
      </c>
      <c r="T114">
        <f>+S114*(K114+L114)</f>
        <v>0.47031054736957834</v>
      </c>
      <c r="U114">
        <f>+T114*(9.80665*H114*(1-D114/C114))^0.5</f>
        <v>0.33172234480759749</v>
      </c>
    </row>
    <row r="115" spans="1:21" x14ac:dyDescent="0.25">
      <c r="A115">
        <v>10</v>
      </c>
      <c r="B115">
        <v>21.4</v>
      </c>
      <c r="C115">
        <v>886</v>
      </c>
      <c r="D115">
        <f t="shared" si="17"/>
        <v>1.1989723066115712</v>
      </c>
      <c r="E115">
        <v>0.57399999999999995</v>
      </c>
      <c r="F115">
        <v>2.9499999999999998E-2</v>
      </c>
      <c r="G115" t="s">
        <v>2</v>
      </c>
      <c r="H115">
        <v>0.15240000000000001</v>
      </c>
      <c r="I115">
        <v>0.4</v>
      </c>
      <c r="J115" s="3">
        <f t="shared" si="13"/>
        <v>0.12733336552446234</v>
      </c>
      <c r="K115">
        <f t="shared" si="18"/>
        <v>0.98480775301220802</v>
      </c>
      <c r="L115">
        <f t="shared" si="19"/>
        <v>0.17364817766693033</v>
      </c>
      <c r="M115" s="8">
        <f>+(9.80665*H115^3*(C115-D115)*C115)^0.5/E115</f>
        <v>287.38597244843737</v>
      </c>
      <c r="N115" s="3">
        <f>(C115-D115)*9.80665*H115*H115/F115</f>
        <v>6831.4707314818897</v>
      </c>
      <c r="O115" s="7">
        <f>E115/(C115-D115)/SQRT(9.80665*H115^3)</f>
        <v>3.4819977464949164E-3</v>
      </c>
      <c r="P115">
        <f>I115/SQRT(9.80665*H115*(1-D115/C115))</f>
        <v>0.327416997646574</v>
      </c>
      <c r="Q115">
        <f t="shared" si="14"/>
        <v>1.3760486459629511</v>
      </c>
      <c r="R115">
        <f t="shared" si="15"/>
        <v>0.32760853129423317</v>
      </c>
      <c r="S115">
        <f t="shared" si="16"/>
        <v>0.47031785741149651</v>
      </c>
      <c r="T115">
        <f>+S115*(K115+L115)</f>
        <v>0.54484251122265348</v>
      </c>
      <c r="U115">
        <f>+T115*(9.80665*H115*(1-D115/C115))^0.5</f>
        <v>0.6656251998386189</v>
      </c>
    </row>
    <row r="116" spans="1:21" x14ac:dyDescent="0.25">
      <c r="A116">
        <v>30</v>
      </c>
      <c r="B116">
        <v>21.4</v>
      </c>
      <c r="C116">
        <v>886</v>
      </c>
      <c r="D116">
        <f t="shared" si="17"/>
        <v>1.1989723066115712</v>
      </c>
      <c r="E116">
        <v>0.57399999999999995</v>
      </c>
      <c r="F116">
        <v>2.9499999999999998E-2</v>
      </c>
      <c r="G116" t="s">
        <v>2</v>
      </c>
      <c r="H116">
        <v>0.15240000000000001</v>
      </c>
      <c r="I116">
        <v>0.52100000000000002</v>
      </c>
      <c r="J116" s="3">
        <f t="shared" si="13"/>
        <v>0.16585170859561224</v>
      </c>
      <c r="K116">
        <f t="shared" si="18"/>
        <v>0.86602540378443871</v>
      </c>
      <c r="L116">
        <f t="shared" si="19"/>
        <v>0.49999999999999994</v>
      </c>
      <c r="M116" s="8">
        <f>+(9.80665*H116^3*(C116-D116)*C116)^0.5/E116</f>
        <v>287.38597244843737</v>
      </c>
      <c r="N116" s="3">
        <f>(C116-D116)*9.80665*H116*H116/F116</f>
        <v>6831.4707314818897</v>
      </c>
      <c r="O116" s="7">
        <f>E116/(C116-D116)/SQRT(9.80665*H116^3)</f>
        <v>3.4819977464949164E-3</v>
      </c>
      <c r="P116">
        <f>I116/SQRT(9.80665*H116*(1-D116/C116))</f>
        <v>0.42646063943466261</v>
      </c>
      <c r="Q116">
        <f t="shared" si="14"/>
        <v>1.3760486459629511</v>
      </c>
      <c r="R116">
        <f t="shared" si="15"/>
        <v>0.32760853129423317</v>
      </c>
      <c r="S116">
        <f t="shared" si="16"/>
        <v>0.47031785741149651</v>
      </c>
      <c r="T116">
        <f>+S116*(K116+L116)</f>
        <v>0.6424661410775715</v>
      </c>
      <c r="U116">
        <f>+T116*(9.80665*H116*(1-D116/C116))^0.5</f>
        <v>0.78489039444564601</v>
      </c>
    </row>
    <row r="117" spans="1:21" x14ac:dyDescent="0.25">
      <c r="A117">
        <v>50</v>
      </c>
      <c r="B117">
        <v>21.4</v>
      </c>
      <c r="C117">
        <v>886</v>
      </c>
      <c r="D117">
        <f t="shared" si="17"/>
        <v>1.1989723066115712</v>
      </c>
      <c r="E117">
        <v>0.57399999999999995</v>
      </c>
      <c r="F117">
        <v>2.9499999999999998E-2</v>
      </c>
      <c r="G117" t="s">
        <v>2</v>
      </c>
      <c r="H117">
        <v>0.15240000000000001</v>
      </c>
      <c r="I117">
        <v>0.52200000000000002</v>
      </c>
      <c r="J117" s="3">
        <f t="shared" si="13"/>
        <v>0.16617004200942337</v>
      </c>
      <c r="K117">
        <f t="shared" si="18"/>
        <v>0.64278760968653936</v>
      </c>
      <c r="L117">
        <f t="shared" si="19"/>
        <v>0.76604444311897801</v>
      </c>
      <c r="M117" s="8">
        <f>+(9.80665*H117^3*(C117-D117)*C117)^0.5/E117</f>
        <v>287.38597244843737</v>
      </c>
      <c r="N117" s="3">
        <f>(C117-D117)*9.80665*H117*H117/F117</f>
        <v>6831.4707314818897</v>
      </c>
      <c r="O117" s="7">
        <f>E117/(C117-D117)/SQRT(9.80665*H117^3)</f>
        <v>3.4819977464949164E-3</v>
      </c>
      <c r="P117">
        <f>I117/SQRT(9.80665*H117*(1-D117/C117))</f>
        <v>0.42727918192877906</v>
      </c>
      <c r="Q117">
        <f t="shared" si="14"/>
        <v>1.3760486459629511</v>
      </c>
      <c r="R117">
        <f t="shared" si="15"/>
        <v>0.32760853129423317</v>
      </c>
      <c r="S117">
        <f t="shared" si="16"/>
        <v>0.47031785741149651</v>
      </c>
      <c r="T117">
        <f>+S117*(K117+L117)</f>
        <v>0.66259887252813121</v>
      </c>
      <c r="U117">
        <f>+T117*(9.80665*H117*(1-D117/C117))^0.5</f>
        <v>0.80948622373401025</v>
      </c>
    </row>
    <row r="118" spans="1:21" x14ac:dyDescent="0.25">
      <c r="A118">
        <v>70</v>
      </c>
      <c r="B118">
        <v>21.4</v>
      </c>
      <c r="C118">
        <v>886</v>
      </c>
      <c r="D118">
        <f t="shared" si="17"/>
        <v>1.1989723066115712</v>
      </c>
      <c r="E118">
        <v>0.57399999999999995</v>
      </c>
      <c r="F118">
        <v>2.9499999999999998E-2</v>
      </c>
      <c r="G118" t="s">
        <v>2</v>
      </c>
      <c r="H118">
        <v>0.15240000000000001</v>
      </c>
      <c r="I118">
        <v>0.50800000000000001</v>
      </c>
      <c r="J118" s="3">
        <f t="shared" si="13"/>
        <v>0.16171337421606718</v>
      </c>
      <c r="K118">
        <f t="shared" si="18"/>
        <v>0.34202014332566882</v>
      </c>
      <c r="L118">
        <f t="shared" si="19"/>
        <v>0.93969262078590832</v>
      </c>
      <c r="M118" s="8">
        <f>+(9.80665*H118^3*(C118-D118)*C118)^0.5/E118</f>
        <v>287.38597244843737</v>
      </c>
      <c r="N118" s="3">
        <f>(C118-D118)*9.80665*H118*H118/F118</f>
        <v>6831.4707314818897</v>
      </c>
      <c r="O118" s="7">
        <f>E118/(C118-D118)/SQRT(9.80665*H118^3)</f>
        <v>3.4819977464949164E-3</v>
      </c>
      <c r="P118">
        <f>I118/SQRT(9.80665*H118*(1-D118/C118))</f>
        <v>0.41581958701114896</v>
      </c>
      <c r="Q118">
        <f t="shared" si="14"/>
        <v>1.3760486459629511</v>
      </c>
      <c r="R118">
        <f t="shared" si="15"/>
        <v>0.32760853129423317</v>
      </c>
      <c r="S118">
        <f t="shared" si="16"/>
        <v>0.47031785741149651</v>
      </c>
      <c r="T118">
        <f>+S118*(K118+L118)</f>
        <v>0.60281240103392375</v>
      </c>
      <c r="U118">
        <f>+T118*(9.80665*H118*(1-D118/C118))^0.5</f>
        <v>0.73644606769575449</v>
      </c>
    </row>
    <row r="119" spans="1:21" x14ac:dyDescent="0.25">
      <c r="A119">
        <v>90</v>
      </c>
      <c r="B119">
        <v>21.4</v>
      </c>
      <c r="C119">
        <v>886</v>
      </c>
      <c r="D119">
        <f t="shared" si="17"/>
        <v>1.1989723066115712</v>
      </c>
      <c r="E119">
        <v>0.57399999999999995</v>
      </c>
      <c r="F119">
        <v>2.9499999999999998E-2</v>
      </c>
      <c r="G119" t="s">
        <v>2</v>
      </c>
      <c r="H119">
        <v>0.15240000000000001</v>
      </c>
      <c r="I119">
        <v>0.379</v>
      </c>
      <c r="J119" s="3">
        <f t="shared" si="13"/>
        <v>0.12064836383442808</v>
      </c>
      <c r="K119">
        <f t="shared" si="18"/>
        <v>6.1257422745431001E-17</v>
      </c>
      <c r="L119">
        <f t="shared" si="19"/>
        <v>1</v>
      </c>
      <c r="M119" s="8">
        <f>+(9.80665*H119^3*(C119-D119)*C119)^0.5/E119</f>
        <v>287.38597244843737</v>
      </c>
      <c r="N119" s="3">
        <f>(C119-D119)*9.80665*H119*H119/F119</f>
        <v>6831.4707314818897</v>
      </c>
      <c r="O119" s="7">
        <f>E119/(C119-D119)/SQRT(9.80665*H119^3)</f>
        <v>3.4819977464949164E-3</v>
      </c>
      <c r="P119">
        <f>I119/SQRT(9.80665*H119*(1-D119/C119))</f>
        <v>0.31022760527012883</v>
      </c>
      <c r="Q119">
        <f t="shared" si="14"/>
        <v>1.3760486459629511</v>
      </c>
      <c r="R119">
        <f t="shared" si="15"/>
        <v>0.32760853129423317</v>
      </c>
      <c r="S119">
        <f t="shared" si="16"/>
        <v>0.47031785741149651</v>
      </c>
      <c r="T119">
        <f>+S119*(K119+L119)</f>
        <v>0.47031785741149651</v>
      </c>
      <c r="U119">
        <f>+T119*(9.80665*H119*(1-D119/C119))^0.5</f>
        <v>0.57457964710698983</v>
      </c>
    </row>
    <row r="120" spans="1:21" x14ac:dyDescent="0.25">
      <c r="A120">
        <v>10</v>
      </c>
      <c r="B120">
        <v>26.73</v>
      </c>
      <c r="C120">
        <v>884</v>
      </c>
      <c r="D120">
        <f t="shared" si="17"/>
        <v>1.1776513764603027</v>
      </c>
      <c r="E120">
        <v>0.378</v>
      </c>
      <c r="F120">
        <v>2.9499999999999998E-2</v>
      </c>
      <c r="G120" t="s">
        <v>2</v>
      </c>
      <c r="H120">
        <v>0.15240000000000001</v>
      </c>
      <c r="I120">
        <v>0.50800000000000001</v>
      </c>
      <c r="J120" s="3">
        <f t="shared" si="13"/>
        <v>0.2411979562022632</v>
      </c>
      <c r="K120">
        <f t="shared" si="18"/>
        <v>0.98480775301220802</v>
      </c>
      <c r="L120">
        <f t="shared" si="19"/>
        <v>0.17364817766693033</v>
      </c>
      <c r="M120" s="8">
        <f>+(9.80665*H120^3*(C120-D120)*C120)^0.5/E120</f>
        <v>435.42040794365488</v>
      </c>
      <c r="N120" s="3">
        <f>(C120-D120)*9.80665*H120*H120/F120</f>
        <v>6816.1935248223244</v>
      </c>
      <c r="O120" s="7">
        <f>E120/(C120-D120)/SQRT(9.80665*H120^3)</f>
        <v>2.2981622827272807E-3</v>
      </c>
      <c r="P120">
        <f>I120/SQRT(9.80665*H120*(1-D120/C120))</f>
        <v>0.41581520317774034</v>
      </c>
      <c r="Q120">
        <f t="shared" si="14"/>
        <v>1.1946331320337884</v>
      </c>
      <c r="R120">
        <f t="shared" si="15"/>
        <v>0.32760297865659416</v>
      </c>
      <c r="S120">
        <f t="shared" si="16"/>
        <v>0.47032387066158571</v>
      </c>
      <c r="T120">
        <f>+S120*(K120+L120)</f>
        <v>0.54484947730788202</v>
      </c>
      <c r="U120">
        <f>+T120*(9.80665*H120*(1-D120/C120))^0.5</f>
        <v>0.66564072779727801</v>
      </c>
    </row>
    <row r="121" spans="1:21" x14ac:dyDescent="0.25">
      <c r="A121">
        <v>30</v>
      </c>
      <c r="B121">
        <v>26.73</v>
      </c>
      <c r="C121">
        <v>884</v>
      </c>
      <c r="D121">
        <f t="shared" si="17"/>
        <v>1.1776513764603027</v>
      </c>
      <c r="E121">
        <v>0.378</v>
      </c>
      <c r="F121">
        <v>2.9499999999999998E-2</v>
      </c>
      <c r="G121" t="s">
        <v>2</v>
      </c>
      <c r="H121">
        <v>0.15240000000000001</v>
      </c>
      <c r="I121">
        <v>0.54</v>
      </c>
      <c r="J121" s="3">
        <f t="shared" si="13"/>
        <v>0.25639152824650019</v>
      </c>
      <c r="K121">
        <f t="shared" si="18"/>
        <v>0.86602540378443871</v>
      </c>
      <c r="L121">
        <f t="shared" si="19"/>
        <v>0.49999999999999994</v>
      </c>
      <c r="M121" s="8">
        <f>+(9.80665*H121^3*(C121-D121)*C121)^0.5/E121</f>
        <v>435.42040794365488</v>
      </c>
      <c r="N121" s="3">
        <f>(C121-D121)*9.80665*H121*H121/F121</f>
        <v>6816.1935248223244</v>
      </c>
      <c r="O121" s="7">
        <f>E121/(C121-D121)/SQRT(9.80665*H121^3)</f>
        <v>2.2981622827272807E-3</v>
      </c>
      <c r="P121">
        <f>I121/SQRT(9.80665*H121*(1-D121/C121))</f>
        <v>0.44200828684247989</v>
      </c>
      <c r="Q121">
        <f t="shared" si="14"/>
        <v>1.1946331320337884</v>
      </c>
      <c r="R121">
        <f t="shared" si="15"/>
        <v>0.32760297865659416</v>
      </c>
      <c r="S121">
        <f t="shared" si="16"/>
        <v>0.47032387066158571</v>
      </c>
      <c r="T121">
        <f>+S121*(K121+L121)</f>
        <v>0.64247435532995267</v>
      </c>
      <c r="U121">
        <f>+T121*(9.80665*H121*(1-D121/C121))^0.5</f>
        <v>0.78490870466827556</v>
      </c>
    </row>
    <row r="122" spans="1:21" x14ac:dyDescent="0.25">
      <c r="A122">
        <v>50</v>
      </c>
      <c r="B122">
        <v>26.73</v>
      </c>
      <c r="C122">
        <v>884</v>
      </c>
      <c r="D122">
        <f t="shared" si="17"/>
        <v>1.1776513764603027</v>
      </c>
      <c r="E122">
        <v>0.378</v>
      </c>
      <c r="F122">
        <v>2.9499999999999998E-2</v>
      </c>
      <c r="G122" t="s">
        <v>2</v>
      </c>
      <c r="H122">
        <v>0.15240000000000001</v>
      </c>
      <c r="I122">
        <v>0.58299999999999996</v>
      </c>
      <c r="J122" s="3">
        <f t="shared" si="13"/>
        <v>0.27680789068094375</v>
      </c>
      <c r="K122">
        <f t="shared" si="18"/>
        <v>0.64278760968653936</v>
      </c>
      <c r="L122">
        <f t="shared" si="19"/>
        <v>0.76604444311897801</v>
      </c>
      <c r="M122" s="8">
        <f>+(9.80665*H122^3*(C122-D122)*C122)^0.5/E122</f>
        <v>435.42040794365488</v>
      </c>
      <c r="N122" s="3">
        <f>(C122-D122)*9.80665*H122*H122/F122</f>
        <v>6816.1935248223244</v>
      </c>
      <c r="O122" s="7">
        <f>E122/(C122-D122)/SQRT(9.80665*H122^3)</f>
        <v>2.2981622827272807E-3</v>
      </c>
      <c r="P122">
        <f>I122/SQRT(9.80665*H122*(1-D122/C122))</f>
        <v>0.47720524301697359</v>
      </c>
      <c r="Q122">
        <f t="shared" si="14"/>
        <v>1.1946331320337884</v>
      </c>
      <c r="R122">
        <f t="shared" si="15"/>
        <v>0.32760297865659416</v>
      </c>
      <c r="S122">
        <f t="shared" si="16"/>
        <v>0.47032387066158571</v>
      </c>
      <c r="T122">
        <f>+S122*(K122+L122)</f>
        <v>0.66260734418759848</v>
      </c>
      <c r="U122">
        <f>+T122*(9.80665*H122*(1-D122/C122))^0.5</f>
        <v>0.80950510773753104</v>
      </c>
    </row>
    <row r="123" spans="1:21" x14ac:dyDescent="0.25">
      <c r="A123">
        <v>70</v>
      </c>
      <c r="B123">
        <v>26.73</v>
      </c>
      <c r="C123">
        <v>884</v>
      </c>
      <c r="D123">
        <f t="shared" si="17"/>
        <v>1.1776513764603027</v>
      </c>
      <c r="E123">
        <v>0.378</v>
      </c>
      <c r="F123">
        <v>2.9499999999999998E-2</v>
      </c>
      <c r="G123" t="s">
        <v>2</v>
      </c>
      <c r="H123">
        <v>0.15240000000000001</v>
      </c>
      <c r="I123">
        <v>0.52</v>
      </c>
      <c r="J123" s="3">
        <f t="shared" si="13"/>
        <v>0.24689554571885203</v>
      </c>
      <c r="K123">
        <f t="shared" si="18"/>
        <v>0.34202014332566882</v>
      </c>
      <c r="L123">
        <f t="shared" si="19"/>
        <v>0.93969262078590832</v>
      </c>
      <c r="M123" s="8">
        <f>+(9.80665*H123^3*(C123-D123)*C123)^0.5/E123</f>
        <v>435.42040794365488</v>
      </c>
      <c r="N123" s="3">
        <f>(C123-D123)*9.80665*H123*H123/F123</f>
        <v>6816.1935248223244</v>
      </c>
      <c r="O123" s="7">
        <f>E123/(C123-D123)/SQRT(9.80665*H123^3)</f>
        <v>2.2981622827272807E-3</v>
      </c>
      <c r="P123">
        <f>I123/SQRT(9.80665*H123*(1-D123/C123))</f>
        <v>0.42563760955201768</v>
      </c>
      <c r="Q123">
        <f t="shared" si="14"/>
        <v>1.1946331320337884</v>
      </c>
      <c r="R123">
        <f t="shared" si="15"/>
        <v>0.32760297865659416</v>
      </c>
      <c r="S123">
        <f t="shared" si="16"/>
        <v>0.47032387066158571</v>
      </c>
      <c r="T123">
        <f>+S123*(K123+L123)</f>
        <v>0.60282010829331689</v>
      </c>
      <c r="U123">
        <f>+T123*(9.80665*H123*(1-D123/C123))^0.5</f>
        <v>0.73646324779064365</v>
      </c>
    </row>
    <row r="124" spans="1:21" x14ac:dyDescent="0.25">
      <c r="A124">
        <v>90</v>
      </c>
      <c r="B124">
        <v>26.73</v>
      </c>
      <c r="C124">
        <v>884</v>
      </c>
      <c r="D124">
        <f t="shared" si="17"/>
        <v>1.1776513764603027</v>
      </c>
      <c r="E124">
        <v>0.378</v>
      </c>
      <c r="F124">
        <v>2.9499999999999998E-2</v>
      </c>
      <c r="G124" t="s">
        <v>2</v>
      </c>
      <c r="H124">
        <v>0.15240000000000001</v>
      </c>
      <c r="I124">
        <v>0.41899999999999998</v>
      </c>
      <c r="J124" s="3">
        <f t="shared" si="13"/>
        <v>0.19894083395422887</v>
      </c>
      <c r="K124">
        <f t="shared" si="18"/>
        <v>6.1257422745431001E-17</v>
      </c>
      <c r="L124">
        <f t="shared" si="19"/>
        <v>1</v>
      </c>
      <c r="M124" s="8">
        <f>+(9.80665*H124^3*(C124-D124)*C124)^0.5/E124</f>
        <v>435.42040794365488</v>
      </c>
      <c r="N124" s="3">
        <f>(C124-D124)*9.80665*H124*H124/F124</f>
        <v>6816.1935248223244</v>
      </c>
      <c r="O124" s="7">
        <f>E124/(C124-D124)/SQRT(9.80665*H124^3)</f>
        <v>2.2981622827272807E-3</v>
      </c>
      <c r="P124">
        <f>I124/SQRT(9.80665*H124*(1-D124/C124))</f>
        <v>0.34296568923518345</v>
      </c>
      <c r="Q124">
        <f t="shared" si="14"/>
        <v>1.1946331320337884</v>
      </c>
      <c r="R124">
        <f t="shared" si="15"/>
        <v>0.32760297865659416</v>
      </c>
      <c r="S124">
        <f t="shared" si="16"/>
        <v>0.47032387066158571</v>
      </c>
      <c r="T124">
        <f>+S124*(K124+L124)</f>
        <v>0.47032387066158571</v>
      </c>
      <c r="U124">
        <f>+T124*(9.80665*H124*(1-D124/C124))^0.5</f>
        <v>0.5745930511202525</v>
      </c>
    </row>
    <row r="125" spans="1:21" x14ac:dyDescent="0.25">
      <c r="A125">
        <v>10</v>
      </c>
      <c r="B125">
        <v>32.409999999999997</v>
      </c>
      <c r="C125">
        <v>881</v>
      </c>
      <c r="D125">
        <f t="shared" si="17"/>
        <v>1.1557494746944976</v>
      </c>
      <c r="E125">
        <v>0.25600000000000001</v>
      </c>
      <c r="F125">
        <v>2.9499999999999998E-2</v>
      </c>
      <c r="G125" t="s">
        <v>2</v>
      </c>
      <c r="H125">
        <v>0.15240000000000001</v>
      </c>
      <c r="I125">
        <v>0.501</v>
      </c>
      <c r="J125" s="3">
        <f t="shared" si="13"/>
        <v>0.34470408668618813</v>
      </c>
      <c r="K125">
        <f t="shared" si="18"/>
        <v>0.98480775301220802</v>
      </c>
      <c r="L125">
        <f t="shared" si="19"/>
        <v>0.17364817766693033</v>
      </c>
      <c r="M125" s="8">
        <f>+(9.80665*H125^3*(C125-D125)*C125)^0.5/E125</f>
        <v>640.75009227197734</v>
      </c>
      <c r="N125" s="3">
        <f>(C125-D125)*9.80665*H125*H125/F125</f>
        <v>6793.199891952564</v>
      </c>
      <c r="O125" s="7">
        <f>E125/(C125-D125)/SQRT(9.80665*H125^3)</f>
        <v>1.5616955636911839E-3</v>
      </c>
      <c r="P125">
        <f>I125/SQRT(9.80665*H125*(1-D125/C125))</f>
        <v>0.41008129336478844</v>
      </c>
      <c r="Q125">
        <f t="shared" si="14"/>
        <v>1.0253857166272848</v>
      </c>
      <c r="R125">
        <f t="shared" si="15"/>
        <v>0.3276009554270744</v>
      </c>
      <c r="S125">
        <f t="shared" si="16"/>
        <v>0.47032606174481406</v>
      </c>
      <c r="T125">
        <f>+S125*(K125+L125)</f>
        <v>0.54485201558124252</v>
      </c>
      <c r="U125">
        <f>+T125*(9.80665*H125*(1-D125/C125))^0.5</f>
        <v>0.66565060202192849</v>
      </c>
    </row>
    <row r="126" spans="1:21" x14ac:dyDescent="0.25">
      <c r="A126">
        <v>30</v>
      </c>
      <c r="B126">
        <v>32.409999999999997</v>
      </c>
      <c r="C126">
        <v>881</v>
      </c>
      <c r="D126">
        <f t="shared" si="17"/>
        <v>1.1557494746944976</v>
      </c>
      <c r="E126">
        <v>0.25600000000000001</v>
      </c>
      <c r="F126">
        <v>2.9499999999999998E-2</v>
      </c>
      <c r="G126" t="s">
        <v>2</v>
      </c>
      <c r="H126">
        <v>0.15240000000000001</v>
      </c>
      <c r="I126">
        <v>0.59299999999999997</v>
      </c>
      <c r="J126" s="3">
        <f t="shared" si="13"/>
        <v>0.40800304072836241</v>
      </c>
      <c r="K126">
        <f t="shared" si="18"/>
        <v>0.86602540378443871</v>
      </c>
      <c r="L126">
        <f t="shared" si="19"/>
        <v>0.49999999999999994</v>
      </c>
      <c r="M126" s="8">
        <f>+(9.80665*H126^3*(C126-D126)*C126)^0.5/E126</f>
        <v>640.75009227197734</v>
      </c>
      <c r="N126" s="3">
        <f>(C126-D126)*9.80665*H126*H126/F126</f>
        <v>6793.199891952564</v>
      </c>
      <c r="O126" s="7">
        <f>E126/(C126-D126)/SQRT(9.80665*H126^3)</f>
        <v>1.5616955636911839E-3</v>
      </c>
      <c r="P126">
        <f>I126/SQRT(9.80665*H126*(1-D126/C126))</f>
        <v>0.48538564264534839</v>
      </c>
      <c r="Q126">
        <f t="shared" si="14"/>
        <v>1.0253857166272848</v>
      </c>
      <c r="R126">
        <f t="shared" si="15"/>
        <v>0.3276009554270744</v>
      </c>
      <c r="S126">
        <f t="shared" si="16"/>
        <v>0.47032606174481406</v>
      </c>
      <c r="T126">
        <f>+S126*(K126+L126)</f>
        <v>0.64247734840530446</v>
      </c>
      <c r="U126">
        <f>+T126*(9.80665*H126*(1-D126/C126))^0.5</f>
        <v>0.7849203481338215</v>
      </c>
    </row>
    <row r="127" spans="1:21" x14ac:dyDescent="0.25">
      <c r="A127">
        <v>50</v>
      </c>
      <c r="B127">
        <v>32.409999999999997</v>
      </c>
      <c r="C127">
        <v>881</v>
      </c>
      <c r="D127">
        <f t="shared" si="17"/>
        <v>1.1557494746944976</v>
      </c>
      <c r="E127">
        <v>0.25600000000000001</v>
      </c>
      <c r="F127">
        <v>2.9499999999999998E-2</v>
      </c>
      <c r="G127" t="s">
        <v>2</v>
      </c>
      <c r="H127">
        <v>0.15240000000000001</v>
      </c>
      <c r="I127">
        <v>0.59699999999999998</v>
      </c>
      <c r="J127" s="3">
        <f t="shared" si="13"/>
        <v>0.41075516916497862</v>
      </c>
      <c r="K127">
        <f t="shared" si="18"/>
        <v>0.64278760968653936</v>
      </c>
      <c r="L127">
        <f t="shared" si="19"/>
        <v>0.76604444311897801</v>
      </c>
      <c r="M127" s="8">
        <f>+(9.80665*H127^3*(C127-D127)*C127)^0.5/E127</f>
        <v>640.75009227197734</v>
      </c>
      <c r="N127" s="3">
        <f>(C127-D127)*9.80665*H127*H127/F127</f>
        <v>6793.199891952564</v>
      </c>
      <c r="O127" s="7">
        <f>E127/(C127-D127)/SQRT(9.80665*H127^3)</f>
        <v>1.5616955636911839E-3</v>
      </c>
      <c r="P127">
        <f>I127/SQRT(9.80665*H127*(1-D127/C127))</f>
        <v>0.48865974478798141</v>
      </c>
      <c r="Q127">
        <f t="shared" si="14"/>
        <v>1.0253857166272848</v>
      </c>
      <c r="R127">
        <f t="shared" si="15"/>
        <v>0.3276009554270744</v>
      </c>
      <c r="S127">
        <f t="shared" si="16"/>
        <v>0.47032606174481406</v>
      </c>
      <c r="T127">
        <f>+S127*(K127+L127)</f>
        <v>0.66261043105588091</v>
      </c>
      <c r="U127">
        <f>+T127*(9.80665*H127*(1-D127/C127))^0.5</f>
        <v>0.80951711607018817</v>
      </c>
    </row>
    <row r="128" spans="1:21" x14ac:dyDescent="0.25">
      <c r="A128">
        <v>70</v>
      </c>
      <c r="B128">
        <v>32.409999999999997</v>
      </c>
      <c r="C128">
        <v>881</v>
      </c>
      <c r="D128">
        <f t="shared" si="17"/>
        <v>1.1557494746944976</v>
      </c>
      <c r="E128">
        <v>0.25600000000000001</v>
      </c>
      <c r="F128">
        <v>2.9499999999999998E-2</v>
      </c>
      <c r="G128" t="s">
        <v>2</v>
      </c>
      <c r="H128">
        <v>0.15240000000000001</v>
      </c>
      <c r="I128">
        <v>0.53100000000000003</v>
      </c>
      <c r="J128" s="3">
        <f t="shared" si="13"/>
        <v>0.36534504996081019</v>
      </c>
      <c r="K128">
        <f t="shared" si="18"/>
        <v>0.34202014332566882</v>
      </c>
      <c r="L128">
        <f t="shared" si="19"/>
        <v>0.93969262078590832</v>
      </c>
      <c r="M128" s="8">
        <f>+(9.80665*H128^3*(C128-D128)*C128)^0.5/E128</f>
        <v>640.75009227197734</v>
      </c>
      <c r="N128" s="3">
        <f>(C128-D128)*9.80665*H128*H128/F128</f>
        <v>6793.199891952564</v>
      </c>
      <c r="O128" s="7">
        <f>E128/(C128-D128)/SQRT(9.80665*H128^3)</f>
        <v>1.5616955636911839E-3</v>
      </c>
      <c r="P128">
        <f>I128/SQRT(9.80665*H128*(1-D128/C128))</f>
        <v>0.43463705943453629</v>
      </c>
      <c r="Q128">
        <f t="shared" si="14"/>
        <v>1.0253857166272848</v>
      </c>
      <c r="R128">
        <f t="shared" si="15"/>
        <v>0.3276009554270744</v>
      </c>
      <c r="S128">
        <f t="shared" si="16"/>
        <v>0.47032606174481406</v>
      </c>
      <c r="T128">
        <f>+S128*(K128+L128)</f>
        <v>0.60282291663265786</v>
      </c>
      <c r="U128">
        <f>+T128*(9.80665*H128*(1-D128/C128))^0.5</f>
        <v>0.73647417260826942</v>
      </c>
    </row>
    <row r="129" spans="1:21" x14ac:dyDescent="0.25">
      <c r="A129">
        <v>90</v>
      </c>
      <c r="B129">
        <v>32.409999999999997</v>
      </c>
      <c r="C129">
        <v>881</v>
      </c>
      <c r="D129">
        <f t="shared" si="17"/>
        <v>1.1557494746944976</v>
      </c>
      <c r="E129">
        <v>0.25600000000000001</v>
      </c>
      <c r="F129">
        <v>2.9499999999999998E-2</v>
      </c>
      <c r="G129" t="s">
        <v>2</v>
      </c>
      <c r="H129">
        <v>0.15240000000000001</v>
      </c>
      <c r="I129">
        <v>0.46100000000000002</v>
      </c>
      <c r="J129" s="3">
        <f t="shared" si="13"/>
        <v>0.31718280232002538</v>
      </c>
      <c r="K129">
        <f t="shared" si="18"/>
        <v>6.1257422745431001E-17</v>
      </c>
      <c r="L129">
        <f t="shared" si="19"/>
        <v>1</v>
      </c>
      <c r="M129" s="8">
        <f>+(9.80665*H129^3*(C129-D129)*C129)^0.5/E129</f>
        <v>640.75009227197734</v>
      </c>
      <c r="N129" s="3">
        <f>(C129-D129)*9.80665*H129*H129/F129</f>
        <v>6793.199891952564</v>
      </c>
      <c r="O129" s="7">
        <f>E129/(C129-D129)/SQRT(9.80665*H129^3)</f>
        <v>1.5616955636911839E-3</v>
      </c>
      <c r="P129">
        <f>I129/SQRT(9.80665*H129*(1-D129/C129))</f>
        <v>0.37734027193845804</v>
      </c>
      <c r="Q129">
        <f t="shared" si="14"/>
        <v>1.0253857166272848</v>
      </c>
      <c r="R129">
        <f t="shared" si="15"/>
        <v>0.3276009554270744</v>
      </c>
      <c r="S129">
        <f t="shared" si="16"/>
        <v>0.47032606174481406</v>
      </c>
      <c r="T129">
        <f>+S129*(K129+L129)</f>
        <v>0.47032606174481406</v>
      </c>
      <c r="U129">
        <f>+T129*(9.80665*H129*(1-D129/C129))^0.5</f>
        <v>0.57460157472860829</v>
      </c>
    </row>
    <row r="130" spans="1:21" x14ac:dyDescent="0.25">
      <c r="A130">
        <v>10</v>
      </c>
      <c r="B130">
        <v>40.799999999999997</v>
      </c>
      <c r="C130">
        <v>876</v>
      </c>
      <c r="D130">
        <f t="shared" si="17"/>
        <v>1.1248484610148071</v>
      </c>
      <c r="E130">
        <v>0.154</v>
      </c>
      <c r="F130">
        <v>2.9499999999999998E-2</v>
      </c>
      <c r="G130" t="s">
        <v>2</v>
      </c>
      <c r="H130">
        <v>0.15240000000000001</v>
      </c>
      <c r="I130">
        <v>0.52400000000000002</v>
      </c>
      <c r="J130" s="3">
        <f t="shared" si="13"/>
        <v>0.58329674324893543</v>
      </c>
      <c r="K130">
        <f t="shared" si="18"/>
        <v>0.98480775301220802</v>
      </c>
      <c r="L130">
        <f t="shared" si="19"/>
        <v>0.17364817766693033</v>
      </c>
      <c r="M130" s="8">
        <f>+(9.80665*H130^3*(C130-D130)*C130)^0.5/E130</f>
        <v>1059.1126649983742</v>
      </c>
      <c r="N130" s="3">
        <f>(C130-D130)*9.80665*H130*H130/F130</f>
        <v>6754.8339167509084</v>
      </c>
      <c r="O130" s="7">
        <f>E130/(C130-D130)/SQRT(9.80665*H130^3)</f>
        <v>9.447934000237822E-4</v>
      </c>
      <c r="P130">
        <f>I130/SQRT(9.80665*H130*(1-D130/C130))</f>
        <v>0.42890141388425079</v>
      </c>
      <c r="Q130">
        <f t="shared" si="14"/>
        <v>0.80467251393795924</v>
      </c>
      <c r="R130">
        <f t="shared" si="15"/>
        <v>0.32760015728492548</v>
      </c>
      <c r="S130">
        <f t="shared" si="16"/>
        <v>0.47032692610624216</v>
      </c>
      <c r="T130">
        <f>+S130*(K130+L130)</f>
        <v>0.54485301690586518</v>
      </c>
      <c r="U130">
        <f>+T130*(9.80665*H130*(1-D130/C130))^0.5</f>
        <v>0.66566108577978045</v>
      </c>
    </row>
    <row r="131" spans="1:21" x14ac:dyDescent="0.25">
      <c r="A131">
        <v>30</v>
      </c>
      <c r="B131">
        <v>40.799999999999997</v>
      </c>
      <c r="C131">
        <v>876</v>
      </c>
      <c r="D131">
        <f t="shared" si="17"/>
        <v>1.1248484610148071</v>
      </c>
      <c r="E131">
        <v>0.154</v>
      </c>
      <c r="F131">
        <v>2.9499999999999998E-2</v>
      </c>
      <c r="G131" t="s">
        <v>2</v>
      </c>
      <c r="H131">
        <v>0.15240000000000001</v>
      </c>
      <c r="I131">
        <v>0.61899999999999999</v>
      </c>
      <c r="J131" s="3">
        <f t="shared" si="13"/>
        <v>0.68904710700589888</v>
      </c>
      <c r="K131">
        <f t="shared" ref="K131:K150" si="20">+COS(RADIANS(A131))</f>
        <v>0.86602540378443871</v>
      </c>
      <c r="L131">
        <f t="shared" ref="L131:L150" si="21">+SIN(RADIANS(A131))</f>
        <v>0.49999999999999994</v>
      </c>
      <c r="M131" s="8">
        <f>+(9.80665*H131^3*(C131-D131)*C131)^0.5/E131</f>
        <v>1059.1126649983742</v>
      </c>
      <c r="N131" s="3">
        <f>(C131-D131)*9.80665*H131*H131/F131</f>
        <v>6754.8339167509084</v>
      </c>
      <c r="O131" s="7">
        <f>E131/(C131-D131)/SQRT(9.80665*H131^3)</f>
        <v>9.447934000237822E-4</v>
      </c>
      <c r="P131">
        <f>I131/SQRT(9.80665*H131*(1-D131/C131))</f>
        <v>0.50666025800448711</v>
      </c>
      <c r="Q131">
        <f t="shared" si="14"/>
        <v>0.80467251393795924</v>
      </c>
      <c r="R131">
        <f t="shared" si="15"/>
        <v>0.32760015728492548</v>
      </c>
      <c r="S131">
        <f t="shared" si="16"/>
        <v>0.47032692610624216</v>
      </c>
      <c r="T131">
        <f>+S131*(K131+L131)</f>
        <v>0.64247852914497328</v>
      </c>
      <c r="U131">
        <f>+T131*(9.80665*H131*(1-D131/C131))^0.5</f>
        <v>0.78493271034732781</v>
      </c>
    </row>
    <row r="132" spans="1:21" x14ac:dyDescent="0.25">
      <c r="A132">
        <v>50</v>
      </c>
      <c r="B132">
        <v>40.799999999999997</v>
      </c>
      <c r="C132">
        <v>876</v>
      </c>
      <c r="D132">
        <f t="shared" si="17"/>
        <v>1.1248484610148071</v>
      </c>
      <c r="E132">
        <v>0.154</v>
      </c>
      <c r="F132">
        <v>2.9499999999999998E-2</v>
      </c>
      <c r="G132" t="s">
        <v>2</v>
      </c>
      <c r="H132">
        <v>0.15240000000000001</v>
      </c>
      <c r="I132">
        <v>0.63200000000000001</v>
      </c>
      <c r="J132" s="3">
        <f t="shared" ref="J132:J150" si="22">+D132*I132*H132/E132</f>
        <v>0.70351820941474652</v>
      </c>
      <c r="K132">
        <f t="shared" si="20"/>
        <v>0.64278760968653936</v>
      </c>
      <c r="L132">
        <f t="shared" si="21"/>
        <v>0.76604444311897801</v>
      </c>
      <c r="M132" s="8">
        <f>+(9.80665*H132^3*(C132-D132)*C132)^0.5/E132</f>
        <v>1059.1126649983742</v>
      </c>
      <c r="N132" s="3">
        <f>(C132-D132)*9.80665*H132*H132/F132</f>
        <v>6754.8339167509084</v>
      </c>
      <c r="O132" s="7">
        <f>E132/(C132-D132)/SQRT(9.80665*H132^3)</f>
        <v>9.447934000237822E-4</v>
      </c>
      <c r="P132">
        <f>I132/SQRT(9.80665*H132*(1-D132/C132))</f>
        <v>0.51730094193672993</v>
      </c>
      <c r="Q132">
        <f t="shared" ref="Q132:Q150" si="23">-LOG10(M132/N132)</f>
        <v>0.80467251393795924</v>
      </c>
      <c r="R132">
        <f t="shared" ref="R132:R150" si="24">7.928*(10^-7)*(Q132)^7.443+0.3276</f>
        <v>0.32760015728492548</v>
      </c>
      <c r="S132">
        <f t="shared" ref="S132:S150" si="25">10^-R132</f>
        <v>0.47032692610624216</v>
      </c>
      <c r="T132">
        <f>+S132*(K132+L132)</f>
        <v>0.66261164879596601</v>
      </c>
      <c r="U132">
        <f>+T132*(9.80665*H132*(1-D132/C132))^0.5</f>
        <v>0.80952986567395335</v>
      </c>
    </row>
    <row r="133" spans="1:21" x14ac:dyDescent="0.25">
      <c r="A133">
        <v>70</v>
      </c>
      <c r="B133">
        <v>40.799999999999997</v>
      </c>
      <c r="C133">
        <v>876</v>
      </c>
      <c r="D133">
        <f t="shared" si="17"/>
        <v>1.1248484610148071</v>
      </c>
      <c r="E133">
        <v>0.154</v>
      </c>
      <c r="F133">
        <v>2.9499999999999998E-2</v>
      </c>
      <c r="G133" t="s">
        <v>2</v>
      </c>
      <c r="H133">
        <v>0.15240000000000001</v>
      </c>
      <c r="I133">
        <v>0.57099999999999995</v>
      </c>
      <c r="J133" s="3">
        <f t="shared" si="22"/>
        <v>0.63561534426553845</v>
      </c>
      <c r="K133">
        <f t="shared" si="20"/>
        <v>0.34202014332566882</v>
      </c>
      <c r="L133">
        <f t="shared" si="21"/>
        <v>0.93969262078590832</v>
      </c>
      <c r="M133" s="8">
        <f>+(9.80665*H133^3*(C133-D133)*C133)^0.5/E133</f>
        <v>1059.1126649983742</v>
      </c>
      <c r="N133" s="3">
        <f>(C133-D133)*9.80665*H133*H133/F133</f>
        <v>6754.8339167509084</v>
      </c>
      <c r="O133" s="7">
        <f>E133/(C133-D133)/SQRT(9.80665*H133^3)</f>
        <v>9.447934000237822E-4</v>
      </c>
      <c r="P133">
        <f>I133/SQRT(9.80665*H133*(1-D133/C133))</f>
        <v>0.46737157887005187</v>
      </c>
      <c r="Q133">
        <f t="shared" si="23"/>
        <v>0.80467251393795924</v>
      </c>
      <c r="R133">
        <f t="shared" si="24"/>
        <v>0.32760015728492548</v>
      </c>
      <c r="S133">
        <f t="shared" si="25"/>
        <v>0.47032692610624216</v>
      </c>
      <c r="T133">
        <f>+S133*(K133+L133)</f>
        <v>0.60282402449573314</v>
      </c>
      <c r="U133">
        <f>+T133*(9.80665*H133*(1-D133/C133))^0.5</f>
        <v>0.73648577181191532</v>
      </c>
    </row>
    <row r="134" spans="1:21" x14ac:dyDescent="0.25">
      <c r="A134">
        <v>90</v>
      </c>
      <c r="B134">
        <v>40.799999999999997</v>
      </c>
      <c r="C134">
        <v>876</v>
      </c>
      <c r="D134">
        <f t="shared" si="17"/>
        <v>1.1248484610148071</v>
      </c>
      <c r="E134">
        <v>0.154</v>
      </c>
      <c r="F134">
        <v>2.9499999999999998E-2</v>
      </c>
      <c r="G134" t="s">
        <v>2</v>
      </c>
      <c r="H134">
        <v>0.15240000000000001</v>
      </c>
      <c r="I134">
        <v>0.47499999999999998</v>
      </c>
      <c r="J134" s="3">
        <f t="shared" si="22"/>
        <v>0.52875181878481747</v>
      </c>
      <c r="K134">
        <f t="shared" si="20"/>
        <v>6.1257422745431001E-17</v>
      </c>
      <c r="L134">
        <f t="shared" si="21"/>
        <v>1</v>
      </c>
      <c r="M134" s="8">
        <f>+(9.80665*H134^3*(C134-D134)*C134)^0.5/E134</f>
        <v>1059.1126649983742</v>
      </c>
      <c r="N134" s="3">
        <f>(C134-D134)*9.80665*H134*H134/F134</f>
        <v>6754.8339167509084</v>
      </c>
      <c r="O134" s="7">
        <f>E134/(C134-D134)/SQRT(9.80665*H134^3)</f>
        <v>9.447934000237822E-4</v>
      </c>
      <c r="P134">
        <f>I134/SQRT(9.80665*H134*(1-D134/C134))</f>
        <v>0.38879422060118152</v>
      </c>
      <c r="Q134">
        <f t="shared" si="23"/>
        <v>0.80467251393795924</v>
      </c>
      <c r="R134">
        <f t="shared" si="24"/>
        <v>0.32760015728492548</v>
      </c>
      <c r="S134">
        <f t="shared" si="25"/>
        <v>0.47032692610624216</v>
      </c>
      <c r="T134">
        <f>+S134*(K134+L134)</f>
        <v>0.47032692610624216</v>
      </c>
      <c r="U134">
        <f>+T134*(9.80665*H134*(1-D134/C134))^0.5</f>
        <v>0.57461062449698896</v>
      </c>
    </row>
    <row r="135" spans="1:21" x14ac:dyDescent="0.25">
      <c r="A135">
        <v>1</v>
      </c>
      <c r="B135">
        <v>21.1</v>
      </c>
      <c r="C135">
        <v>870</v>
      </c>
      <c r="D135">
        <f t="shared" si="17"/>
        <v>1.2001953317458227</v>
      </c>
      <c r="E135">
        <v>0.16</v>
      </c>
      <c r="F135">
        <v>2.7E-2</v>
      </c>
      <c r="H135">
        <v>9.9000000000000005E-2</v>
      </c>
      <c r="I135" s="3">
        <v>0.36656</v>
      </c>
      <c r="J135" s="3">
        <f t="shared" si="22"/>
        <v>0.27221510299793827</v>
      </c>
      <c r="K135">
        <f t="shared" si="20"/>
        <v>0.99984769515639127</v>
      </c>
      <c r="L135">
        <f t="shared" si="21"/>
        <v>1.7452406437283512E-2</v>
      </c>
      <c r="M135" s="8">
        <f>+(9.80665*H135^3*(C135-D135)*C135)^0.5/E135</f>
        <v>530.04486397138203</v>
      </c>
      <c r="N135" s="3">
        <f>(C135-D135)*9.80665*H135*H135/F135</f>
        <v>3092.7656644153262</v>
      </c>
      <c r="O135" s="7">
        <f>E135/(C135-D135)/SQRT(9.80665*H135^3)</f>
        <v>1.8879354370579585E-3</v>
      </c>
      <c r="P135">
        <f>I135/SQRT(9.80665*H135*(1-D135/C135))</f>
        <v>0.37227760027999035</v>
      </c>
      <c r="Q135">
        <f t="shared" si="23"/>
        <v>0.76603438457634321</v>
      </c>
      <c r="R135">
        <f t="shared" si="24"/>
        <v>0.32760010904944775</v>
      </c>
      <c r="S135">
        <f t="shared" si="25"/>
        <v>0.47032697834371273</v>
      </c>
      <c r="T135">
        <f>+S135*(K135+L135)</f>
        <v>0.47846368285130497</v>
      </c>
      <c r="U135">
        <f>+T135*(9.80665*H135*(1-D135/C135))^0.5</f>
        <v>0.47111523082255458</v>
      </c>
    </row>
    <row r="136" spans="1:21" x14ac:dyDescent="0.25">
      <c r="A136">
        <v>2.5</v>
      </c>
      <c r="B136">
        <v>21.1</v>
      </c>
      <c r="C136">
        <v>870</v>
      </c>
      <c r="D136">
        <f t="shared" ref="D136:D150" si="26">101325/(287.058*(B136+273))</f>
        <v>1.2001953317458227</v>
      </c>
      <c r="E136">
        <v>0.16</v>
      </c>
      <c r="F136">
        <v>2.7E-2</v>
      </c>
      <c r="H136">
        <v>9.9000000000000005E-2</v>
      </c>
      <c r="I136" s="3">
        <v>0.42099999999999999</v>
      </c>
      <c r="J136" s="3">
        <f t="shared" si="22"/>
        <v>0.31264338269896341</v>
      </c>
      <c r="K136">
        <f t="shared" si="20"/>
        <v>0.9990482215818578</v>
      </c>
      <c r="L136">
        <f t="shared" si="21"/>
        <v>4.3619387365336E-2</v>
      </c>
      <c r="M136" s="8">
        <f>+(9.80665*H136^3*(C136-D136)*C136)^0.5/E136</f>
        <v>530.04486397138203</v>
      </c>
      <c r="N136" s="3">
        <f>(C136-D136)*9.80665*H136*H136/F136</f>
        <v>3092.7656644153262</v>
      </c>
      <c r="O136" s="7">
        <f>E136/(C136-D136)/SQRT(9.80665*H136^3)</f>
        <v>1.8879354370579585E-3</v>
      </c>
      <c r="P136">
        <f>I136/SQRT(9.80665*H136*(1-D136/C136))</f>
        <v>0.42756675501384744</v>
      </c>
      <c r="Q136">
        <f t="shared" si="23"/>
        <v>0.76603438457634321</v>
      </c>
      <c r="R136">
        <f t="shared" si="24"/>
        <v>0.32760010904944775</v>
      </c>
      <c r="S136">
        <f t="shared" si="25"/>
        <v>0.47032697834371273</v>
      </c>
      <c r="T136">
        <f>+S136*(K136+L136)</f>
        <v>0.49039470593299755</v>
      </c>
      <c r="U136">
        <f>+T136*(9.80665*H136*(1-D136/C136))^0.5</f>
        <v>0.48286301209528215</v>
      </c>
    </row>
    <row r="137" spans="1:21" x14ac:dyDescent="0.25">
      <c r="A137">
        <v>5</v>
      </c>
      <c r="B137">
        <v>21.1</v>
      </c>
      <c r="C137">
        <v>870</v>
      </c>
      <c r="D137">
        <f t="shared" si="26"/>
        <v>1.2001953317458227</v>
      </c>
      <c r="E137">
        <v>0.16</v>
      </c>
      <c r="F137">
        <v>2.7E-2</v>
      </c>
      <c r="H137">
        <v>9.9000000000000005E-2</v>
      </c>
      <c r="I137" s="3">
        <v>0.43030000000000002</v>
      </c>
      <c r="J137" s="3">
        <f t="shared" si="22"/>
        <v>0.31954975671107833</v>
      </c>
      <c r="K137">
        <f t="shared" si="20"/>
        <v>0.99619469809174555</v>
      </c>
      <c r="L137">
        <f t="shared" si="21"/>
        <v>8.7155742747658166E-2</v>
      </c>
      <c r="M137" s="8">
        <f>+(9.80665*H137^3*(C137-D137)*C137)^0.5/E137</f>
        <v>530.04486397138203</v>
      </c>
      <c r="N137" s="3">
        <f>(C137-D137)*9.80665*H137*H137/F137</f>
        <v>3092.7656644153262</v>
      </c>
      <c r="O137" s="7">
        <f>E137/(C137-D137)/SQRT(9.80665*H137^3)</f>
        <v>1.8879354370579585E-3</v>
      </c>
      <c r="P137">
        <f>I137/SQRT(9.80665*H137*(1-D137/C137))</f>
        <v>0.43701181634788261</v>
      </c>
      <c r="Q137">
        <f t="shared" si="23"/>
        <v>0.76603438457634321</v>
      </c>
      <c r="R137">
        <f t="shared" si="24"/>
        <v>0.32760010904944775</v>
      </c>
      <c r="S137">
        <f t="shared" si="25"/>
        <v>0.47032697834371273</v>
      </c>
      <c r="T137">
        <f>+S137*(K137+L137)</f>
        <v>0.5095289393273259</v>
      </c>
      <c r="U137">
        <f>+T137*(9.80665*H137*(1-D137/C137))^0.5</f>
        <v>0.50170337366350404</v>
      </c>
    </row>
    <row r="138" spans="1:21" x14ac:dyDescent="0.25">
      <c r="A138">
        <v>7.5</v>
      </c>
      <c r="B138">
        <v>21.1</v>
      </c>
      <c r="C138">
        <v>870</v>
      </c>
      <c r="D138">
        <f t="shared" si="26"/>
        <v>1.2001953317458227</v>
      </c>
      <c r="E138">
        <v>0.16</v>
      </c>
      <c r="F138">
        <v>2.7E-2</v>
      </c>
      <c r="H138">
        <v>9.9000000000000005E-2</v>
      </c>
      <c r="I138" s="3">
        <v>0.44541999999999998</v>
      </c>
      <c r="J138" s="3">
        <f t="shared" si="22"/>
        <v>0.33077818413722632</v>
      </c>
      <c r="K138">
        <f t="shared" si="20"/>
        <v>0.99144486137381038</v>
      </c>
      <c r="L138">
        <f t="shared" si="21"/>
        <v>0.13052619222005157</v>
      </c>
      <c r="M138" s="8">
        <f>+(9.80665*H138^3*(C138-D138)*C138)^0.5/E138</f>
        <v>530.04486397138203</v>
      </c>
      <c r="N138" s="3">
        <f>(C138-D138)*9.80665*H138*H138/F138</f>
        <v>3092.7656644153262</v>
      </c>
      <c r="O138" s="7">
        <f>E138/(C138-D138)/SQRT(9.80665*H138^3)</f>
        <v>1.8879354370579585E-3</v>
      </c>
      <c r="P138">
        <f>I138/SQRT(9.80665*H138*(1-D138/C138))</f>
        <v>0.45236765800063644</v>
      </c>
      <c r="Q138">
        <f t="shared" si="23"/>
        <v>0.76603438457634321</v>
      </c>
      <c r="R138">
        <f t="shared" si="24"/>
        <v>0.32760010904944775</v>
      </c>
      <c r="S138">
        <f t="shared" si="25"/>
        <v>0.47032697834371273</v>
      </c>
      <c r="T138">
        <f>+S138*(K138+L138)</f>
        <v>0.52769325542591294</v>
      </c>
      <c r="U138">
        <f>+T138*(9.80665*H138*(1-D138/C138))^0.5</f>
        <v>0.51958871434500176</v>
      </c>
    </row>
    <row r="139" spans="1:21" x14ac:dyDescent="0.25">
      <c r="A139">
        <v>1</v>
      </c>
      <c r="B139">
        <v>21.1</v>
      </c>
      <c r="C139">
        <v>870</v>
      </c>
      <c r="D139">
        <f t="shared" si="26"/>
        <v>1.2001953317458227</v>
      </c>
      <c r="E139">
        <v>0.16</v>
      </c>
      <c r="F139">
        <v>2.7E-2</v>
      </c>
      <c r="H139">
        <v>5.7000000000000002E-2</v>
      </c>
      <c r="I139" s="3">
        <v>0.28370000000000001</v>
      </c>
      <c r="J139" s="3">
        <f t="shared" si="22"/>
        <v>0.1213014918133033</v>
      </c>
      <c r="K139">
        <f t="shared" si="20"/>
        <v>0.99984769515639127</v>
      </c>
      <c r="L139">
        <f t="shared" si="21"/>
        <v>1.7452406437283512E-2</v>
      </c>
      <c r="M139" s="8">
        <f>+(9.80665*H139^3*(C139-D139)*C139)^0.5/E139</f>
        <v>231.5645755099597</v>
      </c>
      <c r="N139" s="3">
        <f>(C139-D139)*9.80665*H139*H139/F139</f>
        <v>1025.2418777354756</v>
      </c>
      <c r="O139" s="7">
        <f>E139/(C139-D139)/SQRT(9.80665*H139^3)</f>
        <v>4.3214316339983405E-3</v>
      </c>
      <c r="P139">
        <f>I139/SQRT(9.80665*H139*(1-D139/C139))</f>
        <v>0.37971813502285079</v>
      </c>
      <c r="Q139">
        <f t="shared" si="23"/>
        <v>0.64615421511381399</v>
      </c>
      <c r="R139">
        <f t="shared" si="24"/>
        <v>0.32760003072527949</v>
      </c>
      <c r="S139">
        <f t="shared" si="25"/>
        <v>0.47032706316627948</v>
      </c>
      <c r="T139">
        <f>+S139*(K139+L139)</f>
        <v>0.47846376914131078</v>
      </c>
      <c r="U139">
        <f>+T139*(9.80665*H139*(1-D139/C139))^0.5</f>
        <v>0.35747613502110259</v>
      </c>
    </row>
    <row r="140" spans="1:21" x14ac:dyDescent="0.25">
      <c r="A140">
        <v>2.5</v>
      </c>
      <c r="B140">
        <v>21.1</v>
      </c>
      <c r="C140">
        <v>870</v>
      </c>
      <c r="D140">
        <f t="shared" si="26"/>
        <v>1.2001953317458227</v>
      </c>
      <c r="E140">
        <v>0.16</v>
      </c>
      <c r="F140">
        <v>2.7E-2</v>
      </c>
      <c r="H140">
        <v>5.7000000000000002E-2</v>
      </c>
      <c r="I140" s="3">
        <v>0.29741000000000001</v>
      </c>
      <c r="J140" s="3">
        <f t="shared" si="22"/>
        <v>0.12716347085017457</v>
      </c>
      <c r="K140">
        <f t="shared" si="20"/>
        <v>0.9990482215818578</v>
      </c>
      <c r="L140">
        <f t="shared" si="21"/>
        <v>4.3619387365336E-2</v>
      </c>
      <c r="M140" s="8">
        <f>+(9.80665*H140^3*(C140-D140)*C140)^0.5/E140</f>
        <v>231.5645755099597</v>
      </c>
      <c r="N140" s="3">
        <f>(C140-D140)*9.80665*H140*H140/F140</f>
        <v>1025.2418777354756</v>
      </c>
      <c r="O140" s="7">
        <f>E140/(C140-D140)/SQRT(9.80665*H140^3)</f>
        <v>4.3214316339983405E-3</v>
      </c>
      <c r="P140">
        <f>I140/SQRT(9.80665*H140*(1-D140/C140))</f>
        <v>0.39806827824161456</v>
      </c>
      <c r="Q140">
        <f t="shared" si="23"/>
        <v>0.64615421511381399</v>
      </c>
      <c r="R140">
        <f t="shared" si="24"/>
        <v>0.32760003072527949</v>
      </c>
      <c r="S140">
        <f t="shared" si="25"/>
        <v>0.47032706316627948</v>
      </c>
      <c r="T140">
        <f>+S140*(K140+L140)</f>
        <v>0.49039479437474043</v>
      </c>
      <c r="U140">
        <f>+T140*(9.80665*H140*(1-D140/C140))^0.5</f>
        <v>0.36639019928753619</v>
      </c>
    </row>
    <row r="141" spans="1:21" x14ac:dyDescent="0.25">
      <c r="A141">
        <v>5</v>
      </c>
      <c r="B141">
        <v>21.1</v>
      </c>
      <c r="C141">
        <v>870</v>
      </c>
      <c r="D141">
        <f t="shared" si="26"/>
        <v>1.2001953317458227</v>
      </c>
      <c r="E141">
        <v>0.16</v>
      </c>
      <c r="F141">
        <v>2.7E-2</v>
      </c>
      <c r="H141">
        <v>5.7000000000000002E-2</v>
      </c>
      <c r="I141" s="3">
        <v>0.30868000000000001</v>
      </c>
      <c r="J141" s="3">
        <f t="shared" si="22"/>
        <v>0.13198218009492585</v>
      </c>
      <c r="K141">
        <f t="shared" si="20"/>
        <v>0.99619469809174555</v>
      </c>
      <c r="L141">
        <f t="shared" si="21"/>
        <v>8.7155742747658166E-2</v>
      </c>
      <c r="M141" s="8">
        <f>+(9.80665*H141^3*(C141-D141)*C141)^0.5/E141</f>
        <v>231.5645755099597</v>
      </c>
      <c r="N141" s="3">
        <f>(C141-D141)*9.80665*H141*H141/F141</f>
        <v>1025.2418777354756</v>
      </c>
      <c r="O141" s="7">
        <f>E141/(C141-D141)/SQRT(9.80665*H141^3)</f>
        <v>4.3214316339983405E-3</v>
      </c>
      <c r="P141">
        <f>I141/SQRT(9.80665*H141*(1-D141/C141))</f>
        <v>0.41315260457826425</v>
      </c>
      <c r="Q141">
        <f t="shared" si="23"/>
        <v>0.64615421511381399</v>
      </c>
      <c r="R141">
        <f t="shared" si="24"/>
        <v>0.32760003072527949</v>
      </c>
      <c r="S141">
        <f t="shared" si="25"/>
        <v>0.47032706316627948</v>
      </c>
      <c r="T141">
        <f>+S141*(K141+L141)</f>
        <v>0.5095290312198909</v>
      </c>
      <c r="U141">
        <f>+T141*(9.80665*H141*(1-D141/C141))^0.5</f>
        <v>0.38068602161543874</v>
      </c>
    </row>
    <row r="142" spans="1:21" x14ac:dyDescent="0.25">
      <c r="A142">
        <v>7.5</v>
      </c>
      <c r="B142">
        <v>21.1</v>
      </c>
      <c r="C142">
        <v>870</v>
      </c>
      <c r="D142">
        <f t="shared" si="26"/>
        <v>1.2001953317458227</v>
      </c>
      <c r="E142">
        <v>0.16</v>
      </c>
      <c r="F142">
        <v>2.7E-2</v>
      </c>
      <c r="H142">
        <v>5.7000000000000002E-2</v>
      </c>
      <c r="I142" s="3">
        <v>0.31847999999999999</v>
      </c>
      <c r="J142" s="3">
        <f t="shared" si="22"/>
        <v>0.13617236204688343</v>
      </c>
      <c r="K142">
        <f t="shared" si="20"/>
        <v>0.99144486137381038</v>
      </c>
      <c r="L142">
        <f t="shared" si="21"/>
        <v>0.13052619222005157</v>
      </c>
      <c r="M142" s="8">
        <f>+(9.80665*H142^3*(C142-D142)*C142)^0.5/E142</f>
        <v>231.5645755099597</v>
      </c>
      <c r="N142" s="3">
        <f>(C142-D142)*9.80665*H142*H142/F142</f>
        <v>1025.2418777354756</v>
      </c>
      <c r="O142" s="7">
        <f>E142/(C142-D142)/SQRT(9.80665*H142^3)</f>
        <v>4.3214316339983405E-3</v>
      </c>
      <c r="P142">
        <f>I142/SQRT(9.80665*H142*(1-D142/C142))</f>
        <v>0.42626941008839442</v>
      </c>
      <c r="Q142">
        <f t="shared" si="23"/>
        <v>0.64615421511381399</v>
      </c>
      <c r="R142">
        <f t="shared" si="24"/>
        <v>0.32760003072527949</v>
      </c>
      <c r="S142">
        <f t="shared" si="25"/>
        <v>0.47032706316627948</v>
      </c>
      <c r="T142">
        <f>+S142*(K142+L142)</f>
        <v>0.5276933505943775</v>
      </c>
      <c r="U142">
        <f>+T142*(9.80665*H142*(1-D142/C142))^0.5</f>
        <v>0.39425718646441743</v>
      </c>
    </row>
    <row r="143" spans="1:21" x14ac:dyDescent="0.25">
      <c r="A143">
        <v>1</v>
      </c>
      <c r="B143">
        <v>21.1</v>
      </c>
      <c r="C143">
        <v>960</v>
      </c>
      <c r="D143">
        <f t="shared" si="26"/>
        <v>1.2001953317458227</v>
      </c>
      <c r="E143">
        <v>1.1399999999999999</v>
      </c>
      <c r="F143">
        <v>3.6999999999999998E-2</v>
      </c>
      <c r="H143">
        <v>9.9000000000000005E-2</v>
      </c>
      <c r="I143" s="3">
        <v>0.1976</v>
      </c>
      <c r="J143" s="3">
        <f t="shared" si="22"/>
        <v>2.059535189275832E-2</v>
      </c>
      <c r="K143">
        <f t="shared" si="20"/>
        <v>0.99984769515639127</v>
      </c>
      <c r="L143">
        <f t="shared" si="21"/>
        <v>1.7452406437283512E-2</v>
      </c>
      <c r="M143" s="8">
        <f>+(9.80665*H143^3*(C143-D143)*C143)^0.5/E143</f>
        <v>82.093328250574871</v>
      </c>
      <c r="N143" s="3">
        <f>(C143-D143)*9.80665*H143*H143/F143</f>
        <v>2490.6762388571306</v>
      </c>
      <c r="O143" s="7">
        <f>E143/(C143-D143)/SQRT(9.80665*H143^3)</f>
        <v>1.2188879532580833E-2</v>
      </c>
      <c r="P143">
        <f>I143/SQRT(9.80665*H143*(1-D143/C143))</f>
        <v>0.20066916948131705</v>
      </c>
      <c r="Q143">
        <f t="shared" si="23"/>
        <v>1.4820094142795359</v>
      </c>
      <c r="R143">
        <f t="shared" si="24"/>
        <v>0.32761481860613439</v>
      </c>
      <c r="S143">
        <f t="shared" si="25"/>
        <v>0.47031104863592832</v>
      </c>
      <c r="T143">
        <f>+S143*(K143+L143)</f>
        <v>0.47844747755795758</v>
      </c>
      <c r="U143">
        <f>+T143*(9.80665*H143*(1-D143/C143))^0.5</f>
        <v>0.47112977947643575</v>
      </c>
    </row>
    <row r="144" spans="1:21" x14ac:dyDescent="0.25">
      <c r="A144">
        <v>2.5</v>
      </c>
      <c r="B144">
        <v>21.1</v>
      </c>
      <c r="C144">
        <v>960</v>
      </c>
      <c r="D144">
        <f t="shared" si="26"/>
        <v>1.2001953317458227</v>
      </c>
      <c r="E144">
        <v>1.1399999999999999</v>
      </c>
      <c r="F144">
        <v>3.6999999999999998E-2</v>
      </c>
      <c r="H144">
        <v>9.9000000000000005E-2</v>
      </c>
      <c r="I144" s="3">
        <v>0.27904000000000001</v>
      </c>
      <c r="J144" s="3">
        <f t="shared" si="22"/>
        <v>2.9083638624267619E-2</v>
      </c>
      <c r="K144">
        <f t="shared" si="20"/>
        <v>0.9990482215818578</v>
      </c>
      <c r="L144">
        <f t="shared" si="21"/>
        <v>4.3619387365336E-2</v>
      </c>
      <c r="M144" s="8">
        <f>+(9.80665*H144^3*(C144-D144)*C144)^0.5/E144</f>
        <v>82.093328250574871</v>
      </c>
      <c r="N144" s="3">
        <f>(C144-D144)*9.80665*H144*H144/F144</f>
        <v>2490.6762388571306</v>
      </c>
      <c r="O144" s="7">
        <f>E144/(C144-D144)/SQRT(9.80665*H144^3)</f>
        <v>1.2188879532580833E-2</v>
      </c>
      <c r="P144">
        <f>I144/SQRT(9.80665*H144*(1-D144/C144))</f>
        <v>0.28337411463596512</v>
      </c>
      <c r="Q144">
        <f t="shared" si="23"/>
        <v>1.4820094142795359</v>
      </c>
      <c r="R144">
        <f t="shared" si="24"/>
        <v>0.32761481860613439</v>
      </c>
      <c r="S144">
        <f t="shared" si="25"/>
        <v>0.47031104863592832</v>
      </c>
      <c r="T144">
        <f>+S144*(K144+L144)</f>
        <v>0.49037809654267073</v>
      </c>
      <c r="U144">
        <f>+T144*(9.80665*H144*(1-D144/C144))^0.5</f>
        <v>0.48287792353599845</v>
      </c>
    </row>
    <row r="145" spans="1:21" x14ac:dyDescent="0.25">
      <c r="A145">
        <v>5</v>
      </c>
      <c r="B145">
        <v>21.1</v>
      </c>
      <c r="C145">
        <v>960</v>
      </c>
      <c r="D145">
        <f t="shared" si="26"/>
        <v>1.2001953317458227</v>
      </c>
      <c r="E145">
        <v>1.1399999999999999</v>
      </c>
      <c r="F145">
        <v>3.6999999999999998E-2</v>
      </c>
      <c r="H145">
        <v>9.9000000000000005E-2</v>
      </c>
      <c r="I145" s="3">
        <v>0.316</v>
      </c>
      <c r="J145" s="3">
        <f t="shared" si="22"/>
        <v>3.2935886630119579E-2</v>
      </c>
      <c r="K145">
        <f t="shared" si="20"/>
        <v>0.99619469809174555</v>
      </c>
      <c r="L145">
        <f t="shared" si="21"/>
        <v>8.7155742747658166E-2</v>
      </c>
      <c r="M145" s="8">
        <f>+(9.80665*H145^3*(C145-D145)*C145)^0.5/E145</f>
        <v>82.093328250574871</v>
      </c>
      <c r="N145" s="3">
        <f>(C145-D145)*9.80665*H145*H145/F145</f>
        <v>2490.6762388571306</v>
      </c>
      <c r="O145" s="7">
        <f>E145/(C145-D145)/SQRT(9.80665*H145^3)</f>
        <v>1.2188879532580833E-2</v>
      </c>
      <c r="P145">
        <f>I145/SQRT(9.80665*H145*(1-D145/C145))</f>
        <v>0.32090818601263255</v>
      </c>
      <c r="Q145">
        <f t="shared" si="23"/>
        <v>1.4820094142795359</v>
      </c>
      <c r="R145">
        <f t="shared" si="24"/>
        <v>0.32761481860613439</v>
      </c>
      <c r="S145">
        <f t="shared" si="25"/>
        <v>0.47031104863592832</v>
      </c>
      <c r="T145">
        <f>+S145*(K145+L145)</f>
        <v>0.50951168187137519</v>
      </c>
      <c r="U145">
        <f>+T145*(9.80665*H145*(1-D145/C145))^0.5</f>
        <v>0.5017188669192022</v>
      </c>
    </row>
    <row r="146" spans="1:21" x14ac:dyDescent="0.25">
      <c r="A146">
        <v>7.5</v>
      </c>
      <c r="B146">
        <v>21.1</v>
      </c>
      <c r="C146">
        <v>960</v>
      </c>
      <c r="D146">
        <f t="shared" si="26"/>
        <v>1.2001953317458227</v>
      </c>
      <c r="E146">
        <v>1.1399999999999999</v>
      </c>
      <c r="F146">
        <v>3.6999999999999998E-2</v>
      </c>
      <c r="H146">
        <v>9.9000000000000005E-2</v>
      </c>
      <c r="I146" s="3">
        <v>0.33579999999999999</v>
      </c>
      <c r="J146" s="3">
        <f t="shared" si="22"/>
        <v>3.4999590918968849E-2</v>
      </c>
      <c r="K146">
        <f t="shared" si="20"/>
        <v>0.99144486137381038</v>
      </c>
      <c r="L146">
        <f t="shared" si="21"/>
        <v>0.13052619222005157</v>
      </c>
      <c r="M146" s="8">
        <f>+(9.80665*H146^3*(C146-D146)*C146)^0.5/E146</f>
        <v>82.093328250574871</v>
      </c>
      <c r="N146" s="3">
        <f>(C146-D146)*9.80665*H146*H146/F146</f>
        <v>2490.6762388571306</v>
      </c>
      <c r="O146" s="7">
        <f>E146/(C146-D146)/SQRT(9.80665*H146^3)</f>
        <v>1.2188879532580833E-2</v>
      </c>
      <c r="P146">
        <f>I146/SQRT(9.80665*H146*(1-D146/C146))</f>
        <v>0.34101572425013293</v>
      </c>
      <c r="Q146">
        <f t="shared" si="23"/>
        <v>1.4820094142795359</v>
      </c>
      <c r="R146">
        <f t="shared" si="24"/>
        <v>0.32761481860613439</v>
      </c>
      <c r="S146">
        <f t="shared" si="25"/>
        <v>0.47031104863592832</v>
      </c>
      <c r="T146">
        <f>+S146*(K146+L146)</f>
        <v>0.52767538275488657</v>
      </c>
      <c r="U146">
        <f>+T146*(9.80665*H146*(1-D146/C146))^0.5</f>
        <v>0.51960475992338895</v>
      </c>
    </row>
    <row r="147" spans="1:21" x14ac:dyDescent="0.25">
      <c r="A147">
        <v>1</v>
      </c>
      <c r="B147">
        <v>21.1</v>
      </c>
      <c r="C147">
        <v>960</v>
      </c>
      <c r="D147">
        <f t="shared" si="26"/>
        <v>1.2001953317458227</v>
      </c>
      <c r="E147">
        <v>1.1399999999999999</v>
      </c>
      <c r="F147">
        <v>3.6999999999999998E-2</v>
      </c>
      <c r="H147">
        <v>5.7000000000000002E-2</v>
      </c>
      <c r="I147" s="3">
        <v>9.1999999999999998E-2</v>
      </c>
      <c r="J147" s="3">
        <f t="shared" si="22"/>
        <v>5.5208985260307855E-3</v>
      </c>
      <c r="K147">
        <f t="shared" si="20"/>
        <v>0.99984769515639127</v>
      </c>
      <c r="L147">
        <f t="shared" si="21"/>
        <v>1.7452406437283512E-2</v>
      </c>
      <c r="M147" s="8">
        <f>+(9.80665*H147^3*(C147-D147)*C147)^0.5/E147</f>
        <v>35.864712594537146</v>
      </c>
      <c r="N147" s="3">
        <f>(C147-D147)*9.80665*H147*H147/F147</f>
        <v>825.65116825291466</v>
      </c>
      <c r="O147" s="7">
        <f>E147/(C147-D147)/SQRT(9.80665*H147^3)</f>
        <v>2.790000577412366E-2</v>
      </c>
      <c r="P147">
        <f>I147/SQRT(9.80665*H147*(1-D147/C147))</f>
        <v>0.12312938486150418</v>
      </c>
      <c r="Q147">
        <f t="shared" si="23"/>
        <v>1.3621292448170066</v>
      </c>
      <c r="R147">
        <f t="shared" si="24"/>
        <v>0.32760790952817048</v>
      </c>
      <c r="S147">
        <f t="shared" si="25"/>
        <v>0.47031853075160085</v>
      </c>
      <c r="T147">
        <f>+S147*(K147+L147)</f>
        <v>0.47845508911499135</v>
      </c>
      <c r="U147">
        <f>+T147*(9.80665*H147*(1-D147/C147))^0.5</f>
        <v>0.35749279709380877</v>
      </c>
    </row>
    <row r="148" spans="1:21" x14ac:dyDescent="0.25">
      <c r="A148">
        <v>2.5</v>
      </c>
      <c r="B148">
        <v>21.1</v>
      </c>
      <c r="C148">
        <v>960</v>
      </c>
      <c r="D148">
        <f t="shared" si="26"/>
        <v>1.2001953317458227</v>
      </c>
      <c r="E148">
        <v>1.1399999999999999</v>
      </c>
      <c r="F148">
        <v>3.6999999999999998E-2</v>
      </c>
      <c r="H148">
        <v>5.7000000000000002E-2</v>
      </c>
      <c r="I148" s="3">
        <v>0.1542</v>
      </c>
      <c r="J148" s="3">
        <f t="shared" si="22"/>
        <v>9.2535060077602958E-3</v>
      </c>
      <c r="K148">
        <f t="shared" si="20"/>
        <v>0.9990482215818578</v>
      </c>
      <c r="L148">
        <f t="shared" si="21"/>
        <v>4.3619387365336E-2</v>
      </c>
      <c r="M148" s="8">
        <f>+(9.80665*H148^3*(C148-D148)*C148)^0.5/E148</f>
        <v>35.864712594537146</v>
      </c>
      <c r="N148" s="3">
        <f>(C148-D148)*9.80665*H148*H148/F148</f>
        <v>825.65116825291466</v>
      </c>
      <c r="O148" s="7">
        <f>E148/(C148-D148)/SQRT(9.80665*H148^3)</f>
        <v>2.790000577412366E-2</v>
      </c>
      <c r="P148">
        <f>I148/SQRT(9.80665*H148*(1-D148/C148))</f>
        <v>0.20637555593091245</v>
      </c>
      <c r="Q148">
        <f t="shared" si="23"/>
        <v>1.3621292448170066</v>
      </c>
      <c r="R148">
        <f t="shared" si="24"/>
        <v>0.32760790952817048</v>
      </c>
      <c r="S148">
        <f t="shared" si="25"/>
        <v>0.47031853075160085</v>
      </c>
      <c r="T148">
        <f>+S148*(K148+L148)</f>
        <v>0.49038589790232889</v>
      </c>
      <c r="U148">
        <f>+T148*(9.80665*H148*(1-D148/C148))^0.5</f>
        <v>0.36640727684752211</v>
      </c>
    </row>
    <row r="149" spans="1:21" x14ac:dyDescent="0.25">
      <c r="A149">
        <v>5</v>
      </c>
      <c r="B149">
        <v>21.1</v>
      </c>
      <c r="C149">
        <v>960</v>
      </c>
      <c r="D149">
        <f t="shared" si="26"/>
        <v>1.2001953317458227</v>
      </c>
      <c r="E149">
        <v>1.1399999999999999</v>
      </c>
      <c r="F149">
        <v>3.6999999999999998E-2</v>
      </c>
      <c r="H149">
        <v>5.7000000000000002E-2</v>
      </c>
      <c r="I149" s="3">
        <v>0.2044</v>
      </c>
      <c r="J149" s="3">
        <f t="shared" si="22"/>
        <v>1.2265996290442309E-2</v>
      </c>
      <c r="K149">
        <f t="shared" si="20"/>
        <v>0.99619469809174555</v>
      </c>
      <c r="L149">
        <f t="shared" si="21"/>
        <v>8.7155742747658166E-2</v>
      </c>
      <c r="M149" s="8">
        <f>+(9.80665*H149^3*(C149-D149)*C149)^0.5/E149</f>
        <v>35.864712594537146</v>
      </c>
      <c r="N149" s="3">
        <f>(C149-D149)*9.80665*H149*H149/F149</f>
        <v>825.65116825291466</v>
      </c>
      <c r="O149" s="7">
        <f>E149/(C149-D149)/SQRT(9.80665*H149^3)</f>
        <v>2.790000577412366E-2</v>
      </c>
      <c r="P149">
        <f>I149/SQRT(9.80665*H149*(1-D149/C149))</f>
        <v>0.27356137245316797</v>
      </c>
      <c r="Q149">
        <f t="shared" si="23"/>
        <v>1.3621292448170066</v>
      </c>
      <c r="R149">
        <f t="shared" si="24"/>
        <v>0.32760790952817048</v>
      </c>
      <c r="S149">
        <f t="shared" si="25"/>
        <v>0.47031853075160085</v>
      </c>
      <c r="T149">
        <f>+S149*(K149+L149)</f>
        <v>0.50951978762468741</v>
      </c>
      <c r="U149">
        <f>+T149*(9.80665*H149*(1-D149/C149))^0.5</f>
        <v>0.38070376550810453</v>
      </c>
    </row>
    <row r="150" spans="1:21" x14ac:dyDescent="0.25">
      <c r="A150">
        <v>7.5</v>
      </c>
      <c r="B150">
        <v>21.1</v>
      </c>
      <c r="C150">
        <v>960</v>
      </c>
      <c r="D150">
        <f t="shared" si="26"/>
        <v>1.2001953317458227</v>
      </c>
      <c r="E150">
        <v>1.1399999999999999</v>
      </c>
      <c r="F150">
        <v>3.6999999999999998E-2</v>
      </c>
      <c r="H150">
        <v>5.7000000000000002E-2</v>
      </c>
      <c r="I150" s="3">
        <v>0.2122</v>
      </c>
      <c r="J150" s="3">
        <f t="shared" si="22"/>
        <v>1.2734072469823181E-2</v>
      </c>
      <c r="K150">
        <f t="shared" si="20"/>
        <v>0.99144486137381038</v>
      </c>
      <c r="L150">
        <f t="shared" si="21"/>
        <v>0.13052619222005157</v>
      </c>
      <c r="M150" s="8">
        <f>+(9.80665*H150^3*(C150-D150)*C150)^0.5/E150</f>
        <v>35.864712594537146</v>
      </c>
      <c r="N150" s="3">
        <f>(C150-D150)*9.80665*H150*H150/F150</f>
        <v>825.65116825291466</v>
      </c>
      <c r="O150" s="7">
        <f>E150/(C150-D150)/SQRT(9.80665*H150^3)</f>
        <v>2.790000577412366E-2</v>
      </c>
      <c r="P150">
        <f>I150/SQRT(9.80665*H150*(1-D150/C150))</f>
        <v>0.28400060290881723</v>
      </c>
      <c r="Q150">
        <f t="shared" si="23"/>
        <v>1.3621292448170066</v>
      </c>
      <c r="R150">
        <f t="shared" si="24"/>
        <v>0.32760790952817048</v>
      </c>
      <c r="S150">
        <f t="shared" si="25"/>
        <v>0.47031853075160085</v>
      </c>
      <c r="T150">
        <f>+S150*(K150+L150)</f>
        <v>0.52768377747209083</v>
      </c>
      <c r="U150">
        <f>+T150*(9.80665*H150*(1-D150/C150))^0.5</f>
        <v>0.39427556291325483</v>
      </c>
    </row>
    <row r="151" spans="1:21" x14ac:dyDescent="0.25">
      <c r="M151" s="3"/>
    </row>
    <row r="152" spans="1:21" x14ac:dyDescent="0.25">
      <c r="M152" s="3"/>
    </row>
    <row r="153" spans="1:21" x14ac:dyDescent="0.25">
      <c r="M153" s="3"/>
    </row>
    <row r="154" spans="1:21" x14ac:dyDescent="0.25">
      <c r="M154" s="3"/>
    </row>
    <row r="155" spans="1:21" x14ac:dyDescent="0.25">
      <c r="M155" s="3"/>
    </row>
  </sheetData>
  <mergeCells count="1">
    <mergeCell ref="R1:U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B741-1F07-41C0-BD78-1AC2445170B3}">
  <dimension ref="A1:EX53"/>
  <sheetViews>
    <sheetView tabSelected="1" workbookViewId="0">
      <selection activeCell="G8" sqref="G8"/>
    </sheetView>
  </sheetViews>
  <sheetFormatPr baseColWidth="10" defaultRowHeight="15" x14ac:dyDescent="0.25"/>
  <sheetData>
    <row r="1" spans="1:154" x14ac:dyDescent="0.25">
      <c r="A1" s="10" t="s">
        <v>25</v>
      </c>
      <c r="B1" s="10"/>
      <c r="C1" s="10"/>
      <c r="D1" s="10"/>
      <c r="E1" s="10"/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  <c r="EK1" t="s">
        <v>160</v>
      </c>
      <c r="EL1" t="s">
        <v>161</v>
      </c>
      <c r="EM1" t="s">
        <v>162</v>
      </c>
      <c r="EN1" t="s">
        <v>163</v>
      </c>
      <c r="EO1" t="s">
        <v>164</v>
      </c>
      <c r="EP1" t="s">
        <v>165</v>
      </c>
      <c r="EQ1" t="s">
        <v>166</v>
      </c>
      <c r="ER1" t="s">
        <v>167</v>
      </c>
      <c r="ES1" t="s">
        <v>168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</row>
    <row r="2" spans="1:154" x14ac:dyDescent="0.25">
      <c r="A2">
        <v>1</v>
      </c>
      <c r="B2">
        <v>0</v>
      </c>
      <c r="C2">
        <v>73.563500000000005</v>
      </c>
      <c r="D2">
        <v>395.86</v>
      </c>
      <c r="G2">
        <f>EXP(-1/4*((OurModel!A2-Sheet1!$K$3)^2+(OurModel!B2-Sheet1!$L$3)^2+(OurModel!C2-Sheet1!$M$3)^2+(OurModel!D2-Sheet1!$N$3)^2))</f>
        <v>0</v>
      </c>
      <c r="H2">
        <f>EXP(-1/4*((OurModel!A2-Sheet1!$K$4)^2+(OurModel!B2-Sheet1!$L$4)^2+(OurModel!C2-Sheet1!$M$4)^2+(OurModel!D2-Sheet1!$N$4)^2))</f>
        <v>0</v>
      </c>
      <c r="I2">
        <f>EXP(-1/4*((OurModel!A2-Sheet1!$K$5)^2+(OurModel!B2-Sheet1!$L$5)^2+(OurModel!C2-Sheet1!$M$5)^2+(OurModel!D2-Sheet1!$N$5)^2))</f>
        <v>0.99999999979831833</v>
      </c>
      <c r="J2">
        <f>EXP(-1/4*((OurModel!A2-Sheet1!$K$6)^2+(OurModel!B2-Sheet1!$L$6)^2+(OurModel!C2-Sheet1!$M$6)^2+(OurModel!D2-Sheet1!$N$6)^2))</f>
        <v>0</v>
      </c>
    </row>
    <row r="3" spans="1:154" x14ac:dyDescent="0.25">
      <c r="A3">
        <v>1</v>
      </c>
      <c r="B3">
        <v>0</v>
      </c>
      <c r="C3">
        <v>134.274</v>
      </c>
      <c r="D3">
        <v>390.59699999999998</v>
      </c>
      <c r="G3">
        <f>EXP(-1/4*((OurModel!A3-Sheet1!$K$3)^2+(OurModel!B3-Sheet1!$L$3)^2+(OurModel!C3-Sheet1!$M$3)^2+(OurModel!D3-Sheet1!$N$3)^2))</f>
        <v>0</v>
      </c>
      <c r="H3">
        <f>EXP(-1/4*((OurModel!A3-Sheet1!$K$4)^2+(OurModel!B3-Sheet1!$L$4)^2+(OurModel!C3-Sheet1!$M$4)^2+(OurModel!D3-Sheet1!$N$4)^2))</f>
        <v>0</v>
      </c>
      <c r="I3">
        <f>EXP(-1/4*((OurModel!A3-Sheet1!$K$5)^2+(OurModel!B3-Sheet1!$L$5)^2+(OurModel!C3-Sheet1!$M$5)^2+(OurModel!D3-Sheet1!$N$5)^2))</f>
        <v>0</v>
      </c>
      <c r="J3">
        <f>EXP(-1/4*((OurModel!A3-Sheet1!$K$6)^2+(OurModel!B3-Sheet1!$L$6)^2+(OurModel!C3-Sheet1!$M$6)^2+(OurModel!D3-Sheet1!$N$6)^2))</f>
        <v>0.99999999968877307</v>
      </c>
    </row>
    <row r="4" spans="1:154" x14ac:dyDescent="0.25">
      <c r="A4">
        <v>1</v>
      </c>
      <c r="B4">
        <v>0</v>
      </c>
      <c r="C4">
        <v>92.617699999999999</v>
      </c>
      <c r="D4">
        <v>757.35900000000004</v>
      </c>
      <c r="G4">
        <f>EXP(-1/4*((OurModel!A4-Sheet1!$K$3)^2+(OurModel!B4-Sheet1!$L$3)^2+(OurModel!C4-Sheet1!$M$3)^2+(OurModel!D4-Sheet1!$N$3)^2))</f>
        <v>0</v>
      </c>
      <c r="H4">
        <f>EXP(-1/4*((OurModel!A4-Sheet1!$K$4)^2+(OurModel!B4-Sheet1!$L$4)^2+(OurModel!C4-Sheet1!$M$4)^2+(OurModel!D4-Sheet1!$N$4)^2))</f>
        <v>0</v>
      </c>
      <c r="I4">
        <f>EXP(-1/4*((OurModel!A4-Sheet1!$K$5)^2+(OurModel!B4-Sheet1!$L$5)^2+(OurModel!C4-Sheet1!$M$5)^2+(OurModel!D4-Sheet1!$N$5)^2))</f>
        <v>0</v>
      </c>
      <c r="J4">
        <f>EXP(-1/4*((OurModel!A4-Sheet1!$K$6)^2+(OurModel!B4-Sheet1!$L$6)^2+(OurModel!C4-Sheet1!$M$6)^2+(OurModel!D4-Sheet1!$N$6)^2))</f>
        <v>0</v>
      </c>
    </row>
    <row r="5" spans="1:154" x14ac:dyDescent="0.25">
      <c r="A5">
        <v>1</v>
      </c>
      <c r="B5">
        <v>0</v>
      </c>
      <c r="C5">
        <v>67.834699999999998</v>
      </c>
      <c r="D5">
        <v>759.06100000000004</v>
      </c>
      <c r="G5">
        <f>EXP(-1/4*((OurModel!A5-Sheet1!$K$3)^2+(OurModel!B5-Sheet1!$L$3)^2+(OurModel!C5-Sheet1!$M$3)^2+(OurModel!D5-Sheet1!$N$3)^2))</f>
        <v>0</v>
      </c>
      <c r="H5">
        <f>EXP(-1/4*((OurModel!A5-Sheet1!$K$4)^2+(OurModel!B5-Sheet1!$L$4)^2+(OurModel!C5-Sheet1!$M$4)^2+(OurModel!D5-Sheet1!$N$4)^2))</f>
        <v>0</v>
      </c>
      <c r="I5">
        <f>EXP(-1/4*((OurModel!A5-Sheet1!$K$5)^2+(OurModel!B5-Sheet1!$L$5)^2+(OurModel!C5-Sheet1!$M$5)^2+(OurModel!D5-Sheet1!$N$5)^2))</f>
        <v>0</v>
      </c>
      <c r="J5">
        <f>EXP(-1/4*((OurModel!A5-Sheet1!$K$6)^2+(OurModel!B5-Sheet1!$L$6)^2+(OurModel!C5-Sheet1!$M$6)^2+(OurModel!D5-Sheet1!$N$6)^2))</f>
        <v>0</v>
      </c>
    </row>
    <row r="6" spans="1:154" x14ac:dyDescent="0.25">
      <c r="A6">
        <v>1</v>
      </c>
      <c r="B6">
        <v>0</v>
      </c>
      <c r="C6">
        <v>53.656300000000002</v>
      </c>
      <c r="D6">
        <v>760.76700000000005</v>
      </c>
      <c r="G6">
        <f>EXP(-1/4*((OurModel!A6-Sheet1!$K$3)^2+(OurModel!B6-Sheet1!$L$3)^2+(OurModel!C6-Sheet1!$M$3)^2+(OurModel!D6-Sheet1!$N$3)^2))</f>
        <v>0</v>
      </c>
      <c r="H6">
        <f>EXP(-1/4*((OurModel!A6-Sheet1!$K$4)^2+(OurModel!B6-Sheet1!$L$4)^2+(OurModel!C6-Sheet1!$M$4)^2+(OurModel!D6-Sheet1!$N$4)^2))</f>
        <v>0</v>
      </c>
      <c r="I6">
        <f>EXP(-1/4*((OurModel!A6-Sheet1!$K$5)^2+(OurModel!B6-Sheet1!$L$5)^2+(OurModel!C6-Sheet1!$M$5)^2+(OurModel!D6-Sheet1!$N$5)^2))</f>
        <v>0</v>
      </c>
      <c r="J6">
        <f>EXP(-1/4*((OurModel!A6-Sheet1!$K$6)^2+(OurModel!B6-Sheet1!$L$6)^2+(OurModel!C6-Sheet1!$M$6)^2+(OurModel!D6-Sheet1!$N$6)^2))</f>
        <v>0</v>
      </c>
    </row>
    <row r="7" spans="1:154" x14ac:dyDescent="0.25">
      <c r="A7">
        <v>1</v>
      </c>
      <c r="B7">
        <v>0</v>
      </c>
      <c r="C7">
        <v>46.031599999999997</v>
      </c>
      <c r="D7">
        <v>761.61800000000005</v>
      </c>
      <c r="G7">
        <f>EXP(-1/4*((OurModel!A7-Sheet1!$K$3)^2+(OurModel!B7-Sheet1!$L$3)^2+(OurModel!C7-Sheet1!$M$3)^2+(OurModel!D7-Sheet1!$N$3)^2))</f>
        <v>0</v>
      </c>
      <c r="H7">
        <f>EXP(-1/4*((OurModel!A7-Sheet1!$K$4)^2+(OurModel!B7-Sheet1!$L$4)^2+(OurModel!C7-Sheet1!$M$4)^2+(OurModel!D7-Sheet1!$N$4)^2))</f>
        <v>0</v>
      </c>
      <c r="I7">
        <f>EXP(-1/4*((OurModel!A7-Sheet1!$K$5)^2+(OurModel!B7-Sheet1!$L$5)^2+(OurModel!C7-Sheet1!$M$5)^2+(OurModel!D7-Sheet1!$N$5)^2))</f>
        <v>0</v>
      </c>
      <c r="J7">
        <f>EXP(-1/4*((OurModel!A7-Sheet1!$K$6)^2+(OurModel!B7-Sheet1!$L$6)^2+(OurModel!C7-Sheet1!$M$6)^2+(OurModel!D7-Sheet1!$N$6)^2))</f>
        <v>0</v>
      </c>
    </row>
    <row r="8" spans="1:154" x14ac:dyDescent="0.25">
      <c r="A8">
        <v>0.98480800000000002</v>
      </c>
      <c r="B8">
        <v>0.173648</v>
      </c>
      <c r="C8">
        <v>25916.400000000001</v>
      </c>
      <c r="D8">
        <v>193.53</v>
      </c>
      <c r="G8">
        <f>EXP(-1/4*((OurModel!A8-Sheet1!$K$3)^2+(OurModel!B8-Sheet1!$L$3)^2+(OurModel!C8-Sheet1!$M$3)^2+(OurModel!D8-Sheet1!$N$3)^2))</f>
        <v>0.99241198855896839</v>
      </c>
      <c r="H8">
        <f>EXP(-1/4*((OurModel!A8-Sheet1!$K$4)^2+(OurModel!B8-Sheet1!$L$4)^2+(OurModel!C8-Sheet1!$M$4)^2+(OurModel!D8-Sheet1!$N$4)^2))</f>
        <v>0</v>
      </c>
      <c r="I8">
        <f>EXP(-1/4*((OurModel!A8-Sheet1!$K$5)^2+(OurModel!B8-Sheet1!$L$5)^2+(OurModel!C8-Sheet1!$M$5)^2+(OurModel!D8-Sheet1!$N$5)^2))</f>
        <v>0</v>
      </c>
      <c r="J8">
        <f>EXP(-1/4*((OurModel!A8-Sheet1!$K$6)^2+(OurModel!B8-Sheet1!$L$6)^2+(OurModel!C8-Sheet1!$M$6)^2+(OurModel!D8-Sheet1!$N$6)^2))</f>
        <v>0</v>
      </c>
    </row>
    <row r="9" spans="1:154" x14ac:dyDescent="0.25">
      <c r="A9">
        <v>0.99254600000000004</v>
      </c>
      <c r="B9">
        <v>0.12186900000000001</v>
      </c>
      <c r="C9">
        <v>73.563500000000005</v>
      </c>
      <c r="D9">
        <v>395.86</v>
      </c>
      <c r="G9">
        <f>EXP(-1/4*((OurModel!A9-Sheet1!$K$3)^2+(OurModel!B9-Sheet1!$L$3)^2+(OurModel!C9-Sheet1!$M$3)^2+(OurModel!D9-Sheet1!$N$3)^2))</f>
        <v>0</v>
      </c>
      <c r="H9">
        <f>EXP(-1/4*((OurModel!A9-Sheet1!$K$4)^2+(OurModel!B9-Sheet1!$L$4)^2+(OurModel!C9-Sheet1!$M$4)^2+(OurModel!D9-Sheet1!$N$4)^2))</f>
        <v>0</v>
      </c>
      <c r="I9">
        <f>EXP(-1/4*((OurModel!A9-Sheet1!$K$5)^2+(OurModel!B9-Sheet1!$L$5)^2+(OurModel!C9-Sheet1!$M$5)^2+(OurModel!D9-Sheet1!$N$5)^2))</f>
        <v>0.99628003226622464</v>
      </c>
      <c r="J9">
        <f>EXP(-1/4*((OurModel!A9-Sheet1!$K$6)^2+(OurModel!B9-Sheet1!$L$6)^2+(OurModel!C9-Sheet1!$M$6)^2+(OurModel!D9-Sheet1!$N$6)^2))</f>
        <v>0</v>
      </c>
    </row>
    <row r="10" spans="1:154" x14ac:dyDescent="0.25">
      <c r="A10">
        <v>0.98480800000000002</v>
      </c>
      <c r="B10">
        <v>0.173648</v>
      </c>
      <c r="C10">
        <v>73.563500000000005</v>
      </c>
      <c r="D10">
        <v>395.86</v>
      </c>
      <c r="G10">
        <f>EXP(-1/4*((OurModel!A10-Sheet1!$K$3)^2+(OurModel!B10-Sheet1!$L$3)^2+(OurModel!C10-Sheet1!$M$3)^2+(OurModel!D10-Sheet1!$N$3)^2))</f>
        <v>0</v>
      </c>
      <c r="H10">
        <f>EXP(-1/4*((OurModel!A10-Sheet1!$K$4)^2+(OurModel!B10-Sheet1!$L$4)^2+(OurModel!C10-Sheet1!$M$4)^2+(OurModel!D10-Sheet1!$N$4)^2))</f>
        <v>0</v>
      </c>
      <c r="I10">
        <f>EXP(-1/4*((OurModel!A10-Sheet1!$K$5)^2+(OurModel!B10-Sheet1!$L$5)^2+(OurModel!C10-Sheet1!$M$5)^2+(OurModel!D10-Sheet1!$N$5)^2))</f>
        <v>0.99243267111072742</v>
      </c>
      <c r="J10">
        <f>EXP(-1/4*((OurModel!A10-Sheet1!$K$6)^2+(OurModel!B10-Sheet1!$L$6)^2+(OurModel!C10-Sheet1!$M$6)^2+(OurModel!D10-Sheet1!$N$6)^2))</f>
        <v>0</v>
      </c>
    </row>
    <row r="11" spans="1:154" x14ac:dyDescent="0.25">
      <c r="A11">
        <v>0.99254600000000004</v>
      </c>
      <c r="B11">
        <v>0.12186900000000001</v>
      </c>
      <c r="C11">
        <v>134.49</v>
      </c>
      <c r="D11">
        <v>390.59699999999998</v>
      </c>
      <c r="G11">
        <f>EXP(-1/4*((OurModel!A11-Sheet1!$K$3)^2+(OurModel!B11-Sheet1!$L$3)^2+(OurModel!C11-Sheet1!$M$3)^2+(OurModel!D11-Sheet1!$N$3)^2))</f>
        <v>0</v>
      </c>
      <c r="H11">
        <f>EXP(-1/4*((OurModel!A11-Sheet1!$K$4)^2+(OurModel!B11-Sheet1!$L$4)^2+(OurModel!C11-Sheet1!$M$4)^2+(OurModel!D11-Sheet1!$N$4)^2))</f>
        <v>0</v>
      </c>
      <c r="I11">
        <f>EXP(-1/4*((OurModel!A11-Sheet1!$K$5)^2+(OurModel!B11-Sheet1!$L$5)^2+(OurModel!C11-Sheet1!$M$5)^2+(OurModel!D11-Sheet1!$N$5)^2))</f>
        <v>0</v>
      </c>
      <c r="J11">
        <f>EXP(-1/4*((OurModel!A11-Sheet1!$K$6)^2+(OurModel!B11-Sheet1!$L$6)^2+(OurModel!C11-Sheet1!$M$6)^2+(OurModel!D11-Sheet1!$N$6)^2))</f>
        <v>0.98472779663703691</v>
      </c>
    </row>
    <row r="12" spans="1:154" x14ac:dyDescent="0.25">
      <c r="A12">
        <v>0.98480800000000002</v>
      </c>
      <c r="B12">
        <v>0.173648</v>
      </c>
      <c r="C12">
        <v>134.238</v>
      </c>
      <c r="D12">
        <v>390.59699999999998</v>
      </c>
      <c r="G12">
        <f>EXP(-1/4*((OurModel!A12-Sheet1!$K$3)^2+(OurModel!B12-Sheet1!$L$3)^2+(OurModel!C12-Sheet1!$M$3)^2+(OurModel!D12-Sheet1!$N$3)^2))</f>
        <v>0</v>
      </c>
      <c r="H12">
        <f>EXP(-1/4*((OurModel!A12-Sheet1!$K$4)^2+(OurModel!B12-Sheet1!$L$4)^2+(OurModel!C12-Sheet1!$M$4)^2+(OurModel!D12-Sheet1!$N$4)^2))</f>
        <v>0</v>
      </c>
      <c r="I12">
        <f>EXP(-1/4*((OurModel!A12-Sheet1!$K$5)^2+(OurModel!B12-Sheet1!$L$5)^2+(OurModel!C12-Sheet1!$M$5)^2+(OurModel!D12-Sheet1!$N$5)^2))</f>
        <v>0</v>
      </c>
      <c r="J12">
        <f>EXP(-1/4*((OurModel!A12-Sheet1!$K$6)^2+(OurModel!B12-Sheet1!$L$6)^2+(OurModel!C12-Sheet1!$M$6)^2+(OurModel!D12-Sheet1!$N$6)^2))</f>
        <v>0.99211102946867025</v>
      </c>
    </row>
    <row r="13" spans="1:154" x14ac:dyDescent="0.25">
      <c r="A13">
        <v>0.76604399999999995</v>
      </c>
      <c r="B13">
        <v>0.64278800000000003</v>
      </c>
      <c r="C13">
        <v>35834</v>
      </c>
      <c r="D13">
        <v>347.21199999999999</v>
      </c>
      <c r="G13">
        <f>EXP(-1/4*((OurModel!A13-Sheet1!$K$3)^2+(OurModel!B13-Sheet1!$L$3)^2+(OurModel!C13-Sheet1!$M$3)^2+(OurModel!D13-Sheet1!$N$3)^2))</f>
        <v>0</v>
      </c>
      <c r="H13">
        <f>EXP(-1/4*((OurModel!A13-Sheet1!$K$4)^2+(OurModel!B13-Sheet1!$L$4)^2+(OurModel!C13-Sheet1!$M$4)^2+(OurModel!D13-Sheet1!$N$4)^2))</f>
        <v>0.88956661045713081</v>
      </c>
      <c r="I13">
        <f>EXP(-1/4*((OurModel!A13-Sheet1!$K$5)^2+(OurModel!B13-Sheet1!$L$5)^2+(OurModel!C13-Sheet1!$M$5)^2+(OurModel!D13-Sheet1!$N$5)^2))</f>
        <v>0</v>
      </c>
      <c r="J13">
        <f>EXP(-1/4*((OurModel!A13-Sheet1!$K$6)^2+(OurModel!B13-Sheet1!$L$6)^2+(OurModel!C13-Sheet1!$M$6)^2+(OurModel!D13-Sheet1!$N$6)^2))</f>
        <v>0</v>
      </c>
    </row>
    <row r="14" spans="1:154" x14ac:dyDescent="0.25">
      <c r="A14">
        <v>0.76604399999999995</v>
      </c>
      <c r="B14">
        <v>0.64278800000000003</v>
      </c>
      <c r="C14">
        <v>299.41199999999998</v>
      </c>
      <c r="D14">
        <v>744.55899999999997</v>
      </c>
      <c r="G14">
        <f>EXP(-1/4*((OurModel!A14-Sheet1!$K$3)^2+(OurModel!B14-Sheet1!$L$3)^2+(OurModel!C14-Sheet1!$M$3)^2+(OurModel!D14-Sheet1!$N$3)^2))</f>
        <v>0</v>
      </c>
      <c r="H14">
        <f>EXP(-1/4*((OurModel!A14-Sheet1!$K$4)^2+(OurModel!B14-Sheet1!$L$4)^2+(OurModel!C14-Sheet1!$M$4)^2+(OurModel!D14-Sheet1!$N$4)^2))</f>
        <v>0</v>
      </c>
      <c r="I14">
        <f>EXP(-1/4*((OurModel!A14-Sheet1!$K$5)^2+(OurModel!B14-Sheet1!$L$5)^2+(OurModel!C14-Sheet1!$M$5)^2+(OurModel!D14-Sheet1!$N$5)^2))</f>
        <v>0</v>
      </c>
      <c r="J14">
        <f>EXP(-1/4*((OurModel!A14-Sheet1!$K$6)^2+(OurModel!B14-Sheet1!$L$6)^2+(OurModel!C14-Sheet1!$M$6)^2+(OurModel!D14-Sheet1!$N$6)^2))</f>
        <v>0</v>
      </c>
    </row>
    <row r="15" spans="1:154" x14ac:dyDescent="0.25">
      <c r="A15">
        <v>0.76604399999999995</v>
      </c>
      <c r="B15">
        <v>0.64278800000000003</v>
      </c>
      <c r="C15">
        <v>169.67099999999999</v>
      </c>
      <c r="D15">
        <v>750.53499999999997</v>
      </c>
      <c r="G15">
        <f>EXP(-1/4*((OurModel!A15-Sheet1!$K$3)^2+(OurModel!B15-Sheet1!$L$3)^2+(OurModel!C15-Sheet1!$M$3)^2+(OurModel!D15-Sheet1!$N$3)^2))</f>
        <v>0</v>
      </c>
      <c r="H15">
        <f>EXP(-1/4*((OurModel!A15-Sheet1!$K$4)^2+(OurModel!B15-Sheet1!$L$4)^2+(OurModel!C15-Sheet1!$M$4)^2+(OurModel!D15-Sheet1!$N$4)^2))</f>
        <v>0</v>
      </c>
      <c r="I15">
        <f>EXP(-1/4*((OurModel!A15-Sheet1!$K$5)^2+(OurModel!B15-Sheet1!$L$5)^2+(OurModel!C15-Sheet1!$M$5)^2+(OurModel!D15-Sheet1!$N$5)^2))</f>
        <v>0</v>
      </c>
      <c r="J15">
        <f>EXP(-1/4*((OurModel!A15-Sheet1!$K$6)^2+(OurModel!B15-Sheet1!$L$6)^2+(OurModel!C15-Sheet1!$M$6)^2+(OurModel!D15-Sheet1!$N$6)^2))</f>
        <v>0</v>
      </c>
    </row>
    <row r="16" spans="1:154" x14ac:dyDescent="0.25">
      <c r="A16">
        <v>0.76604399999999995</v>
      </c>
      <c r="B16">
        <v>0.64278800000000003</v>
      </c>
      <c r="C16">
        <v>106.649</v>
      </c>
      <c r="D16">
        <v>754.79899999999998</v>
      </c>
      <c r="G16">
        <f>EXP(-1/4*((OurModel!A16-Sheet1!$K$3)^2+(OurModel!B16-Sheet1!$L$3)^2+(OurModel!C16-Sheet1!$M$3)^2+(OurModel!D16-Sheet1!$N$3)^2))</f>
        <v>0</v>
      </c>
      <c r="H16">
        <f>EXP(-1/4*((OurModel!A16-Sheet1!$K$4)^2+(OurModel!B16-Sheet1!$L$4)^2+(OurModel!C16-Sheet1!$M$4)^2+(OurModel!D16-Sheet1!$N$4)^2))</f>
        <v>0</v>
      </c>
      <c r="I16">
        <f>EXP(-1/4*((OurModel!A16-Sheet1!$K$5)^2+(OurModel!B16-Sheet1!$L$5)^2+(OurModel!C16-Sheet1!$M$5)^2+(OurModel!D16-Sheet1!$N$5)^2))</f>
        <v>0</v>
      </c>
      <c r="J16">
        <f>EXP(-1/4*((OurModel!A16-Sheet1!$K$6)^2+(OurModel!B16-Sheet1!$L$6)^2+(OurModel!C16-Sheet1!$M$6)^2+(OurModel!D16-Sheet1!$N$6)^2))</f>
        <v>0</v>
      </c>
    </row>
    <row r="17" spans="1:10" x14ac:dyDescent="0.25">
      <c r="A17">
        <v>0.98480800000000002</v>
      </c>
      <c r="B17">
        <v>0.173648</v>
      </c>
      <c r="C17">
        <v>24.917100000000001</v>
      </c>
      <c r="D17">
        <v>766.73400000000004</v>
      </c>
      <c r="G17">
        <f>EXP(-1/4*((OurModel!A17-Sheet1!$K$3)^2+(OurModel!B17-Sheet1!$L$3)^2+(OurModel!C17-Sheet1!$M$3)^2+(OurModel!D17-Sheet1!$N$3)^2))</f>
        <v>0</v>
      </c>
      <c r="H17">
        <f>EXP(-1/4*((OurModel!A17-Sheet1!$K$4)^2+(OurModel!B17-Sheet1!$L$4)^2+(OurModel!C17-Sheet1!$M$4)^2+(OurModel!D17-Sheet1!$N$4)^2))</f>
        <v>0</v>
      </c>
      <c r="I17">
        <f>EXP(-1/4*((OurModel!A17-Sheet1!$K$5)^2+(OurModel!B17-Sheet1!$L$5)^2+(OurModel!C17-Sheet1!$M$5)^2+(OurModel!D17-Sheet1!$N$5)^2))</f>
        <v>0</v>
      </c>
      <c r="J17">
        <f>EXP(-1/4*((OurModel!A17-Sheet1!$K$6)^2+(OurModel!B17-Sheet1!$L$6)^2+(OurModel!C17-Sheet1!$M$6)^2+(OurModel!D17-Sheet1!$N$6)^2))</f>
        <v>0</v>
      </c>
    </row>
    <row r="18" spans="1:10" x14ac:dyDescent="0.25">
      <c r="A18" s="2">
        <v>6.1257399999999996E-17</v>
      </c>
      <c r="B18">
        <v>1</v>
      </c>
      <c r="C18">
        <v>24.917100000000001</v>
      </c>
      <c r="D18">
        <v>766.73400000000004</v>
      </c>
      <c r="G18">
        <f>EXP(-1/4*((OurModel!A18-Sheet1!$K$3)^2+(OurModel!B18-Sheet1!$L$3)^2+(OurModel!C18-Sheet1!$M$3)^2+(OurModel!D18-Sheet1!$N$3)^2))</f>
        <v>0</v>
      </c>
      <c r="H18">
        <f>EXP(-1/4*((OurModel!A18-Sheet1!$K$4)^2+(OurModel!B18-Sheet1!$L$4)^2+(OurModel!C18-Sheet1!$M$4)^2+(OurModel!D18-Sheet1!$N$4)^2))</f>
        <v>0</v>
      </c>
      <c r="I18">
        <f>EXP(-1/4*((OurModel!A18-Sheet1!$K$5)^2+(OurModel!B18-Sheet1!$L$5)^2+(OurModel!C18-Sheet1!$M$5)^2+(OurModel!D18-Sheet1!$N$5)^2))</f>
        <v>0</v>
      </c>
      <c r="J18">
        <f>EXP(-1/4*((OurModel!A18-Sheet1!$K$6)^2+(OurModel!B18-Sheet1!$L$6)^2+(OurModel!C18-Sheet1!$M$6)^2+(OurModel!D18-Sheet1!$N$6)^2))</f>
        <v>0</v>
      </c>
    </row>
    <row r="19" spans="1:10" x14ac:dyDescent="0.25">
      <c r="A19">
        <v>0.64278800000000003</v>
      </c>
      <c r="B19">
        <v>0.76604399999999995</v>
      </c>
      <c r="C19">
        <v>287.38600000000002</v>
      </c>
      <c r="D19">
        <v>6831.47</v>
      </c>
      <c r="G19">
        <f>EXP(-1/4*((OurModel!A19-Sheet1!$K$3)^2+(OurModel!B19-Sheet1!$L$3)^2+(OurModel!C19-Sheet1!$M$3)^2+(OurModel!D19-Sheet1!$N$3)^2))</f>
        <v>0</v>
      </c>
      <c r="H19">
        <f>EXP(-1/4*((OurModel!A19-Sheet1!$K$4)^2+(OurModel!B19-Sheet1!$L$4)^2+(OurModel!C19-Sheet1!$M$4)^2+(OurModel!D19-Sheet1!$N$4)^2))</f>
        <v>0</v>
      </c>
      <c r="I19">
        <f>EXP(-1/4*((OurModel!A19-Sheet1!$K$5)^2+(OurModel!B19-Sheet1!$L$5)^2+(OurModel!C19-Sheet1!$M$5)^2+(OurModel!D19-Sheet1!$N$5)^2))</f>
        <v>0</v>
      </c>
      <c r="J19">
        <f>EXP(-1/4*((OurModel!A19-Sheet1!$K$6)^2+(OurModel!B19-Sheet1!$L$6)^2+(OurModel!C19-Sheet1!$M$6)^2+(OurModel!D19-Sheet1!$N$6)^2))</f>
        <v>0</v>
      </c>
    </row>
    <row r="20" spans="1:10" x14ac:dyDescent="0.25">
      <c r="A20" s="2">
        <v>0.64278800000000003</v>
      </c>
      <c r="B20">
        <v>0.76604399999999995</v>
      </c>
      <c r="C20">
        <v>435.42</v>
      </c>
      <c r="D20">
        <v>6816.19</v>
      </c>
      <c r="G20">
        <f>EXP(-1/4*((OurModel!A20-Sheet1!$K$3)^2+(OurModel!B20-Sheet1!$L$3)^2+(OurModel!C20-Sheet1!$M$3)^2+(OurModel!D20-Sheet1!$N$3)^2))</f>
        <v>0</v>
      </c>
      <c r="H20">
        <f>EXP(-1/4*((OurModel!A20-Sheet1!$K$4)^2+(OurModel!B20-Sheet1!$L$4)^2+(OurModel!C20-Sheet1!$M$4)^2+(OurModel!D20-Sheet1!$N$4)^2))</f>
        <v>0</v>
      </c>
      <c r="I20">
        <f>EXP(-1/4*((OurModel!A20-Sheet1!$K$5)^2+(OurModel!B20-Sheet1!$L$5)^2+(OurModel!C20-Sheet1!$M$5)^2+(OurModel!D20-Sheet1!$N$5)^2))</f>
        <v>0</v>
      </c>
      <c r="J20">
        <f>EXP(-1/4*((OurModel!A20-Sheet1!$K$6)^2+(OurModel!B20-Sheet1!$L$6)^2+(OurModel!C20-Sheet1!$M$6)^2+(OurModel!D20-Sheet1!$N$6)^2))</f>
        <v>0</v>
      </c>
    </row>
    <row r="21" spans="1:10" x14ac:dyDescent="0.25">
      <c r="A21">
        <v>0.64278800000000003</v>
      </c>
      <c r="B21">
        <v>0.76604399999999995</v>
      </c>
      <c r="C21">
        <v>640.75</v>
      </c>
      <c r="D21">
        <v>6793.2</v>
      </c>
      <c r="G21">
        <f>EXP(-1/4*((OurModel!A21-Sheet1!$K$3)^2+(OurModel!B21-Sheet1!$L$3)^2+(OurModel!C21-Sheet1!$M$3)^2+(OurModel!D21-Sheet1!$N$3)^2))</f>
        <v>0</v>
      </c>
      <c r="H21">
        <f>EXP(-1/4*((OurModel!A21-Sheet1!$K$4)^2+(OurModel!B21-Sheet1!$L$4)^2+(OurModel!C21-Sheet1!$M$4)^2+(OurModel!D21-Sheet1!$N$4)^2))</f>
        <v>0</v>
      </c>
      <c r="I21">
        <f>EXP(-1/4*((OurModel!A21-Sheet1!$K$5)^2+(OurModel!B21-Sheet1!$L$5)^2+(OurModel!C21-Sheet1!$M$5)^2+(OurModel!D21-Sheet1!$N$5)^2))</f>
        <v>0</v>
      </c>
      <c r="J21">
        <f>EXP(-1/4*((OurModel!A21-Sheet1!$K$6)^2+(OurModel!B21-Sheet1!$L$6)^2+(OurModel!C21-Sheet1!$M$6)^2+(OurModel!D21-Sheet1!$N$6)^2))</f>
        <v>0</v>
      </c>
    </row>
    <row r="22" spans="1:10" x14ac:dyDescent="0.25">
      <c r="A22">
        <v>0.64278800000000003</v>
      </c>
      <c r="B22">
        <v>0.76604399999999995</v>
      </c>
      <c r="C22">
        <v>1059.1099999999999</v>
      </c>
      <c r="D22">
        <v>6754.83</v>
      </c>
      <c r="G22">
        <f>EXP(-1/4*((OurModel!A22-Sheet1!$K$3)^2+(OurModel!B22-Sheet1!$L$3)^2+(OurModel!C22-Sheet1!$M$3)^2+(OurModel!D22-Sheet1!$N$3)^2))</f>
        <v>0</v>
      </c>
      <c r="H22">
        <f>EXP(-1/4*((OurModel!A22-Sheet1!$K$4)^2+(OurModel!B22-Sheet1!$L$4)^2+(OurModel!C22-Sheet1!$M$4)^2+(OurModel!D22-Sheet1!$N$4)^2))</f>
        <v>0</v>
      </c>
      <c r="I22">
        <f>EXP(-1/4*((OurModel!A22-Sheet1!$K$5)^2+(OurModel!B22-Sheet1!$L$5)^2+(OurModel!C22-Sheet1!$M$5)^2+(OurModel!D22-Sheet1!$N$5)^2))</f>
        <v>0</v>
      </c>
      <c r="J22">
        <f>EXP(-1/4*((OurModel!A22-Sheet1!$K$6)^2+(OurModel!B22-Sheet1!$L$6)^2+(OurModel!C22-Sheet1!$M$6)^2+(OurModel!D22-Sheet1!$N$6)^2))</f>
        <v>0</v>
      </c>
    </row>
    <row r="23" spans="1:10" x14ac:dyDescent="0.25">
      <c r="A23">
        <v>0.99144500000000002</v>
      </c>
      <c r="B23">
        <v>0.130526</v>
      </c>
      <c r="C23">
        <v>530.04499999999996</v>
      </c>
      <c r="D23">
        <v>3092.77</v>
      </c>
      <c r="G23">
        <f>EXP(-1/4*((OurModel!A23-Sheet1!$K$3)^2+(OurModel!B23-Sheet1!$L$3)^2+(OurModel!C23-Sheet1!$M$3)^2+(OurModel!D23-Sheet1!$N$3)^2))</f>
        <v>0</v>
      </c>
      <c r="H23">
        <f>EXP(-1/4*((OurModel!A23-Sheet1!$K$4)^2+(OurModel!B23-Sheet1!$L$4)^2+(OurModel!C23-Sheet1!$M$4)^2+(OurModel!D23-Sheet1!$N$4)^2))</f>
        <v>0</v>
      </c>
      <c r="I23">
        <f>EXP(-1/4*((OurModel!A23-Sheet1!$K$5)^2+(OurModel!B23-Sheet1!$L$5)^2+(OurModel!C23-Sheet1!$M$5)^2+(OurModel!D23-Sheet1!$N$5)^2))</f>
        <v>0</v>
      </c>
      <c r="J23">
        <f>EXP(-1/4*((OurModel!A23-Sheet1!$K$6)^2+(OurModel!B23-Sheet1!$L$6)^2+(OurModel!C23-Sheet1!$M$6)^2+(OurModel!D23-Sheet1!$N$6)^2))</f>
        <v>0</v>
      </c>
    </row>
    <row r="24" spans="1:10" x14ac:dyDescent="0.25">
      <c r="A24">
        <v>0.99144500000000002</v>
      </c>
      <c r="B24">
        <v>0.130526</v>
      </c>
      <c r="C24">
        <v>231.565</v>
      </c>
      <c r="D24">
        <v>1025.24</v>
      </c>
      <c r="G24">
        <f>EXP(-1/4*((OurModel!A24-Sheet1!$K$3)^2+(OurModel!B24-Sheet1!$L$3)^2+(OurModel!C24-Sheet1!$M$3)^2+(OurModel!D24-Sheet1!$N$3)^2))</f>
        <v>0</v>
      </c>
      <c r="H24">
        <f>EXP(-1/4*((OurModel!A24-Sheet1!$K$4)^2+(OurModel!B24-Sheet1!$L$4)^2+(OurModel!C24-Sheet1!$M$4)^2+(OurModel!D24-Sheet1!$N$4)^2))</f>
        <v>0</v>
      </c>
      <c r="I24">
        <f>EXP(-1/4*((OurModel!A24-Sheet1!$K$5)^2+(OurModel!B24-Sheet1!$L$5)^2+(OurModel!C24-Sheet1!$M$5)^2+(OurModel!D24-Sheet1!$N$5)^2))</f>
        <v>0</v>
      </c>
      <c r="J24">
        <f>EXP(-1/4*((OurModel!A24-Sheet1!$K$6)^2+(OurModel!B24-Sheet1!$L$6)^2+(OurModel!C24-Sheet1!$M$6)^2+(OurModel!D24-Sheet1!$N$6)^2))</f>
        <v>0</v>
      </c>
    </row>
    <row r="25" spans="1:10" x14ac:dyDescent="0.25">
      <c r="A25">
        <v>0.99984799999999996</v>
      </c>
      <c r="B25">
        <v>1.74524E-2</v>
      </c>
      <c r="C25">
        <v>82.093299999999999</v>
      </c>
      <c r="D25">
        <v>2490.6799999999998</v>
      </c>
      <c r="G25">
        <f>EXP(-1/4*((OurModel!A25-Sheet1!$K$3)^2+(OurModel!B25-Sheet1!$L$3)^2+(OurModel!C25-Sheet1!$M$3)^2+(OurModel!D25-Sheet1!$N$3)^2))</f>
        <v>0</v>
      </c>
      <c r="H25">
        <f>EXP(-1/4*((OurModel!A25-Sheet1!$K$4)^2+(OurModel!B25-Sheet1!$L$4)^2+(OurModel!C25-Sheet1!$M$4)^2+(OurModel!D25-Sheet1!$N$4)^2))</f>
        <v>0</v>
      </c>
      <c r="I25">
        <f>EXP(-1/4*((OurModel!A25-Sheet1!$K$5)^2+(OurModel!B25-Sheet1!$L$5)^2+(OurModel!C25-Sheet1!$M$5)^2+(OurModel!D25-Sheet1!$N$5)^2))</f>
        <v>0</v>
      </c>
      <c r="J25">
        <f>EXP(-1/4*((OurModel!A25-Sheet1!$K$6)^2+(OurModel!B25-Sheet1!$L$6)^2+(OurModel!C25-Sheet1!$M$6)^2+(OurModel!D25-Sheet1!$N$6)^2))</f>
        <v>0</v>
      </c>
    </row>
    <row r="26" spans="1:10" x14ac:dyDescent="0.25">
      <c r="A26">
        <v>0.99984799999999996</v>
      </c>
      <c r="B26">
        <v>1.74524E-2</v>
      </c>
      <c r="C26">
        <v>35.864699999999999</v>
      </c>
      <c r="D26">
        <v>825.65099999999995</v>
      </c>
      <c r="G26">
        <f>EXP(-1/4*((OurModel!A26-Sheet1!$K$3)^2+(OurModel!B26-Sheet1!$L$3)^2+(OurModel!C26-Sheet1!$M$3)^2+(OurModel!D26-Sheet1!$N$3)^2))</f>
        <v>0</v>
      </c>
      <c r="H26">
        <f>EXP(-1/4*((OurModel!A26-Sheet1!$K$4)^2+(OurModel!B26-Sheet1!$L$4)^2+(OurModel!C26-Sheet1!$M$4)^2+(OurModel!D26-Sheet1!$N$4)^2))</f>
        <v>0</v>
      </c>
      <c r="I26">
        <f>EXP(-1/4*((OurModel!A26-Sheet1!$K$5)^2+(OurModel!B26-Sheet1!$L$5)^2+(OurModel!C26-Sheet1!$M$5)^2+(OurModel!D26-Sheet1!$N$5)^2))</f>
        <v>0</v>
      </c>
      <c r="J26">
        <f>EXP(-1/4*((OurModel!A26-Sheet1!$K$6)^2+(OurModel!B26-Sheet1!$L$6)^2+(OurModel!C26-Sheet1!$M$6)^2+(OurModel!D26-Sheet1!$N$6)^2))</f>
        <v>0</v>
      </c>
    </row>
    <row r="28" spans="1:10" x14ac:dyDescent="0.25">
      <c r="A28" t="s">
        <v>175</v>
      </c>
      <c r="C28" t="s">
        <v>177</v>
      </c>
      <c r="F28" t="s">
        <v>174</v>
      </c>
      <c r="G28">
        <f>+SUMPRODUCT(G2:G26,$A$29:$A$53)+$C$29</f>
        <v>0.37512750580997045</v>
      </c>
      <c r="H28">
        <f>+SUMPRODUCT(H2:H26,$A$29:$A$53)+$C$29</f>
        <v>0.45170542947243297</v>
      </c>
      <c r="I28">
        <f>+SUMPRODUCT(I2:I26,$A$29:$A$53)+$C$29</f>
        <v>0.17698765498586505</v>
      </c>
      <c r="J28">
        <f>+SUMPRODUCT(J2:J26,$A$29:$A$53)+$C$29</f>
        <v>0.25054230223147517</v>
      </c>
    </row>
    <row r="29" spans="1:10" x14ac:dyDescent="0.25">
      <c r="A29">
        <v>-3.86267</v>
      </c>
      <c r="C29">
        <v>0.32571699999999998</v>
      </c>
    </row>
    <row r="30" spans="1:10" x14ac:dyDescent="0.25">
      <c r="A30">
        <v>-2.7537400000000001</v>
      </c>
    </row>
    <row r="31" spans="1:10" x14ac:dyDescent="0.25">
      <c r="A31">
        <v>-1.74559E-3</v>
      </c>
    </row>
    <row r="32" spans="1:10" x14ac:dyDescent="0.25">
      <c r="A32">
        <v>-3.00892E-2</v>
      </c>
    </row>
    <row r="33" spans="1:1" x14ac:dyDescent="0.25">
      <c r="A33">
        <v>-5.0979799999999999E-2</v>
      </c>
    </row>
    <row r="34" spans="1:1" x14ac:dyDescent="0.25">
      <c r="A34">
        <v>-7.5425500000000006E-2</v>
      </c>
    </row>
    <row r="35" spans="1:1" x14ac:dyDescent="0.25">
      <c r="A35">
        <v>4.9788300000000001E-2</v>
      </c>
    </row>
    <row r="36" spans="1:1" x14ac:dyDescent="0.25">
      <c r="A36">
        <v>0.36334100000000003</v>
      </c>
    </row>
    <row r="37" spans="1:1" x14ac:dyDescent="0.25">
      <c r="A37">
        <v>3.37751</v>
      </c>
    </row>
    <row r="38" spans="1:1" x14ac:dyDescent="0.25">
      <c r="A38">
        <v>0.42832199999999998</v>
      </c>
    </row>
    <row r="39" spans="1:1" x14ac:dyDescent="0.25">
      <c r="A39">
        <v>2.2747299999999999</v>
      </c>
    </row>
    <row r="40" spans="1:1" x14ac:dyDescent="0.25">
      <c r="A40">
        <v>0.141629</v>
      </c>
    </row>
    <row r="41" spans="1:1" x14ac:dyDescent="0.25">
      <c r="A41">
        <v>5.0979799999999999E-2</v>
      </c>
    </row>
    <row r="42" spans="1:1" x14ac:dyDescent="0.25">
      <c r="A42">
        <v>3.3590000000000002E-2</v>
      </c>
    </row>
    <row r="43" spans="1:1" x14ac:dyDescent="0.25">
      <c r="A43">
        <v>3.86579E-3</v>
      </c>
    </row>
    <row r="44" spans="1:1" x14ac:dyDescent="0.25">
      <c r="A44">
        <v>-2.6380000000000001E-2</v>
      </c>
    </row>
    <row r="45" spans="1:1" x14ac:dyDescent="0.25">
      <c r="A45">
        <v>-2.9685099999999999E-2</v>
      </c>
    </row>
    <row r="46" spans="1:1" x14ac:dyDescent="0.25">
      <c r="A46">
        <v>1.52052E-3</v>
      </c>
    </row>
    <row r="47" spans="1:1" x14ac:dyDescent="0.25">
      <c r="A47">
        <v>5.1540200000000001E-2</v>
      </c>
    </row>
    <row r="48" spans="1:1" x14ac:dyDescent="0.25">
      <c r="A48">
        <v>6.2994700000000001E-2</v>
      </c>
    </row>
    <row r="49" spans="1:1" x14ac:dyDescent="0.25">
      <c r="A49">
        <v>9.1395900000000002E-2</v>
      </c>
    </row>
    <row r="50" spans="1:1" x14ac:dyDescent="0.25">
      <c r="A50">
        <v>2.6629099999999999E-2</v>
      </c>
    </row>
    <row r="51" spans="1:1" x14ac:dyDescent="0.25">
      <c r="A51">
        <v>5.61201E-4</v>
      </c>
    </row>
    <row r="52" spans="1:1" x14ac:dyDescent="0.25">
      <c r="A52">
        <v>-2.5036800000000001E-2</v>
      </c>
    </row>
    <row r="53" spans="1:1" x14ac:dyDescent="0.25">
      <c r="A53">
        <v>-0.102648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OurModel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Building Block</dc:creator>
  <cp:lastModifiedBy>Victor Pugliese Manotas</cp:lastModifiedBy>
  <dcterms:created xsi:type="dcterms:W3CDTF">2017-07-05T20:10:29Z</dcterms:created>
  <dcterms:modified xsi:type="dcterms:W3CDTF">2018-09-28T03:20:50Z</dcterms:modified>
</cp:coreProperties>
</file>