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bb498fb63899e5/SAYOAN/Meus Projetos Eletricos/PROJETOS DE EDIFÍCIOS COMERCIAS/Projeto01_Edifício_De_8_Pavimentos/"/>
    </mc:Choice>
  </mc:AlternateContent>
  <xr:revisionPtr revIDLastSave="267" documentId="11_3903CAC52E638B2EEA151203A84A1A050B54F246" xr6:coauthVersionLast="47" xr6:coauthVersionMax="47" xr10:uidLastSave="{B01D02CD-F82D-4C6A-8261-7E8A3D840363}"/>
  <bookViews>
    <workbookView xWindow="-120" yWindow="-120" windowWidth="20730" windowHeight="11160" tabRatio="597" activeTab="4" xr2:uid="{00000000-000D-0000-FFFF-FFFF00000000}"/>
  </bookViews>
  <sheets>
    <sheet name="Rca Xl" sheetId="4" r:id="rId1"/>
    <sheet name="FCA-FCT" sheetId="13" r:id="rId2"/>
    <sheet name="Tabela eletroduto" sheetId="209" r:id="rId3"/>
    <sheet name="Tabela Cabos" sheetId="233" r:id="rId4"/>
    <sheet name="QD-01" sheetId="234" r:id="rId5"/>
    <sheet name="QD-02" sheetId="236" r:id="rId6"/>
    <sheet name="QD-03" sheetId="237" r:id="rId7"/>
  </sheets>
  <definedNames>
    <definedName name="_xlnm._FilterDatabase" localSheetId="4" hidden="1">'QD-01'!$A$2:$AW$69</definedName>
    <definedName name="_xlnm._FilterDatabase" localSheetId="5" hidden="1">'QD-02'!$A$2:$AW$69</definedName>
    <definedName name="_xlnm._FilterDatabase" localSheetId="6" hidden="1">'QD-03'!$A$2:$AW$69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37" l="1"/>
  <c r="L9" i="237"/>
  <c r="O9" i="237"/>
  <c r="I12" i="237"/>
  <c r="L12" i="237"/>
  <c r="O12" i="237"/>
  <c r="AU61" i="237"/>
  <c r="I10" i="237"/>
  <c r="L10" i="237"/>
  <c r="O10" i="237"/>
  <c r="I13" i="237"/>
  <c r="L13" i="237"/>
  <c r="O13" i="237"/>
  <c r="AV61" i="237"/>
  <c r="I11" i="237"/>
  <c r="L11" i="237"/>
  <c r="O11" i="237"/>
  <c r="AW61" i="237"/>
  <c r="AU63" i="237"/>
  <c r="I14" i="237"/>
  <c r="L14" i="237"/>
  <c r="I15" i="237"/>
  <c r="L15" i="237"/>
  <c r="I16" i="237"/>
  <c r="L16" i="237"/>
  <c r="I17" i="237"/>
  <c r="L17" i="237"/>
  <c r="I18" i="237"/>
  <c r="L18" i="237"/>
  <c r="I19" i="237"/>
  <c r="I21" i="237"/>
  <c r="L19" i="237"/>
  <c r="I20" i="237"/>
  <c r="I22" i="237"/>
  <c r="L20" i="237"/>
  <c r="L21" i="237"/>
  <c r="L22" i="237"/>
  <c r="I23" i="237"/>
  <c r="I59" i="237"/>
  <c r="L23" i="237"/>
  <c r="I24" i="237"/>
  <c r="L24" i="237"/>
  <c r="I25" i="237"/>
  <c r="L25" i="237"/>
  <c r="I26" i="237"/>
  <c r="L26" i="237"/>
  <c r="I27" i="237"/>
  <c r="I28" i="237"/>
  <c r="I29" i="237"/>
  <c r="I30" i="237"/>
  <c r="I31" i="237"/>
  <c r="I32" i="237"/>
  <c r="I33" i="237"/>
  <c r="I34" i="237"/>
  <c r="I35" i="237"/>
  <c r="I36" i="237"/>
  <c r="I38" i="237"/>
  <c r="I39" i="237"/>
  <c r="I40" i="237"/>
  <c r="I41" i="237"/>
  <c r="I42" i="237"/>
  <c r="I43" i="237"/>
  <c r="I44" i="237"/>
  <c r="I45" i="237"/>
  <c r="I46" i="237"/>
  <c r="I47" i="237"/>
  <c r="I48" i="237"/>
  <c r="I49" i="237"/>
  <c r="I50" i="237"/>
  <c r="I51" i="237"/>
  <c r="I52" i="237"/>
  <c r="I53" i="237"/>
  <c r="I54" i="237"/>
  <c r="I55" i="237"/>
  <c r="I56" i="237"/>
  <c r="I57" i="237"/>
  <c r="I58" i="237"/>
  <c r="I60" i="237"/>
  <c r="L27" i="237"/>
  <c r="L28" i="237"/>
  <c r="L29" i="237"/>
  <c r="L30" i="237"/>
  <c r="L31" i="237"/>
  <c r="L32" i="237"/>
  <c r="L33" i="237"/>
  <c r="L35" i="237"/>
  <c r="L36" i="237"/>
  <c r="L38" i="237"/>
  <c r="L39" i="237"/>
  <c r="L40" i="237"/>
  <c r="L41" i="237"/>
  <c r="L42" i="237"/>
  <c r="L43" i="237"/>
  <c r="L44" i="237"/>
  <c r="L45" i="237"/>
  <c r="L46" i="237"/>
  <c r="L47" i="237"/>
  <c r="L48" i="237"/>
  <c r="L49" i="237"/>
  <c r="L50" i="237"/>
  <c r="L51" i="237"/>
  <c r="L52" i="237"/>
  <c r="L53" i="237"/>
  <c r="L54" i="237"/>
  <c r="L55" i="237"/>
  <c r="L56" i="237"/>
  <c r="L57" i="237"/>
  <c r="L58" i="237"/>
  <c r="L59" i="237"/>
  <c r="L60" i="237"/>
  <c r="L61" i="237"/>
  <c r="AW62" i="237"/>
  <c r="AV62" i="237"/>
  <c r="AU62" i="237"/>
  <c r="O61" i="237"/>
  <c r="S61" i="237"/>
  <c r="W61" i="237"/>
  <c r="AT61" i="237"/>
  <c r="AR61" i="237"/>
  <c r="AL61" i="237"/>
  <c r="AN61" i="237"/>
  <c r="AM61" i="237"/>
  <c r="AD61" i="237"/>
  <c r="AE61" i="237"/>
  <c r="AF61" i="237"/>
  <c r="Z61" i="237"/>
  <c r="J9" i="237"/>
  <c r="M9" i="237"/>
  <c r="J10" i="237"/>
  <c r="M10" i="237"/>
  <c r="J11" i="237"/>
  <c r="M11" i="237"/>
  <c r="J12" i="237"/>
  <c r="M12" i="237"/>
  <c r="J13" i="237"/>
  <c r="M13" i="237"/>
  <c r="J14" i="237"/>
  <c r="M14" i="237"/>
  <c r="J15" i="237"/>
  <c r="M15" i="237"/>
  <c r="J16" i="237"/>
  <c r="M16" i="237"/>
  <c r="J17" i="237"/>
  <c r="M17" i="237"/>
  <c r="J18" i="237"/>
  <c r="M18" i="237"/>
  <c r="J19" i="237"/>
  <c r="J21" i="237"/>
  <c r="M19" i="237"/>
  <c r="J20" i="237"/>
  <c r="J22" i="237"/>
  <c r="M20" i="237"/>
  <c r="M21" i="237"/>
  <c r="M22" i="237"/>
  <c r="J23" i="237"/>
  <c r="J59" i="237"/>
  <c r="M23" i="237"/>
  <c r="J24" i="237"/>
  <c r="M24" i="237"/>
  <c r="J25" i="237"/>
  <c r="M25" i="237"/>
  <c r="J26" i="237"/>
  <c r="M26" i="237"/>
  <c r="J27" i="237"/>
  <c r="J28" i="237"/>
  <c r="J29" i="237"/>
  <c r="J30" i="237"/>
  <c r="J31" i="237"/>
  <c r="J32" i="237"/>
  <c r="J33" i="237"/>
  <c r="J34" i="237"/>
  <c r="J35" i="237"/>
  <c r="J36" i="237"/>
  <c r="J38" i="237"/>
  <c r="J39" i="237"/>
  <c r="J40" i="237"/>
  <c r="J41" i="237"/>
  <c r="J42" i="237"/>
  <c r="J43" i="237"/>
  <c r="J44" i="237"/>
  <c r="J45" i="237"/>
  <c r="J46" i="237"/>
  <c r="J47" i="237"/>
  <c r="J48" i="237"/>
  <c r="J49" i="237"/>
  <c r="J50" i="237"/>
  <c r="J51" i="237"/>
  <c r="J52" i="237"/>
  <c r="J53" i="237"/>
  <c r="J54" i="237"/>
  <c r="J55" i="237"/>
  <c r="J56" i="237"/>
  <c r="J57" i="237"/>
  <c r="J58" i="237"/>
  <c r="J60" i="237"/>
  <c r="M27" i="237"/>
  <c r="M28" i="237"/>
  <c r="M29" i="237"/>
  <c r="M30" i="237"/>
  <c r="M31" i="237"/>
  <c r="M32" i="237"/>
  <c r="M33" i="237"/>
  <c r="M35" i="237"/>
  <c r="M36" i="237"/>
  <c r="M38" i="237"/>
  <c r="M39" i="237"/>
  <c r="M40" i="237"/>
  <c r="M41" i="237"/>
  <c r="M42" i="237"/>
  <c r="M43" i="237"/>
  <c r="M44" i="237"/>
  <c r="M45" i="237"/>
  <c r="M46" i="237"/>
  <c r="M47" i="237"/>
  <c r="M48" i="237"/>
  <c r="M49" i="237"/>
  <c r="M50" i="237"/>
  <c r="M51" i="237"/>
  <c r="M52" i="237"/>
  <c r="M53" i="237"/>
  <c r="M54" i="237"/>
  <c r="M55" i="237"/>
  <c r="M56" i="237"/>
  <c r="M57" i="237"/>
  <c r="M58" i="237"/>
  <c r="M59" i="237"/>
  <c r="M60" i="237"/>
  <c r="M61" i="237"/>
  <c r="P61" i="237"/>
  <c r="J61" i="237"/>
  <c r="I61" i="237"/>
  <c r="G61" i="237"/>
  <c r="F61" i="237"/>
  <c r="E61" i="237"/>
  <c r="AT60" i="237"/>
  <c r="AR60" i="237"/>
  <c r="AN60" i="237"/>
  <c r="AM60" i="237"/>
  <c r="AL60" i="237"/>
  <c r="AF60" i="237"/>
  <c r="AE60" i="237"/>
  <c r="AD60" i="237"/>
  <c r="Z60" i="237"/>
  <c r="W60" i="237"/>
  <c r="S60" i="237"/>
  <c r="P60" i="237"/>
  <c r="O60" i="237"/>
  <c r="AT59" i="237"/>
  <c r="AR59" i="237"/>
  <c r="AN59" i="237"/>
  <c r="AM59" i="237"/>
  <c r="AL59" i="237"/>
  <c r="AF59" i="237"/>
  <c r="AE59" i="237"/>
  <c r="AD59" i="237"/>
  <c r="Z59" i="237"/>
  <c r="O59" i="237"/>
  <c r="S59" i="237"/>
  <c r="W59" i="237"/>
  <c r="P59" i="237"/>
  <c r="AT58" i="237"/>
  <c r="AR58" i="237"/>
  <c r="AN58" i="237"/>
  <c r="AM58" i="237"/>
  <c r="AL58" i="237"/>
  <c r="AF58" i="237"/>
  <c r="AE58" i="237"/>
  <c r="AD58" i="237"/>
  <c r="Z58" i="237"/>
  <c r="W58" i="237"/>
  <c r="S58" i="237"/>
  <c r="P58" i="237"/>
  <c r="O58" i="237"/>
  <c r="AT57" i="237"/>
  <c r="AR57" i="237"/>
  <c r="AN57" i="237"/>
  <c r="AM57" i="237"/>
  <c r="AL57" i="237"/>
  <c r="AF57" i="237"/>
  <c r="AE57" i="237"/>
  <c r="AD57" i="237"/>
  <c r="Z57" i="237"/>
  <c r="W57" i="237"/>
  <c r="S57" i="237"/>
  <c r="P57" i="237"/>
  <c r="O57" i="237"/>
  <c r="AT56" i="237"/>
  <c r="AR56" i="237"/>
  <c r="AN56" i="237"/>
  <c r="AM56" i="237"/>
  <c r="AL56" i="237"/>
  <c r="AF56" i="237"/>
  <c r="AE56" i="237"/>
  <c r="AD56" i="237"/>
  <c r="Z56" i="237"/>
  <c r="W56" i="237"/>
  <c r="S56" i="237"/>
  <c r="P56" i="237"/>
  <c r="O56" i="237"/>
  <c r="AT55" i="237"/>
  <c r="AR55" i="237"/>
  <c r="AN55" i="237"/>
  <c r="AM55" i="237"/>
  <c r="AL55" i="237"/>
  <c r="AF55" i="237"/>
  <c r="AE55" i="237"/>
  <c r="AD55" i="237"/>
  <c r="Z55" i="237"/>
  <c r="W55" i="237"/>
  <c r="S55" i="237"/>
  <c r="P55" i="237"/>
  <c r="O55" i="237"/>
  <c r="AT54" i="237"/>
  <c r="AR54" i="237"/>
  <c r="AN54" i="237"/>
  <c r="AM54" i="237"/>
  <c r="AL54" i="237"/>
  <c r="AF54" i="237"/>
  <c r="AE54" i="237"/>
  <c r="AD54" i="237"/>
  <c r="Z54" i="237"/>
  <c r="W54" i="237"/>
  <c r="S54" i="237"/>
  <c r="P54" i="237"/>
  <c r="O54" i="237"/>
  <c r="AT53" i="237"/>
  <c r="AR53" i="237"/>
  <c r="AN53" i="237"/>
  <c r="AM53" i="237"/>
  <c r="AL53" i="237"/>
  <c r="AF53" i="237"/>
  <c r="AE53" i="237"/>
  <c r="AD53" i="237"/>
  <c r="Z53" i="237"/>
  <c r="W53" i="237"/>
  <c r="S53" i="237"/>
  <c r="P53" i="237"/>
  <c r="O53" i="237"/>
  <c r="AT52" i="237"/>
  <c r="AR52" i="237"/>
  <c r="AN52" i="237"/>
  <c r="AM52" i="237"/>
  <c r="AL52" i="237"/>
  <c r="AF52" i="237"/>
  <c r="AE52" i="237"/>
  <c r="AD52" i="237"/>
  <c r="Z52" i="237"/>
  <c r="W52" i="237"/>
  <c r="S52" i="237"/>
  <c r="P52" i="237"/>
  <c r="O52" i="237"/>
  <c r="AT51" i="237"/>
  <c r="AR51" i="237"/>
  <c r="AN51" i="237"/>
  <c r="AM51" i="237"/>
  <c r="AL51" i="237"/>
  <c r="AF51" i="237"/>
  <c r="AE51" i="237"/>
  <c r="AD51" i="237"/>
  <c r="Z51" i="237"/>
  <c r="W51" i="237"/>
  <c r="S51" i="237"/>
  <c r="P51" i="237"/>
  <c r="O51" i="237"/>
  <c r="AT50" i="237"/>
  <c r="AR50" i="237"/>
  <c r="AN50" i="237"/>
  <c r="AM50" i="237"/>
  <c r="AL50" i="237"/>
  <c r="AF50" i="237"/>
  <c r="AE50" i="237"/>
  <c r="AD50" i="237"/>
  <c r="Z50" i="237"/>
  <c r="W50" i="237"/>
  <c r="S50" i="237"/>
  <c r="P50" i="237"/>
  <c r="O50" i="237"/>
  <c r="AT49" i="237"/>
  <c r="AR49" i="237"/>
  <c r="AN49" i="237"/>
  <c r="AM49" i="237"/>
  <c r="AL49" i="237"/>
  <c r="AF49" i="237"/>
  <c r="AE49" i="237"/>
  <c r="AD49" i="237"/>
  <c r="Z49" i="237"/>
  <c r="W49" i="237"/>
  <c r="S49" i="237"/>
  <c r="P49" i="237"/>
  <c r="O49" i="237"/>
  <c r="AT48" i="237"/>
  <c r="AR48" i="237"/>
  <c r="AN48" i="237"/>
  <c r="AM48" i="237"/>
  <c r="AL48" i="237"/>
  <c r="AF48" i="237"/>
  <c r="AE48" i="237"/>
  <c r="AD48" i="237"/>
  <c r="Z48" i="237"/>
  <c r="W48" i="237"/>
  <c r="S48" i="237"/>
  <c r="P48" i="237"/>
  <c r="O48" i="237"/>
  <c r="AT47" i="237"/>
  <c r="AR47" i="237"/>
  <c r="AN47" i="237"/>
  <c r="AM47" i="237"/>
  <c r="AL47" i="237"/>
  <c r="AF47" i="237"/>
  <c r="AE47" i="237"/>
  <c r="AD47" i="237"/>
  <c r="Z47" i="237"/>
  <c r="W47" i="237"/>
  <c r="S47" i="237"/>
  <c r="P47" i="237"/>
  <c r="O47" i="237"/>
  <c r="AT46" i="237"/>
  <c r="AR46" i="237"/>
  <c r="AN46" i="237"/>
  <c r="AM46" i="237"/>
  <c r="AL46" i="237"/>
  <c r="AF46" i="237"/>
  <c r="AE46" i="237"/>
  <c r="AD46" i="237"/>
  <c r="Z46" i="237"/>
  <c r="W46" i="237"/>
  <c r="S46" i="237"/>
  <c r="P46" i="237"/>
  <c r="O46" i="237"/>
  <c r="AT45" i="237"/>
  <c r="AR45" i="237"/>
  <c r="AN45" i="237"/>
  <c r="AM45" i="237"/>
  <c r="AL45" i="237"/>
  <c r="AF45" i="237"/>
  <c r="AE45" i="237"/>
  <c r="AD45" i="237"/>
  <c r="Z45" i="237"/>
  <c r="W45" i="237"/>
  <c r="S45" i="237"/>
  <c r="P45" i="237"/>
  <c r="O45" i="237"/>
  <c r="AT44" i="237"/>
  <c r="AR44" i="237"/>
  <c r="AN44" i="237"/>
  <c r="AM44" i="237"/>
  <c r="AL44" i="237"/>
  <c r="AF44" i="237"/>
  <c r="AE44" i="237"/>
  <c r="AD44" i="237"/>
  <c r="Z44" i="237"/>
  <c r="W44" i="237"/>
  <c r="S44" i="237"/>
  <c r="P44" i="237"/>
  <c r="O44" i="237"/>
  <c r="AT43" i="237"/>
  <c r="AR43" i="237"/>
  <c r="AN43" i="237"/>
  <c r="AM43" i="237"/>
  <c r="AL43" i="237"/>
  <c r="AF43" i="237"/>
  <c r="AE43" i="237"/>
  <c r="AD43" i="237"/>
  <c r="Z43" i="237"/>
  <c r="W43" i="237"/>
  <c r="S43" i="237"/>
  <c r="P43" i="237"/>
  <c r="O43" i="237"/>
  <c r="AT42" i="237"/>
  <c r="AR42" i="237"/>
  <c r="AN42" i="237"/>
  <c r="AM42" i="237"/>
  <c r="AL42" i="237"/>
  <c r="AF42" i="237"/>
  <c r="AE42" i="237"/>
  <c r="AD42" i="237"/>
  <c r="Z42" i="237"/>
  <c r="W42" i="237"/>
  <c r="S42" i="237"/>
  <c r="P42" i="237"/>
  <c r="O42" i="237"/>
  <c r="AT41" i="237"/>
  <c r="AR41" i="237"/>
  <c r="AN41" i="237"/>
  <c r="AM41" i="237"/>
  <c r="AL41" i="237"/>
  <c r="AF41" i="237"/>
  <c r="AE41" i="237"/>
  <c r="AD41" i="237"/>
  <c r="Z41" i="237"/>
  <c r="W41" i="237"/>
  <c r="S41" i="237"/>
  <c r="P41" i="237"/>
  <c r="O41" i="237"/>
  <c r="AT40" i="237"/>
  <c r="AR40" i="237"/>
  <c r="AN40" i="237"/>
  <c r="AM40" i="237"/>
  <c r="AL40" i="237"/>
  <c r="AF40" i="237"/>
  <c r="AE40" i="237"/>
  <c r="AD40" i="237"/>
  <c r="Z40" i="237"/>
  <c r="W40" i="237"/>
  <c r="S40" i="237"/>
  <c r="P40" i="237"/>
  <c r="O40" i="237"/>
  <c r="AT39" i="237"/>
  <c r="AR39" i="237"/>
  <c r="AN39" i="237"/>
  <c r="AM39" i="237"/>
  <c r="AL39" i="237"/>
  <c r="AF39" i="237"/>
  <c r="AE39" i="237"/>
  <c r="AD39" i="237"/>
  <c r="Z39" i="237"/>
  <c r="W39" i="237"/>
  <c r="S39" i="237"/>
  <c r="P39" i="237"/>
  <c r="O39" i="237"/>
  <c r="AT38" i="237"/>
  <c r="AR38" i="237"/>
  <c r="AN38" i="237"/>
  <c r="AM38" i="237"/>
  <c r="AL38" i="237"/>
  <c r="AF38" i="237"/>
  <c r="AE38" i="237"/>
  <c r="AD38" i="237"/>
  <c r="Z38" i="237"/>
  <c r="W38" i="237"/>
  <c r="S38" i="237"/>
  <c r="P38" i="237"/>
  <c r="O38" i="237"/>
  <c r="AT36" i="237"/>
  <c r="AR36" i="237"/>
  <c r="AN36" i="237"/>
  <c r="AM36" i="237"/>
  <c r="AL36" i="237"/>
  <c r="AF36" i="237"/>
  <c r="AE36" i="237"/>
  <c r="AD36" i="237"/>
  <c r="Z36" i="237"/>
  <c r="W36" i="237"/>
  <c r="S36" i="237"/>
  <c r="P36" i="237"/>
  <c r="O36" i="237"/>
  <c r="AT35" i="237"/>
  <c r="AR35" i="237"/>
  <c r="AN35" i="237"/>
  <c r="AM35" i="237"/>
  <c r="AL35" i="237"/>
  <c r="AF35" i="237"/>
  <c r="AE35" i="237"/>
  <c r="AD35" i="237"/>
  <c r="Z35" i="237"/>
  <c r="W35" i="237"/>
  <c r="S35" i="237"/>
  <c r="P35" i="237"/>
  <c r="O35" i="237"/>
  <c r="AT33" i="237"/>
  <c r="AR33" i="237"/>
  <c r="AN33" i="237"/>
  <c r="AM33" i="237"/>
  <c r="AL33" i="237"/>
  <c r="AF33" i="237"/>
  <c r="AE33" i="237"/>
  <c r="AD33" i="237"/>
  <c r="Z33" i="237"/>
  <c r="W33" i="237"/>
  <c r="S33" i="237"/>
  <c r="P33" i="237"/>
  <c r="O33" i="237"/>
  <c r="AT32" i="237"/>
  <c r="AR32" i="237"/>
  <c r="AN32" i="237"/>
  <c r="AM32" i="237"/>
  <c r="AL32" i="237"/>
  <c r="AF32" i="237"/>
  <c r="AE32" i="237"/>
  <c r="AD32" i="237"/>
  <c r="Z32" i="237"/>
  <c r="W32" i="237"/>
  <c r="S32" i="237"/>
  <c r="P32" i="237"/>
  <c r="O32" i="237"/>
  <c r="AT31" i="237"/>
  <c r="AR31" i="237"/>
  <c r="AN31" i="237"/>
  <c r="AM31" i="237"/>
  <c r="AL31" i="237"/>
  <c r="AF31" i="237"/>
  <c r="AE31" i="237"/>
  <c r="AD31" i="237"/>
  <c r="Z31" i="237"/>
  <c r="W31" i="237"/>
  <c r="S31" i="237"/>
  <c r="P31" i="237"/>
  <c r="O31" i="237"/>
  <c r="AT30" i="237"/>
  <c r="AR30" i="237"/>
  <c r="AN30" i="237"/>
  <c r="AM30" i="237"/>
  <c r="AL30" i="237"/>
  <c r="AF30" i="237"/>
  <c r="AE30" i="237"/>
  <c r="AD30" i="237"/>
  <c r="Z30" i="237"/>
  <c r="W30" i="237"/>
  <c r="S30" i="237"/>
  <c r="P30" i="237"/>
  <c r="O30" i="237"/>
  <c r="AT29" i="237"/>
  <c r="AR29" i="237"/>
  <c r="AN29" i="237"/>
  <c r="AM29" i="237"/>
  <c r="AL29" i="237"/>
  <c r="AF29" i="237"/>
  <c r="AE29" i="237"/>
  <c r="AD29" i="237"/>
  <c r="Z29" i="237"/>
  <c r="W29" i="237"/>
  <c r="S29" i="237"/>
  <c r="P29" i="237"/>
  <c r="O29" i="237"/>
  <c r="AT28" i="237"/>
  <c r="AR28" i="237"/>
  <c r="AN28" i="237"/>
  <c r="AM28" i="237"/>
  <c r="AL28" i="237"/>
  <c r="AF28" i="237"/>
  <c r="AE28" i="237"/>
  <c r="AD28" i="237"/>
  <c r="Z28" i="237"/>
  <c r="W28" i="237"/>
  <c r="S28" i="237"/>
  <c r="P28" i="237"/>
  <c r="O28" i="237"/>
  <c r="AT27" i="237"/>
  <c r="AR27" i="237"/>
  <c r="AN27" i="237"/>
  <c r="AM27" i="237"/>
  <c r="AL27" i="237"/>
  <c r="AF27" i="237"/>
  <c r="AE27" i="237"/>
  <c r="AD27" i="237"/>
  <c r="Z27" i="237"/>
  <c r="W27" i="237"/>
  <c r="S27" i="237"/>
  <c r="P27" i="237"/>
  <c r="O27" i="237"/>
  <c r="AT26" i="237"/>
  <c r="AR26" i="237"/>
  <c r="AN26" i="237"/>
  <c r="AM26" i="237"/>
  <c r="AL26" i="237"/>
  <c r="AF26" i="237"/>
  <c r="AE26" i="237"/>
  <c r="AD26" i="237"/>
  <c r="Z26" i="237"/>
  <c r="W26" i="237"/>
  <c r="S26" i="237"/>
  <c r="P26" i="237"/>
  <c r="O26" i="237"/>
  <c r="AT25" i="237"/>
  <c r="AR25" i="237"/>
  <c r="AN25" i="237"/>
  <c r="AM25" i="237"/>
  <c r="AL25" i="237"/>
  <c r="AF25" i="237"/>
  <c r="AE25" i="237"/>
  <c r="AD25" i="237"/>
  <c r="Z25" i="237"/>
  <c r="W25" i="237"/>
  <c r="S25" i="237"/>
  <c r="P25" i="237"/>
  <c r="O25" i="237"/>
  <c r="AT24" i="237"/>
  <c r="AR24" i="237"/>
  <c r="AN24" i="237"/>
  <c r="AM24" i="237"/>
  <c r="AL24" i="237"/>
  <c r="AF24" i="237"/>
  <c r="AE24" i="237"/>
  <c r="AD24" i="237"/>
  <c r="Z24" i="237"/>
  <c r="W24" i="237"/>
  <c r="S24" i="237"/>
  <c r="P24" i="237"/>
  <c r="O24" i="237"/>
  <c r="AT23" i="237"/>
  <c r="AR23" i="237"/>
  <c r="AN23" i="237"/>
  <c r="AM23" i="237"/>
  <c r="AL23" i="237"/>
  <c r="AF23" i="237"/>
  <c r="AE23" i="237"/>
  <c r="AD23" i="237"/>
  <c r="Z23" i="237"/>
  <c r="W23" i="237"/>
  <c r="S23" i="237"/>
  <c r="P23" i="237"/>
  <c r="O23" i="237"/>
  <c r="AT22" i="237"/>
  <c r="AR22" i="237"/>
  <c r="AN22" i="237"/>
  <c r="AM22" i="237"/>
  <c r="AL22" i="237"/>
  <c r="AF22" i="237"/>
  <c r="AE22" i="237"/>
  <c r="AD22" i="237"/>
  <c r="Z22" i="237"/>
  <c r="W22" i="237"/>
  <c r="S22" i="237"/>
  <c r="P22" i="237"/>
  <c r="O22" i="237"/>
  <c r="AT21" i="237"/>
  <c r="AR21" i="237"/>
  <c r="AN21" i="237"/>
  <c r="AM21" i="237"/>
  <c r="AL21" i="237"/>
  <c r="AF21" i="237"/>
  <c r="AE21" i="237"/>
  <c r="AD21" i="237"/>
  <c r="Z21" i="237"/>
  <c r="W21" i="237"/>
  <c r="S21" i="237"/>
  <c r="P21" i="237"/>
  <c r="O21" i="237"/>
  <c r="AT20" i="237"/>
  <c r="AR20" i="237"/>
  <c r="AN20" i="237"/>
  <c r="AM20" i="237"/>
  <c r="AL20" i="237"/>
  <c r="AF20" i="237"/>
  <c r="AE20" i="237"/>
  <c r="AD20" i="237"/>
  <c r="Z20" i="237"/>
  <c r="O20" i="237"/>
  <c r="S20" i="237"/>
  <c r="W20" i="237"/>
  <c r="P20" i="237"/>
  <c r="AT19" i="237"/>
  <c r="AR19" i="237"/>
  <c r="AN19" i="237"/>
  <c r="AM19" i="237"/>
  <c r="AL19" i="237"/>
  <c r="AF19" i="237"/>
  <c r="AE19" i="237"/>
  <c r="AD19" i="237"/>
  <c r="Z19" i="237"/>
  <c r="O19" i="237"/>
  <c r="S19" i="237"/>
  <c r="W19" i="237"/>
  <c r="P19" i="237"/>
  <c r="AT18" i="237"/>
  <c r="AR18" i="237"/>
  <c r="AN18" i="237"/>
  <c r="AM18" i="237"/>
  <c r="AL18" i="237"/>
  <c r="AF18" i="237"/>
  <c r="AE18" i="237"/>
  <c r="AD18" i="237"/>
  <c r="Z18" i="237"/>
  <c r="O18" i="237"/>
  <c r="S18" i="237"/>
  <c r="W18" i="237"/>
  <c r="P18" i="237"/>
  <c r="AT17" i="237"/>
  <c r="AR17" i="237"/>
  <c r="AN17" i="237"/>
  <c r="AM17" i="237"/>
  <c r="AL17" i="237"/>
  <c r="AF17" i="237"/>
  <c r="AE17" i="237"/>
  <c r="AD17" i="237"/>
  <c r="Z17" i="237"/>
  <c r="O17" i="237"/>
  <c r="S17" i="237"/>
  <c r="W17" i="237"/>
  <c r="P17" i="237"/>
  <c r="AT16" i="237"/>
  <c r="AR16" i="237"/>
  <c r="AN16" i="237"/>
  <c r="AM16" i="237"/>
  <c r="AL16" i="237"/>
  <c r="AF16" i="237"/>
  <c r="AE16" i="237"/>
  <c r="AD16" i="237"/>
  <c r="Z16" i="237"/>
  <c r="O16" i="237"/>
  <c r="S16" i="237"/>
  <c r="W16" i="237"/>
  <c r="P16" i="237"/>
  <c r="AT15" i="237"/>
  <c r="AR15" i="237"/>
  <c r="AN15" i="237"/>
  <c r="AM15" i="237"/>
  <c r="AL15" i="237"/>
  <c r="AF15" i="237"/>
  <c r="AE15" i="237"/>
  <c r="AD15" i="237"/>
  <c r="Z15" i="237"/>
  <c r="O15" i="237"/>
  <c r="S15" i="237"/>
  <c r="W15" i="237"/>
  <c r="P15" i="237"/>
  <c r="AT14" i="237"/>
  <c r="AN14" i="237"/>
  <c r="AM14" i="237"/>
  <c r="AL14" i="237"/>
  <c r="AF14" i="237"/>
  <c r="AE14" i="237"/>
  <c r="AD14" i="237"/>
  <c r="Z14" i="237"/>
  <c r="O14" i="237"/>
  <c r="S14" i="237"/>
  <c r="W14" i="237"/>
  <c r="P14" i="237"/>
  <c r="AT13" i="237"/>
  <c r="AR13" i="237"/>
  <c r="AN13" i="237"/>
  <c r="AM13" i="237"/>
  <c r="AL13" i="237"/>
  <c r="AF13" i="237"/>
  <c r="AE13" i="237"/>
  <c r="AD13" i="237"/>
  <c r="Z13" i="237"/>
  <c r="S13" i="237"/>
  <c r="W13" i="237"/>
  <c r="P13" i="237"/>
  <c r="AT12" i="237"/>
  <c r="AR12" i="237"/>
  <c r="AN12" i="237"/>
  <c r="AM12" i="237"/>
  <c r="AL12" i="237"/>
  <c r="AF12" i="237"/>
  <c r="AE12" i="237"/>
  <c r="AD12" i="237"/>
  <c r="Z12" i="237"/>
  <c r="S12" i="237"/>
  <c r="W12" i="237"/>
  <c r="P12" i="237"/>
  <c r="AT11" i="237"/>
  <c r="AR11" i="237"/>
  <c r="AN11" i="237"/>
  <c r="AM11" i="237"/>
  <c r="AL11" i="237"/>
  <c r="AF11" i="237"/>
  <c r="AE11" i="237"/>
  <c r="AD11" i="237"/>
  <c r="Z11" i="237"/>
  <c r="S11" i="237"/>
  <c r="W11" i="237"/>
  <c r="P11" i="237"/>
  <c r="AT10" i="237"/>
  <c r="AR10" i="237"/>
  <c r="AN10" i="237"/>
  <c r="AM10" i="237"/>
  <c r="AL10" i="237"/>
  <c r="AF10" i="237"/>
  <c r="AE10" i="237"/>
  <c r="AD10" i="237"/>
  <c r="Z10" i="237"/>
  <c r="S10" i="237"/>
  <c r="W10" i="237"/>
  <c r="P10" i="237"/>
  <c r="S9" i="237"/>
  <c r="W9" i="237"/>
  <c r="AT9" i="237"/>
  <c r="AR9" i="237"/>
  <c r="AL9" i="237"/>
  <c r="AN9" i="237"/>
  <c r="AM9" i="237"/>
  <c r="AD9" i="237"/>
  <c r="AE9" i="237"/>
  <c r="AF9" i="237"/>
  <c r="Z9" i="237"/>
  <c r="P9" i="237"/>
  <c r="I9" i="236"/>
  <c r="L9" i="236"/>
  <c r="O9" i="236"/>
  <c r="I12" i="236"/>
  <c r="L12" i="236"/>
  <c r="O12" i="236"/>
  <c r="AU61" i="236"/>
  <c r="I10" i="236"/>
  <c r="L10" i="236"/>
  <c r="O10" i="236"/>
  <c r="I13" i="236"/>
  <c r="L13" i="236"/>
  <c r="O13" i="236"/>
  <c r="AV61" i="236"/>
  <c r="I11" i="236"/>
  <c r="L11" i="236"/>
  <c r="O11" i="236"/>
  <c r="AW61" i="236"/>
  <c r="AU63" i="236"/>
  <c r="I14" i="236"/>
  <c r="L14" i="236"/>
  <c r="I15" i="236"/>
  <c r="L15" i="236"/>
  <c r="I16" i="236"/>
  <c r="L16" i="236"/>
  <c r="I17" i="236"/>
  <c r="L17" i="236"/>
  <c r="I18" i="236"/>
  <c r="L18" i="236"/>
  <c r="I19" i="236"/>
  <c r="I21" i="236"/>
  <c r="L19" i="236"/>
  <c r="I20" i="236"/>
  <c r="I22" i="236"/>
  <c r="L20" i="236"/>
  <c r="L21" i="236"/>
  <c r="L22" i="236"/>
  <c r="I23" i="236"/>
  <c r="I59" i="236"/>
  <c r="L23" i="236"/>
  <c r="I24" i="236"/>
  <c r="L24" i="236"/>
  <c r="I25" i="236"/>
  <c r="L25" i="236"/>
  <c r="I26" i="236"/>
  <c r="L26" i="236"/>
  <c r="I27" i="236"/>
  <c r="I28" i="236"/>
  <c r="I29" i="236"/>
  <c r="I30" i="236"/>
  <c r="I31" i="236"/>
  <c r="I32" i="236"/>
  <c r="I33" i="236"/>
  <c r="I34" i="236"/>
  <c r="I35" i="236"/>
  <c r="I36" i="236"/>
  <c r="I38" i="236"/>
  <c r="I39" i="236"/>
  <c r="I40" i="236"/>
  <c r="I41" i="236"/>
  <c r="I42" i="236"/>
  <c r="I43" i="236"/>
  <c r="I44" i="236"/>
  <c r="I45" i="236"/>
  <c r="I46" i="236"/>
  <c r="I47" i="236"/>
  <c r="I48" i="236"/>
  <c r="I49" i="236"/>
  <c r="I50" i="236"/>
  <c r="I51" i="236"/>
  <c r="I52" i="236"/>
  <c r="I53" i="236"/>
  <c r="I54" i="236"/>
  <c r="I55" i="236"/>
  <c r="I56" i="236"/>
  <c r="I57" i="236"/>
  <c r="I58" i="236"/>
  <c r="I60" i="236"/>
  <c r="L27" i="236"/>
  <c r="L28" i="236"/>
  <c r="L29" i="236"/>
  <c r="L30" i="236"/>
  <c r="L31" i="236"/>
  <c r="L32" i="236"/>
  <c r="L33" i="236"/>
  <c r="L35" i="236"/>
  <c r="L36" i="236"/>
  <c r="L38" i="236"/>
  <c r="L39" i="236"/>
  <c r="L40" i="236"/>
  <c r="L41" i="236"/>
  <c r="L42" i="236"/>
  <c r="L43" i="236"/>
  <c r="L44" i="236"/>
  <c r="L45" i="236"/>
  <c r="L46" i="236"/>
  <c r="L47" i="236"/>
  <c r="L48" i="236"/>
  <c r="L49" i="236"/>
  <c r="L50" i="236"/>
  <c r="L51" i="236"/>
  <c r="L52" i="236"/>
  <c r="L53" i="236"/>
  <c r="L54" i="236"/>
  <c r="L55" i="236"/>
  <c r="L56" i="236"/>
  <c r="L57" i="236"/>
  <c r="L58" i="236"/>
  <c r="L59" i="236"/>
  <c r="L60" i="236"/>
  <c r="L61" i="236"/>
  <c r="AW62" i="236"/>
  <c r="AV62" i="236"/>
  <c r="AU62" i="236"/>
  <c r="O61" i="236"/>
  <c r="S61" i="236"/>
  <c r="W61" i="236"/>
  <c r="AT61" i="236"/>
  <c r="AR61" i="236"/>
  <c r="AL61" i="236"/>
  <c r="AN61" i="236"/>
  <c r="AM61" i="236"/>
  <c r="AD61" i="236"/>
  <c r="AE61" i="236"/>
  <c r="AF61" i="236"/>
  <c r="Z61" i="236"/>
  <c r="J9" i="236"/>
  <c r="M9" i="236"/>
  <c r="J10" i="236"/>
  <c r="M10" i="236"/>
  <c r="J11" i="236"/>
  <c r="M11" i="236"/>
  <c r="J12" i="236"/>
  <c r="M12" i="236"/>
  <c r="J13" i="236"/>
  <c r="M13" i="236"/>
  <c r="J14" i="236"/>
  <c r="M14" i="236"/>
  <c r="J15" i="236"/>
  <c r="M15" i="236"/>
  <c r="J16" i="236"/>
  <c r="M16" i="236"/>
  <c r="J17" i="236"/>
  <c r="M17" i="236"/>
  <c r="J18" i="236"/>
  <c r="M18" i="236"/>
  <c r="J19" i="236"/>
  <c r="J21" i="236"/>
  <c r="M19" i="236"/>
  <c r="J20" i="236"/>
  <c r="J22" i="236"/>
  <c r="M20" i="236"/>
  <c r="M21" i="236"/>
  <c r="M22" i="236"/>
  <c r="J23" i="236"/>
  <c r="J59" i="236"/>
  <c r="M23" i="236"/>
  <c r="J24" i="236"/>
  <c r="M24" i="236"/>
  <c r="J25" i="236"/>
  <c r="M25" i="236"/>
  <c r="J26" i="236"/>
  <c r="M26" i="236"/>
  <c r="J27" i="236"/>
  <c r="J28" i="236"/>
  <c r="J29" i="236"/>
  <c r="J30" i="236"/>
  <c r="J31" i="236"/>
  <c r="J32" i="236"/>
  <c r="J33" i="236"/>
  <c r="J34" i="236"/>
  <c r="J35" i="236"/>
  <c r="J36" i="236"/>
  <c r="J38" i="236"/>
  <c r="J39" i="236"/>
  <c r="J40" i="236"/>
  <c r="J41" i="236"/>
  <c r="J42" i="236"/>
  <c r="J43" i="236"/>
  <c r="J44" i="236"/>
  <c r="J45" i="236"/>
  <c r="J46" i="236"/>
  <c r="J47" i="236"/>
  <c r="J48" i="236"/>
  <c r="J49" i="236"/>
  <c r="J50" i="236"/>
  <c r="J51" i="236"/>
  <c r="J52" i="236"/>
  <c r="J53" i="236"/>
  <c r="J54" i="236"/>
  <c r="J55" i="236"/>
  <c r="J56" i="236"/>
  <c r="J57" i="236"/>
  <c r="J58" i="236"/>
  <c r="J60" i="236"/>
  <c r="M27" i="236"/>
  <c r="M28" i="236"/>
  <c r="M29" i="236"/>
  <c r="M30" i="236"/>
  <c r="M31" i="236"/>
  <c r="M32" i="236"/>
  <c r="M33" i="236"/>
  <c r="M35" i="236"/>
  <c r="M36" i="236"/>
  <c r="M38" i="236"/>
  <c r="M39" i="236"/>
  <c r="M40" i="236"/>
  <c r="M41" i="236"/>
  <c r="M42" i="236"/>
  <c r="M43" i="236"/>
  <c r="M44" i="236"/>
  <c r="M45" i="236"/>
  <c r="M46" i="236"/>
  <c r="M47" i="236"/>
  <c r="M48" i="236"/>
  <c r="M49" i="236"/>
  <c r="M50" i="236"/>
  <c r="M51" i="236"/>
  <c r="M52" i="236"/>
  <c r="M53" i="236"/>
  <c r="M54" i="236"/>
  <c r="M55" i="236"/>
  <c r="M56" i="236"/>
  <c r="M57" i="236"/>
  <c r="M58" i="236"/>
  <c r="M59" i="236"/>
  <c r="M60" i="236"/>
  <c r="M61" i="236"/>
  <c r="P61" i="236"/>
  <c r="J61" i="236"/>
  <c r="I61" i="236"/>
  <c r="G61" i="236"/>
  <c r="F61" i="236"/>
  <c r="E61" i="236"/>
  <c r="AT60" i="236"/>
  <c r="AR60" i="236"/>
  <c r="AN60" i="236"/>
  <c r="AM60" i="236"/>
  <c r="AL60" i="236"/>
  <c r="AF60" i="236"/>
  <c r="AE60" i="236"/>
  <c r="AD60" i="236"/>
  <c r="Z60" i="236"/>
  <c r="W60" i="236"/>
  <c r="S60" i="236"/>
  <c r="P60" i="236"/>
  <c r="O60" i="236"/>
  <c r="AT59" i="236"/>
  <c r="AR59" i="236"/>
  <c r="AN59" i="236"/>
  <c r="AM59" i="236"/>
  <c r="AL59" i="236"/>
  <c r="AF59" i="236"/>
  <c r="AE59" i="236"/>
  <c r="AD59" i="236"/>
  <c r="Z59" i="236"/>
  <c r="O59" i="236"/>
  <c r="S59" i="236"/>
  <c r="W59" i="236"/>
  <c r="P59" i="236"/>
  <c r="AT58" i="236"/>
  <c r="AR58" i="236"/>
  <c r="AN58" i="236"/>
  <c r="AM58" i="236"/>
  <c r="AL58" i="236"/>
  <c r="AF58" i="236"/>
  <c r="AE58" i="236"/>
  <c r="AD58" i="236"/>
  <c r="Z58" i="236"/>
  <c r="W58" i="236"/>
  <c r="S58" i="236"/>
  <c r="P58" i="236"/>
  <c r="O58" i="236"/>
  <c r="AT57" i="236"/>
  <c r="AR57" i="236"/>
  <c r="AN57" i="236"/>
  <c r="AM57" i="236"/>
  <c r="AL57" i="236"/>
  <c r="AF57" i="236"/>
  <c r="AE57" i="236"/>
  <c r="AD57" i="236"/>
  <c r="Z57" i="236"/>
  <c r="W57" i="236"/>
  <c r="S57" i="236"/>
  <c r="P57" i="236"/>
  <c r="O57" i="236"/>
  <c r="AT56" i="236"/>
  <c r="AR56" i="236"/>
  <c r="AN56" i="236"/>
  <c r="AM56" i="236"/>
  <c r="AL56" i="236"/>
  <c r="AF56" i="236"/>
  <c r="AE56" i="236"/>
  <c r="AD56" i="236"/>
  <c r="Z56" i="236"/>
  <c r="W56" i="236"/>
  <c r="S56" i="236"/>
  <c r="P56" i="236"/>
  <c r="O56" i="236"/>
  <c r="AT55" i="236"/>
  <c r="AR55" i="236"/>
  <c r="AN55" i="236"/>
  <c r="AM55" i="236"/>
  <c r="AL55" i="236"/>
  <c r="AF55" i="236"/>
  <c r="AE55" i="236"/>
  <c r="AD55" i="236"/>
  <c r="Z55" i="236"/>
  <c r="W55" i="236"/>
  <c r="S55" i="236"/>
  <c r="P55" i="236"/>
  <c r="O55" i="236"/>
  <c r="AT54" i="236"/>
  <c r="AR54" i="236"/>
  <c r="AN54" i="236"/>
  <c r="AM54" i="236"/>
  <c r="AL54" i="236"/>
  <c r="AF54" i="236"/>
  <c r="AE54" i="236"/>
  <c r="AD54" i="236"/>
  <c r="Z54" i="236"/>
  <c r="W54" i="236"/>
  <c r="S54" i="236"/>
  <c r="P54" i="236"/>
  <c r="O54" i="236"/>
  <c r="AT53" i="236"/>
  <c r="AR53" i="236"/>
  <c r="AN53" i="236"/>
  <c r="AM53" i="236"/>
  <c r="AL53" i="236"/>
  <c r="AF53" i="236"/>
  <c r="AE53" i="236"/>
  <c r="AD53" i="236"/>
  <c r="Z53" i="236"/>
  <c r="W53" i="236"/>
  <c r="S53" i="236"/>
  <c r="P53" i="236"/>
  <c r="O53" i="236"/>
  <c r="AT52" i="236"/>
  <c r="AR52" i="236"/>
  <c r="AN52" i="236"/>
  <c r="AM52" i="236"/>
  <c r="AL52" i="236"/>
  <c r="AF52" i="236"/>
  <c r="AE52" i="236"/>
  <c r="AD52" i="236"/>
  <c r="Z52" i="236"/>
  <c r="W52" i="236"/>
  <c r="S52" i="236"/>
  <c r="P52" i="236"/>
  <c r="O52" i="236"/>
  <c r="AT51" i="236"/>
  <c r="AR51" i="236"/>
  <c r="AN51" i="236"/>
  <c r="AM51" i="236"/>
  <c r="AL51" i="236"/>
  <c r="AF51" i="236"/>
  <c r="AE51" i="236"/>
  <c r="AD51" i="236"/>
  <c r="Z51" i="236"/>
  <c r="W51" i="236"/>
  <c r="S51" i="236"/>
  <c r="P51" i="236"/>
  <c r="O51" i="236"/>
  <c r="AT50" i="236"/>
  <c r="AR50" i="236"/>
  <c r="AN50" i="236"/>
  <c r="AM50" i="236"/>
  <c r="AL50" i="236"/>
  <c r="AF50" i="236"/>
  <c r="AE50" i="236"/>
  <c r="AD50" i="236"/>
  <c r="Z50" i="236"/>
  <c r="W50" i="236"/>
  <c r="S50" i="236"/>
  <c r="P50" i="236"/>
  <c r="O50" i="236"/>
  <c r="AT49" i="236"/>
  <c r="AR49" i="236"/>
  <c r="AN49" i="236"/>
  <c r="AM49" i="236"/>
  <c r="AL49" i="236"/>
  <c r="AF49" i="236"/>
  <c r="AE49" i="236"/>
  <c r="AD49" i="236"/>
  <c r="Z49" i="236"/>
  <c r="W49" i="236"/>
  <c r="S49" i="236"/>
  <c r="P49" i="236"/>
  <c r="O49" i="236"/>
  <c r="AT48" i="236"/>
  <c r="AR48" i="236"/>
  <c r="AN48" i="236"/>
  <c r="AM48" i="236"/>
  <c r="AL48" i="236"/>
  <c r="AF48" i="236"/>
  <c r="AE48" i="236"/>
  <c r="AD48" i="236"/>
  <c r="Z48" i="236"/>
  <c r="W48" i="236"/>
  <c r="S48" i="236"/>
  <c r="P48" i="236"/>
  <c r="O48" i="236"/>
  <c r="AT47" i="236"/>
  <c r="AR47" i="236"/>
  <c r="AN47" i="236"/>
  <c r="AM47" i="236"/>
  <c r="AL47" i="236"/>
  <c r="AF47" i="236"/>
  <c r="AE47" i="236"/>
  <c r="AD47" i="236"/>
  <c r="Z47" i="236"/>
  <c r="W47" i="236"/>
  <c r="S47" i="236"/>
  <c r="P47" i="236"/>
  <c r="O47" i="236"/>
  <c r="AT46" i="236"/>
  <c r="AR46" i="236"/>
  <c r="AN46" i="236"/>
  <c r="AM46" i="236"/>
  <c r="AL46" i="236"/>
  <c r="AF46" i="236"/>
  <c r="AE46" i="236"/>
  <c r="AD46" i="236"/>
  <c r="Z46" i="236"/>
  <c r="W46" i="236"/>
  <c r="S46" i="236"/>
  <c r="P46" i="236"/>
  <c r="O46" i="236"/>
  <c r="AT45" i="236"/>
  <c r="AR45" i="236"/>
  <c r="AN45" i="236"/>
  <c r="AM45" i="236"/>
  <c r="AL45" i="236"/>
  <c r="AF45" i="236"/>
  <c r="AE45" i="236"/>
  <c r="AD45" i="236"/>
  <c r="Z45" i="236"/>
  <c r="W45" i="236"/>
  <c r="S45" i="236"/>
  <c r="P45" i="236"/>
  <c r="O45" i="236"/>
  <c r="AT44" i="236"/>
  <c r="AR44" i="236"/>
  <c r="AN44" i="236"/>
  <c r="AM44" i="236"/>
  <c r="AL44" i="236"/>
  <c r="AF44" i="236"/>
  <c r="AE44" i="236"/>
  <c r="AD44" i="236"/>
  <c r="Z44" i="236"/>
  <c r="W44" i="236"/>
  <c r="S44" i="236"/>
  <c r="P44" i="236"/>
  <c r="O44" i="236"/>
  <c r="AT43" i="236"/>
  <c r="AR43" i="236"/>
  <c r="AN43" i="236"/>
  <c r="AM43" i="236"/>
  <c r="AL43" i="236"/>
  <c r="AF43" i="236"/>
  <c r="AE43" i="236"/>
  <c r="AD43" i="236"/>
  <c r="Z43" i="236"/>
  <c r="W43" i="236"/>
  <c r="S43" i="236"/>
  <c r="P43" i="236"/>
  <c r="O43" i="236"/>
  <c r="AT42" i="236"/>
  <c r="AR42" i="236"/>
  <c r="AN42" i="236"/>
  <c r="AM42" i="236"/>
  <c r="AL42" i="236"/>
  <c r="AF42" i="236"/>
  <c r="AE42" i="236"/>
  <c r="AD42" i="236"/>
  <c r="Z42" i="236"/>
  <c r="W42" i="236"/>
  <c r="S42" i="236"/>
  <c r="P42" i="236"/>
  <c r="O42" i="236"/>
  <c r="AT41" i="236"/>
  <c r="AR41" i="236"/>
  <c r="AN41" i="236"/>
  <c r="AM41" i="236"/>
  <c r="AL41" i="236"/>
  <c r="AF41" i="236"/>
  <c r="AE41" i="236"/>
  <c r="AD41" i="236"/>
  <c r="Z41" i="236"/>
  <c r="W41" i="236"/>
  <c r="S41" i="236"/>
  <c r="P41" i="236"/>
  <c r="O41" i="236"/>
  <c r="AT40" i="236"/>
  <c r="AR40" i="236"/>
  <c r="AN40" i="236"/>
  <c r="AM40" i="236"/>
  <c r="AL40" i="236"/>
  <c r="AF40" i="236"/>
  <c r="AE40" i="236"/>
  <c r="AD40" i="236"/>
  <c r="Z40" i="236"/>
  <c r="W40" i="236"/>
  <c r="S40" i="236"/>
  <c r="P40" i="236"/>
  <c r="O40" i="236"/>
  <c r="AT39" i="236"/>
  <c r="AR39" i="236"/>
  <c r="AN39" i="236"/>
  <c r="AM39" i="236"/>
  <c r="AL39" i="236"/>
  <c r="AF39" i="236"/>
  <c r="AE39" i="236"/>
  <c r="AD39" i="236"/>
  <c r="Z39" i="236"/>
  <c r="W39" i="236"/>
  <c r="S39" i="236"/>
  <c r="P39" i="236"/>
  <c r="O39" i="236"/>
  <c r="AT38" i="236"/>
  <c r="AR38" i="236"/>
  <c r="AN38" i="236"/>
  <c r="AM38" i="236"/>
  <c r="AL38" i="236"/>
  <c r="AF38" i="236"/>
  <c r="AE38" i="236"/>
  <c r="AD38" i="236"/>
  <c r="Z38" i="236"/>
  <c r="W38" i="236"/>
  <c r="S38" i="236"/>
  <c r="P38" i="236"/>
  <c r="O38" i="236"/>
  <c r="AT36" i="236"/>
  <c r="AR36" i="236"/>
  <c r="AN36" i="236"/>
  <c r="AM36" i="236"/>
  <c r="AL36" i="236"/>
  <c r="AF36" i="236"/>
  <c r="AE36" i="236"/>
  <c r="AD36" i="236"/>
  <c r="Z36" i="236"/>
  <c r="W36" i="236"/>
  <c r="S36" i="236"/>
  <c r="P36" i="236"/>
  <c r="O36" i="236"/>
  <c r="AT35" i="236"/>
  <c r="AR35" i="236"/>
  <c r="AN35" i="236"/>
  <c r="AM35" i="236"/>
  <c r="AL35" i="236"/>
  <c r="AF35" i="236"/>
  <c r="AE35" i="236"/>
  <c r="AD35" i="236"/>
  <c r="Z35" i="236"/>
  <c r="W35" i="236"/>
  <c r="S35" i="236"/>
  <c r="P35" i="236"/>
  <c r="O35" i="236"/>
  <c r="AT33" i="236"/>
  <c r="AR33" i="236"/>
  <c r="AN33" i="236"/>
  <c r="AM33" i="236"/>
  <c r="AL33" i="236"/>
  <c r="AF33" i="236"/>
  <c r="AE33" i="236"/>
  <c r="AD33" i="236"/>
  <c r="Z33" i="236"/>
  <c r="W33" i="236"/>
  <c r="S33" i="236"/>
  <c r="P33" i="236"/>
  <c r="O33" i="236"/>
  <c r="AT32" i="236"/>
  <c r="AR32" i="236"/>
  <c r="AN32" i="236"/>
  <c r="AM32" i="236"/>
  <c r="AL32" i="236"/>
  <c r="AF32" i="236"/>
  <c r="AE32" i="236"/>
  <c r="AD32" i="236"/>
  <c r="Z32" i="236"/>
  <c r="W32" i="236"/>
  <c r="S32" i="236"/>
  <c r="P32" i="236"/>
  <c r="O32" i="236"/>
  <c r="AT31" i="236"/>
  <c r="AR31" i="236"/>
  <c r="AN31" i="236"/>
  <c r="AM31" i="236"/>
  <c r="AL31" i="236"/>
  <c r="AF31" i="236"/>
  <c r="AE31" i="236"/>
  <c r="AD31" i="236"/>
  <c r="Z31" i="236"/>
  <c r="W31" i="236"/>
  <c r="S31" i="236"/>
  <c r="P31" i="236"/>
  <c r="O31" i="236"/>
  <c r="AT30" i="236"/>
  <c r="AR30" i="236"/>
  <c r="AN30" i="236"/>
  <c r="AM30" i="236"/>
  <c r="AL30" i="236"/>
  <c r="AF30" i="236"/>
  <c r="AE30" i="236"/>
  <c r="AD30" i="236"/>
  <c r="Z30" i="236"/>
  <c r="W30" i="236"/>
  <c r="S30" i="236"/>
  <c r="P30" i="236"/>
  <c r="O30" i="236"/>
  <c r="AT29" i="236"/>
  <c r="AR29" i="236"/>
  <c r="AN29" i="236"/>
  <c r="AM29" i="236"/>
  <c r="AL29" i="236"/>
  <c r="AF29" i="236"/>
  <c r="AE29" i="236"/>
  <c r="AD29" i="236"/>
  <c r="Z29" i="236"/>
  <c r="W29" i="236"/>
  <c r="S29" i="236"/>
  <c r="P29" i="236"/>
  <c r="O29" i="236"/>
  <c r="AT28" i="236"/>
  <c r="AR28" i="236"/>
  <c r="AN28" i="236"/>
  <c r="AM28" i="236"/>
  <c r="AL28" i="236"/>
  <c r="AF28" i="236"/>
  <c r="AE28" i="236"/>
  <c r="AD28" i="236"/>
  <c r="Z28" i="236"/>
  <c r="W28" i="236"/>
  <c r="S28" i="236"/>
  <c r="P28" i="236"/>
  <c r="O28" i="236"/>
  <c r="AT27" i="236"/>
  <c r="AR27" i="236"/>
  <c r="AN27" i="236"/>
  <c r="AM27" i="236"/>
  <c r="AL27" i="236"/>
  <c r="AF27" i="236"/>
  <c r="AE27" i="236"/>
  <c r="AD27" i="236"/>
  <c r="Z27" i="236"/>
  <c r="W27" i="236"/>
  <c r="S27" i="236"/>
  <c r="P27" i="236"/>
  <c r="O27" i="236"/>
  <c r="AT26" i="236"/>
  <c r="AR26" i="236"/>
  <c r="AN26" i="236"/>
  <c r="AM26" i="236"/>
  <c r="AL26" i="236"/>
  <c r="AF26" i="236"/>
  <c r="AE26" i="236"/>
  <c r="AD26" i="236"/>
  <c r="Z26" i="236"/>
  <c r="W26" i="236"/>
  <c r="S26" i="236"/>
  <c r="P26" i="236"/>
  <c r="O26" i="236"/>
  <c r="AT25" i="236"/>
  <c r="AR25" i="236"/>
  <c r="AN25" i="236"/>
  <c r="AM25" i="236"/>
  <c r="AL25" i="236"/>
  <c r="AF25" i="236"/>
  <c r="AE25" i="236"/>
  <c r="AD25" i="236"/>
  <c r="Z25" i="236"/>
  <c r="W25" i="236"/>
  <c r="S25" i="236"/>
  <c r="P25" i="236"/>
  <c r="O25" i="236"/>
  <c r="AT24" i="236"/>
  <c r="AR24" i="236"/>
  <c r="AN24" i="236"/>
  <c r="AM24" i="236"/>
  <c r="AL24" i="236"/>
  <c r="AF24" i="236"/>
  <c r="AE24" i="236"/>
  <c r="AD24" i="236"/>
  <c r="Z24" i="236"/>
  <c r="W24" i="236"/>
  <c r="S24" i="236"/>
  <c r="P24" i="236"/>
  <c r="O24" i="236"/>
  <c r="AT23" i="236"/>
  <c r="AR23" i="236"/>
  <c r="AN23" i="236"/>
  <c r="AM23" i="236"/>
  <c r="AL23" i="236"/>
  <c r="AF23" i="236"/>
  <c r="AE23" i="236"/>
  <c r="AD23" i="236"/>
  <c r="Z23" i="236"/>
  <c r="W23" i="236"/>
  <c r="S23" i="236"/>
  <c r="P23" i="236"/>
  <c r="O23" i="236"/>
  <c r="AT22" i="236"/>
  <c r="AR22" i="236"/>
  <c r="AN22" i="236"/>
  <c r="AM22" i="236"/>
  <c r="AL22" i="236"/>
  <c r="AF22" i="236"/>
  <c r="AE22" i="236"/>
  <c r="AD22" i="236"/>
  <c r="Z22" i="236"/>
  <c r="W22" i="236"/>
  <c r="S22" i="236"/>
  <c r="P22" i="236"/>
  <c r="O22" i="236"/>
  <c r="AT21" i="236"/>
  <c r="AR21" i="236"/>
  <c r="AN21" i="236"/>
  <c r="AM21" i="236"/>
  <c r="AL21" i="236"/>
  <c r="AF21" i="236"/>
  <c r="AE21" i="236"/>
  <c r="AD21" i="236"/>
  <c r="Z21" i="236"/>
  <c r="W21" i="236"/>
  <c r="S21" i="236"/>
  <c r="P21" i="236"/>
  <c r="O21" i="236"/>
  <c r="AT20" i="236"/>
  <c r="AR20" i="236"/>
  <c r="AN20" i="236"/>
  <c r="AM20" i="236"/>
  <c r="AL20" i="236"/>
  <c r="AF20" i="236"/>
  <c r="AE20" i="236"/>
  <c r="AD20" i="236"/>
  <c r="Z20" i="236"/>
  <c r="O20" i="236"/>
  <c r="S20" i="236"/>
  <c r="W20" i="236"/>
  <c r="P20" i="236"/>
  <c r="AT19" i="236"/>
  <c r="AR19" i="236"/>
  <c r="AN19" i="236"/>
  <c r="AM19" i="236"/>
  <c r="AL19" i="236"/>
  <c r="AF19" i="236"/>
  <c r="AE19" i="236"/>
  <c r="AD19" i="236"/>
  <c r="Z19" i="236"/>
  <c r="O19" i="236"/>
  <c r="S19" i="236"/>
  <c r="W19" i="236"/>
  <c r="P19" i="236"/>
  <c r="AT18" i="236"/>
  <c r="AR18" i="236"/>
  <c r="AN18" i="236"/>
  <c r="AM18" i="236"/>
  <c r="AL18" i="236"/>
  <c r="AF18" i="236"/>
  <c r="AE18" i="236"/>
  <c r="AD18" i="236"/>
  <c r="Z18" i="236"/>
  <c r="O18" i="236"/>
  <c r="S18" i="236"/>
  <c r="W18" i="236"/>
  <c r="P18" i="236"/>
  <c r="AT17" i="236"/>
  <c r="AR17" i="236"/>
  <c r="AN17" i="236"/>
  <c r="AM17" i="236"/>
  <c r="AL17" i="236"/>
  <c r="AF17" i="236"/>
  <c r="AE17" i="236"/>
  <c r="AD17" i="236"/>
  <c r="Z17" i="236"/>
  <c r="O17" i="236"/>
  <c r="S17" i="236"/>
  <c r="W17" i="236"/>
  <c r="P17" i="236"/>
  <c r="AT16" i="236"/>
  <c r="AR16" i="236"/>
  <c r="AN16" i="236"/>
  <c r="AM16" i="236"/>
  <c r="AL16" i="236"/>
  <c r="AF16" i="236"/>
  <c r="AE16" i="236"/>
  <c r="AD16" i="236"/>
  <c r="Z16" i="236"/>
  <c r="O16" i="236"/>
  <c r="S16" i="236"/>
  <c r="W16" i="236"/>
  <c r="P16" i="236"/>
  <c r="AT15" i="236"/>
  <c r="AR15" i="236"/>
  <c r="AN15" i="236"/>
  <c r="AM15" i="236"/>
  <c r="AL15" i="236"/>
  <c r="AF15" i="236"/>
  <c r="AE15" i="236"/>
  <c r="AD15" i="236"/>
  <c r="Z15" i="236"/>
  <c r="O15" i="236"/>
  <c r="S15" i="236"/>
  <c r="W15" i="236"/>
  <c r="P15" i="236"/>
  <c r="AT14" i="236"/>
  <c r="AN14" i="236"/>
  <c r="AM14" i="236"/>
  <c r="AL14" i="236"/>
  <c r="AF14" i="236"/>
  <c r="AE14" i="236"/>
  <c r="AD14" i="236"/>
  <c r="Z14" i="236"/>
  <c r="O14" i="236"/>
  <c r="S14" i="236"/>
  <c r="W14" i="236"/>
  <c r="P14" i="236"/>
  <c r="AT13" i="236"/>
  <c r="AR13" i="236"/>
  <c r="AN13" i="236"/>
  <c r="AM13" i="236"/>
  <c r="AL13" i="236"/>
  <c r="AF13" i="236"/>
  <c r="AE13" i="236"/>
  <c r="AD13" i="236"/>
  <c r="Z13" i="236"/>
  <c r="S13" i="236"/>
  <c r="W13" i="236"/>
  <c r="P13" i="236"/>
  <c r="AT12" i="236"/>
  <c r="AR12" i="236"/>
  <c r="AN12" i="236"/>
  <c r="AM12" i="236"/>
  <c r="AL12" i="236"/>
  <c r="AF12" i="236"/>
  <c r="AE12" i="236"/>
  <c r="AD12" i="236"/>
  <c r="Z12" i="236"/>
  <c r="S12" i="236"/>
  <c r="W12" i="236"/>
  <c r="P12" i="236"/>
  <c r="AT11" i="236"/>
  <c r="AR11" i="236"/>
  <c r="AN11" i="236"/>
  <c r="AM11" i="236"/>
  <c r="AL11" i="236"/>
  <c r="AF11" i="236"/>
  <c r="AE11" i="236"/>
  <c r="AD11" i="236"/>
  <c r="Z11" i="236"/>
  <c r="S11" i="236"/>
  <c r="W11" i="236"/>
  <c r="P11" i="236"/>
  <c r="AT10" i="236"/>
  <c r="AR10" i="236"/>
  <c r="AN10" i="236"/>
  <c r="AM10" i="236"/>
  <c r="AL10" i="236"/>
  <c r="AF10" i="236"/>
  <c r="AE10" i="236"/>
  <c r="AD10" i="236"/>
  <c r="Z10" i="236"/>
  <c r="S10" i="236"/>
  <c r="W10" i="236"/>
  <c r="P10" i="236"/>
  <c r="S9" i="236"/>
  <c r="W9" i="236"/>
  <c r="AT9" i="236"/>
  <c r="AR9" i="236"/>
  <c r="AL9" i="236"/>
  <c r="AN9" i="236"/>
  <c r="AM9" i="236"/>
  <c r="AD9" i="236"/>
  <c r="AE9" i="236"/>
  <c r="AF9" i="236"/>
  <c r="Z9" i="236"/>
  <c r="P9" i="236"/>
  <c r="I14" i="234"/>
  <c r="L14" i="234"/>
  <c r="J14" i="234"/>
  <c r="M14" i="234"/>
  <c r="O14" i="234"/>
  <c r="P14" i="234"/>
  <c r="I13" i="234"/>
  <c r="J13" i="234"/>
  <c r="L13" i="234"/>
  <c r="M13" i="234"/>
  <c r="O13" i="234"/>
  <c r="P13" i="234"/>
  <c r="AV13" i="234"/>
  <c r="I12" i="234"/>
  <c r="L12" i="234"/>
  <c r="O12" i="234"/>
  <c r="AU12" i="234"/>
  <c r="I11" i="234"/>
  <c r="L11" i="234"/>
  <c r="O11" i="234"/>
  <c r="AW11" i="234"/>
  <c r="I10" i="234"/>
  <c r="L10" i="234"/>
  <c r="O10" i="234"/>
  <c r="AV10" i="234"/>
  <c r="I9" i="234"/>
  <c r="L9" i="234"/>
  <c r="O9" i="234"/>
  <c r="AU9" i="234"/>
  <c r="I19" i="234"/>
  <c r="I21" i="234"/>
  <c r="L19" i="234"/>
  <c r="J19" i="234"/>
  <c r="J21" i="234"/>
  <c r="M19" i="234"/>
  <c r="O19" i="234"/>
  <c r="P19" i="234"/>
  <c r="E61" i="234"/>
  <c r="I18" i="234"/>
  <c r="J18" i="234"/>
  <c r="I20" i="234"/>
  <c r="L18" i="234"/>
  <c r="J20" i="234"/>
  <c r="M18" i="234"/>
  <c r="O18" i="234"/>
  <c r="P18" i="234"/>
  <c r="S18" i="234"/>
  <c r="W18" i="234"/>
  <c r="Z18" i="234"/>
  <c r="AD18" i="234"/>
  <c r="AE18" i="234"/>
  <c r="AF18" i="234"/>
  <c r="AL18" i="234"/>
  <c r="AM18" i="234"/>
  <c r="AN18" i="234"/>
  <c r="AR18" i="234"/>
  <c r="AT18" i="234"/>
  <c r="S19" i="234"/>
  <c r="W19" i="234"/>
  <c r="Z19" i="234"/>
  <c r="AD19" i="234"/>
  <c r="AE19" i="234"/>
  <c r="AF19" i="234"/>
  <c r="AL19" i="234"/>
  <c r="AM19" i="234"/>
  <c r="AN19" i="234"/>
  <c r="AR19" i="234"/>
  <c r="AT19" i="234"/>
  <c r="I22" i="234"/>
  <c r="L20" i="234"/>
  <c r="J22" i="234"/>
  <c r="M20" i="234"/>
  <c r="O20" i="234"/>
  <c r="P20" i="234"/>
  <c r="S20" i="234"/>
  <c r="W20" i="234"/>
  <c r="Z20" i="234"/>
  <c r="AD20" i="234"/>
  <c r="AE20" i="234"/>
  <c r="AF20" i="234"/>
  <c r="AL20" i="234"/>
  <c r="AM20" i="234"/>
  <c r="AN20" i="234"/>
  <c r="AR20" i="234"/>
  <c r="AT20" i="234"/>
  <c r="L21" i="234"/>
  <c r="M21" i="234"/>
  <c r="O21" i="234"/>
  <c r="P21" i="234"/>
  <c r="S21" i="234"/>
  <c r="W21" i="234"/>
  <c r="Z21" i="234"/>
  <c r="AD21" i="234"/>
  <c r="AE21" i="234"/>
  <c r="AF21" i="234"/>
  <c r="AL21" i="234"/>
  <c r="AM21" i="234"/>
  <c r="AN21" i="234"/>
  <c r="AR21" i="234"/>
  <c r="AT21" i="234"/>
  <c r="L22" i="234"/>
  <c r="M22" i="234"/>
  <c r="O22" i="234"/>
  <c r="P22" i="234"/>
  <c r="S22" i="234"/>
  <c r="W22" i="234"/>
  <c r="Z22" i="234"/>
  <c r="AD22" i="234"/>
  <c r="AE22" i="234"/>
  <c r="AF22" i="234"/>
  <c r="AL22" i="234"/>
  <c r="AM22" i="234"/>
  <c r="AN22" i="234"/>
  <c r="AR22" i="234"/>
  <c r="AT22" i="234"/>
  <c r="I23" i="234"/>
  <c r="J23" i="234"/>
  <c r="I59" i="234"/>
  <c r="L23" i="234"/>
  <c r="J59" i="234"/>
  <c r="M23" i="234"/>
  <c r="O23" i="234"/>
  <c r="P23" i="234"/>
  <c r="S23" i="234"/>
  <c r="W23" i="234"/>
  <c r="Z23" i="234"/>
  <c r="AD23" i="234"/>
  <c r="AE23" i="234"/>
  <c r="AF23" i="234"/>
  <c r="AL23" i="234"/>
  <c r="AM23" i="234"/>
  <c r="AN23" i="234"/>
  <c r="AR23" i="234"/>
  <c r="AT23" i="234"/>
  <c r="I24" i="234"/>
  <c r="J24" i="234"/>
  <c r="L24" i="234"/>
  <c r="M24" i="234"/>
  <c r="O24" i="234"/>
  <c r="P24" i="234"/>
  <c r="S24" i="234"/>
  <c r="W24" i="234"/>
  <c r="Z24" i="234"/>
  <c r="AD24" i="234"/>
  <c r="AE24" i="234"/>
  <c r="AF24" i="234"/>
  <c r="AL24" i="234"/>
  <c r="AM24" i="234"/>
  <c r="AN24" i="234"/>
  <c r="AR24" i="234"/>
  <c r="AT24" i="234"/>
  <c r="I25" i="234"/>
  <c r="J25" i="234"/>
  <c r="L25" i="234"/>
  <c r="M25" i="234"/>
  <c r="O25" i="234"/>
  <c r="P25" i="234"/>
  <c r="S25" i="234"/>
  <c r="W25" i="234"/>
  <c r="Z25" i="234"/>
  <c r="AD25" i="234"/>
  <c r="AE25" i="234"/>
  <c r="AF25" i="234"/>
  <c r="AL25" i="234"/>
  <c r="AM25" i="234"/>
  <c r="AN25" i="234"/>
  <c r="AR25" i="234"/>
  <c r="AT25" i="234"/>
  <c r="I26" i="234"/>
  <c r="J26" i="234"/>
  <c r="L26" i="234"/>
  <c r="M26" i="234"/>
  <c r="O26" i="234"/>
  <c r="P26" i="234"/>
  <c r="S26" i="234"/>
  <c r="W26" i="234"/>
  <c r="Z26" i="234"/>
  <c r="AD26" i="234"/>
  <c r="AE26" i="234"/>
  <c r="AF26" i="234"/>
  <c r="AL26" i="234"/>
  <c r="AM26" i="234"/>
  <c r="AN26" i="234"/>
  <c r="AR26" i="234"/>
  <c r="AT26" i="234"/>
  <c r="I27" i="234"/>
  <c r="J27" i="234"/>
  <c r="I28" i="234"/>
  <c r="I29" i="234"/>
  <c r="I30" i="234"/>
  <c r="I31" i="234"/>
  <c r="L27" i="234"/>
  <c r="J28" i="234"/>
  <c r="J29" i="234"/>
  <c r="J30" i="234"/>
  <c r="J31" i="234"/>
  <c r="M27" i="234"/>
  <c r="O27" i="234"/>
  <c r="P27" i="234"/>
  <c r="S27" i="234"/>
  <c r="W27" i="234"/>
  <c r="Z27" i="234"/>
  <c r="AD27" i="234"/>
  <c r="AE27" i="234"/>
  <c r="AF27" i="234"/>
  <c r="AL27" i="234"/>
  <c r="AM27" i="234"/>
  <c r="AN27" i="234"/>
  <c r="AR27" i="234"/>
  <c r="AT27" i="234"/>
  <c r="L28" i="234"/>
  <c r="M28" i="234"/>
  <c r="O28" i="234"/>
  <c r="P28" i="234"/>
  <c r="S28" i="234"/>
  <c r="W28" i="234"/>
  <c r="Z28" i="234"/>
  <c r="AD28" i="234"/>
  <c r="AE28" i="234"/>
  <c r="AF28" i="234"/>
  <c r="AL28" i="234"/>
  <c r="AM28" i="234"/>
  <c r="AN28" i="234"/>
  <c r="AR28" i="234"/>
  <c r="AT28" i="234"/>
  <c r="L29" i="234"/>
  <c r="M29" i="234"/>
  <c r="O29" i="234"/>
  <c r="P29" i="234"/>
  <c r="S29" i="234"/>
  <c r="W29" i="234"/>
  <c r="Z29" i="234"/>
  <c r="AD29" i="234"/>
  <c r="AE29" i="234"/>
  <c r="AF29" i="234"/>
  <c r="AL29" i="234"/>
  <c r="AM29" i="234"/>
  <c r="AN29" i="234"/>
  <c r="AR29" i="234"/>
  <c r="AT29" i="234"/>
  <c r="L30" i="234"/>
  <c r="M30" i="234"/>
  <c r="O30" i="234"/>
  <c r="P30" i="234"/>
  <c r="S30" i="234"/>
  <c r="W30" i="234"/>
  <c r="Z30" i="234"/>
  <c r="AD30" i="234"/>
  <c r="AE30" i="234"/>
  <c r="AF30" i="234"/>
  <c r="AL30" i="234"/>
  <c r="AM30" i="234"/>
  <c r="AN30" i="234"/>
  <c r="AR30" i="234"/>
  <c r="AT30" i="234"/>
  <c r="L31" i="234"/>
  <c r="M31" i="234"/>
  <c r="O31" i="234"/>
  <c r="P31" i="234"/>
  <c r="S31" i="234"/>
  <c r="W31" i="234"/>
  <c r="Z31" i="234"/>
  <c r="AD31" i="234"/>
  <c r="AE31" i="234"/>
  <c r="AF31" i="234"/>
  <c r="AL31" i="234"/>
  <c r="AM31" i="234"/>
  <c r="AN31" i="234"/>
  <c r="AR31" i="234"/>
  <c r="AT31" i="234"/>
  <c r="I32" i="234"/>
  <c r="J32" i="234"/>
  <c r="L32" i="234"/>
  <c r="M32" i="234"/>
  <c r="O32" i="234"/>
  <c r="P32" i="234"/>
  <c r="S32" i="234"/>
  <c r="W32" i="234"/>
  <c r="Z32" i="234"/>
  <c r="AD32" i="234"/>
  <c r="AE32" i="234"/>
  <c r="AF32" i="234"/>
  <c r="AL32" i="234"/>
  <c r="AM32" i="234"/>
  <c r="AN32" i="234"/>
  <c r="AR32" i="234"/>
  <c r="AT32" i="234"/>
  <c r="I33" i="234"/>
  <c r="J33" i="234"/>
  <c r="I35" i="234"/>
  <c r="L33" i="234"/>
  <c r="J35" i="234"/>
  <c r="M33" i="234"/>
  <c r="O33" i="234"/>
  <c r="P33" i="234"/>
  <c r="S33" i="234"/>
  <c r="W33" i="234"/>
  <c r="Z33" i="234"/>
  <c r="AD33" i="234"/>
  <c r="AE33" i="234"/>
  <c r="AF33" i="234"/>
  <c r="AL33" i="234"/>
  <c r="AM33" i="234"/>
  <c r="AN33" i="234"/>
  <c r="AR33" i="234"/>
  <c r="AT33" i="234"/>
  <c r="I34" i="234"/>
  <c r="J34" i="234"/>
  <c r="L35" i="234"/>
  <c r="M35" i="234"/>
  <c r="O35" i="234"/>
  <c r="P35" i="234"/>
  <c r="S35" i="234"/>
  <c r="W35" i="234"/>
  <c r="Z35" i="234"/>
  <c r="AD35" i="234"/>
  <c r="AE35" i="234"/>
  <c r="AF35" i="234"/>
  <c r="AL35" i="234"/>
  <c r="AM35" i="234"/>
  <c r="AN35" i="234"/>
  <c r="AR35" i="234"/>
  <c r="AT35" i="234"/>
  <c r="I36" i="234"/>
  <c r="J36" i="234"/>
  <c r="L36" i="234"/>
  <c r="M36" i="234"/>
  <c r="O36" i="234"/>
  <c r="P36" i="234"/>
  <c r="S36" i="234"/>
  <c r="W36" i="234"/>
  <c r="Z36" i="234"/>
  <c r="AD36" i="234"/>
  <c r="AE36" i="234"/>
  <c r="AF36" i="234"/>
  <c r="AL36" i="234"/>
  <c r="AM36" i="234"/>
  <c r="AN36" i="234"/>
  <c r="AR36" i="234"/>
  <c r="AT36" i="234"/>
  <c r="I38" i="234"/>
  <c r="J38" i="234"/>
  <c r="L38" i="234"/>
  <c r="M38" i="234"/>
  <c r="O38" i="234"/>
  <c r="P38" i="234"/>
  <c r="S38" i="234"/>
  <c r="W38" i="234"/>
  <c r="Z38" i="234"/>
  <c r="AD38" i="234"/>
  <c r="AE38" i="234"/>
  <c r="AF38" i="234"/>
  <c r="AL38" i="234"/>
  <c r="AM38" i="234"/>
  <c r="AN38" i="234"/>
  <c r="AR38" i="234"/>
  <c r="AT38" i="234"/>
  <c r="I39" i="234"/>
  <c r="J39" i="234"/>
  <c r="L39" i="234"/>
  <c r="M39" i="234"/>
  <c r="O39" i="234"/>
  <c r="P39" i="234"/>
  <c r="S39" i="234"/>
  <c r="W39" i="234"/>
  <c r="Z39" i="234"/>
  <c r="AD39" i="234"/>
  <c r="AE39" i="234"/>
  <c r="AF39" i="234"/>
  <c r="AL39" i="234"/>
  <c r="AM39" i="234"/>
  <c r="AN39" i="234"/>
  <c r="AR39" i="234"/>
  <c r="AT39" i="234"/>
  <c r="I40" i="234"/>
  <c r="J40" i="234"/>
  <c r="L40" i="234"/>
  <c r="M40" i="234"/>
  <c r="O40" i="234"/>
  <c r="P40" i="234"/>
  <c r="S40" i="234"/>
  <c r="W40" i="234"/>
  <c r="Z40" i="234"/>
  <c r="AD40" i="234"/>
  <c r="AE40" i="234"/>
  <c r="AF40" i="234"/>
  <c r="AL40" i="234"/>
  <c r="AM40" i="234"/>
  <c r="AN40" i="234"/>
  <c r="AR40" i="234"/>
  <c r="AT40" i="234"/>
  <c r="I41" i="234"/>
  <c r="J41" i="234"/>
  <c r="I42" i="234"/>
  <c r="I43" i="234"/>
  <c r="I44" i="234"/>
  <c r="L41" i="234"/>
  <c r="J42" i="234"/>
  <c r="J43" i="234"/>
  <c r="J44" i="234"/>
  <c r="M41" i="234"/>
  <c r="O41" i="234"/>
  <c r="P41" i="234"/>
  <c r="S41" i="234"/>
  <c r="W41" i="234"/>
  <c r="Z41" i="234"/>
  <c r="AD41" i="234"/>
  <c r="AE41" i="234"/>
  <c r="AF41" i="234"/>
  <c r="AL41" i="234"/>
  <c r="AM41" i="234"/>
  <c r="AN41" i="234"/>
  <c r="AR41" i="234"/>
  <c r="AT41" i="234"/>
  <c r="L42" i="234"/>
  <c r="M42" i="234"/>
  <c r="O42" i="234"/>
  <c r="P42" i="234"/>
  <c r="S42" i="234"/>
  <c r="W42" i="234"/>
  <c r="Z42" i="234"/>
  <c r="AD42" i="234"/>
  <c r="AE42" i="234"/>
  <c r="AF42" i="234"/>
  <c r="AL42" i="234"/>
  <c r="AM42" i="234"/>
  <c r="AN42" i="234"/>
  <c r="AR42" i="234"/>
  <c r="AT42" i="234"/>
  <c r="L43" i="234"/>
  <c r="M43" i="234"/>
  <c r="O43" i="234"/>
  <c r="P43" i="234"/>
  <c r="S43" i="234"/>
  <c r="W43" i="234"/>
  <c r="Z43" i="234"/>
  <c r="AD43" i="234"/>
  <c r="AE43" i="234"/>
  <c r="AF43" i="234"/>
  <c r="AL43" i="234"/>
  <c r="AM43" i="234"/>
  <c r="AN43" i="234"/>
  <c r="AR43" i="234"/>
  <c r="AT43" i="234"/>
  <c r="L44" i="234"/>
  <c r="M44" i="234"/>
  <c r="O44" i="234"/>
  <c r="P44" i="234"/>
  <c r="S44" i="234"/>
  <c r="W44" i="234"/>
  <c r="Z44" i="234"/>
  <c r="AD44" i="234"/>
  <c r="AE44" i="234"/>
  <c r="AF44" i="234"/>
  <c r="AL44" i="234"/>
  <c r="AM44" i="234"/>
  <c r="AN44" i="234"/>
  <c r="AR44" i="234"/>
  <c r="AT44" i="234"/>
  <c r="I45" i="234"/>
  <c r="J45" i="234"/>
  <c r="L45" i="234"/>
  <c r="M45" i="234"/>
  <c r="O45" i="234"/>
  <c r="P45" i="234"/>
  <c r="S45" i="234"/>
  <c r="W45" i="234"/>
  <c r="Z45" i="234"/>
  <c r="AD45" i="234"/>
  <c r="AE45" i="234"/>
  <c r="AF45" i="234"/>
  <c r="AL45" i="234"/>
  <c r="AM45" i="234"/>
  <c r="AN45" i="234"/>
  <c r="AR45" i="234"/>
  <c r="AT45" i="234"/>
  <c r="I46" i="234"/>
  <c r="J46" i="234"/>
  <c r="L46" i="234"/>
  <c r="M46" i="234"/>
  <c r="O46" i="234"/>
  <c r="P46" i="234"/>
  <c r="S46" i="234"/>
  <c r="W46" i="234"/>
  <c r="Z46" i="234"/>
  <c r="AD46" i="234"/>
  <c r="AE46" i="234"/>
  <c r="AF46" i="234"/>
  <c r="AL46" i="234"/>
  <c r="AM46" i="234"/>
  <c r="AN46" i="234"/>
  <c r="AR46" i="234"/>
  <c r="AT46" i="234"/>
  <c r="I47" i="234"/>
  <c r="J47" i="234"/>
  <c r="L47" i="234"/>
  <c r="M47" i="234"/>
  <c r="O47" i="234"/>
  <c r="P47" i="234"/>
  <c r="S47" i="234"/>
  <c r="W47" i="234"/>
  <c r="Z47" i="234"/>
  <c r="AD47" i="234"/>
  <c r="AE47" i="234"/>
  <c r="AF47" i="234"/>
  <c r="AL47" i="234"/>
  <c r="AM47" i="234"/>
  <c r="AN47" i="234"/>
  <c r="AR47" i="234"/>
  <c r="AT47" i="234"/>
  <c r="I48" i="234"/>
  <c r="J48" i="234"/>
  <c r="L48" i="234"/>
  <c r="M48" i="234"/>
  <c r="O48" i="234"/>
  <c r="P48" i="234"/>
  <c r="S48" i="234"/>
  <c r="W48" i="234"/>
  <c r="Z48" i="234"/>
  <c r="AD48" i="234"/>
  <c r="AE48" i="234"/>
  <c r="AF48" i="234"/>
  <c r="AL48" i="234"/>
  <c r="AM48" i="234"/>
  <c r="AN48" i="234"/>
  <c r="AR48" i="234"/>
  <c r="AT48" i="234"/>
  <c r="I49" i="234"/>
  <c r="J49" i="234"/>
  <c r="L49" i="234"/>
  <c r="M49" i="234"/>
  <c r="O49" i="234"/>
  <c r="P49" i="234"/>
  <c r="S49" i="234"/>
  <c r="W49" i="234"/>
  <c r="Z49" i="234"/>
  <c r="AD49" i="234"/>
  <c r="AE49" i="234"/>
  <c r="AF49" i="234"/>
  <c r="AL49" i="234"/>
  <c r="AM49" i="234"/>
  <c r="AN49" i="234"/>
  <c r="AR49" i="234"/>
  <c r="AT49" i="234"/>
  <c r="I50" i="234"/>
  <c r="J50" i="234"/>
  <c r="L50" i="234"/>
  <c r="M50" i="234"/>
  <c r="O50" i="234"/>
  <c r="P50" i="234"/>
  <c r="S50" i="234"/>
  <c r="W50" i="234"/>
  <c r="Z50" i="234"/>
  <c r="AD50" i="234"/>
  <c r="AE50" i="234"/>
  <c r="AF50" i="234"/>
  <c r="AL50" i="234"/>
  <c r="AM50" i="234"/>
  <c r="AN50" i="234"/>
  <c r="AR50" i="234"/>
  <c r="AT50" i="234"/>
  <c r="I51" i="234"/>
  <c r="J51" i="234"/>
  <c r="L51" i="234"/>
  <c r="M51" i="234"/>
  <c r="O51" i="234"/>
  <c r="P51" i="234"/>
  <c r="S51" i="234"/>
  <c r="W51" i="234"/>
  <c r="Z51" i="234"/>
  <c r="AD51" i="234"/>
  <c r="AE51" i="234"/>
  <c r="AF51" i="234"/>
  <c r="AL51" i="234"/>
  <c r="AM51" i="234"/>
  <c r="AN51" i="234"/>
  <c r="AR51" i="234"/>
  <c r="AT51" i="234"/>
  <c r="I52" i="234"/>
  <c r="J52" i="234"/>
  <c r="L52" i="234"/>
  <c r="M52" i="234"/>
  <c r="O52" i="234"/>
  <c r="P52" i="234"/>
  <c r="S52" i="234"/>
  <c r="W52" i="234"/>
  <c r="Z52" i="234"/>
  <c r="AD52" i="234"/>
  <c r="AE52" i="234"/>
  <c r="AF52" i="234"/>
  <c r="AL52" i="234"/>
  <c r="AM52" i="234"/>
  <c r="AN52" i="234"/>
  <c r="AR52" i="234"/>
  <c r="AT52" i="234"/>
  <c r="I53" i="234"/>
  <c r="J53" i="234"/>
  <c r="L53" i="234"/>
  <c r="M53" i="234"/>
  <c r="O53" i="234"/>
  <c r="P53" i="234"/>
  <c r="S53" i="234"/>
  <c r="W53" i="234"/>
  <c r="Z53" i="234"/>
  <c r="AD53" i="234"/>
  <c r="AE53" i="234"/>
  <c r="AF53" i="234"/>
  <c r="AL53" i="234"/>
  <c r="AM53" i="234"/>
  <c r="AN53" i="234"/>
  <c r="AR53" i="234"/>
  <c r="AT53" i="234"/>
  <c r="I54" i="234"/>
  <c r="J54" i="234"/>
  <c r="L54" i="234"/>
  <c r="M54" i="234"/>
  <c r="O54" i="234"/>
  <c r="P54" i="234"/>
  <c r="S54" i="234"/>
  <c r="W54" i="234"/>
  <c r="Z54" i="234"/>
  <c r="AD54" i="234"/>
  <c r="AE54" i="234"/>
  <c r="AF54" i="234"/>
  <c r="AL54" i="234"/>
  <c r="AM54" i="234"/>
  <c r="AN54" i="234"/>
  <c r="AR54" i="234"/>
  <c r="AT54" i="234"/>
  <c r="I55" i="234"/>
  <c r="J55" i="234"/>
  <c r="L55" i="234"/>
  <c r="M55" i="234"/>
  <c r="O55" i="234"/>
  <c r="P55" i="234"/>
  <c r="S55" i="234"/>
  <c r="W55" i="234"/>
  <c r="Z55" i="234"/>
  <c r="AD55" i="234"/>
  <c r="AE55" i="234"/>
  <c r="AF55" i="234"/>
  <c r="AL55" i="234"/>
  <c r="AM55" i="234"/>
  <c r="AN55" i="234"/>
  <c r="AR55" i="234"/>
  <c r="AT55" i="234"/>
  <c r="I56" i="234"/>
  <c r="J56" i="234"/>
  <c r="L56" i="234"/>
  <c r="M56" i="234"/>
  <c r="O56" i="234"/>
  <c r="P56" i="234"/>
  <c r="S56" i="234"/>
  <c r="W56" i="234"/>
  <c r="Z56" i="234"/>
  <c r="AD56" i="234"/>
  <c r="AE56" i="234"/>
  <c r="AF56" i="234"/>
  <c r="AL56" i="234"/>
  <c r="AM56" i="234"/>
  <c r="AN56" i="234"/>
  <c r="AR56" i="234"/>
  <c r="AT56" i="234"/>
  <c r="I57" i="234"/>
  <c r="J57" i="234"/>
  <c r="L57" i="234"/>
  <c r="M57" i="234"/>
  <c r="O57" i="234"/>
  <c r="P57" i="234"/>
  <c r="S57" i="234"/>
  <c r="W57" i="234"/>
  <c r="Z57" i="234"/>
  <c r="AD57" i="234"/>
  <c r="AE57" i="234"/>
  <c r="AF57" i="234"/>
  <c r="AL57" i="234"/>
  <c r="AM57" i="234"/>
  <c r="AN57" i="234"/>
  <c r="AR57" i="234"/>
  <c r="AT57" i="234"/>
  <c r="I58" i="234"/>
  <c r="J58" i="234"/>
  <c r="L58" i="234"/>
  <c r="M58" i="234"/>
  <c r="O58" i="234"/>
  <c r="P58" i="234"/>
  <c r="S58" i="234"/>
  <c r="W58" i="234"/>
  <c r="Z58" i="234"/>
  <c r="AD58" i="234"/>
  <c r="AE58" i="234"/>
  <c r="AF58" i="234"/>
  <c r="AL58" i="234"/>
  <c r="AM58" i="234"/>
  <c r="AN58" i="234"/>
  <c r="AR58" i="234"/>
  <c r="AT58" i="234"/>
  <c r="L59" i="234"/>
  <c r="M59" i="234"/>
  <c r="O59" i="234"/>
  <c r="P59" i="234"/>
  <c r="S59" i="234"/>
  <c r="W59" i="234"/>
  <c r="Z59" i="234"/>
  <c r="AD59" i="234"/>
  <c r="AE59" i="234"/>
  <c r="AF59" i="234"/>
  <c r="AL59" i="234"/>
  <c r="AM59" i="234"/>
  <c r="AN59" i="234"/>
  <c r="AR59" i="234"/>
  <c r="AT59" i="234"/>
  <c r="I60" i="234"/>
  <c r="J60" i="234"/>
  <c r="L60" i="234"/>
  <c r="M60" i="234"/>
  <c r="O60" i="234"/>
  <c r="P60" i="234"/>
  <c r="S60" i="234"/>
  <c r="W60" i="234"/>
  <c r="Z60" i="234"/>
  <c r="AD60" i="234"/>
  <c r="AE60" i="234"/>
  <c r="AF60" i="234"/>
  <c r="AL60" i="234"/>
  <c r="AM60" i="234"/>
  <c r="AN60" i="234"/>
  <c r="AR60" i="234"/>
  <c r="AT60" i="234"/>
  <c r="I17" i="234"/>
  <c r="J17" i="234"/>
  <c r="AU61" i="234"/>
  <c r="AV61" i="234"/>
  <c r="AW61" i="234"/>
  <c r="AU63" i="234"/>
  <c r="I15" i="234"/>
  <c r="I16" i="234"/>
  <c r="L15" i="234"/>
  <c r="L16" i="234"/>
  <c r="L17" i="234"/>
  <c r="L61" i="234"/>
  <c r="AW62" i="234"/>
  <c r="AV62" i="234"/>
  <c r="AU62" i="234"/>
  <c r="O61" i="234"/>
  <c r="S61" i="234"/>
  <c r="W61" i="234"/>
  <c r="AT61" i="234"/>
  <c r="AR61" i="234"/>
  <c r="AL61" i="234"/>
  <c r="AN61" i="234"/>
  <c r="AM61" i="234"/>
  <c r="AD61" i="234"/>
  <c r="AE61" i="234"/>
  <c r="AF61" i="234"/>
  <c r="Z61" i="234"/>
  <c r="J9" i="234"/>
  <c r="M9" i="234"/>
  <c r="J10" i="234"/>
  <c r="M10" i="234"/>
  <c r="J11" i="234"/>
  <c r="M11" i="234"/>
  <c r="J12" i="234"/>
  <c r="M12" i="234"/>
  <c r="J15" i="234"/>
  <c r="M15" i="234"/>
  <c r="J16" i="234"/>
  <c r="M16" i="234"/>
  <c r="M17" i="234"/>
  <c r="M61" i="234"/>
  <c r="P61" i="234"/>
  <c r="J61" i="234"/>
  <c r="I61" i="234"/>
  <c r="G61" i="234"/>
  <c r="F61" i="234"/>
  <c r="AT17" i="234"/>
  <c r="AR17" i="234"/>
  <c r="AN17" i="234"/>
  <c r="AM17" i="234"/>
  <c r="AL17" i="234"/>
  <c r="AF17" i="234"/>
  <c r="AE17" i="234"/>
  <c r="AD17" i="234"/>
  <c r="Z17" i="234"/>
  <c r="O17" i="234"/>
  <c r="S17" i="234"/>
  <c r="W17" i="234"/>
  <c r="P17" i="234"/>
  <c r="AT16" i="234"/>
  <c r="AR16" i="234"/>
  <c r="AN16" i="234"/>
  <c r="AM16" i="234"/>
  <c r="AL16" i="234"/>
  <c r="AF16" i="234"/>
  <c r="AE16" i="234"/>
  <c r="AD16" i="234"/>
  <c r="Z16" i="234"/>
  <c r="O16" i="234"/>
  <c r="S16" i="234"/>
  <c r="W16" i="234"/>
  <c r="P16" i="234"/>
  <c r="AT15" i="234"/>
  <c r="AR15" i="234"/>
  <c r="AN15" i="234"/>
  <c r="AM15" i="234"/>
  <c r="AL15" i="234"/>
  <c r="AF15" i="234"/>
  <c r="AE15" i="234"/>
  <c r="AD15" i="234"/>
  <c r="Z15" i="234"/>
  <c r="O15" i="234"/>
  <c r="S15" i="234"/>
  <c r="W15" i="234"/>
  <c r="P15" i="234"/>
  <c r="AT14" i="234"/>
  <c r="AN14" i="234"/>
  <c r="AM14" i="234"/>
  <c r="AL14" i="234"/>
  <c r="AF14" i="234"/>
  <c r="AE14" i="234"/>
  <c r="AD14" i="234"/>
  <c r="Z14" i="234"/>
  <c r="S14" i="234"/>
  <c r="W14" i="234"/>
  <c r="AT13" i="234"/>
  <c r="AR13" i="234"/>
  <c r="AN13" i="234"/>
  <c r="AM13" i="234"/>
  <c r="AL13" i="234"/>
  <c r="AF13" i="234"/>
  <c r="AE13" i="234"/>
  <c r="AD13" i="234"/>
  <c r="Z13" i="234"/>
  <c r="S13" i="234"/>
  <c r="W13" i="234"/>
  <c r="AT12" i="234"/>
  <c r="AR12" i="234"/>
  <c r="AN12" i="234"/>
  <c r="AM12" i="234"/>
  <c r="AL12" i="234"/>
  <c r="AF12" i="234"/>
  <c r="AE12" i="234"/>
  <c r="AD12" i="234"/>
  <c r="Z12" i="234"/>
  <c r="S12" i="234"/>
  <c r="W12" i="234"/>
  <c r="P12" i="234"/>
  <c r="AT11" i="234"/>
  <c r="AR11" i="234"/>
  <c r="AN11" i="234"/>
  <c r="AM11" i="234"/>
  <c r="AL11" i="234"/>
  <c r="AF11" i="234"/>
  <c r="AE11" i="234"/>
  <c r="AD11" i="234"/>
  <c r="Z11" i="234"/>
  <c r="S11" i="234"/>
  <c r="W11" i="234"/>
  <c r="P11" i="234"/>
  <c r="AT10" i="234"/>
  <c r="AR10" i="234"/>
  <c r="AN10" i="234"/>
  <c r="AM10" i="234"/>
  <c r="AL10" i="234"/>
  <c r="AF10" i="234"/>
  <c r="AE10" i="234"/>
  <c r="AD10" i="234"/>
  <c r="Z10" i="234"/>
  <c r="S10" i="234"/>
  <c r="W10" i="234"/>
  <c r="P10" i="234"/>
  <c r="S9" i="234"/>
  <c r="W9" i="234"/>
  <c r="AT9" i="234"/>
  <c r="AR9" i="234"/>
  <c r="AL9" i="234"/>
  <c r="AN9" i="234"/>
  <c r="AM9" i="234"/>
  <c r="AD9" i="234"/>
  <c r="AE9" i="234"/>
  <c r="AF9" i="234"/>
  <c r="Z9" i="234"/>
  <c r="P9" i="234"/>
  <c r="D43" i="209"/>
  <c r="D42" i="209"/>
  <c r="D41" i="209"/>
  <c r="D40" i="209"/>
  <c r="D39" i="209"/>
  <c r="D38" i="209"/>
  <c r="D37" i="209"/>
  <c r="D36" i="209"/>
  <c r="D35" i="209"/>
  <c r="D34" i="209"/>
  <c r="D33" i="209"/>
  <c r="D32" i="20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CARLOS AUGUSTO DUARTE ALECRIM</author>
  </authors>
  <commentList>
    <comment ref="C7" authorId="0" shapeId="0" xr:uid="{A22D21C5-15C9-4524-B35C-574A5B7F341B}">
      <text>
        <r>
          <rPr>
            <b/>
            <sz val="9"/>
            <color indexed="81"/>
            <rFont val="Tahoma"/>
            <family val="2"/>
          </rPr>
          <t>Informação resumida da carga e local onde está instalada</t>
        </r>
      </text>
    </comment>
    <comment ref="S7" authorId="0" shapeId="0" xr:uid="{D366866A-6C38-4F17-83F6-A165B836ED2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NOMINAL</t>
        </r>
      </text>
    </comment>
    <comment ref="T7" authorId="0" shapeId="0" xr:uid="{2CF13186-05D2-4166-BCA9-935D5E5A7CE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 40 DA NBR 5410</t>
        </r>
      </text>
    </comment>
    <comment ref="U7" authorId="0" shapeId="0" xr:uid="{D97E651E-8A66-4189-B9CC-619C496532B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TABELAS 42 a 45 DA NBR 5410</t>
        </r>
      </text>
    </comment>
    <comment ref="V7" authorId="0" shapeId="0" xr:uid="{7C8ED28E-DB47-4298-90AF-37055194C76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6.2.5.6.1 DA NBR 5410</t>
        </r>
      </text>
    </comment>
    <comment ref="W7" authorId="0" shapeId="0" xr:uid="{3D72B6D8-D146-4780-A23E-ADBEF322028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DE PROJETO</t>
        </r>
      </text>
    </comment>
    <comment ref="X7" authorId="0" shapeId="0" xr:uid="{34535F00-84D7-4C7B-9D8C-9F60A57DFCC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COMPRIMENTO RELATIVO DO CIRCUITO</t>
        </r>
      </text>
    </comment>
    <comment ref="Y7" authorId="0" shapeId="0" xr:uid="{CDE25906-C430-44FE-9C1A-F7496CC54D1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6.2.7 DA NBR 5410</t>
        </r>
      </text>
    </comment>
    <comment ref="Z7" authorId="0" shapeId="0" xr:uid="{E40B9C2B-6C46-4BE0-958B-A5BDF971834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FÓRMULA DO LIVRO DO MAMEDE</t>
        </r>
      </text>
    </comment>
    <comment ref="AB7" authorId="0" shapeId="0" xr:uid="{D497E5F7-5320-43AF-8DD7-0A250DF4FB2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C7" authorId="0" shapeId="0" xr:uid="{E468F980-B550-4710-BE1B-4C5E1E4C619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 O MÉTODO DE CAPACIDADE DE CONDUÇÃO DE CORRENTE: USAR TABELAS 46 e 36 a 39 DA NBR 5410</t>
        </r>
      </text>
    </comment>
    <comment ref="AG7" authorId="0" shapeId="0" xr:uid="{0AA3D700-E231-46DC-BCAD-8C17092170B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H7" authorId="0" shapeId="0" xr:uid="{685C991A-4C30-48B1-BD93-9C5216F04A2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6.2.6.2 e TABELA 48 DA NBR 5410</t>
        </r>
      </text>
    </comment>
    <comment ref="AI7" authorId="0" shapeId="0" xr:uid="{B32617E7-1EC2-46E9-82EB-9C7D845017D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J7" authorId="0" shapeId="0" xr:uid="{79B2AB2E-A027-400F-B980-6F6C58B8AC8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6.4.3 DA NBR 5410</t>
        </r>
      </text>
    </comment>
    <comment ref="AN7" authorId="1" shapeId="0" xr:uid="{0A2010F5-5128-412E-A220-6546BF74EE6F}">
      <text>
        <r>
          <rPr>
            <b/>
            <sz val="9"/>
            <color indexed="81"/>
            <rFont val="Tahoma"/>
            <family val="2"/>
          </rPr>
          <t>Para MT considerou-se um cabo reserva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7" authorId="0" shapeId="0" xr:uid="{3D598450-2A13-4D93-83F5-B1F778BAC2B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Pode ser coordenado com a corrente de projeto (Ip') ou com a capacidade de corrente do cabo dimensionado.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CARLOS AUGUSTO DUARTE ALECRIM</author>
  </authors>
  <commentList>
    <comment ref="C7" authorId="0" shapeId="0" xr:uid="{D06DB384-7411-4EB9-BA76-90082E9AEB1F}">
      <text>
        <r>
          <rPr>
            <b/>
            <sz val="9"/>
            <color indexed="81"/>
            <rFont val="Tahoma"/>
            <family val="2"/>
          </rPr>
          <t>Informação resumida da carga e local onde está instalada</t>
        </r>
      </text>
    </comment>
    <comment ref="S7" authorId="0" shapeId="0" xr:uid="{AB0CD735-417A-4D94-A01D-0F47B012969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NOMINAL</t>
        </r>
      </text>
    </comment>
    <comment ref="T7" authorId="0" shapeId="0" xr:uid="{61A74ABC-18F7-4879-A1BE-F018F27B195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 40 DA NBR 5410</t>
        </r>
      </text>
    </comment>
    <comment ref="U7" authorId="0" shapeId="0" xr:uid="{02B07619-6277-49F0-A05D-2510FC5FC80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TABELAS 42 a 45 DA NBR 5410</t>
        </r>
      </text>
    </comment>
    <comment ref="V7" authorId="0" shapeId="0" xr:uid="{D8A5F1CA-E343-4594-B629-4583ACEEFB4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6.2.5.6.1 DA NBR 5410</t>
        </r>
      </text>
    </comment>
    <comment ref="W7" authorId="0" shapeId="0" xr:uid="{7ADAFE9E-904C-4FFB-94F3-A153EB9B607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DE PROJETO</t>
        </r>
      </text>
    </comment>
    <comment ref="X7" authorId="0" shapeId="0" xr:uid="{92069F97-14C3-4018-B9E6-BB3DC40DC0E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COMPRIMENTO RELATIVO DO CIRCUITO</t>
        </r>
      </text>
    </comment>
    <comment ref="Y7" authorId="0" shapeId="0" xr:uid="{789DDEA0-3F71-45C6-8361-4CA838E6CC3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6.2.7 DA NBR 5410</t>
        </r>
      </text>
    </comment>
    <comment ref="Z7" authorId="0" shapeId="0" xr:uid="{3C9CADFC-6ED4-4360-8B88-5EEC73E32E2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FÓRMULA DO LIVRO DO MAMEDE</t>
        </r>
      </text>
    </comment>
    <comment ref="AB7" authorId="0" shapeId="0" xr:uid="{E8581309-08E5-436E-B956-18790BDDDAC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C7" authorId="0" shapeId="0" xr:uid="{C77C64CF-DB4F-4D45-B988-7E03D0A4E54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 O MÉTODO DE CAPACIDADE DE CONDUÇÃO DE CORRENTE: USAR TABELAS 46 e 36 a 39 DA NBR 5410</t>
        </r>
      </text>
    </comment>
    <comment ref="AG7" authorId="0" shapeId="0" xr:uid="{D3BE06F0-024C-435F-9643-6EEA34F3427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H7" authorId="0" shapeId="0" xr:uid="{81AFCF2C-5DE3-4032-9662-1DBA174445C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6.2.6.2 e TABELA 48 DA NBR 5410</t>
        </r>
      </text>
    </comment>
    <comment ref="AI7" authorId="0" shapeId="0" xr:uid="{4D2822C5-1CD2-4B13-85D6-21EC484059B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J7" authorId="0" shapeId="0" xr:uid="{F17D915E-3AE5-48EE-962A-84383F346258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6.4.3 DA NBR 5410</t>
        </r>
      </text>
    </comment>
    <comment ref="AN7" authorId="1" shapeId="0" xr:uid="{74C91065-3028-475F-8559-9398E66FD69C}">
      <text>
        <r>
          <rPr>
            <b/>
            <sz val="9"/>
            <color indexed="81"/>
            <rFont val="Tahoma"/>
            <family val="2"/>
          </rPr>
          <t>Para MT considerou-se um cabo reserva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7" authorId="0" shapeId="0" xr:uid="{5BC53B77-2DCC-400B-87E2-27A89093886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Pode ser coordenado com a corrente de projeto (Ip') ou com a capacidade de corrente do cabo dimensionado.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CARLOS AUGUSTO DUARTE ALECRIM</author>
  </authors>
  <commentList>
    <comment ref="C7" authorId="0" shapeId="0" xr:uid="{52587723-17E9-48D6-BC98-10578DB75172}">
      <text>
        <r>
          <rPr>
            <b/>
            <sz val="9"/>
            <color indexed="81"/>
            <rFont val="Tahoma"/>
            <family val="2"/>
          </rPr>
          <t>Informação resumida da carga e local onde está instalada</t>
        </r>
      </text>
    </comment>
    <comment ref="S7" authorId="0" shapeId="0" xr:uid="{0AD0A4F6-B8DA-4A19-85D0-B7852BB3FC4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NOMINAL</t>
        </r>
      </text>
    </comment>
    <comment ref="T7" authorId="0" shapeId="0" xr:uid="{501C62ED-1DAE-4DD4-91A7-6BCF5D3B670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 40 DA NBR 5410</t>
        </r>
      </text>
    </comment>
    <comment ref="U7" authorId="0" shapeId="0" xr:uid="{28DB0CB6-0334-4DED-9CF1-645C4D16758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TABELAS 42 a 45 DA NBR 5410</t>
        </r>
      </text>
    </comment>
    <comment ref="V7" authorId="0" shapeId="0" xr:uid="{8551AC10-31F7-4737-B130-CCA10DE6AB6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6.2.5.6.1 DA NBR 5410</t>
        </r>
      </text>
    </comment>
    <comment ref="W7" authorId="0" shapeId="0" xr:uid="{BCF102DE-D078-4CCA-B63D-6E1317732A7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CORRENTE DE PROJETO</t>
        </r>
      </text>
    </comment>
    <comment ref="X7" authorId="0" shapeId="0" xr:uid="{CA8B2EF7-31EE-4584-8189-BD9EE5DC267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COMPRIMENTO RELATIVO DO CIRCUITO</t>
        </r>
      </text>
    </comment>
    <comment ref="Y7" authorId="0" shapeId="0" xr:uid="{0710866F-7567-4A3E-8286-A21B85BF8AD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6.2.7 DA NBR 5410</t>
        </r>
      </text>
    </comment>
    <comment ref="Z7" authorId="0" shapeId="0" xr:uid="{2A9D28A1-7044-4572-8798-28017FB88C1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FÓRMULA DO LIVRO DO MAMEDE</t>
        </r>
      </text>
    </comment>
    <comment ref="AB7" authorId="0" shapeId="0" xr:uid="{C63BE3E6-D374-41CD-80EA-07396E9EC1A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C7" authorId="0" shapeId="0" xr:uid="{3883B36E-F3CB-496E-8F9B-2A380CB53B0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PARA O MÉTODO DE CAPACIDADE DE CONDUÇÃO DE CORRENTE: USAR TABELAS 46 e 36 a 39 DA NBR 5410</t>
        </r>
      </text>
    </comment>
    <comment ref="AG7" authorId="0" shapeId="0" xr:uid="{66A6A0D3-0954-44D1-8440-9C13656EDCD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H7" authorId="0" shapeId="0" xr:uid="{0ACD5044-102F-4F6C-B31E-D665FE058E3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6.2.6.2 e TABELA 48 DA NBR 5410</t>
        </r>
      </text>
    </comment>
    <comment ref="AI7" authorId="0" shapeId="0" xr:uid="{88E0B4B8-550E-48FB-A57E-AA7ACBF2EE0B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6.2.5.7 DA NBR 5410</t>
        </r>
      </text>
    </comment>
    <comment ref="AJ7" authorId="0" shapeId="0" xr:uid="{1E6926FF-D721-498C-9909-F31B0CA05D2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VER ITEM 6.4.3 DA NBR 5410</t>
        </r>
      </text>
    </comment>
    <comment ref="AN7" authorId="1" shapeId="0" xr:uid="{4226C517-B64C-4F26-8EC0-B5F611326165}">
      <text>
        <r>
          <rPr>
            <b/>
            <sz val="9"/>
            <color indexed="81"/>
            <rFont val="Tahoma"/>
            <family val="2"/>
          </rPr>
          <t>Para MT considerou-se um cabo reserva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7" authorId="0" shapeId="0" xr:uid="{919E14A2-8CCA-430E-A836-F26F9639688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Pode ser coordenado com a corrente de projeto (Ip') ou com a capacidade de corrente do cabo dimensionado.</t>
        </r>
      </text>
    </comment>
  </commentList>
</comments>
</file>

<file path=xl/sharedStrings.xml><?xml version="1.0" encoding="utf-8"?>
<sst xmlns="http://schemas.openxmlformats.org/spreadsheetml/2006/main" count="644" uniqueCount="212">
  <si>
    <t>QUADRO DE CARGAS</t>
  </si>
  <si>
    <t>Tipo</t>
  </si>
  <si>
    <t>Tensão (V)</t>
  </si>
  <si>
    <t>Ip
(A)</t>
  </si>
  <si>
    <t>FCA</t>
  </si>
  <si>
    <t>I'p
(A)</t>
  </si>
  <si>
    <t>L
(m)</t>
  </si>
  <si>
    <t>Queda de Tensão Admissível (%)</t>
  </si>
  <si>
    <t>Queda
de
Tensão Unitária
%</t>
  </si>
  <si>
    <t>Queda
de
Tensão Acum.
%</t>
  </si>
  <si>
    <t>Qtde</t>
  </si>
  <si>
    <t>Rca</t>
  </si>
  <si>
    <r>
      <t>N</t>
    </r>
    <r>
      <rPr>
        <b/>
        <vertAlign val="superscript"/>
        <sz val="8"/>
        <rFont val="Verdana"/>
        <family val="2"/>
      </rPr>
      <t>o</t>
    </r>
    <r>
      <rPr>
        <b/>
        <sz val="8"/>
        <rFont val="Verdana"/>
        <family val="2"/>
      </rPr>
      <t xml:space="preserve"> de
Pólos</t>
    </r>
  </si>
  <si>
    <t>Id
(A)</t>
  </si>
  <si>
    <t>A</t>
  </si>
  <si>
    <t>B</t>
  </si>
  <si>
    <t>C</t>
  </si>
  <si>
    <t>CARREGAMENTO PORCENTUAL</t>
  </si>
  <si>
    <t>DESBALANÇO DE CORRENTE:</t>
  </si>
  <si>
    <t>Ohms/km</t>
  </si>
  <si>
    <t>SEÇÃO (mm²)</t>
  </si>
  <si>
    <t>Rcc</t>
  </si>
  <si>
    <r>
      <t>X</t>
    </r>
    <r>
      <rPr>
        <b/>
        <vertAlign val="subscript"/>
        <sz val="10"/>
        <rFont val="Arial"/>
        <family val="2"/>
      </rPr>
      <t>L</t>
    </r>
  </si>
  <si>
    <t>Nº.</t>
  </si>
  <si>
    <t>Fp</t>
  </si>
  <si>
    <t>η</t>
  </si>
  <si>
    <t>ÁREA COUPADA PELOS CABOS</t>
  </si>
  <si>
    <t>Seção 
(mm²)</t>
  </si>
  <si>
    <t>Área total - mm²</t>
  </si>
  <si>
    <t>PVC</t>
  </si>
  <si>
    <t>Isolado</t>
  </si>
  <si>
    <t>Unipolar</t>
  </si>
  <si>
    <t>XLPE 
ou EPR</t>
  </si>
  <si>
    <r>
      <t>W</t>
    </r>
    <r>
      <rPr>
        <b/>
        <vertAlign val="subscript"/>
        <sz val="8"/>
        <rFont val="Verdana"/>
        <family val="2"/>
      </rPr>
      <t>unit</t>
    </r>
  </si>
  <si>
    <r>
      <t>cv</t>
    </r>
    <r>
      <rPr>
        <b/>
        <vertAlign val="subscript"/>
        <sz val="8"/>
        <rFont val="Verdana"/>
        <family val="2"/>
      </rPr>
      <t>unit</t>
    </r>
  </si>
  <si>
    <t>THDI
%</t>
  </si>
  <si>
    <t>Área ocupada
pelos
cabos
mm²</t>
  </si>
  <si>
    <t>Aparente Total por circuito
(VA)</t>
  </si>
  <si>
    <t>Reativa
(Var)</t>
  </si>
  <si>
    <t>Aparente 
(VA)</t>
  </si>
  <si>
    <t>Reativa 
Total por circuito
(Var)</t>
  </si>
  <si>
    <t>Número
 do 
circuito</t>
  </si>
  <si>
    <r>
      <t>Cálculo seção de 
cabos
(mm</t>
    </r>
    <r>
      <rPr>
        <b/>
        <vertAlign val="superscript"/>
        <sz val="8"/>
        <rFont val="Verdana"/>
        <family val="2"/>
      </rPr>
      <t>2</t>
    </r>
    <r>
      <rPr>
        <b/>
        <sz val="8"/>
        <rFont val="Verdana"/>
        <family val="2"/>
      </rPr>
      <t>)</t>
    </r>
  </si>
  <si>
    <t>Tamanho</t>
  </si>
  <si>
    <t>Rosca</t>
  </si>
  <si>
    <t>mm</t>
  </si>
  <si>
    <t>pol</t>
  </si>
  <si>
    <t>Classe A</t>
  </si>
  <si>
    <t>Classe B</t>
  </si>
  <si>
    <t>mm²</t>
  </si>
  <si>
    <t>Área ocupada pelos cabos
&gt;3 cabos: 40%</t>
  </si>
  <si>
    <t>3/8</t>
  </si>
  <si>
    <t>1/2</t>
  </si>
  <si>
    <t>3/4</t>
  </si>
  <si>
    <t>FATOR DE CORREÇÃO PARA AGRUPAMENTO (FCA)</t>
  </si>
  <si>
    <t>Disposição dos cabos justapostos</t>
  </si>
  <si>
    <t>Cabos em condutos fechados</t>
  </si>
  <si>
    <t>Feixe de cabos ao ar livre ou sobre superfície;</t>
  </si>
  <si>
    <t>9 a 11</t>
  </si>
  <si>
    <t>12 a 15</t>
  </si>
  <si>
    <t>16 a 19</t>
  </si>
  <si>
    <t>&gt;20</t>
  </si>
  <si>
    <t>Número de circuitos ou de cabos multipolares</t>
  </si>
  <si>
    <t>Camada única sobre parede, piso, ou bandeja não perfurada ou prateleira</t>
  </si>
  <si>
    <t>Camada única no teto</t>
  </si>
  <si>
    <t>Camada única em bandeja perfurada</t>
  </si>
  <si>
    <t>Camada única em leito, suporte</t>
  </si>
  <si>
    <t>Nenhum fator de redução para mais de 9 cabos multipolares</t>
  </si>
  <si>
    <t>Cabo
dimensionado
(mm²)</t>
  </si>
  <si>
    <t>Seção
Total
(mm²)</t>
  </si>
  <si>
    <t>BAIXA TENSÃO</t>
  </si>
  <si>
    <t>1-Mono
2-Bi
3 - tri</t>
  </si>
  <si>
    <t>Fator de Demanda
Fd</t>
  </si>
  <si>
    <t>Demanda
Reativa
Var</t>
  </si>
  <si>
    <t>TOTAL</t>
  </si>
  <si>
    <t>Demanda
Aparente
VA</t>
  </si>
  <si>
    <t>Coorde-nação</t>
  </si>
  <si>
    <t>TUE</t>
  </si>
  <si>
    <t>ILUM</t>
  </si>
  <si>
    <t>TUG</t>
  </si>
  <si>
    <r>
      <t xml:space="preserve">Eletroduto rígido </t>
    </r>
    <r>
      <rPr>
        <b/>
        <sz val="10"/>
        <color indexed="10"/>
        <rFont val="Verdana"/>
        <family val="2"/>
      </rPr>
      <t>PVC</t>
    </r>
    <r>
      <rPr>
        <b/>
        <sz val="10"/>
        <rFont val="Verdana"/>
        <family val="2"/>
      </rPr>
      <t xml:space="preserve"> rosqueado - NBR 6150</t>
    </r>
  </si>
  <si>
    <r>
      <t xml:space="preserve">Eletroduto rígido de </t>
    </r>
    <r>
      <rPr>
        <b/>
        <sz val="10"/>
        <color indexed="10"/>
        <rFont val="Verdana"/>
        <family val="2"/>
      </rPr>
      <t>AÇO CARBONO - NBR 5597</t>
    </r>
  </si>
  <si>
    <t>-</t>
  </si>
  <si>
    <t>Classe A / EXTRA</t>
  </si>
  <si>
    <t>Classe B / PESADA</t>
  </si>
  <si>
    <t>Área Útil</t>
  </si>
  <si>
    <t>MÉDIA TENSÃO (EPR)</t>
  </si>
  <si>
    <t>Diametro
externo
mm</t>
  </si>
  <si>
    <t>Área 
total 
mm²</t>
  </si>
  <si>
    <t>IDR</t>
  </si>
  <si>
    <t>DPS</t>
  </si>
  <si>
    <t>QD</t>
  </si>
  <si>
    <t>FCT</t>
  </si>
  <si>
    <t>FASE</t>
  </si>
  <si>
    <t>NEUTRO</t>
  </si>
  <si>
    <t>PE</t>
  </si>
  <si>
    <t>Numero
de
cabos</t>
  </si>
  <si>
    <t>1-Isolado         2- Unipolar         3-XLPE/EPR</t>
  </si>
  <si>
    <t>PROTEÇÃO</t>
  </si>
  <si>
    <t xml:space="preserve">NÍVEL DE TENSÃO             </t>
  </si>
  <si>
    <t>QUEDA DE TENSÃO</t>
  </si>
  <si>
    <t>FATORES DE CORREÇÃO</t>
  </si>
  <si>
    <t>CORRENTE DE PROJETO</t>
  </si>
  <si>
    <t>CONDUTORES</t>
  </si>
  <si>
    <t>ÁREA OCUPADA PELOS CABOS</t>
  </si>
  <si>
    <t>TIPO DE CABO</t>
  </si>
  <si>
    <t>SIGLA</t>
  </si>
  <si>
    <t xml:space="preserve">Tomada de uso Geral </t>
  </si>
  <si>
    <t>Tomada de uso Específico</t>
  </si>
  <si>
    <t>Quadro de Distribuição</t>
  </si>
  <si>
    <t>Iluminação</t>
  </si>
  <si>
    <t>Fd</t>
  </si>
  <si>
    <t>Fator de Demanda</t>
  </si>
  <si>
    <t>AE COND</t>
  </si>
  <si>
    <t>Ar Condicionado</t>
  </si>
  <si>
    <t>Ip</t>
  </si>
  <si>
    <t>Corrente Nominal</t>
  </si>
  <si>
    <t>Ip'</t>
  </si>
  <si>
    <t>Corrente de Projeto</t>
  </si>
  <si>
    <t>L</t>
  </si>
  <si>
    <t>Comprimento realtivo do circuito</t>
  </si>
  <si>
    <t>THDI</t>
  </si>
  <si>
    <t>Distorção Harmônica Total de Corrente</t>
  </si>
  <si>
    <t>SIGNIFICADO</t>
  </si>
  <si>
    <t>LEGENDA</t>
  </si>
  <si>
    <t>CORRENTE NOMINAL</t>
  </si>
  <si>
    <t>Id</t>
  </si>
  <si>
    <t>Corrente de Disparo do Dispositivo de Proteção</t>
  </si>
  <si>
    <t>V</t>
  </si>
  <si>
    <t>Volt</t>
  </si>
  <si>
    <t>VA</t>
  </si>
  <si>
    <t>Volt-ampere</t>
  </si>
  <si>
    <t>Amperes</t>
  </si>
  <si>
    <t>Descrição da Carga / 
Local</t>
  </si>
  <si>
    <t>POTÊNCIA INSTALADA</t>
  </si>
  <si>
    <t>POTÊNCIA DEMANDADA</t>
  </si>
  <si>
    <t>NÚMERO DE FASES E TENSÃO</t>
  </si>
  <si>
    <t>CARGA</t>
  </si>
  <si>
    <t>CÁLCULOS DA SEÇÃO DOS CABOS</t>
  </si>
  <si>
    <t xml:space="preserve"> 1 - Baixa
 Tensão
2 - Média 
Tensão</t>
  </si>
  <si>
    <t>BAIXA TENSÃO (TABELA)
(mm²)</t>
  </si>
  <si>
    <t>MÉDIA TENSÃO -EPR (TABELA)
(mm²)</t>
  </si>
  <si>
    <t>Icc3f
calculado
(kA)</t>
  </si>
  <si>
    <t>Capacidade de ruptura do disjuntor
(kA)</t>
  </si>
  <si>
    <t>Icc3f</t>
  </si>
  <si>
    <t>Corrente de curto circuito trifásica simétrica</t>
  </si>
  <si>
    <t xml:space="preserve">Interruptor Diferencial Residual </t>
  </si>
  <si>
    <t>Dispositivo de proteção contra surto de tensão</t>
  </si>
  <si>
    <t>DTM</t>
  </si>
  <si>
    <t>Disjuntor Termomagnético</t>
  </si>
  <si>
    <t>FU</t>
  </si>
  <si>
    <t>Fusível</t>
  </si>
  <si>
    <t>BALANCEAMENTO DE CARGA NAS FASES</t>
  </si>
  <si>
    <t>Numero
de
cabos por fase</t>
  </si>
  <si>
    <t>Fatores de correção para temperaturas ambientes de 30ºC para LINHAS NÃO SUBTERRÂNEAS (FCT)</t>
  </si>
  <si>
    <t>Fatores de correção para temperaturas ambientes de 20ºC para LINHAS SUBTERRÂNEAS(FCT)</t>
  </si>
  <si>
    <t>Temperatura Ambiente (ºC)</t>
  </si>
  <si>
    <t>Isolação</t>
  </si>
  <si>
    <t>EPR ou XLPE</t>
  </si>
  <si>
    <t>Seções Nominais (mm²)</t>
  </si>
  <si>
    <t>Métodos de Referência PVC- CAPACIDADE DE CORRENTE - COBRE</t>
  </si>
  <si>
    <t>A1</t>
  </si>
  <si>
    <t>A2</t>
  </si>
  <si>
    <t>B1</t>
  </si>
  <si>
    <t>B2</t>
  </si>
  <si>
    <t>D</t>
  </si>
  <si>
    <t>1      Condutores Carregados</t>
  </si>
  <si>
    <t>2      Condutores Carregados</t>
  </si>
  <si>
    <t>3      Condutores Carregados</t>
  </si>
  <si>
    <t>Métodos de Referência EPR-XLPE- CAPACIDADE DE CORRENTE - COBRE</t>
  </si>
  <si>
    <t>TABELA 3.23</t>
  </si>
  <si>
    <t>TABELA 3.25</t>
  </si>
  <si>
    <t>Seção do condutor neutro</t>
  </si>
  <si>
    <t>Seção mínima dos condutores de proteção</t>
  </si>
  <si>
    <r>
      <t>Seção dos Condutores Fase (mm</t>
    </r>
    <r>
      <rPr>
        <b/>
        <sz val="7.5"/>
        <rFont val="Charis"/>
      </rPr>
      <t>2</t>
    </r>
    <r>
      <rPr>
        <b/>
        <sz val="9"/>
        <rFont val="Charis"/>
      </rPr>
      <t>)</t>
    </r>
  </si>
  <si>
    <r>
      <t>Seção Mínima do Condutor (mm</t>
    </r>
    <r>
      <rPr>
        <b/>
        <sz val="7.5"/>
        <rFont val="Charis"/>
      </rPr>
      <t>2</t>
    </r>
    <r>
      <rPr>
        <b/>
        <sz val="9"/>
        <rFont val="Charis"/>
      </rPr>
      <t>)</t>
    </r>
  </si>
  <si>
    <r>
      <t>Seção Mínima dos Condutores Fase (mm</t>
    </r>
    <r>
      <rPr>
        <b/>
        <sz val="7.5"/>
        <rFont val="Charis"/>
      </rPr>
      <t>2</t>
    </r>
    <r>
      <rPr>
        <b/>
        <sz val="9"/>
        <rFont val="Charis"/>
      </rPr>
      <t>)</t>
    </r>
  </si>
  <si>
    <r>
      <t>Seção Mínima dos Condutores de Proteção (mm</t>
    </r>
    <r>
      <rPr>
        <b/>
        <sz val="7.5"/>
        <rFont val="Charis"/>
      </rPr>
      <t>2</t>
    </r>
    <r>
      <rPr>
        <b/>
        <sz val="9"/>
        <rFont val="Charis"/>
      </rPr>
      <t>)</t>
    </r>
  </si>
  <si>
    <t>Disjuntores Siemens</t>
  </si>
  <si>
    <t>Quadros - Circuitos Reservas</t>
  </si>
  <si>
    <t>S ≤ 25</t>
  </si>
  <si>
    <t>S</t>
  </si>
  <si>
    <r>
      <t>S</t>
    </r>
    <r>
      <rPr>
        <sz val="9"/>
        <rFont val="Charis"/>
      </rPr>
      <t> ≤ 16</t>
    </r>
  </si>
  <si>
    <t>até 6</t>
  </si>
  <si>
    <r>
      <t>16 &lt; </t>
    </r>
    <r>
      <rPr>
        <i/>
        <sz val="9"/>
        <rFont val="Charis"/>
      </rPr>
      <t>S</t>
    </r>
    <r>
      <rPr>
        <sz val="9"/>
        <rFont val="Charis"/>
      </rPr>
      <t> ≤ 35</t>
    </r>
  </si>
  <si>
    <t>7 a 12</t>
  </si>
  <si>
    <r>
      <t>S</t>
    </r>
    <r>
      <rPr>
        <sz val="9"/>
        <rFont val="Charis"/>
      </rPr>
      <t> &gt; 35</t>
    </r>
  </si>
  <si>
    <r>
      <t>0,5 × </t>
    </r>
    <r>
      <rPr>
        <i/>
        <sz val="9"/>
        <rFont val="Charis"/>
      </rPr>
      <t>S</t>
    </r>
  </si>
  <si>
    <t>13 a 30</t>
  </si>
  <si>
    <t>N&gt;30</t>
  </si>
  <si>
    <t>0,5 x N</t>
  </si>
  <si>
    <t>ILUMINAÇÃO</t>
  </si>
  <si>
    <t>AR COND</t>
  </si>
  <si>
    <t>SALA COMERCIAL TIPO</t>
  </si>
  <si>
    <t>TOMADAS MONOFÁSICAS/RECEPÇÃO</t>
  </si>
  <si>
    <t>TOMADAS MONOFÁSICAS/ESCRITÓRIO 01</t>
  </si>
  <si>
    <t>TOMADAS MONOFÁSICAS/ESCRITÓRIO 02</t>
  </si>
  <si>
    <t>AR CONDICIONADO SPLIT 9000 BTU'S/RECEPÇÃO</t>
  </si>
  <si>
    <t>AR CONDICIONADO SPLIT 12000 BTU'S/ESCRITÓRIO 01</t>
  </si>
  <si>
    <t>AR CONDICIONADO SPLIT 12000 BTU'S/ESCRITÓRIO 02</t>
  </si>
  <si>
    <t>ILUMINAÇÃO LED 40W/RECEPÇÃO</t>
  </si>
  <si>
    <t>ILUMINAÇÃO LED 40W/ESCRITÓRIO 01</t>
  </si>
  <si>
    <t>ILUMINAÇÃO LED 40W/ESCRITÓRIO 02</t>
  </si>
  <si>
    <t>ILUMINAÇÃO LED 40W/ÁREA SOCIAL</t>
  </si>
  <si>
    <t>ILUMINAÇÃO LED 40W/BANHEIRO 01</t>
  </si>
  <si>
    <t>ILUMINAÇÃO LED 40W/BANHEIRO 02</t>
  </si>
  <si>
    <t>TOMADAS MONOFÁSICAS LED 40 W/ÁREA SOCIAL</t>
  </si>
  <si>
    <t>RESERVA</t>
  </si>
  <si>
    <t>CIRCUITO RESERVA</t>
  </si>
  <si>
    <t>QUADRO: QD-01</t>
  </si>
  <si>
    <t>QUADRO: QD-02</t>
  </si>
  <si>
    <t>QUADRO: QD-03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</si>
</sst>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#,##0.0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vertAlign val="superscript"/>
      <sz val="8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b/>
      <vertAlign val="subscript"/>
      <sz val="10"/>
      <name val="Arial"/>
      <family val="2"/>
    </font>
    <font>
      <b/>
      <sz val="10"/>
      <name val="GreekC"/>
    </font>
    <font>
      <b/>
      <sz val="14"/>
      <name val="Verdana"/>
      <family val="2"/>
    </font>
    <font>
      <b/>
      <vertAlign val="subscript"/>
      <sz val="8"/>
      <name val="Verdana"/>
      <family val="2"/>
    </font>
    <font>
      <b/>
      <sz val="10"/>
      <color indexed="10"/>
      <name val="Verdana"/>
      <family val="2"/>
    </font>
    <font>
      <sz val="10"/>
      <color indexed="10"/>
      <name val="Verdana"/>
      <family val="2"/>
    </font>
    <font>
      <sz val="8"/>
      <name val="Verdana"/>
      <family val="2"/>
    </font>
    <font>
      <b/>
      <sz val="12"/>
      <color indexed="10"/>
      <name val="Verdana"/>
      <family val="2"/>
    </font>
    <font>
      <b/>
      <sz val="12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10"/>
      <name val="Verdana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12"/>
      <color rgb="FFFF0000"/>
      <name val="Verdana"/>
      <family val="2"/>
    </font>
    <font>
      <sz val="10"/>
      <color rgb="FFFF0000"/>
      <name val="Verdana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color rgb="FF000000"/>
      <name val="Charis"/>
    </font>
    <font>
      <b/>
      <sz val="8"/>
      <color rgb="FF000000"/>
      <name val="Charis"/>
    </font>
    <font>
      <sz val="9"/>
      <color rgb="FF000000"/>
      <name val="Charis"/>
    </font>
    <font>
      <sz val="8"/>
      <color rgb="FF000000"/>
      <name val="Charis"/>
    </font>
    <font>
      <b/>
      <sz val="9"/>
      <name val="Charis"/>
    </font>
    <font>
      <b/>
      <sz val="7.5"/>
      <name val="Charis"/>
    </font>
    <font>
      <b/>
      <i/>
      <sz val="9"/>
      <name val="Charis"/>
    </font>
    <font>
      <i/>
      <sz val="9"/>
      <name val="Charis"/>
    </font>
    <font>
      <sz val="9"/>
      <name val="Charis"/>
    </font>
    <font>
      <sz val="10"/>
      <color theme="1"/>
      <name val="Verdana"/>
      <family val="2"/>
    </font>
    <font>
      <sz val="8"/>
      <name val="Arial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35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quotePrefix="1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12" fontId="10" fillId="0" borderId="1" xfId="0" applyNumberFormat="1" applyFont="1" applyBorder="1" applyAlignment="1">
      <alignment horizontal="center" vertical="center"/>
    </xf>
    <xf numFmtId="12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167" fontId="10" fillId="0" borderId="0" xfId="0" applyNumberFormat="1" applyFont="1" applyAlignment="1">
      <alignment vertical="center"/>
    </xf>
    <xf numFmtId="167" fontId="7" fillId="0" borderId="1" xfId="0" applyNumberFormat="1" applyFont="1" applyBorder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3" fontId="10" fillId="0" borderId="0" xfId="2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2" applyNumberFormat="1" applyFont="1" applyFill="1" applyBorder="1" applyAlignment="1">
      <alignment horizontal="center" vertical="center"/>
    </xf>
    <xf numFmtId="3" fontId="20" fillId="5" borderId="1" xfId="2" applyNumberFormat="1" applyFont="1" applyFill="1" applyBorder="1" applyAlignment="1">
      <alignment horizontal="center" vertical="center"/>
    </xf>
    <xf numFmtId="39" fontId="20" fillId="5" borderId="1" xfId="2" applyNumberFormat="1" applyFont="1" applyFill="1" applyBorder="1" applyAlignment="1">
      <alignment horizontal="center" vertical="center"/>
    </xf>
    <xf numFmtId="3" fontId="20" fillId="0" borderId="1" xfId="2" applyNumberFormat="1" applyFont="1" applyFill="1" applyBorder="1" applyAlignment="1">
      <alignment horizontal="center" vertical="center"/>
    </xf>
    <xf numFmtId="1" fontId="20" fillId="5" borderId="1" xfId="0" applyNumberFormat="1" applyFont="1" applyFill="1" applyBorder="1" applyAlignment="1">
      <alignment horizontal="center" vertical="center"/>
    </xf>
    <xf numFmtId="4" fontId="20" fillId="5" borderId="1" xfId="2" applyNumberFormat="1" applyFont="1" applyFill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7" fontId="20" fillId="5" borderId="1" xfId="0" applyNumberFormat="1" applyFont="1" applyFill="1" applyBorder="1" applyAlignment="1">
      <alignment horizontal="center" vertical="center"/>
    </xf>
    <xf numFmtId="167" fontId="20" fillId="0" borderId="1" xfId="2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 vertical="center"/>
    </xf>
    <xf numFmtId="167" fontId="20" fillId="0" borderId="1" xfId="2" applyNumberFormat="1" applyFont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 vertical="center"/>
    </xf>
    <xf numFmtId="37" fontId="20" fillId="5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7" fontId="6" fillId="2" borderId="1" xfId="0" applyNumberFormat="1" applyFont="1" applyFill="1" applyBorder="1" applyAlignment="1">
      <alignment horizontal="center" vertical="center"/>
    </xf>
    <xf numFmtId="4" fontId="6" fillId="5" borderId="1" xfId="2" applyNumberFormat="1" applyFont="1" applyFill="1" applyBorder="1" applyAlignment="1">
      <alignment horizontal="center" vertical="center"/>
    </xf>
    <xf numFmtId="3" fontId="6" fillId="5" borderId="1" xfId="1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6" fillId="5" borderId="1" xfId="0" applyNumberFormat="1" applyFont="1" applyFill="1" applyBorder="1" applyAlignment="1">
      <alignment horizontal="center" vertical="center"/>
    </xf>
    <xf numFmtId="167" fontId="6" fillId="2" borderId="1" xfId="2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167" fontId="6" fillId="5" borderId="1" xfId="2" applyNumberFormat="1" applyFont="1" applyFill="1" applyBorder="1" applyAlignment="1">
      <alignment horizontal="center" vertical="center"/>
    </xf>
    <xf numFmtId="39" fontId="6" fillId="5" borderId="1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4" fontId="7" fillId="0" borderId="0" xfId="2" applyFont="1" applyBorder="1" applyAlignment="1">
      <alignment horizontal="left" vertical="center"/>
    </xf>
    <xf numFmtId="3" fontId="6" fillId="5" borderId="1" xfId="3" applyNumberFormat="1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 vertical="center"/>
    </xf>
    <xf numFmtId="3" fontId="6" fillId="2" borderId="1" xfId="3" applyNumberFormat="1" applyFont="1" applyFill="1" applyBorder="1" applyAlignment="1">
      <alignment horizontal="center" vertical="center"/>
    </xf>
    <xf numFmtId="1" fontId="20" fillId="5" borderId="1" xfId="3" applyNumberFormat="1" applyFont="1" applyFill="1" applyBorder="1" applyAlignment="1">
      <alignment horizontal="center" vertical="center"/>
    </xf>
    <xf numFmtId="4" fontId="20" fillId="0" borderId="1" xfId="3" applyNumberFormat="1" applyFont="1" applyBorder="1" applyAlignment="1">
      <alignment horizontal="center" vertical="center"/>
    </xf>
    <xf numFmtId="0" fontId="20" fillId="5" borderId="1" xfId="3" applyFont="1" applyFill="1" applyBorder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0" fillId="7" borderId="0" xfId="0" applyFill="1" applyAlignment="1">
      <alignment vertical="center"/>
    </xf>
    <xf numFmtId="0" fontId="10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vertical="center" wrapText="1"/>
    </xf>
    <xf numFmtId="0" fontId="21" fillId="0" borderId="9" xfId="3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164" fontId="7" fillId="0" borderId="0" xfId="2" applyFont="1" applyAlignment="1">
      <alignment vertical="center"/>
    </xf>
    <xf numFmtId="164" fontId="7" fillId="0" borderId="4" xfId="2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164" fontId="7" fillId="0" borderId="0" xfId="2" applyFont="1" applyAlignment="1">
      <alignment horizontal="left" vertical="center"/>
    </xf>
    <xf numFmtId="0" fontId="21" fillId="0" borderId="1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167" fontId="20" fillId="9" borderId="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4" fontId="20" fillId="2" borderId="1" xfId="0" applyNumberFormat="1" applyFont="1" applyFill="1" applyBorder="1" applyAlignment="1">
      <alignment horizontal="center" vertical="center"/>
    </xf>
    <xf numFmtId="1" fontId="20" fillId="5" borderId="2" xfId="2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9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2" fillId="0" borderId="0" xfId="3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7" fontId="6" fillId="9" borderId="1" xfId="0" applyNumberFormat="1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vertical="center"/>
    </xf>
    <xf numFmtId="0" fontId="7" fillId="10" borderId="29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/>
    </xf>
    <xf numFmtId="2" fontId="10" fillId="0" borderId="33" xfId="0" applyNumberFormat="1" applyFont="1" applyBorder="1" applyAlignment="1">
      <alignment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vertical="center"/>
    </xf>
    <xf numFmtId="0" fontId="29" fillId="0" borderId="35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vertical="center"/>
    </xf>
    <xf numFmtId="0" fontId="29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45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166" fontId="11" fillId="12" borderId="42" xfId="0" applyNumberFormat="1" applyFont="1" applyFill="1" applyBorder="1" applyAlignment="1">
      <alignment horizontal="center" vertical="center" wrapText="1"/>
    </xf>
    <xf numFmtId="0" fontId="0" fillId="12" borderId="46" xfId="0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30" fillId="12" borderId="33" xfId="0" applyFont="1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31" fillId="12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0" fillId="13" borderId="0" xfId="0" applyFill="1"/>
    <xf numFmtId="0" fontId="11" fillId="12" borderId="1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36" fillId="14" borderId="49" xfId="0" applyFont="1" applyFill="1" applyBorder="1" applyAlignment="1">
      <alignment horizontal="center" vertical="center" wrapText="1"/>
    </xf>
    <xf numFmtId="0" fontId="36" fillId="14" borderId="50" xfId="0" applyFont="1" applyFill="1" applyBorder="1" applyAlignment="1">
      <alignment horizontal="center" vertical="center" wrapText="1"/>
    </xf>
    <xf numFmtId="0" fontId="11" fillId="12" borderId="26" xfId="0" applyFont="1" applyFill="1" applyBorder="1" applyAlignment="1">
      <alignment wrapText="1"/>
    </xf>
    <xf numFmtId="0" fontId="38" fillId="14" borderId="51" xfId="0" applyFont="1" applyFill="1" applyBorder="1" applyAlignment="1">
      <alignment horizontal="center" vertical="center" wrapText="1"/>
    </xf>
    <xf numFmtId="0" fontId="38" fillId="14" borderId="48" xfId="0" applyFont="1" applyFill="1" applyBorder="1" applyAlignment="1">
      <alignment horizontal="center" vertical="center" wrapText="1"/>
    </xf>
    <xf numFmtId="0" fontId="39" fillId="15" borderId="52" xfId="0" applyFont="1" applyFill="1" applyBorder="1" applyAlignment="1">
      <alignment horizontal="center" vertical="center" wrapText="1"/>
    </xf>
    <xf numFmtId="0" fontId="39" fillId="15" borderId="28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40" fillId="15" borderId="52" xfId="0" applyFont="1" applyFill="1" applyBorder="1" applyAlignment="1">
      <alignment horizontal="center" vertical="center" wrapText="1"/>
    </xf>
    <xf numFmtId="0" fontId="40" fillId="15" borderId="28" xfId="0" applyFont="1" applyFill="1" applyBorder="1" applyAlignment="1">
      <alignment horizontal="center" vertical="center" wrapText="1"/>
    </xf>
    <xf numFmtId="0" fontId="40" fillId="16" borderId="52" xfId="0" applyFont="1" applyFill="1" applyBorder="1" applyAlignment="1">
      <alignment horizontal="center" vertical="center" wrapText="1"/>
    </xf>
    <xf numFmtId="0" fontId="40" fillId="16" borderId="28" xfId="0" applyFont="1" applyFill="1" applyBorder="1" applyAlignment="1">
      <alignment horizontal="center" vertical="center" wrapText="1"/>
    </xf>
    <xf numFmtId="0" fontId="0" fillId="12" borderId="53" xfId="0" applyFill="1" applyBorder="1" applyAlignment="1">
      <alignment horizontal="center" vertical="center"/>
    </xf>
    <xf numFmtId="0" fontId="39" fillId="15" borderId="54" xfId="0" applyFont="1" applyFill="1" applyBorder="1" applyAlignment="1">
      <alignment horizontal="center" vertical="center" wrapText="1"/>
    </xf>
    <xf numFmtId="0" fontId="40" fillId="15" borderId="55" xfId="0" applyFont="1" applyFill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40" fillId="16" borderId="54" xfId="0" applyFont="1" applyFill="1" applyBorder="1" applyAlignment="1">
      <alignment horizontal="center" vertical="center" wrapText="1"/>
    </xf>
    <xf numFmtId="0" fontId="40" fillId="16" borderId="55" xfId="0" applyFont="1" applyFill="1" applyBorder="1" applyAlignment="1">
      <alignment horizontal="center" vertical="center" wrapText="1"/>
    </xf>
    <xf numFmtId="0" fontId="0" fillId="12" borderId="45" xfId="0" applyFill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20" fillId="5" borderId="14" xfId="2" applyNumberFormat="1" applyFont="1" applyFill="1" applyBorder="1" applyAlignment="1">
      <alignment horizontal="center" vertical="center"/>
    </xf>
    <xf numFmtId="3" fontId="20" fillId="0" borderId="14" xfId="2" applyNumberFormat="1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 wrapText="1"/>
    </xf>
    <xf numFmtId="1" fontId="20" fillId="19" borderId="1" xfId="2" applyNumberFormat="1" applyFont="1" applyFill="1" applyBorder="1" applyAlignment="1">
      <alignment horizontal="center" vertical="center"/>
    </xf>
    <xf numFmtId="3" fontId="20" fillId="19" borderId="1" xfId="2" applyNumberFormat="1" applyFont="1" applyFill="1" applyBorder="1" applyAlignment="1">
      <alignment horizontal="center" vertical="center"/>
    </xf>
    <xf numFmtId="39" fontId="6" fillId="19" borderId="1" xfId="2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 wrapText="1"/>
    </xf>
    <xf numFmtId="3" fontId="20" fillId="20" borderId="1" xfId="2" applyNumberFormat="1" applyFont="1" applyFill="1" applyBorder="1" applyAlignment="1">
      <alignment horizontal="center" vertical="center"/>
    </xf>
    <xf numFmtId="1" fontId="20" fillId="20" borderId="1" xfId="2" applyNumberFormat="1" applyFont="1" applyFill="1" applyBorder="1" applyAlignment="1">
      <alignment horizontal="center" vertical="center"/>
    </xf>
    <xf numFmtId="39" fontId="6" fillId="20" borderId="1" xfId="2" applyNumberFormat="1" applyFont="1" applyFill="1" applyBorder="1" applyAlignment="1">
      <alignment horizontal="center" vertical="center"/>
    </xf>
    <xf numFmtId="39" fontId="20" fillId="20" borderId="1" xfId="2" applyNumberFormat="1" applyFont="1" applyFill="1" applyBorder="1" applyAlignment="1">
      <alignment horizontal="center" vertical="center"/>
    </xf>
    <xf numFmtId="0" fontId="20" fillId="21" borderId="1" xfId="0" applyFont="1" applyFill="1" applyBorder="1" applyAlignment="1">
      <alignment horizontal="center" vertical="center"/>
    </xf>
    <xf numFmtId="39" fontId="20" fillId="21" borderId="1" xfId="2" applyNumberFormat="1" applyFont="1" applyFill="1" applyBorder="1" applyAlignment="1">
      <alignment horizontal="center" vertical="center"/>
    </xf>
    <xf numFmtId="0" fontId="20" fillId="19" borderId="1" xfId="0" applyFont="1" applyFill="1" applyBorder="1" applyAlignment="1">
      <alignment horizontal="center" vertical="center"/>
    </xf>
    <xf numFmtId="39" fontId="20" fillId="19" borderId="1" xfId="2" applyNumberFormat="1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/>
    </xf>
    <xf numFmtId="0" fontId="20" fillId="19" borderId="14" xfId="0" applyFont="1" applyFill="1" applyBorder="1" applyAlignment="1">
      <alignment horizontal="center" vertical="center" wrapText="1"/>
    </xf>
    <xf numFmtId="3" fontId="20" fillId="19" borderId="14" xfId="2" applyNumberFormat="1" applyFont="1" applyFill="1" applyBorder="1" applyAlignment="1">
      <alignment horizontal="center" vertical="center"/>
    </xf>
    <xf numFmtId="1" fontId="20" fillId="19" borderId="14" xfId="2" applyNumberFormat="1" applyFont="1" applyFill="1" applyBorder="1" applyAlignment="1">
      <alignment horizontal="center" vertical="center"/>
    </xf>
    <xf numFmtId="39" fontId="6" fillId="19" borderId="14" xfId="2" applyNumberFormat="1" applyFont="1" applyFill="1" applyBorder="1" applyAlignment="1">
      <alignment horizontal="center" vertical="center"/>
    </xf>
    <xf numFmtId="39" fontId="20" fillId="19" borderId="14" xfId="2" applyNumberFormat="1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39" fontId="20" fillId="17" borderId="1" xfId="2" applyNumberFormat="1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39" fontId="20" fillId="18" borderId="1" xfId="2" applyNumberFormat="1" applyFont="1" applyFill="1" applyBorder="1" applyAlignment="1">
      <alignment horizontal="center" vertical="center"/>
    </xf>
    <xf numFmtId="0" fontId="20" fillId="22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2" fillId="22" borderId="0" xfId="0" applyFont="1" applyFill="1"/>
    <xf numFmtId="39" fontId="20" fillId="22" borderId="1" xfId="2" applyNumberFormat="1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2" fillId="21" borderId="0" xfId="0" applyFont="1" applyFill="1"/>
    <xf numFmtId="1" fontId="20" fillId="0" borderId="56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36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2" fontId="10" fillId="0" borderId="39" xfId="0" applyNumberFormat="1" applyFont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35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2" fontId="29" fillId="0" borderId="1" xfId="0" applyNumberFormat="1" applyFont="1" applyBorder="1" applyAlignment="1">
      <alignment horizontal="center" vertical="center"/>
    </xf>
    <xf numFmtId="2" fontId="29" fillId="0" borderId="36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2" fontId="10" fillId="0" borderId="33" xfId="0" applyNumberFormat="1" applyFont="1" applyBorder="1" applyAlignment="1">
      <alignment horizontal="center" vertical="center"/>
    </xf>
    <xf numFmtId="2" fontId="10" fillId="0" borderId="34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7" fillId="10" borderId="21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0" borderId="27" xfId="0" applyFont="1" applyFill="1" applyBorder="1" applyAlignment="1">
      <alignment horizontal="center" vertical="center" wrapText="1"/>
    </xf>
    <xf numFmtId="0" fontId="7" fillId="10" borderId="28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center" vertical="center" wrapText="1"/>
    </xf>
    <xf numFmtId="4" fontId="10" fillId="0" borderId="6" xfId="0" applyNumberFormat="1" applyFont="1" applyBorder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4" fontId="10" fillId="0" borderId="7" xfId="0" applyNumberFormat="1" applyFont="1" applyBorder="1" applyAlignment="1">
      <alignment horizontal="center" vertical="center" wrapText="1"/>
    </xf>
    <xf numFmtId="4" fontId="10" fillId="0" borderId="8" xfId="0" applyNumberFormat="1" applyFont="1" applyBorder="1" applyAlignment="1">
      <alignment horizontal="center" vertical="center" wrapText="1"/>
    </xf>
    <xf numFmtId="4" fontId="10" fillId="0" borderId="9" xfId="0" applyNumberFormat="1" applyFont="1" applyBorder="1" applyAlignment="1">
      <alignment horizontal="center" vertical="center" wrapText="1"/>
    </xf>
    <xf numFmtId="4" fontId="10" fillId="0" borderId="10" xfId="0" applyNumberFormat="1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4" borderId="3" xfId="0" quotePrefix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5" fillId="4" borderId="1" xfId="0" quotePrefix="1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3" fillId="0" borderId="18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11" fillId="12" borderId="32" xfId="0" applyFont="1" applyFill="1" applyBorder="1" applyAlignment="1">
      <alignment horizontal="center" wrapText="1"/>
    </xf>
    <xf numFmtId="0" fontId="11" fillId="12" borderId="34" xfId="0" applyFont="1" applyFill="1" applyBorder="1" applyAlignment="1">
      <alignment horizontal="center" wrapText="1"/>
    </xf>
    <xf numFmtId="0" fontId="11" fillId="11" borderId="42" xfId="0" applyFont="1" applyFill="1" applyBorder="1" applyAlignment="1">
      <alignment horizontal="center" vertical="center" wrapText="1"/>
    </xf>
    <xf numFmtId="0" fontId="11" fillId="11" borderId="43" xfId="0" applyFont="1" applyFill="1" applyBorder="1" applyAlignment="1">
      <alignment horizontal="center" vertical="center" wrapText="1"/>
    </xf>
    <xf numFmtId="0" fontId="11" fillId="11" borderId="44" xfId="0" applyFont="1" applyFill="1" applyBorder="1" applyAlignment="1">
      <alignment horizontal="center" vertical="center" wrapText="1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24" xfId="0" applyFont="1" applyFill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6" fillId="0" borderId="1" xfId="1" applyNumberFormat="1" applyFont="1" applyBorder="1" applyAlignment="1">
      <alignment horizontal="center" vertical="center"/>
    </xf>
    <xf numFmtId="164" fontId="27" fillId="0" borderId="11" xfId="2" applyFont="1" applyBorder="1" applyAlignment="1">
      <alignment horizontal="center" vertical="center"/>
    </xf>
    <xf numFmtId="164" fontId="27" fillId="0" borderId="12" xfId="2" applyFont="1" applyBorder="1" applyAlignment="1">
      <alignment horizontal="center" vertical="center"/>
    </xf>
    <xf numFmtId="164" fontId="27" fillId="0" borderId="13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14" xfId="0" quotePrefix="1" applyFont="1" applyBorder="1" applyAlignment="1">
      <alignment horizontal="center" vertical="center" wrapText="1"/>
    </xf>
    <xf numFmtId="0" fontId="6" fillId="0" borderId="2" xfId="0" quotePrefix="1" applyFont="1" applyBorder="1" applyAlignment="1">
      <alignment horizontal="center" vertical="center" wrapText="1"/>
    </xf>
    <xf numFmtId="164" fontId="6" fillId="0" borderId="1" xfId="2" quotePrefix="1" applyFont="1" applyFill="1" applyBorder="1" applyAlignment="1">
      <alignment horizontal="center" vertical="center" wrapText="1"/>
    </xf>
    <xf numFmtId="166" fontId="6" fillId="0" borderId="13" xfId="0" quotePrefix="1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64" fontId="6" fillId="0" borderId="1" xfId="2" applyFont="1" applyFill="1" applyBorder="1" applyAlignment="1">
      <alignment horizontal="center" vertical="center" wrapText="1"/>
    </xf>
    <xf numFmtId="166" fontId="6" fillId="0" borderId="14" xfId="0" applyNumberFormat="1" applyFont="1" applyBorder="1" applyAlignment="1">
      <alignment horizontal="center"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6" fillId="6" borderId="1" xfId="0" quotePrefix="1" applyFont="1" applyFill="1" applyBorder="1" applyAlignment="1">
      <alignment horizontal="center" vertical="center" wrapText="1"/>
    </xf>
    <xf numFmtId="0" fontId="26" fillId="6" borderId="3" xfId="0" quotePrefix="1" applyFont="1" applyFill="1" applyBorder="1" applyAlignment="1">
      <alignment horizontal="center" vertical="center" wrapText="1"/>
    </xf>
    <xf numFmtId="0" fontId="26" fillId="6" borderId="4" xfId="0" quotePrefix="1" applyFont="1" applyFill="1" applyBorder="1" applyAlignment="1">
      <alignment horizontal="center" vertical="center" wrapText="1"/>
    </xf>
    <xf numFmtId="0" fontId="26" fillId="6" borderId="5" xfId="0" quotePrefix="1" applyFont="1" applyFill="1" applyBorder="1" applyAlignment="1">
      <alignment horizontal="center" vertical="center" wrapText="1"/>
    </xf>
    <xf numFmtId="0" fontId="26" fillId="6" borderId="6" xfId="0" quotePrefix="1" applyFont="1" applyFill="1" applyBorder="1" applyAlignment="1">
      <alignment horizontal="center" vertical="center" wrapText="1"/>
    </xf>
    <xf numFmtId="0" fontId="26" fillId="6" borderId="0" xfId="0" quotePrefix="1" applyFont="1" applyFill="1" applyAlignment="1">
      <alignment horizontal="center" vertical="center" wrapText="1"/>
    </xf>
    <xf numFmtId="0" fontId="26" fillId="6" borderId="7" xfId="0" quotePrefix="1" applyFont="1" applyFill="1" applyBorder="1" applyAlignment="1">
      <alignment horizontal="center" vertical="center" wrapText="1"/>
    </xf>
    <xf numFmtId="0" fontId="26" fillId="6" borderId="8" xfId="0" quotePrefix="1" applyFont="1" applyFill="1" applyBorder="1" applyAlignment="1">
      <alignment horizontal="center" vertical="center" wrapText="1"/>
    </xf>
    <xf numFmtId="0" fontId="26" fillId="6" borderId="9" xfId="0" quotePrefix="1" applyFont="1" applyFill="1" applyBorder="1" applyAlignment="1">
      <alignment horizontal="center" vertical="center" wrapText="1"/>
    </xf>
    <xf numFmtId="0" fontId="26" fillId="6" borderId="10" xfId="0" quotePrefix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left" vertical="center"/>
    </xf>
    <xf numFmtId="0" fontId="21" fillId="0" borderId="12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6" fillId="6" borderId="11" xfId="0" quotePrefix="1" applyFont="1" applyFill="1" applyBorder="1" applyAlignment="1">
      <alignment horizontal="center" vertical="center" wrapText="1"/>
    </xf>
    <xf numFmtId="0" fontId="26" fillId="6" borderId="12" xfId="0" quotePrefix="1" applyFont="1" applyFill="1" applyBorder="1" applyAlignment="1">
      <alignment horizontal="center" vertical="center" wrapText="1"/>
    </xf>
    <xf numFmtId="0" fontId="26" fillId="6" borderId="13" xfId="0" quotePrefix="1" applyFont="1" applyFill="1" applyBorder="1" applyAlignment="1">
      <alignment horizontal="center" vertical="center" wrapText="1"/>
    </xf>
  </cellXfs>
  <cellStyles count="5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78</xdr:row>
      <xdr:rowOff>9525</xdr:rowOff>
    </xdr:from>
    <xdr:to>
      <xdr:col>7</xdr:col>
      <xdr:colOff>66021</xdr:colOff>
      <xdr:row>97</xdr:row>
      <xdr:rowOff>66282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5201900"/>
          <a:ext cx="5238096" cy="3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2:D24"/>
  <sheetViews>
    <sheetView workbookViewId="0">
      <selection activeCell="A22" sqref="A22"/>
    </sheetView>
  </sheetViews>
  <sheetFormatPr defaultColWidth="9.140625" defaultRowHeight="12.75"/>
  <cols>
    <col min="1" max="1" width="13.140625" style="15" bestFit="1" customWidth="1"/>
    <col min="2" max="2" width="14.28515625" style="1" customWidth="1"/>
    <col min="3" max="3" width="13.42578125" style="1" customWidth="1"/>
    <col min="4" max="4" width="12.85546875" style="1" customWidth="1"/>
    <col min="5" max="16384" width="9.140625" style="1"/>
  </cols>
  <sheetData>
    <row r="2" spans="1:4">
      <c r="A2" s="11"/>
      <c r="B2" s="205" t="s">
        <v>19</v>
      </c>
      <c r="C2" s="205"/>
      <c r="D2" s="205"/>
    </row>
    <row r="3" spans="1:4" s="13" customFormat="1" ht="14.25">
      <c r="A3" s="12" t="s">
        <v>20</v>
      </c>
      <c r="B3" s="12" t="s">
        <v>21</v>
      </c>
      <c r="C3" s="12" t="s">
        <v>11</v>
      </c>
      <c r="D3" s="12" t="s">
        <v>22</v>
      </c>
    </row>
    <row r="4" spans="1:4" ht="18" customHeight="1">
      <c r="A4" s="14">
        <v>1.5</v>
      </c>
      <c r="B4" s="14">
        <v>12.1</v>
      </c>
      <c r="C4" s="14">
        <v>14.48</v>
      </c>
      <c r="D4" s="14">
        <v>0.16</v>
      </c>
    </row>
    <row r="5" spans="1:4" ht="18" customHeight="1">
      <c r="A5" s="14">
        <v>2.5</v>
      </c>
      <c r="B5" s="14">
        <v>7.41</v>
      </c>
      <c r="C5" s="14">
        <v>8.8699999999999992</v>
      </c>
      <c r="D5" s="14">
        <v>0.15</v>
      </c>
    </row>
    <row r="6" spans="1:4" ht="18" customHeight="1">
      <c r="A6" s="14">
        <v>4</v>
      </c>
      <c r="B6" s="14">
        <v>4.6100000000000003</v>
      </c>
      <c r="C6" s="14">
        <v>5.52</v>
      </c>
      <c r="D6" s="14">
        <v>0.14000000000000001</v>
      </c>
    </row>
    <row r="7" spans="1:4" ht="18" customHeight="1">
      <c r="A7" s="14">
        <v>6</v>
      </c>
      <c r="B7" s="14">
        <v>3.08</v>
      </c>
      <c r="C7" s="14">
        <v>3.69</v>
      </c>
      <c r="D7" s="14">
        <v>0.13</v>
      </c>
    </row>
    <row r="8" spans="1:4" ht="18" customHeight="1">
      <c r="A8" s="14">
        <v>10</v>
      </c>
      <c r="B8" s="14">
        <v>1.83</v>
      </c>
      <c r="C8" s="14">
        <v>2.19</v>
      </c>
      <c r="D8" s="14">
        <v>0.13</v>
      </c>
    </row>
    <row r="9" spans="1:4" ht="18" customHeight="1">
      <c r="A9" s="14">
        <v>16</v>
      </c>
      <c r="B9" s="14">
        <v>1.1499999999999999</v>
      </c>
      <c r="C9" s="14">
        <v>1.38</v>
      </c>
      <c r="D9" s="14">
        <v>0.12</v>
      </c>
    </row>
    <row r="10" spans="1:4" ht="18" customHeight="1">
      <c r="A10" s="14">
        <v>25</v>
      </c>
      <c r="B10" s="14">
        <v>0.73</v>
      </c>
      <c r="C10" s="14">
        <v>0.87</v>
      </c>
      <c r="D10" s="14">
        <v>0.12</v>
      </c>
    </row>
    <row r="11" spans="1:4" ht="18" customHeight="1">
      <c r="A11" s="14">
        <v>35</v>
      </c>
      <c r="B11" s="14">
        <v>0.52</v>
      </c>
      <c r="C11" s="14">
        <v>0.63</v>
      </c>
      <c r="D11" s="14">
        <v>0.11</v>
      </c>
    </row>
    <row r="12" spans="1:4" ht="18" customHeight="1">
      <c r="A12" s="14">
        <v>50</v>
      </c>
      <c r="B12" s="14">
        <v>0.39</v>
      </c>
      <c r="C12" s="14">
        <v>0.47</v>
      </c>
      <c r="D12" s="14">
        <v>0.11</v>
      </c>
    </row>
    <row r="13" spans="1:4" ht="18" customHeight="1">
      <c r="A13" s="14">
        <v>70</v>
      </c>
      <c r="B13" s="14">
        <v>0.27</v>
      </c>
      <c r="C13" s="14">
        <v>0.32</v>
      </c>
      <c r="D13" s="14">
        <v>0.1</v>
      </c>
    </row>
    <row r="14" spans="1:4" ht="18" customHeight="1">
      <c r="A14" s="14">
        <v>95</v>
      </c>
      <c r="B14" s="14">
        <v>0.19</v>
      </c>
      <c r="C14" s="14">
        <v>0.23</v>
      </c>
      <c r="D14" s="14">
        <v>0.1</v>
      </c>
    </row>
    <row r="15" spans="1:4" ht="18" customHeight="1">
      <c r="A15" s="14">
        <v>120</v>
      </c>
      <c r="B15" s="14">
        <v>0.15</v>
      </c>
      <c r="C15" s="14">
        <v>0.19</v>
      </c>
      <c r="D15" s="14">
        <v>0.1</v>
      </c>
    </row>
    <row r="16" spans="1:4" ht="18" customHeight="1">
      <c r="A16" s="14">
        <v>150</v>
      </c>
      <c r="B16" s="14">
        <v>0.12</v>
      </c>
      <c r="C16" s="14">
        <v>0.15</v>
      </c>
      <c r="D16" s="14">
        <v>0.1</v>
      </c>
    </row>
    <row r="17" spans="1:4" ht="18" customHeight="1">
      <c r="A17" s="14">
        <v>185</v>
      </c>
      <c r="B17" s="14">
        <v>9.9000000000000005E-2</v>
      </c>
      <c r="C17" s="14">
        <v>0.12</v>
      </c>
      <c r="D17" s="14">
        <v>9.4E-2</v>
      </c>
    </row>
    <row r="18" spans="1:4" ht="18" customHeight="1">
      <c r="A18" s="14">
        <v>240</v>
      </c>
      <c r="B18" s="14">
        <v>7.4999999999999997E-2</v>
      </c>
      <c r="C18" s="14">
        <v>9.4E-2</v>
      </c>
      <c r="D18" s="14">
        <v>9.8000000000000004E-2</v>
      </c>
    </row>
    <row r="19" spans="1:4" ht="18" customHeight="1">
      <c r="A19" s="14">
        <v>300</v>
      </c>
      <c r="B19" s="14">
        <v>0.06</v>
      </c>
      <c r="C19" s="14">
        <v>7.8E-2</v>
      </c>
      <c r="D19" s="14">
        <v>9.7000000000000003E-2</v>
      </c>
    </row>
    <row r="20" spans="1:4" ht="18" customHeight="1">
      <c r="A20" s="14">
        <v>400</v>
      </c>
      <c r="B20" s="14">
        <v>4.7E-2</v>
      </c>
      <c r="C20" s="14">
        <v>6.3E-2</v>
      </c>
      <c r="D20" s="14">
        <v>9.6000000000000002E-2</v>
      </c>
    </row>
    <row r="21" spans="1:4" ht="18" customHeight="1">
      <c r="A21" s="14">
        <v>500</v>
      </c>
      <c r="B21" s="14">
        <v>3.6999999999999998E-2</v>
      </c>
      <c r="C21" s="14">
        <v>5.1999999999999998E-2</v>
      </c>
      <c r="D21" s="14">
        <v>9.5000000000000001E-2</v>
      </c>
    </row>
    <row r="22" spans="1:4" ht="18" customHeight="1">
      <c r="A22" s="14">
        <v>630</v>
      </c>
      <c r="B22" s="14">
        <v>2.8000000000000001E-2</v>
      </c>
      <c r="C22" s="14">
        <v>4.2999999999999997E-2</v>
      </c>
      <c r="D22" s="14">
        <v>9.2999999999999999E-2</v>
      </c>
    </row>
    <row r="23" spans="1:4" ht="18" customHeight="1">
      <c r="A23" s="14">
        <v>800</v>
      </c>
      <c r="B23" s="14">
        <v>2.1999999999999999E-2</v>
      </c>
      <c r="C23" s="14">
        <v>3.6999999999999998E-2</v>
      </c>
      <c r="D23" s="14">
        <v>8.8999999999999996E-2</v>
      </c>
    </row>
    <row r="24" spans="1:4" ht="18" customHeight="1">
      <c r="A24" s="14">
        <v>1000</v>
      </c>
      <c r="B24" s="14">
        <v>1.7999999999999999E-2</v>
      </c>
      <c r="C24" s="14">
        <v>3.3000000000000002E-2</v>
      </c>
      <c r="D24" s="14">
        <v>8.7999999999999995E-2</v>
      </c>
    </row>
  </sheetData>
  <mergeCells count="1">
    <mergeCell ref="B2:D2"/>
  </mergeCells>
  <phoneticPr fontId="13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M36"/>
  <sheetViews>
    <sheetView zoomScale="130" zoomScaleNormal="130" workbookViewId="0">
      <selection activeCell="G5" sqref="G5:G6"/>
    </sheetView>
  </sheetViews>
  <sheetFormatPr defaultColWidth="9.140625" defaultRowHeight="12.75"/>
  <cols>
    <col min="1" max="1" width="37.140625" style="8" customWidth="1"/>
    <col min="2" max="16384" width="9.140625" style="8"/>
  </cols>
  <sheetData>
    <row r="1" spans="1:13" ht="18">
      <c r="A1" s="17" t="s">
        <v>54</v>
      </c>
    </row>
    <row r="3" spans="1:13">
      <c r="A3" s="247" t="s">
        <v>55</v>
      </c>
      <c r="B3" s="247" t="s">
        <v>62</v>
      </c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1:13">
      <c r="A4" s="247"/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 t="s">
        <v>58</v>
      </c>
      <c r="K4" s="5" t="s">
        <v>59</v>
      </c>
      <c r="L4" s="5" t="s">
        <v>60</v>
      </c>
      <c r="M4" s="5" t="s">
        <v>61</v>
      </c>
    </row>
    <row r="5" spans="1:13" ht="25.5">
      <c r="A5" s="27" t="s">
        <v>57</v>
      </c>
      <c r="B5" s="257">
        <v>1</v>
      </c>
      <c r="C5" s="257">
        <v>0.8</v>
      </c>
      <c r="D5" s="257">
        <v>0.7</v>
      </c>
      <c r="E5" s="257">
        <v>0.65</v>
      </c>
      <c r="F5" s="257">
        <v>0.6</v>
      </c>
      <c r="G5" s="257">
        <v>0.56999999999999995</v>
      </c>
      <c r="H5" s="257">
        <v>0.54</v>
      </c>
      <c r="I5" s="257">
        <v>0.52</v>
      </c>
      <c r="J5" s="257">
        <v>0.5</v>
      </c>
      <c r="K5" s="257">
        <v>0.45</v>
      </c>
      <c r="L5" s="257">
        <v>0.41</v>
      </c>
      <c r="M5" s="257">
        <v>0.38</v>
      </c>
    </row>
    <row r="6" spans="1:13">
      <c r="A6" s="27" t="s">
        <v>56</v>
      </c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</row>
    <row r="7" spans="1:13" ht="32.25" customHeight="1">
      <c r="A7" s="27" t="s">
        <v>63</v>
      </c>
      <c r="B7" s="20">
        <v>1</v>
      </c>
      <c r="C7" s="20">
        <v>0.85</v>
      </c>
      <c r="D7" s="20">
        <v>0.79</v>
      </c>
      <c r="E7" s="20">
        <v>0.75</v>
      </c>
      <c r="F7" s="20">
        <v>0.73</v>
      </c>
      <c r="G7" s="20">
        <v>0.72</v>
      </c>
      <c r="H7" s="20">
        <v>0.72</v>
      </c>
      <c r="I7" s="20">
        <v>0.71</v>
      </c>
      <c r="J7" s="20">
        <v>0.7</v>
      </c>
      <c r="K7" s="248" t="s">
        <v>67</v>
      </c>
      <c r="L7" s="249"/>
      <c r="M7" s="250"/>
    </row>
    <row r="8" spans="1:13" ht="32.25" customHeight="1">
      <c r="A8" s="27" t="s">
        <v>64</v>
      </c>
      <c r="B8" s="20">
        <v>0.95</v>
      </c>
      <c r="C8" s="20">
        <v>0.81</v>
      </c>
      <c r="D8" s="20">
        <v>0.72</v>
      </c>
      <c r="E8" s="20">
        <v>0.68</v>
      </c>
      <c r="F8" s="20">
        <v>0.66</v>
      </c>
      <c r="G8" s="20">
        <v>0.64</v>
      </c>
      <c r="H8" s="20">
        <v>0.63</v>
      </c>
      <c r="I8" s="20">
        <v>0.62</v>
      </c>
      <c r="J8" s="20">
        <v>0.61</v>
      </c>
      <c r="K8" s="251"/>
      <c r="L8" s="252"/>
      <c r="M8" s="253"/>
    </row>
    <row r="9" spans="1:13" ht="32.25" customHeight="1">
      <c r="A9" s="27" t="s">
        <v>65</v>
      </c>
      <c r="B9" s="20">
        <v>1</v>
      </c>
      <c r="C9" s="20">
        <v>0.88</v>
      </c>
      <c r="D9" s="20">
        <v>0.82</v>
      </c>
      <c r="E9" s="20">
        <v>0.77</v>
      </c>
      <c r="F9" s="20">
        <v>0.75</v>
      </c>
      <c r="G9" s="20">
        <v>0.73</v>
      </c>
      <c r="H9" s="20">
        <v>0.73</v>
      </c>
      <c r="I9" s="20">
        <v>0.72</v>
      </c>
      <c r="J9" s="20">
        <v>0.72</v>
      </c>
      <c r="K9" s="251"/>
      <c r="L9" s="252"/>
      <c r="M9" s="253"/>
    </row>
    <row r="10" spans="1:13" ht="32.25" customHeight="1">
      <c r="A10" s="27" t="s">
        <v>66</v>
      </c>
      <c r="B10" s="20">
        <v>1</v>
      </c>
      <c r="C10" s="20">
        <v>0.87</v>
      </c>
      <c r="D10" s="20">
        <v>0.82</v>
      </c>
      <c r="E10" s="20">
        <v>0.8</v>
      </c>
      <c r="F10" s="20">
        <v>0.8</v>
      </c>
      <c r="G10" s="20">
        <v>0.79</v>
      </c>
      <c r="H10" s="20">
        <v>0.79</v>
      </c>
      <c r="I10" s="20">
        <v>0.78</v>
      </c>
      <c r="J10" s="20">
        <v>0.78</v>
      </c>
      <c r="K10" s="254"/>
      <c r="L10" s="255"/>
      <c r="M10" s="256"/>
    </row>
    <row r="11" spans="1:13">
      <c r="A11" s="18"/>
    </row>
    <row r="12" spans="1:13">
      <c r="A12" s="18"/>
    </row>
    <row r="13" spans="1:13" ht="13.5" thickBot="1">
      <c r="A13" s="18"/>
    </row>
    <row r="14" spans="1:13" ht="71.25" customHeight="1" thickBot="1">
      <c r="A14" s="230" t="s">
        <v>154</v>
      </c>
      <c r="B14" s="231"/>
      <c r="C14" s="231"/>
      <c r="D14" s="232"/>
      <c r="F14" s="233" t="s">
        <v>155</v>
      </c>
      <c r="G14" s="234"/>
      <c r="H14" s="234"/>
      <c r="I14" s="234"/>
      <c r="J14" s="235"/>
    </row>
    <row r="15" spans="1:13" ht="13.5" thickBot="1">
      <c r="A15" s="236" t="s">
        <v>156</v>
      </c>
      <c r="B15" s="238" t="s">
        <v>157</v>
      </c>
      <c r="C15" s="239"/>
      <c r="D15" s="240"/>
      <c r="F15" s="241" t="s">
        <v>156</v>
      </c>
      <c r="G15" s="242"/>
      <c r="H15" s="238" t="s">
        <v>157</v>
      </c>
      <c r="I15" s="239"/>
      <c r="J15" s="240"/>
    </row>
    <row r="16" spans="1:13" ht="13.5" thickBot="1">
      <c r="A16" s="237"/>
      <c r="B16" s="111" t="s">
        <v>29</v>
      </c>
      <c r="C16" s="238" t="s">
        <v>158</v>
      </c>
      <c r="D16" s="240"/>
      <c r="F16" s="243"/>
      <c r="G16" s="244"/>
      <c r="H16" s="112" t="s">
        <v>29</v>
      </c>
      <c r="I16" s="245" t="s">
        <v>158</v>
      </c>
      <c r="J16" s="246"/>
    </row>
    <row r="17" spans="1:10">
      <c r="A17" s="113">
        <v>10</v>
      </c>
      <c r="B17" s="114">
        <v>1.22</v>
      </c>
      <c r="C17" s="224">
        <v>1.1499999999999999</v>
      </c>
      <c r="D17" s="225"/>
      <c r="F17" s="226">
        <v>10</v>
      </c>
      <c r="G17" s="227"/>
      <c r="H17" s="115">
        <v>1.1000000000000001</v>
      </c>
      <c r="I17" s="228">
        <v>1.07</v>
      </c>
      <c r="J17" s="229"/>
    </row>
    <row r="18" spans="1:10">
      <c r="A18" s="116">
        <v>15</v>
      </c>
      <c r="B18" s="117">
        <v>1.17</v>
      </c>
      <c r="C18" s="216">
        <v>1.1200000000000001</v>
      </c>
      <c r="D18" s="217"/>
      <c r="F18" s="208">
        <v>15</v>
      </c>
      <c r="G18" s="209"/>
      <c r="H18" s="118">
        <v>1.05</v>
      </c>
      <c r="I18" s="206">
        <v>1.04</v>
      </c>
      <c r="J18" s="207"/>
    </row>
    <row r="19" spans="1:10">
      <c r="A19" s="119">
        <v>25</v>
      </c>
      <c r="B19" s="120">
        <v>1.1200000000000001</v>
      </c>
      <c r="C19" s="218">
        <v>1.08</v>
      </c>
      <c r="D19" s="219"/>
      <c r="F19" s="220">
        <v>25</v>
      </c>
      <c r="G19" s="221"/>
      <c r="H19" s="121">
        <v>0.95</v>
      </c>
      <c r="I19" s="222">
        <v>0.96</v>
      </c>
      <c r="J19" s="223"/>
    </row>
    <row r="20" spans="1:10">
      <c r="A20" s="122">
        <v>30</v>
      </c>
      <c r="B20" s="120">
        <v>1.06</v>
      </c>
      <c r="C20" s="218">
        <v>1.04</v>
      </c>
      <c r="D20" s="219"/>
      <c r="F20" s="220">
        <v>30</v>
      </c>
      <c r="G20" s="221"/>
      <c r="H20" s="121">
        <v>0.89</v>
      </c>
      <c r="I20" s="222">
        <v>0.93</v>
      </c>
      <c r="J20" s="223"/>
    </row>
    <row r="21" spans="1:10">
      <c r="A21" s="119">
        <v>35</v>
      </c>
      <c r="B21" s="120">
        <v>0.94</v>
      </c>
      <c r="C21" s="218">
        <v>0.96</v>
      </c>
      <c r="D21" s="219"/>
      <c r="F21" s="220">
        <v>35</v>
      </c>
      <c r="G21" s="221"/>
      <c r="H21" s="121">
        <v>0.84</v>
      </c>
      <c r="I21" s="222">
        <v>0.89</v>
      </c>
      <c r="J21" s="223"/>
    </row>
    <row r="22" spans="1:10">
      <c r="A22" s="123">
        <v>40</v>
      </c>
      <c r="B22" s="117">
        <v>0.87</v>
      </c>
      <c r="C22" s="216">
        <v>0.91</v>
      </c>
      <c r="D22" s="217"/>
      <c r="F22" s="208">
        <v>40</v>
      </c>
      <c r="G22" s="209"/>
      <c r="H22" s="118">
        <v>0.77</v>
      </c>
      <c r="I22" s="206">
        <v>0.85</v>
      </c>
      <c r="J22" s="207"/>
    </row>
    <row r="23" spans="1:10">
      <c r="A23" s="116">
        <v>45</v>
      </c>
      <c r="B23" s="117">
        <v>0.79</v>
      </c>
      <c r="C23" s="216">
        <v>0.87</v>
      </c>
      <c r="D23" s="217"/>
      <c r="F23" s="208">
        <v>45</v>
      </c>
      <c r="G23" s="209"/>
      <c r="H23" s="118">
        <v>0.71</v>
      </c>
      <c r="I23" s="206">
        <v>0.8</v>
      </c>
      <c r="J23" s="207"/>
    </row>
    <row r="24" spans="1:10">
      <c r="A24" s="123">
        <v>50</v>
      </c>
      <c r="B24" s="117">
        <v>0.71</v>
      </c>
      <c r="C24" s="216">
        <v>0.82</v>
      </c>
      <c r="D24" s="217"/>
      <c r="F24" s="208">
        <v>50</v>
      </c>
      <c r="G24" s="209"/>
      <c r="H24" s="118">
        <v>0.63</v>
      </c>
      <c r="I24" s="206">
        <v>0.76</v>
      </c>
      <c r="J24" s="207"/>
    </row>
    <row r="25" spans="1:10">
      <c r="A25" s="116">
        <v>55</v>
      </c>
      <c r="B25" s="117">
        <v>0.61</v>
      </c>
      <c r="C25" s="216">
        <v>0.76</v>
      </c>
      <c r="D25" s="217"/>
      <c r="F25" s="208">
        <v>55</v>
      </c>
      <c r="G25" s="209"/>
      <c r="H25" s="118">
        <v>0.55000000000000004</v>
      </c>
      <c r="I25" s="206">
        <v>0.71</v>
      </c>
      <c r="J25" s="207"/>
    </row>
    <row r="26" spans="1:10">
      <c r="A26" s="123">
        <v>60</v>
      </c>
      <c r="B26" s="118">
        <v>0.5</v>
      </c>
      <c r="C26" s="216">
        <v>0.71</v>
      </c>
      <c r="D26" s="217"/>
      <c r="F26" s="208">
        <v>60</v>
      </c>
      <c r="G26" s="209"/>
      <c r="H26" s="118">
        <v>0.45</v>
      </c>
      <c r="I26" s="206">
        <v>0.65</v>
      </c>
      <c r="J26" s="207"/>
    </row>
    <row r="27" spans="1:10">
      <c r="A27" s="116">
        <v>65</v>
      </c>
      <c r="B27" s="21" t="s">
        <v>82</v>
      </c>
      <c r="C27" s="216">
        <v>0.65</v>
      </c>
      <c r="D27" s="217"/>
      <c r="F27" s="208">
        <v>65</v>
      </c>
      <c r="G27" s="209"/>
      <c r="H27" s="21" t="s">
        <v>82</v>
      </c>
      <c r="I27" s="206">
        <v>0.6</v>
      </c>
      <c r="J27" s="207"/>
    </row>
    <row r="28" spans="1:10">
      <c r="A28" s="123">
        <v>70</v>
      </c>
      <c r="B28" s="21" t="s">
        <v>82</v>
      </c>
      <c r="C28" s="216">
        <v>0.57999999999999996</v>
      </c>
      <c r="D28" s="217"/>
      <c r="F28" s="208">
        <v>70</v>
      </c>
      <c r="G28" s="209"/>
      <c r="H28" s="21" t="s">
        <v>82</v>
      </c>
      <c r="I28" s="206">
        <v>0.53</v>
      </c>
      <c r="J28" s="207"/>
    </row>
    <row r="29" spans="1:10">
      <c r="A29" s="123">
        <v>75</v>
      </c>
      <c r="B29" s="21" t="s">
        <v>82</v>
      </c>
      <c r="C29" s="206">
        <v>0.5</v>
      </c>
      <c r="D29" s="207"/>
      <c r="F29" s="208">
        <v>75</v>
      </c>
      <c r="G29" s="209"/>
      <c r="H29" s="21" t="s">
        <v>82</v>
      </c>
      <c r="I29" s="206">
        <v>0.46</v>
      </c>
      <c r="J29" s="207"/>
    </row>
    <row r="30" spans="1:10" ht="13.5" thickBot="1">
      <c r="A30" s="124">
        <v>80</v>
      </c>
      <c r="B30" s="125" t="s">
        <v>82</v>
      </c>
      <c r="C30" s="210">
        <v>0.41</v>
      </c>
      <c r="D30" s="211"/>
      <c r="F30" s="212">
        <v>80</v>
      </c>
      <c r="G30" s="213"/>
      <c r="H30" s="125" t="s">
        <v>82</v>
      </c>
      <c r="I30" s="214">
        <v>0.38</v>
      </c>
      <c r="J30" s="215"/>
    </row>
    <row r="31" spans="1:10">
      <c r="A31" s="18"/>
    </row>
    <row r="32" spans="1:10">
      <c r="A32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</sheetData>
  <mergeCells count="65">
    <mergeCell ref="A3:A4"/>
    <mergeCell ref="K7:M10"/>
    <mergeCell ref="J5:J6"/>
    <mergeCell ref="K5:K6"/>
    <mergeCell ref="L5:L6"/>
    <mergeCell ref="M5:M6"/>
    <mergeCell ref="F5:F6"/>
    <mergeCell ref="G5:G6"/>
    <mergeCell ref="H5:H6"/>
    <mergeCell ref="I5:I6"/>
    <mergeCell ref="B5:B6"/>
    <mergeCell ref="C5:C6"/>
    <mergeCell ref="D5:D6"/>
    <mergeCell ref="E5:E6"/>
    <mergeCell ref="B3:M3"/>
    <mergeCell ref="A14:D14"/>
    <mergeCell ref="F14:J14"/>
    <mergeCell ref="A15:A16"/>
    <mergeCell ref="B15:D15"/>
    <mergeCell ref="F15:G16"/>
    <mergeCell ref="H15:J15"/>
    <mergeCell ref="C16:D16"/>
    <mergeCell ref="I16:J16"/>
    <mergeCell ref="C17:D17"/>
    <mergeCell ref="F17:G17"/>
    <mergeCell ref="I17:J17"/>
    <mergeCell ref="C18:D18"/>
    <mergeCell ref="F18:G18"/>
    <mergeCell ref="I18:J18"/>
    <mergeCell ref="C19:D19"/>
    <mergeCell ref="F19:G19"/>
    <mergeCell ref="I19:J19"/>
    <mergeCell ref="C20:D20"/>
    <mergeCell ref="F20:G20"/>
    <mergeCell ref="I20:J20"/>
    <mergeCell ref="C21:D21"/>
    <mergeCell ref="F21:G21"/>
    <mergeCell ref="I21:J21"/>
    <mergeCell ref="C22:D22"/>
    <mergeCell ref="F22:G22"/>
    <mergeCell ref="I22:J22"/>
    <mergeCell ref="C23:D23"/>
    <mergeCell ref="F23:G23"/>
    <mergeCell ref="I23:J23"/>
    <mergeCell ref="C24:D24"/>
    <mergeCell ref="F24:G24"/>
    <mergeCell ref="I24:J24"/>
    <mergeCell ref="C25:D25"/>
    <mergeCell ref="F25:G25"/>
    <mergeCell ref="I25:J25"/>
    <mergeCell ref="C26:D26"/>
    <mergeCell ref="F26:G26"/>
    <mergeCell ref="I26:J26"/>
    <mergeCell ref="C27:D27"/>
    <mergeCell ref="F27:G27"/>
    <mergeCell ref="I27:J27"/>
    <mergeCell ref="C28:D28"/>
    <mergeCell ref="F28:G28"/>
    <mergeCell ref="I28:J28"/>
    <mergeCell ref="C29:D29"/>
    <mergeCell ref="F29:G29"/>
    <mergeCell ref="I29:J29"/>
    <mergeCell ref="C30:D30"/>
    <mergeCell ref="F30:G30"/>
    <mergeCell ref="I30:J30"/>
  </mergeCells>
  <phoneticPr fontId="13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6"/>
  <sheetViews>
    <sheetView workbookViewId="0">
      <pane ySplit="7" topLeftCell="A8" activePane="bottomLeft" state="frozen"/>
      <selection pane="bottomLeft" activeCell="H8" sqref="H8"/>
    </sheetView>
  </sheetViews>
  <sheetFormatPr defaultRowHeight="12.75"/>
  <cols>
    <col min="2" max="2" width="10.5703125" customWidth="1"/>
    <col min="6" max="6" width="10.85546875" bestFit="1" customWidth="1"/>
    <col min="7" max="7" width="10" customWidth="1"/>
    <col min="8" max="8" width="10.140625" bestFit="1" customWidth="1"/>
    <col min="9" max="9" width="17.28515625" bestFit="1" customWidth="1"/>
    <col min="10" max="10" width="10.140625" bestFit="1" customWidth="1"/>
    <col min="11" max="11" width="17.28515625" bestFit="1" customWidth="1"/>
    <col min="13" max="13" width="10.5703125" customWidth="1"/>
    <col min="15" max="18" width="17" customWidth="1"/>
    <col min="262" max="262" width="10.85546875" bestFit="1" customWidth="1"/>
    <col min="263" max="263" width="10" customWidth="1"/>
    <col min="264" max="264" width="10.140625" bestFit="1" customWidth="1"/>
    <col min="265" max="265" width="17.28515625" bestFit="1" customWidth="1"/>
    <col min="266" max="266" width="10.140625" bestFit="1" customWidth="1"/>
    <col min="267" max="267" width="17.28515625" bestFit="1" customWidth="1"/>
    <col min="269" max="269" width="10.5703125" customWidth="1"/>
    <col min="271" max="274" width="17" customWidth="1"/>
    <col min="518" max="518" width="10.85546875" bestFit="1" customWidth="1"/>
    <col min="519" max="519" width="10" customWidth="1"/>
    <col min="520" max="520" width="10.140625" bestFit="1" customWidth="1"/>
    <col min="521" max="521" width="17.28515625" bestFit="1" customWidth="1"/>
    <col min="522" max="522" width="10.140625" bestFit="1" customWidth="1"/>
    <col min="523" max="523" width="17.28515625" bestFit="1" customWidth="1"/>
    <col min="525" max="525" width="10.5703125" customWidth="1"/>
    <col min="527" max="530" width="17" customWidth="1"/>
    <col min="774" max="774" width="10.85546875" bestFit="1" customWidth="1"/>
    <col min="775" max="775" width="10" customWidth="1"/>
    <col min="776" max="776" width="10.140625" bestFit="1" customWidth="1"/>
    <col min="777" max="777" width="17.28515625" bestFit="1" customWidth="1"/>
    <col min="778" max="778" width="10.140625" bestFit="1" customWidth="1"/>
    <col min="779" max="779" width="17.28515625" bestFit="1" customWidth="1"/>
    <col min="781" max="781" width="10.5703125" customWidth="1"/>
    <col min="783" max="786" width="17" customWidth="1"/>
    <col min="1030" max="1030" width="10.85546875" bestFit="1" customWidth="1"/>
    <col min="1031" max="1031" width="10" customWidth="1"/>
    <col min="1032" max="1032" width="10.140625" bestFit="1" customWidth="1"/>
    <col min="1033" max="1033" width="17.28515625" bestFit="1" customWidth="1"/>
    <col min="1034" max="1034" width="10.140625" bestFit="1" customWidth="1"/>
    <col min="1035" max="1035" width="17.28515625" bestFit="1" customWidth="1"/>
    <col min="1037" max="1037" width="10.5703125" customWidth="1"/>
    <col min="1039" max="1042" width="17" customWidth="1"/>
    <col min="1286" max="1286" width="10.85546875" bestFit="1" customWidth="1"/>
    <col min="1287" max="1287" width="10" customWidth="1"/>
    <col min="1288" max="1288" width="10.140625" bestFit="1" customWidth="1"/>
    <col min="1289" max="1289" width="17.28515625" bestFit="1" customWidth="1"/>
    <col min="1290" max="1290" width="10.140625" bestFit="1" customWidth="1"/>
    <col min="1291" max="1291" width="17.28515625" bestFit="1" customWidth="1"/>
    <col min="1293" max="1293" width="10.5703125" customWidth="1"/>
    <col min="1295" max="1298" width="17" customWidth="1"/>
    <col min="1542" max="1542" width="10.85546875" bestFit="1" customWidth="1"/>
    <col min="1543" max="1543" width="10" customWidth="1"/>
    <col min="1544" max="1544" width="10.140625" bestFit="1" customWidth="1"/>
    <col min="1545" max="1545" width="17.28515625" bestFit="1" customWidth="1"/>
    <col min="1546" max="1546" width="10.140625" bestFit="1" customWidth="1"/>
    <col min="1547" max="1547" width="17.28515625" bestFit="1" customWidth="1"/>
    <col min="1549" max="1549" width="10.5703125" customWidth="1"/>
    <col min="1551" max="1554" width="17" customWidth="1"/>
    <col min="1798" max="1798" width="10.85546875" bestFit="1" customWidth="1"/>
    <col min="1799" max="1799" width="10" customWidth="1"/>
    <col min="1800" max="1800" width="10.140625" bestFit="1" customWidth="1"/>
    <col min="1801" max="1801" width="17.28515625" bestFit="1" customWidth="1"/>
    <col min="1802" max="1802" width="10.140625" bestFit="1" customWidth="1"/>
    <col min="1803" max="1803" width="17.28515625" bestFit="1" customWidth="1"/>
    <col min="1805" max="1805" width="10.5703125" customWidth="1"/>
    <col min="1807" max="1810" width="17" customWidth="1"/>
    <col min="2054" max="2054" width="10.85546875" bestFit="1" customWidth="1"/>
    <col min="2055" max="2055" width="10" customWidth="1"/>
    <col min="2056" max="2056" width="10.140625" bestFit="1" customWidth="1"/>
    <col min="2057" max="2057" width="17.28515625" bestFit="1" customWidth="1"/>
    <col min="2058" max="2058" width="10.140625" bestFit="1" customWidth="1"/>
    <col min="2059" max="2059" width="17.28515625" bestFit="1" customWidth="1"/>
    <col min="2061" max="2061" width="10.5703125" customWidth="1"/>
    <col min="2063" max="2066" width="17" customWidth="1"/>
    <col min="2310" max="2310" width="10.85546875" bestFit="1" customWidth="1"/>
    <col min="2311" max="2311" width="10" customWidth="1"/>
    <col min="2312" max="2312" width="10.140625" bestFit="1" customWidth="1"/>
    <col min="2313" max="2313" width="17.28515625" bestFit="1" customWidth="1"/>
    <col min="2314" max="2314" width="10.140625" bestFit="1" customWidth="1"/>
    <col min="2315" max="2315" width="17.28515625" bestFit="1" customWidth="1"/>
    <col min="2317" max="2317" width="10.5703125" customWidth="1"/>
    <col min="2319" max="2322" width="17" customWidth="1"/>
    <col min="2566" max="2566" width="10.85546875" bestFit="1" customWidth="1"/>
    <col min="2567" max="2567" width="10" customWidth="1"/>
    <col min="2568" max="2568" width="10.140625" bestFit="1" customWidth="1"/>
    <col min="2569" max="2569" width="17.28515625" bestFit="1" customWidth="1"/>
    <col min="2570" max="2570" width="10.140625" bestFit="1" customWidth="1"/>
    <col min="2571" max="2571" width="17.28515625" bestFit="1" customWidth="1"/>
    <col min="2573" max="2573" width="10.5703125" customWidth="1"/>
    <col min="2575" max="2578" width="17" customWidth="1"/>
    <col min="2822" max="2822" width="10.85546875" bestFit="1" customWidth="1"/>
    <col min="2823" max="2823" width="10" customWidth="1"/>
    <col min="2824" max="2824" width="10.140625" bestFit="1" customWidth="1"/>
    <col min="2825" max="2825" width="17.28515625" bestFit="1" customWidth="1"/>
    <col min="2826" max="2826" width="10.140625" bestFit="1" customWidth="1"/>
    <col min="2827" max="2827" width="17.28515625" bestFit="1" customWidth="1"/>
    <col min="2829" max="2829" width="10.5703125" customWidth="1"/>
    <col min="2831" max="2834" width="17" customWidth="1"/>
    <col min="3078" max="3078" width="10.85546875" bestFit="1" customWidth="1"/>
    <col min="3079" max="3079" width="10" customWidth="1"/>
    <col min="3080" max="3080" width="10.140625" bestFit="1" customWidth="1"/>
    <col min="3081" max="3081" width="17.28515625" bestFit="1" customWidth="1"/>
    <col min="3082" max="3082" width="10.140625" bestFit="1" customWidth="1"/>
    <col min="3083" max="3083" width="17.28515625" bestFit="1" customWidth="1"/>
    <col min="3085" max="3085" width="10.5703125" customWidth="1"/>
    <col min="3087" max="3090" width="17" customWidth="1"/>
    <col min="3334" max="3334" width="10.85546875" bestFit="1" customWidth="1"/>
    <col min="3335" max="3335" width="10" customWidth="1"/>
    <col min="3336" max="3336" width="10.140625" bestFit="1" customWidth="1"/>
    <col min="3337" max="3337" width="17.28515625" bestFit="1" customWidth="1"/>
    <col min="3338" max="3338" width="10.140625" bestFit="1" customWidth="1"/>
    <col min="3339" max="3339" width="17.28515625" bestFit="1" customWidth="1"/>
    <col min="3341" max="3341" width="10.5703125" customWidth="1"/>
    <col min="3343" max="3346" width="17" customWidth="1"/>
    <col min="3590" max="3590" width="10.85546875" bestFit="1" customWidth="1"/>
    <col min="3591" max="3591" width="10" customWidth="1"/>
    <col min="3592" max="3592" width="10.140625" bestFit="1" customWidth="1"/>
    <col min="3593" max="3593" width="17.28515625" bestFit="1" customWidth="1"/>
    <col min="3594" max="3594" width="10.140625" bestFit="1" customWidth="1"/>
    <col min="3595" max="3595" width="17.28515625" bestFit="1" customWidth="1"/>
    <col min="3597" max="3597" width="10.5703125" customWidth="1"/>
    <col min="3599" max="3602" width="17" customWidth="1"/>
    <col min="3846" max="3846" width="10.85546875" bestFit="1" customWidth="1"/>
    <col min="3847" max="3847" width="10" customWidth="1"/>
    <col min="3848" max="3848" width="10.140625" bestFit="1" customWidth="1"/>
    <col min="3849" max="3849" width="17.28515625" bestFit="1" customWidth="1"/>
    <col min="3850" max="3850" width="10.140625" bestFit="1" customWidth="1"/>
    <col min="3851" max="3851" width="17.28515625" bestFit="1" customWidth="1"/>
    <col min="3853" max="3853" width="10.5703125" customWidth="1"/>
    <col min="3855" max="3858" width="17" customWidth="1"/>
    <col min="4102" max="4102" width="10.85546875" bestFit="1" customWidth="1"/>
    <col min="4103" max="4103" width="10" customWidth="1"/>
    <col min="4104" max="4104" width="10.140625" bestFit="1" customWidth="1"/>
    <col min="4105" max="4105" width="17.28515625" bestFit="1" customWidth="1"/>
    <col min="4106" max="4106" width="10.140625" bestFit="1" customWidth="1"/>
    <col min="4107" max="4107" width="17.28515625" bestFit="1" customWidth="1"/>
    <col min="4109" max="4109" width="10.5703125" customWidth="1"/>
    <col min="4111" max="4114" width="17" customWidth="1"/>
    <col min="4358" max="4358" width="10.85546875" bestFit="1" customWidth="1"/>
    <col min="4359" max="4359" width="10" customWidth="1"/>
    <col min="4360" max="4360" width="10.140625" bestFit="1" customWidth="1"/>
    <col min="4361" max="4361" width="17.28515625" bestFit="1" customWidth="1"/>
    <col min="4362" max="4362" width="10.140625" bestFit="1" customWidth="1"/>
    <col min="4363" max="4363" width="17.28515625" bestFit="1" customWidth="1"/>
    <col min="4365" max="4365" width="10.5703125" customWidth="1"/>
    <col min="4367" max="4370" width="17" customWidth="1"/>
    <col min="4614" max="4614" width="10.85546875" bestFit="1" customWidth="1"/>
    <col min="4615" max="4615" width="10" customWidth="1"/>
    <col min="4616" max="4616" width="10.140625" bestFit="1" customWidth="1"/>
    <col min="4617" max="4617" width="17.28515625" bestFit="1" customWidth="1"/>
    <col min="4618" max="4618" width="10.140625" bestFit="1" customWidth="1"/>
    <col min="4619" max="4619" width="17.28515625" bestFit="1" customWidth="1"/>
    <col min="4621" max="4621" width="10.5703125" customWidth="1"/>
    <col min="4623" max="4626" width="17" customWidth="1"/>
    <col min="4870" max="4870" width="10.85546875" bestFit="1" customWidth="1"/>
    <col min="4871" max="4871" width="10" customWidth="1"/>
    <col min="4872" max="4872" width="10.140625" bestFit="1" customWidth="1"/>
    <col min="4873" max="4873" width="17.28515625" bestFit="1" customWidth="1"/>
    <col min="4874" max="4874" width="10.140625" bestFit="1" customWidth="1"/>
    <col min="4875" max="4875" width="17.28515625" bestFit="1" customWidth="1"/>
    <col min="4877" max="4877" width="10.5703125" customWidth="1"/>
    <col min="4879" max="4882" width="17" customWidth="1"/>
    <col min="5126" max="5126" width="10.85546875" bestFit="1" customWidth="1"/>
    <col min="5127" max="5127" width="10" customWidth="1"/>
    <col min="5128" max="5128" width="10.140625" bestFit="1" customWidth="1"/>
    <col min="5129" max="5129" width="17.28515625" bestFit="1" customWidth="1"/>
    <col min="5130" max="5130" width="10.140625" bestFit="1" customWidth="1"/>
    <col min="5131" max="5131" width="17.28515625" bestFit="1" customWidth="1"/>
    <col min="5133" max="5133" width="10.5703125" customWidth="1"/>
    <col min="5135" max="5138" width="17" customWidth="1"/>
    <col min="5382" max="5382" width="10.85546875" bestFit="1" customWidth="1"/>
    <col min="5383" max="5383" width="10" customWidth="1"/>
    <col min="5384" max="5384" width="10.140625" bestFit="1" customWidth="1"/>
    <col min="5385" max="5385" width="17.28515625" bestFit="1" customWidth="1"/>
    <col min="5386" max="5386" width="10.140625" bestFit="1" customWidth="1"/>
    <col min="5387" max="5387" width="17.28515625" bestFit="1" customWidth="1"/>
    <col min="5389" max="5389" width="10.5703125" customWidth="1"/>
    <col min="5391" max="5394" width="17" customWidth="1"/>
    <col min="5638" max="5638" width="10.85546875" bestFit="1" customWidth="1"/>
    <col min="5639" max="5639" width="10" customWidth="1"/>
    <col min="5640" max="5640" width="10.140625" bestFit="1" customWidth="1"/>
    <col min="5641" max="5641" width="17.28515625" bestFit="1" customWidth="1"/>
    <col min="5642" max="5642" width="10.140625" bestFit="1" customWidth="1"/>
    <col min="5643" max="5643" width="17.28515625" bestFit="1" customWidth="1"/>
    <col min="5645" max="5645" width="10.5703125" customWidth="1"/>
    <col min="5647" max="5650" width="17" customWidth="1"/>
    <col min="5894" max="5894" width="10.85546875" bestFit="1" customWidth="1"/>
    <col min="5895" max="5895" width="10" customWidth="1"/>
    <col min="5896" max="5896" width="10.140625" bestFit="1" customWidth="1"/>
    <col min="5897" max="5897" width="17.28515625" bestFit="1" customWidth="1"/>
    <col min="5898" max="5898" width="10.140625" bestFit="1" customWidth="1"/>
    <col min="5899" max="5899" width="17.28515625" bestFit="1" customWidth="1"/>
    <col min="5901" max="5901" width="10.5703125" customWidth="1"/>
    <col min="5903" max="5906" width="17" customWidth="1"/>
    <col min="6150" max="6150" width="10.85546875" bestFit="1" customWidth="1"/>
    <col min="6151" max="6151" width="10" customWidth="1"/>
    <col min="6152" max="6152" width="10.140625" bestFit="1" customWidth="1"/>
    <col min="6153" max="6153" width="17.28515625" bestFit="1" customWidth="1"/>
    <col min="6154" max="6154" width="10.140625" bestFit="1" customWidth="1"/>
    <col min="6155" max="6155" width="17.28515625" bestFit="1" customWidth="1"/>
    <col min="6157" max="6157" width="10.5703125" customWidth="1"/>
    <col min="6159" max="6162" width="17" customWidth="1"/>
    <col min="6406" max="6406" width="10.85546875" bestFit="1" customWidth="1"/>
    <col min="6407" max="6407" width="10" customWidth="1"/>
    <col min="6408" max="6408" width="10.140625" bestFit="1" customWidth="1"/>
    <col min="6409" max="6409" width="17.28515625" bestFit="1" customWidth="1"/>
    <col min="6410" max="6410" width="10.140625" bestFit="1" customWidth="1"/>
    <col min="6411" max="6411" width="17.28515625" bestFit="1" customWidth="1"/>
    <col min="6413" max="6413" width="10.5703125" customWidth="1"/>
    <col min="6415" max="6418" width="17" customWidth="1"/>
    <col min="6662" max="6662" width="10.85546875" bestFit="1" customWidth="1"/>
    <col min="6663" max="6663" width="10" customWidth="1"/>
    <col min="6664" max="6664" width="10.140625" bestFit="1" customWidth="1"/>
    <col min="6665" max="6665" width="17.28515625" bestFit="1" customWidth="1"/>
    <col min="6666" max="6666" width="10.140625" bestFit="1" customWidth="1"/>
    <col min="6667" max="6667" width="17.28515625" bestFit="1" customWidth="1"/>
    <col min="6669" max="6669" width="10.5703125" customWidth="1"/>
    <col min="6671" max="6674" width="17" customWidth="1"/>
    <col min="6918" max="6918" width="10.85546875" bestFit="1" customWidth="1"/>
    <col min="6919" max="6919" width="10" customWidth="1"/>
    <col min="6920" max="6920" width="10.140625" bestFit="1" customWidth="1"/>
    <col min="6921" max="6921" width="17.28515625" bestFit="1" customWidth="1"/>
    <col min="6922" max="6922" width="10.140625" bestFit="1" customWidth="1"/>
    <col min="6923" max="6923" width="17.28515625" bestFit="1" customWidth="1"/>
    <col min="6925" max="6925" width="10.5703125" customWidth="1"/>
    <col min="6927" max="6930" width="17" customWidth="1"/>
    <col min="7174" max="7174" width="10.85546875" bestFit="1" customWidth="1"/>
    <col min="7175" max="7175" width="10" customWidth="1"/>
    <col min="7176" max="7176" width="10.140625" bestFit="1" customWidth="1"/>
    <col min="7177" max="7177" width="17.28515625" bestFit="1" customWidth="1"/>
    <col min="7178" max="7178" width="10.140625" bestFit="1" customWidth="1"/>
    <col min="7179" max="7179" width="17.28515625" bestFit="1" customWidth="1"/>
    <col min="7181" max="7181" width="10.5703125" customWidth="1"/>
    <col min="7183" max="7186" width="17" customWidth="1"/>
    <col min="7430" max="7430" width="10.85546875" bestFit="1" customWidth="1"/>
    <col min="7431" max="7431" width="10" customWidth="1"/>
    <col min="7432" max="7432" width="10.140625" bestFit="1" customWidth="1"/>
    <col min="7433" max="7433" width="17.28515625" bestFit="1" customWidth="1"/>
    <col min="7434" max="7434" width="10.140625" bestFit="1" customWidth="1"/>
    <col min="7435" max="7435" width="17.28515625" bestFit="1" customWidth="1"/>
    <col min="7437" max="7437" width="10.5703125" customWidth="1"/>
    <col min="7439" max="7442" width="17" customWidth="1"/>
    <col min="7686" max="7686" width="10.85546875" bestFit="1" customWidth="1"/>
    <col min="7687" max="7687" width="10" customWidth="1"/>
    <col min="7688" max="7688" width="10.140625" bestFit="1" customWidth="1"/>
    <col min="7689" max="7689" width="17.28515625" bestFit="1" customWidth="1"/>
    <col min="7690" max="7690" width="10.140625" bestFit="1" customWidth="1"/>
    <col min="7691" max="7691" width="17.28515625" bestFit="1" customWidth="1"/>
    <col min="7693" max="7693" width="10.5703125" customWidth="1"/>
    <col min="7695" max="7698" width="17" customWidth="1"/>
    <col min="7942" max="7942" width="10.85546875" bestFit="1" customWidth="1"/>
    <col min="7943" max="7943" width="10" customWidth="1"/>
    <col min="7944" max="7944" width="10.140625" bestFit="1" customWidth="1"/>
    <col min="7945" max="7945" width="17.28515625" bestFit="1" customWidth="1"/>
    <col min="7946" max="7946" width="10.140625" bestFit="1" customWidth="1"/>
    <col min="7947" max="7947" width="17.28515625" bestFit="1" customWidth="1"/>
    <col min="7949" max="7949" width="10.5703125" customWidth="1"/>
    <col min="7951" max="7954" width="17" customWidth="1"/>
    <col min="8198" max="8198" width="10.85546875" bestFit="1" customWidth="1"/>
    <col min="8199" max="8199" width="10" customWidth="1"/>
    <col min="8200" max="8200" width="10.140625" bestFit="1" customWidth="1"/>
    <col min="8201" max="8201" width="17.28515625" bestFit="1" customWidth="1"/>
    <col min="8202" max="8202" width="10.140625" bestFit="1" customWidth="1"/>
    <col min="8203" max="8203" width="17.28515625" bestFit="1" customWidth="1"/>
    <col min="8205" max="8205" width="10.5703125" customWidth="1"/>
    <col min="8207" max="8210" width="17" customWidth="1"/>
    <col min="8454" max="8454" width="10.85546875" bestFit="1" customWidth="1"/>
    <col min="8455" max="8455" width="10" customWidth="1"/>
    <col min="8456" max="8456" width="10.140625" bestFit="1" customWidth="1"/>
    <col min="8457" max="8457" width="17.28515625" bestFit="1" customWidth="1"/>
    <col min="8458" max="8458" width="10.140625" bestFit="1" customWidth="1"/>
    <col min="8459" max="8459" width="17.28515625" bestFit="1" customWidth="1"/>
    <col min="8461" max="8461" width="10.5703125" customWidth="1"/>
    <col min="8463" max="8466" width="17" customWidth="1"/>
    <col min="8710" max="8710" width="10.85546875" bestFit="1" customWidth="1"/>
    <col min="8711" max="8711" width="10" customWidth="1"/>
    <col min="8712" max="8712" width="10.140625" bestFit="1" customWidth="1"/>
    <col min="8713" max="8713" width="17.28515625" bestFit="1" customWidth="1"/>
    <col min="8714" max="8714" width="10.140625" bestFit="1" customWidth="1"/>
    <col min="8715" max="8715" width="17.28515625" bestFit="1" customWidth="1"/>
    <col min="8717" max="8717" width="10.5703125" customWidth="1"/>
    <col min="8719" max="8722" width="17" customWidth="1"/>
    <col min="8966" max="8966" width="10.85546875" bestFit="1" customWidth="1"/>
    <col min="8967" max="8967" width="10" customWidth="1"/>
    <col min="8968" max="8968" width="10.140625" bestFit="1" customWidth="1"/>
    <col min="8969" max="8969" width="17.28515625" bestFit="1" customWidth="1"/>
    <col min="8970" max="8970" width="10.140625" bestFit="1" customWidth="1"/>
    <col min="8971" max="8971" width="17.28515625" bestFit="1" customWidth="1"/>
    <col min="8973" max="8973" width="10.5703125" customWidth="1"/>
    <col min="8975" max="8978" width="17" customWidth="1"/>
    <col min="9222" max="9222" width="10.85546875" bestFit="1" customWidth="1"/>
    <col min="9223" max="9223" width="10" customWidth="1"/>
    <col min="9224" max="9224" width="10.140625" bestFit="1" customWidth="1"/>
    <col min="9225" max="9225" width="17.28515625" bestFit="1" customWidth="1"/>
    <col min="9226" max="9226" width="10.140625" bestFit="1" customWidth="1"/>
    <col min="9227" max="9227" width="17.28515625" bestFit="1" customWidth="1"/>
    <col min="9229" max="9229" width="10.5703125" customWidth="1"/>
    <col min="9231" max="9234" width="17" customWidth="1"/>
    <col min="9478" max="9478" width="10.85546875" bestFit="1" customWidth="1"/>
    <col min="9479" max="9479" width="10" customWidth="1"/>
    <col min="9480" max="9480" width="10.140625" bestFit="1" customWidth="1"/>
    <col min="9481" max="9481" width="17.28515625" bestFit="1" customWidth="1"/>
    <col min="9482" max="9482" width="10.140625" bestFit="1" customWidth="1"/>
    <col min="9483" max="9483" width="17.28515625" bestFit="1" customWidth="1"/>
    <col min="9485" max="9485" width="10.5703125" customWidth="1"/>
    <col min="9487" max="9490" width="17" customWidth="1"/>
    <col min="9734" max="9734" width="10.85546875" bestFit="1" customWidth="1"/>
    <col min="9735" max="9735" width="10" customWidth="1"/>
    <col min="9736" max="9736" width="10.140625" bestFit="1" customWidth="1"/>
    <col min="9737" max="9737" width="17.28515625" bestFit="1" customWidth="1"/>
    <col min="9738" max="9738" width="10.140625" bestFit="1" customWidth="1"/>
    <col min="9739" max="9739" width="17.28515625" bestFit="1" customWidth="1"/>
    <col min="9741" max="9741" width="10.5703125" customWidth="1"/>
    <col min="9743" max="9746" width="17" customWidth="1"/>
    <col min="9990" max="9990" width="10.85546875" bestFit="1" customWidth="1"/>
    <col min="9991" max="9991" width="10" customWidth="1"/>
    <col min="9992" max="9992" width="10.140625" bestFit="1" customWidth="1"/>
    <col min="9993" max="9993" width="17.28515625" bestFit="1" customWidth="1"/>
    <col min="9994" max="9994" width="10.140625" bestFit="1" customWidth="1"/>
    <col min="9995" max="9995" width="17.28515625" bestFit="1" customWidth="1"/>
    <col min="9997" max="9997" width="10.5703125" customWidth="1"/>
    <col min="9999" max="10002" width="17" customWidth="1"/>
    <col min="10246" max="10246" width="10.85546875" bestFit="1" customWidth="1"/>
    <col min="10247" max="10247" width="10" customWidth="1"/>
    <col min="10248" max="10248" width="10.140625" bestFit="1" customWidth="1"/>
    <col min="10249" max="10249" width="17.28515625" bestFit="1" customWidth="1"/>
    <col min="10250" max="10250" width="10.140625" bestFit="1" customWidth="1"/>
    <col min="10251" max="10251" width="17.28515625" bestFit="1" customWidth="1"/>
    <col min="10253" max="10253" width="10.5703125" customWidth="1"/>
    <col min="10255" max="10258" width="17" customWidth="1"/>
    <col min="10502" max="10502" width="10.85546875" bestFit="1" customWidth="1"/>
    <col min="10503" max="10503" width="10" customWidth="1"/>
    <col min="10504" max="10504" width="10.140625" bestFit="1" customWidth="1"/>
    <col min="10505" max="10505" width="17.28515625" bestFit="1" customWidth="1"/>
    <col min="10506" max="10506" width="10.140625" bestFit="1" customWidth="1"/>
    <col min="10507" max="10507" width="17.28515625" bestFit="1" customWidth="1"/>
    <col min="10509" max="10509" width="10.5703125" customWidth="1"/>
    <col min="10511" max="10514" width="17" customWidth="1"/>
    <col min="10758" max="10758" width="10.85546875" bestFit="1" customWidth="1"/>
    <col min="10759" max="10759" width="10" customWidth="1"/>
    <col min="10760" max="10760" width="10.140625" bestFit="1" customWidth="1"/>
    <col min="10761" max="10761" width="17.28515625" bestFit="1" customWidth="1"/>
    <col min="10762" max="10762" width="10.140625" bestFit="1" customWidth="1"/>
    <col min="10763" max="10763" width="17.28515625" bestFit="1" customWidth="1"/>
    <col min="10765" max="10765" width="10.5703125" customWidth="1"/>
    <col min="10767" max="10770" width="17" customWidth="1"/>
    <col min="11014" max="11014" width="10.85546875" bestFit="1" customWidth="1"/>
    <col min="11015" max="11015" width="10" customWidth="1"/>
    <col min="11016" max="11016" width="10.140625" bestFit="1" customWidth="1"/>
    <col min="11017" max="11017" width="17.28515625" bestFit="1" customWidth="1"/>
    <col min="11018" max="11018" width="10.140625" bestFit="1" customWidth="1"/>
    <col min="11019" max="11019" width="17.28515625" bestFit="1" customWidth="1"/>
    <col min="11021" max="11021" width="10.5703125" customWidth="1"/>
    <col min="11023" max="11026" width="17" customWidth="1"/>
    <col min="11270" max="11270" width="10.85546875" bestFit="1" customWidth="1"/>
    <col min="11271" max="11271" width="10" customWidth="1"/>
    <col min="11272" max="11272" width="10.140625" bestFit="1" customWidth="1"/>
    <col min="11273" max="11273" width="17.28515625" bestFit="1" customWidth="1"/>
    <col min="11274" max="11274" width="10.140625" bestFit="1" customWidth="1"/>
    <col min="11275" max="11275" width="17.28515625" bestFit="1" customWidth="1"/>
    <col min="11277" max="11277" width="10.5703125" customWidth="1"/>
    <col min="11279" max="11282" width="17" customWidth="1"/>
    <col min="11526" max="11526" width="10.85546875" bestFit="1" customWidth="1"/>
    <col min="11527" max="11527" width="10" customWidth="1"/>
    <col min="11528" max="11528" width="10.140625" bestFit="1" customWidth="1"/>
    <col min="11529" max="11529" width="17.28515625" bestFit="1" customWidth="1"/>
    <col min="11530" max="11530" width="10.140625" bestFit="1" customWidth="1"/>
    <col min="11531" max="11531" width="17.28515625" bestFit="1" customWidth="1"/>
    <col min="11533" max="11533" width="10.5703125" customWidth="1"/>
    <col min="11535" max="11538" width="17" customWidth="1"/>
    <col min="11782" max="11782" width="10.85546875" bestFit="1" customWidth="1"/>
    <col min="11783" max="11783" width="10" customWidth="1"/>
    <col min="11784" max="11784" width="10.140625" bestFit="1" customWidth="1"/>
    <col min="11785" max="11785" width="17.28515625" bestFit="1" customWidth="1"/>
    <col min="11786" max="11786" width="10.140625" bestFit="1" customWidth="1"/>
    <col min="11787" max="11787" width="17.28515625" bestFit="1" customWidth="1"/>
    <col min="11789" max="11789" width="10.5703125" customWidth="1"/>
    <col min="11791" max="11794" width="17" customWidth="1"/>
    <col min="12038" max="12038" width="10.85546875" bestFit="1" customWidth="1"/>
    <col min="12039" max="12039" width="10" customWidth="1"/>
    <col min="12040" max="12040" width="10.140625" bestFit="1" customWidth="1"/>
    <col min="12041" max="12041" width="17.28515625" bestFit="1" customWidth="1"/>
    <col min="12042" max="12042" width="10.140625" bestFit="1" customWidth="1"/>
    <col min="12043" max="12043" width="17.28515625" bestFit="1" customWidth="1"/>
    <col min="12045" max="12045" width="10.5703125" customWidth="1"/>
    <col min="12047" max="12050" width="17" customWidth="1"/>
    <col min="12294" max="12294" width="10.85546875" bestFit="1" customWidth="1"/>
    <col min="12295" max="12295" width="10" customWidth="1"/>
    <col min="12296" max="12296" width="10.140625" bestFit="1" customWidth="1"/>
    <col min="12297" max="12297" width="17.28515625" bestFit="1" customWidth="1"/>
    <col min="12298" max="12298" width="10.140625" bestFit="1" customWidth="1"/>
    <col min="12299" max="12299" width="17.28515625" bestFit="1" customWidth="1"/>
    <col min="12301" max="12301" width="10.5703125" customWidth="1"/>
    <col min="12303" max="12306" width="17" customWidth="1"/>
    <col min="12550" max="12550" width="10.85546875" bestFit="1" customWidth="1"/>
    <col min="12551" max="12551" width="10" customWidth="1"/>
    <col min="12552" max="12552" width="10.140625" bestFit="1" customWidth="1"/>
    <col min="12553" max="12553" width="17.28515625" bestFit="1" customWidth="1"/>
    <col min="12554" max="12554" width="10.140625" bestFit="1" customWidth="1"/>
    <col min="12555" max="12555" width="17.28515625" bestFit="1" customWidth="1"/>
    <col min="12557" max="12557" width="10.5703125" customWidth="1"/>
    <col min="12559" max="12562" width="17" customWidth="1"/>
    <col min="12806" max="12806" width="10.85546875" bestFit="1" customWidth="1"/>
    <col min="12807" max="12807" width="10" customWidth="1"/>
    <col min="12808" max="12808" width="10.140625" bestFit="1" customWidth="1"/>
    <col min="12809" max="12809" width="17.28515625" bestFit="1" customWidth="1"/>
    <col min="12810" max="12810" width="10.140625" bestFit="1" customWidth="1"/>
    <col min="12811" max="12811" width="17.28515625" bestFit="1" customWidth="1"/>
    <col min="12813" max="12813" width="10.5703125" customWidth="1"/>
    <col min="12815" max="12818" width="17" customWidth="1"/>
    <col min="13062" max="13062" width="10.85546875" bestFit="1" customWidth="1"/>
    <col min="13063" max="13063" width="10" customWidth="1"/>
    <col min="13064" max="13064" width="10.140625" bestFit="1" customWidth="1"/>
    <col min="13065" max="13065" width="17.28515625" bestFit="1" customWidth="1"/>
    <col min="13066" max="13066" width="10.140625" bestFit="1" customWidth="1"/>
    <col min="13067" max="13067" width="17.28515625" bestFit="1" customWidth="1"/>
    <col min="13069" max="13069" width="10.5703125" customWidth="1"/>
    <col min="13071" max="13074" width="17" customWidth="1"/>
    <col min="13318" max="13318" width="10.85546875" bestFit="1" customWidth="1"/>
    <col min="13319" max="13319" width="10" customWidth="1"/>
    <col min="13320" max="13320" width="10.140625" bestFit="1" customWidth="1"/>
    <col min="13321" max="13321" width="17.28515625" bestFit="1" customWidth="1"/>
    <col min="13322" max="13322" width="10.140625" bestFit="1" customWidth="1"/>
    <col min="13323" max="13323" width="17.28515625" bestFit="1" customWidth="1"/>
    <col min="13325" max="13325" width="10.5703125" customWidth="1"/>
    <col min="13327" max="13330" width="17" customWidth="1"/>
    <col min="13574" max="13574" width="10.85546875" bestFit="1" customWidth="1"/>
    <col min="13575" max="13575" width="10" customWidth="1"/>
    <col min="13576" max="13576" width="10.140625" bestFit="1" customWidth="1"/>
    <col min="13577" max="13577" width="17.28515625" bestFit="1" customWidth="1"/>
    <col min="13578" max="13578" width="10.140625" bestFit="1" customWidth="1"/>
    <col min="13579" max="13579" width="17.28515625" bestFit="1" customWidth="1"/>
    <col min="13581" max="13581" width="10.5703125" customWidth="1"/>
    <col min="13583" max="13586" width="17" customWidth="1"/>
    <col min="13830" max="13830" width="10.85546875" bestFit="1" customWidth="1"/>
    <col min="13831" max="13831" width="10" customWidth="1"/>
    <col min="13832" max="13832" width="10.140625" bestFit="1" customWidth="1"/>
    <col min="13833" max="13833" width="17.28515625" bestFit="1" customWidth="1"/>
    <col min="13834" max="13834" width="10.140625" bestFit="1" customWidth="1"/>
    <col min="13835" max="13835" width="17.28515625" bestFit="1" customWidth="1"/>
    <col min="13837" max="13837" width="10.5703125" customWidth="1"/>
    <col min="13839" max="13842" width="17" customWidth="1"/>
    <col min="14086" max="14086" width="10.85546875" bestFit="1" customWidth="1"/>
    <col min="14087" max="14087" width="10" customWidth="1"/>
    <col min="14088" max="14088" width="10.140625" bestFit="1" customWidth="1"/>
    <col min="14089" max="14089" width="17.28515625" bestFit="1" customWidth="1"/>
    <col min="14090" max="14090" width="10.140625" bestFit="1" customWidth="1"/>
    <col min="14091" max="14091" width="17.28515625" bestFit="1" customWidth="1"/>
    <col min="14093" max="14093" width="10.5703125" customWidth="1"/>
    <col min="14095" max="14098" width="17" customWidth="1"/>
    <col min="14342" max="14342" width="10.85546875" bestFit="1" customWidth="1"/>
    <col min="14343" max="14343" width="10" customWidth="1"/>
    <col min="14344" max="14344" width="10.140625" bestFit="1" customWidth="1"/>
    <col min="14345" max="14345" width="17.28515625" bestFit="1" customWidth="1"/>
    <col min="14346" max="14346" width="10.140625" bestFit="1" customWidth="1"/>
    <col min="14347" max="14347" width="17.28515625" bestFit="1" customWidth="1"/>
    <col min="14349" max="14349" width="10.5703125" customWidth="1"/>
    <col min="14351" max="14354" width="17" customWidth="1"/>
    <col min="14598" max="14598" width="10.85546875" bestFit="1" customWidth="1"/>
    <col min="14599" max="14599" width="10" customWidth="1"/>
    <col min="14600" max="14600" width="10.140625" bestFit="1" customWidth="1"/>
    <col min="14601" max="14601" width="17.28515625" bestFit="1" customWidth="1"/>
    <col min="14602" max="14602" width="10.140625" bestFit="1" customWidth="1"/>
    <col min="14603" max="14603" width="17.28515625" bestFit="1" customWidth="1"/>
    <col min="14605" max="14605" width="10.5703125" customWidth="1"/>
    <col min="14607" max="14610" width="17" customWidth="1"/>
    <col min="14854" max="14854" width="10.85546875" bestFit="1" customWidth="1"/>
    <col min="14855" max="14855" width="10" customWidth="1"/>
    <col min="14856" max="14856" width="10.140625" bestFit="1" customWidth="1"/>
    <col min="14857" max="14857" width="17.28515625" bestFit="1" customWidth="1"/>
    <col min="14858" max="14858" width="10.140625" bestFit="1" customWidth="1"/>
    <col min="14859" max="14859" width="17.28515625" bestFit="1" customWidth="1"/>
    <col min="14861" max="14861" width="10.5703125" customWidth="1"/>
    <col min="14863" max="14866" width="17" customWidth="1"/>
    <col min="15110" max="15110" width="10.85546875" bestFit="1" customWidth="1"/>
    <col min="15111" max="15111" width="10" customWidth="1"/>
    <col min="15112" max="15112" width="10.140625" bestFit="1" customWidth="1"/>
    <col min="15113" max="15113" width="17.28515625" bestFit="1" customWidth="1"/>
    <col min="15114" max="15114" width="10.140625" bestFit="1" customWidth="1"/>
    <col min="15115" max="15115" width="17.28515625" bestFit="1" customWidth="1"/>
    <col min="15117" max="15117" width="10.5703125" customWidth="1"/>
    <col min="15119" max="15122" width="17" customWidth="1"/>
    <col min="15366" max="15366" width="10.85546875" bestFit="1" customWidth="1"/>
    <col min="15367" max="15367" width="10" customWidth="1"/>
    <col min="15368" max="15368" width="10.140625" bestFit="1" customWidth="1"/>
    <col min="15369" max="15369" width="17.28515625" bestFit="1" customWidth="1"/>
    <col min="15370" max="15370" width="10.140625" bestFit="1" customWidth="1"/>
    <col min="15371" max="15371" width="17.28515625" bestFit="1" customWidth="1"/>
    <col min="15373" max="15373" width="10.5703125" customWidth="1"/>
    <col min="15375" max="15378" width="17" customWidth="1"/>
    <col min="15622" max="15622" width="10.85546875" bestFit="1" customWidth="1"/>
    <col min="15623" max="15623" width="10" customWidth="1"/>
    <col min="15624" max="15624" width="10.140625" bestFit="1" customWidth="1"/>
    <col min="15625" max="15625" width="17.28515625" bestFit="1" customWidth="1"/>
    <col min="15626" max="15626" width="10.140625" bestFit="1" customWidth="1"/>
    <col min="15627" max="15627" width="17.28515625" bestFit="1" customWidth="1"/>
    <col min="15629" max="15629" width="10.5703125" customWidth="1"/>
    <col min="15631" max="15634" width="17" customWidth="1"/>
    <col min="15878" max="15878" width="10.85546875" bestFit="1" customWidth="1"/>
    <col min="15879" max="15879" width="10" customWidth="1"/>
    <col min="15880" max="15880" width="10.140625" bestFit="1" customWidth="1"/>
    <col min="15881" max="15881" width="17.28515625" bestFit="1" customWidth="1"/>
    <col min="15882" max="15882" width="10.140625" bestFit="1" customWidth="1"/>
    <col min="15883" max="15883" width="17.28515625" bestFit="1" customWidth="1"/>
    <col min="15885" max="15885" width="10.5703125" customWidth="1"/>
    <col min="15887" max="15890" width="17" customWidth="1"/>
    <col min="16134" max="16134" width="10.85546875" bestFit="1" customWidth="1"/>
    <col min="16135" max="16135" width="10" customWidth="1"/>
    <col min="16136" max="16136" width="10.140625" bestFit="1" customWidth="1"/>
    <col min="16137" max="16137" width="17.28515625" bestFit="1" customWidth="1"/>
    <col min="16138" max="16138" width="10.140625" bestFit="1" customWidth="1"/>
    <col min="16139" max="16139" width="17.28515625" bestFit="1" customWidth="1"/>
    <col min="16141" max="16141" width="10.5703125" customWidth="1"/>
    <col min="16143" max="16146" width="17" customWidth="1"/>
  </cols>
  <sheetData>
    <row r="1" spans="1:11" s="8" customFormat="1">
      <c r="D1" s="28"/>
    </row>
    <row r="2" spans="1:11" s="8" customFormat="1" ht="18">
      <c r="A2" s="17" t="s">
        <v>26</v>
      </c>
      <c r="D2" s="28"/>
    </row>
    <row r="3" spans="1:11" s="8" customFormat="1">
      <c r="B3" s="271"/>
      <c r="C3" s="271"/>
      <c r="D3" s="271"/>
    </row>
    <row r="4" spans="1:11" s="8" customFormat="1" ht="29.25" customHeight="1">
      <c r="A4" s="261" t="s">
        <v>27</v>
      </c>
      <c r="B4" s="272" t="s">
        <v>28</v>
      </c>
      <c r="C4" s="272"/>
      <c r="D4" s="272"/>
      <c r="F4" s="247" t="s">
        <v>80</v>
      </c>
      <c r="G4" s="247"/>
      <c r="H4" s="247"/>
      <c r="I4" s="247"/>
      <c r="J4" s="247"/>
      <c r="K4" s="247"/>
    </row>
    <row r="5" spans="1:11" s="8" customFormat="1" ht="25.5" customHeight="1">
      <c r="A5" s="261"/>
      <c r="B5" s="272" t="s">
        <v>29</v>
      </c>
      <c r="C5" s="272"/>
      <c r="D5" s="273" t="s">
        <v>32</v>
      </c>
      <c r="F5" s="5" t="s">
        <v>43</v>
      </c>
      <c r="G5" s="5" t="s">
        <v>44</v>
      </c>
      <c r="H5" s="268" t="s">
        <v>47</v>
      </c>
      <c r="I5" s="269"/>
      <c r="J5" s="268" t="s">
        <v>48</v>
      </c>
      <c r="K5" s="269"/>
    </row>
    <row r="6" spans="1:11" s="8" customFormat="1" ht="38.25">
      <c r="A6" s="261"/>
      <c r="B6" s="65" t="s">
        <v>30</v>
      </c>
      <c r="C6" s="65" t="s">
        <v>31</v>
      </c>
      <c r="D6" s="273"/>
      <c r="F6" s="66" t="s">
        <v>45</v>
      </c>
      <c r="G6" s="66" t="s">
        <v>46</v>
      </c>
      <c r="H6" s="63" t="s">
        <v>85</v>
      </c>
      <c r="I6" s="63" t="s">
        <v>50</v>
      </c>
      <c r="J6" s="63" t="s">
        <v>85</v>
      </c>
      <c r="K6" s="63" t="s">
        <v>50</v>
      </c>
    </row>
    <row r="7" spans="1:11" s="8" customFormat="1" ht="19.5" customHeight="1">
      <c r="A7" s="64"/>
      <c r="B7" s="265" t="s">
        <v>70</v>
      </c>
      <c r="C7" s="266"/>
      <c r="D7" s="267"/>
      <c r="F7" s="67"/>
      <c r="G7" s="67"/>
      <c r="H7" s="5" t="s">
        <v>49</v>
      </c>
      <c r="I7" s="5" t="s">
        <v>49</v>
      </c>
      <c r="J7" s="5" t="s">
        <v>49</v>
      </c>
      <c r="K7" s="5" t="s">
        <v>49</v>
      </c>
    </row>
    <row r="8" spans="1:11" s="8" customFormat="1" ht="19.5" customHeight="1">
      <c r="A8" s="4">
        <v>1.5</v>
      </c>
      <c r="B8" s="4">
        <v>7</v>
      </c>
      <c r="C8" s="4">
        <v>23.7</v>
      </c>
      <c r="D8" s="29">
        <v>23.7</v>
      </c>
      <c r="F8" s="21">
        <v>16</v>
      </c>
      <c r="G8" s="24" t="s">
        <v>52</v>
      </c>
      <c r="H8" s="23">
        <v>196</v>
      </c>
      <c r="I8" s="23">
        <v>79</v>
      </c>
      <c r="J8" s="23">
        <v>232</v>
      </c>
      <c r="K8" s="23">
        <v>93</v>
      </c>
    </row>
    <row r="9" spans="1:11" s="8" customFormat="1" ht="19.5" customHeight="1">
      <c r="A9" s="4">
        <v>2.5</v>
      </c>
      <c r="B9" s="4">
        <v>10.7</v>
      </c>
      <c r="C9" s="4">
        <v>28.2</v>
      </c>
      <c r="D9" s="29">
        <v>28.2</v>
      </c>
      <c r="F9" s="21">
        <v>20</v>
      </c>
      <c r="G9" s="24" t="s">
        <v>53</v>
      </c>
      <c r="H9" s="23">
        <v>356</v>
      </c>
      <c r="I9" s="23">
        <v>135</v>
      </c>
      <c r="J9" s="23">
        <v>356</v>
      </c>
      <c r="K9" s="23">
        <v>143</v>
      </c>
    </row>
    <row r="10" spans="1:11" s="8" customFormat="1" ht="19.5" customHeight="1">
      <c r="A10" s="4">
        <v>4</v>
      </c>
      <c r="B10" s="4">
        <v>14.5</v>
      </c>
      <c r="C10" s="4">
        <v>36.299999999999997</v>
      </c>
      <c r="D10" s="29">
        <v>36.299999999999997</v>
      </c>
      <c r="F10" s="21">
        <v>25</v>
      </c>
      <c r="G10" s="21">
        <v>1</v>
      </c>
      <c r="H10" s="23">
        <v>551</v>
      </c>
      <c r="I10" s="23">
        <v>221</v>
      </c>
      <c r="J10" s="23">
        <v>593</v>
      </c>
      <c r="K10" s="23">
        <v>238</v>
      </c>
    </row>
    <row r="11" spans="1:11" s="8" customFormat="1" ht="19.5" customHeight="1">
      <c r="A11" s="4">
        <v>6</v>
      </c>
      <c r="B11" s="4">
        <v>18.8</v>
      </c>
      <c r="C11" s="4">
        <v>41.8</v>
      </c>
      <c r="D11" s="29">
        <v>41.8</v>
      </c>
      <c r="F11" s="21">
        <v>32</v>
      </c>
      <c r="G11" s="25">
        <v>1.25</v>
      </c>
      <c r="H11" s="23">
        <v>945</v>
      </c>
      <c r="I11" s="23">
        <v>378</v>
      </c>
      <c r="J11" s="23">
        <v>1023</v>
      </c>
      <c r="K11" s="23">
        <v>410</v>
      </c>
    </row>
    <row r="12" spans="1:11" s="8" customFormat="1" ht="19.5" customHeight="1">
      <c r="A12" s="4">
        <v>10</v>
      </c>
      <c r="B12" s="4">
        <v>27.3</v>
      </c>
      <c r="C12" s="4">
        <v>50.2</v>
      </c>
      <c r="D12" s="29">
        <v>50.2</v>
      </c>
      <c r="F12" s="21">
        <v>40</v>
      </c>
      <c r="G12" s="25">
        <v>1.5</v>
      </c>
      <c r="H12" s="23">
        <v>1219</v>
      </c>
      <c r="I12" s="23">
        <v>488</v>
      </c>
      <c r="J12" s="23">
        <v>1346</v>
      </c>
      <c r="K12" s="23">
        <v>539</v>
      </c>
    </row>
    <row r="13" spans="1:11" s="8" customFormat="1" ht="19.5" customHeight="1">
      <c r="A13" s="4">
        <v>16</v>
      </c>
      <c r="B13" s="4">
        <v>37.4</v>
      </c>
      <c r="C13" s="4">
        <v>63.6</v>
      </c>
      <c r="D13" s="29">
        <v>63.6</v>
      </c>
      <c r="F13" s="21">
        <v>50</v>
      </c>
      <c r="G13" s="21">
        <v>2</v>
      </c>
      <c r="H13" s="23">
        <v>1947</v>
      </c>
      <c r="I13" s="23">
        <v>779</v>
      </c>
      <c r="J13" s="23">
        <v>2189</v>
      </c>
      <c r="K13" s="23">
        <v>876</v>
      </c>
    </row>
    <row r="14" spans="1:11" s="8" customFormat="1" ht="19.5" customHeight="1">
      <c r="A14" s="4">
        <v>25</v>
      </c>
      <c r="B14" s="4">
        <v>56.7</v>
      </c>
      <c r="C14" s="4">
        <v>91.6</v>
      </c>
      <c r="D14" s="29">
        <v>91.6</v>
      </c>
      <c r="F14" s="21">
        <v>65</v>
      </c>
      <c r="G14" s="25">
        <v>2.5</v>
      </c>
      <c r="H14" s="23">
        <v>3186</v>
      </c>
      <c r="I14" s="23">
        <v>1275</v>
      </c>
      <c r="J14" s="23">
        <v>3536</v>
      </c>
      <c r="K14" s="23">
        <v>1415</v>
      </c>
    </row>
    <row r="15" spans="1:11" s="8" customFormat="1" ht="19.5" customHeight="1">
      <c r="A15" s="4">
        <v>35</v>
      </c>
      <c r="B15" s="4">
        <v>72.3</v>
      </c>
      <c r="C15" s="4">
        <v>113.1</v>
      </c>
      <c r="D15" s="29">
        <v>113.1</v>
      </c>
      <c r="F15" s="21">
        <v>80</v>
      </c>
      <c r="G15" s="21">
        <v>3</v>
      </c>
      <c r="H15" s="23">
        <v>4441</v>
      </c>
      <c r="I15" s="23">
        <v>1777</v>
      </c>
      <c r="J15" s="23">
        <v>4976</v>
      </c>
      <c r="K15" s="23">
        <v>1990</v>
      </c>
    </row>
    <row r="16" spans="1:11" s="8" customFormat="1" ht="19.5" customHeight="1">
      <c r="A16" s="4">
        <v>50</v>
      </c>
      <c r="B16" s="4">
        <v>103.8</v>
      </c>
      <c r="C16" s="4">
        <v>151.69999999999999</v>
      </c>
      <c r="D16" s="29">
        <v>151.69999999999999</v>
      </c>
      <c r="F16" s="21">
        <v>100</v>
      </c>
      <c r="G16" s="21">
        <v>4</v>
      </c>
      <c r="H16" s="23" t="s">
        <v>82</v>
      </c>
      <c r="I16" s="23" t="s">
        <v>82</v>
      </c>
      <c r="J16" s="23">
        <v>8478</v>
      </c>
      <c r="K16" s="23">
        <v>3391</v>
      </c>
    </row>
    <row r="17" spans="1:11" s="8" customFormat="1" ht="19.5" customHeight="1">
      <c r="A17" s="4">
        <v>70</v>
      </c>
      <c r="B17" s="4">
        <v>130.69999999999999</v>
      </c>
      <c r="C17" s="4">
        <v>188.7</v>
      </c>
      <c r="D17" s="29">
        <v>188.7</v>
      </c>
      <c r="F17" s="19"/>
      <c r="G17" s="19"/>
      <c r="H17" s="19"/>
      <c r="I17" s="19"/>
      <c r="J17" s="19"/>
      <c r="K17" s="19"/>
    </row>
    <row r="18" spans="1:11" s="8" customFormat="1" ht="19.5" customHeight="1">
      <c r="A18" s="4">
        <v>95</v>
      </c>
      <c r="B18" s="4">
        <v>179.7</v>
      </c>
      <c r="C18" s="4">
        <v>246</v>
      </c>
      <c r="D18" s="29">
        <v>246</v>
      </c>
      <c r="F18" s="247" t="s">
        <v>81</v>
      </c>
      <c r="G18" s="247"/>
      <c r="H18" s="247"/>
      <c r="I18" s="247"/>
      <c r="J18" s="247"/>
      <c r="K18" s="247"/>
    </row>
    <row r="19" spans="1:11" s="8" customFormat="1" ht="19.5" customHeight="1">
      <c r="A19" s="4">
        <v>120</v>
      </c>
      <c r="B19" s="4">
        <v>213.8</v>
      </c>
      <c r="C19" s="4">
        <v>289.5</v>
      </c>
      <c r="D19" s="29">
        <v>289.5</v>
      </c>
      <c r="F19" s="5" t="s">
        <v>43</v>
      </c>
      <c r="G19" s="5" t="s">
        <v>44</v>
      </c>
      <c r="H19" s="268" t="s">
        <v>83</v>
      </c>
      <c r="I19" s="269"/>
      <c r="J19" s="268" t="s">
        <v>84</v>
      </c>
      <c r="K19" s="269"/>
    </row>
    <row r="20" spans="1:11" s="8" customFormat="1" ht="19.5" customHeight="1">
      <c r="A20" s="4">
        <v>150</v>
      </c>
      <c r="B20" s="4">
        <v>268.8</v>
      </c>
      <c r="C20" s="4">
        <v>359.6</v>
      </c>
      <c r="D20" s="29">
        <v>359.6</v>
      </c>
      <c r="F20" s="247" t="s">
        <v>45</v>
      </c>
      <c r="G20" s="247" t="s">
        <v>46</v>
      </c>
      <c r="H20" s="270" t="s">
        <v>85</v>
      </c>
      <c r="I20" s="270" t="s">
        <v>50</v>
      </c>
      <c r="J20" s="270" t="s">
        <v>85</v>
      </c>
      <c r="K20" s="270" t="s">
        <v>50</v>
      </c>
    </row>
    <row r="21" spans="1:11" s="8" customFormat="1" ht="19.5" customHeight="1">
      <c r="A21" s="4">
        <v>185</v>
      </c>
      <c r="B21" s="4">
        <v>336.5</v>
      </c>
      <c r="C21" s="4">
        <v>444.8</v>
      </c>
      <c r="D21" s="29">
        <v>444.8</v>
      </c>
      <c r="F21" s="247"/>
      <c r="G21" s="247"/>
      <c r="H21" s="270"/>
      <c r="I21" s="270"/>
      <c r="J21" s="270"/>
      <c r="K21" s="270"/>
    </row>
    <row r="22" spans="1:11" s="8" customFormat="1" ht="19.5" customHeight="1">
      <c r="A22" s="4">
        <v>240</v>
      </c>
      <c r="B22" s="4">
        <v>430</v>
      </c>
      <c r="C22" s="4">
        <v>559.9</v>
      </c>
      <c r="D22" s="29">
        <v>559.9</v>
      </c>
      <c r="F22" s="247"/>
      <c r="G22" s="247"/>
      <c r="H22" s="5" t="s">
        <v>49</v>
      </c>
      <c r="I22" s="5" t="s">
        <v>49</v>
      </c>
      <c r="J22" s="5" t="s">
        <v>49</v>
      </c>
      <c r="K22" s="5" t="s">
        <v>49</v>
      </c>
    </row>
    <row r="23" spans="1:11" s="8" customFormat="1" ht="19.5" customHeight="1">
      <c r="A23" s="4">
        <v>300</v>
      </c>
      <c r="B23" s="4">
        <v>530.9</v>
      </c>
      <c r="C23" s="4">
        <v>683.5</v>
      </c>
      <c r="D23" s="29">
        <v>683.5</v>
      </c>
      <c r="F23" s="21">
        <v>10</v>
      </c>
      <c r="G23" s="22" t="s">
        <v>51</v>
      </c>
      <c r="H23" s="23">
        <v>118</v>
      </c>
      <c r="I23" s="23">
        <v>47</v>
      </c>
      <c r="J23" s="23">
        <v>127</v>
      </c>
      <c r="K23" s="23">
        <v>51</v>
      </c>
    </row>
    <row r="24" spans="1:11" s="8" customFormat="1" ht="19.5" customHeight="1">
      <c r="A24" s="4">
        <v>400</v>
      </c>
      <c r="B24" s="4">
        <v>692.8</v>
      </c>
      <c r="C24" s="4">
        <v>881.4</v>
      </c>
      <c r="D24" s="29">
        <v>881.4</v>
      </c>
      <c r="F24" s="21">
        <v>15</v>
      </c>
      <c r="G24" s="24" t="s">
        <v>52</v>
      </c>
      <c r="H24" s="23">
        <v>192</v>
      </c>
      <c r="I24" s="23">
        <v>77</v>
      </c>
      <c r="J24" s="23">
        <v>212</v>
      </c>
      <c r="K24" s="23">
        <v>85</v>
      </c>
    </row>
    <row r="25" spans="1:11" s="8" customFormat="1">
      <c r="A25" s="4">
        <v>500</v>
      </c>
      <c r="B25" s="4">
        <v>870.9</v>
      </c>
      <c r="C25" s="4">
        <v>1092.7</v>
      </c>
      <c r="D25" s="29">
        <v>1092.7</v>
      </c>
      <c r="F25" s="21">
        <v>20</v>
      </c>
      <c r="G25" s="24" t="s">
        <v>53</v>
      </c>
      <c r="H25" s="23">
        <v>347</v>
      </c>
      <c r="I25" s="23">
        <v>139</v>
      </c>
      <c r="J25" s="23">
        <v>374</v>
      </c>
      <c r="K25" s="23">
        <v>150</v>
      </c>
    </row>
    <row r="26" spans="1:11" s="8" customFormat="1">
      <c r="A26" s="19"/>
      <c r="B26" s="19"/>
      <c r="C26" s="19"/>
      <c r="D26" s="30"/>
      <c r="F26" s="21">
        <v>25</v>
      </c>
      <c r="G26" s="21">
        <v>1</v>
      </c>
      <c r="H26" s="23">
        <v>573</v>
      </c>
      <c r="I26" s="23">
        <v>230</v>
      </c>
      <c r="J26" s="23">
        <v>604</v>
      </c>
      <c r="K26" s="23">
        <v>242</v>
      </c>
    </row>
    <row r="27" spans="1:11" s="8" customFormat="1">
      <c r="A27" s="19"/>
      <c r="B27" s="258" t="s">
        <v>86</v>
      </c>
      <c r="C27" s="259"/>
      <c r="D27" s="260"/>
      <c r="F27" s="21">
        <v>32</v>
      </c>
      <c r="G27" s="25">
        <v>1.25</v>
      </c>
      <c r="H27" s="23">
        <v>969</v>
      </c>
      <c r="I27" s="23">
        <v>388</v>
      </c>
      <c r="J27" s="23">
        <v>1008</v>
      </c>
      <c r="K27" s="23">
        <v>403</v>
      </c>
    </row>
    <row r="28" spans="1:11" s="8" customFormat="1">
      <c r="A28" s="261" t="s">
        <v>27</v>
      </c>
      <c r="B28" s="262" t="s">
        <v>87</v>
      </c>
      <c r="C28" s="264"/>
      <c r="D28" s="263" t="s">
        <v>88</v>
      </c>
      <c r="F28" s="21">
        <v>40</v>
      </c>
      <c r="G28" s="25">
        <v>1.5</v>
      </c>
      <c r="H28" s="23">
        <v>1334</v>
      </c>
      <c r="I28" s="23">
        <v>534</v>
      </c>
      <c r="J28" s="23">
        <v>1380</v>
      </c>
      <c r="K28" s="23">
        <v>552</v>
      </c>
    </row>
    <row r="29" spans="1:11" s="8" customFormat="1" ht="12.75" customHeight="1">
      <c r="A29" s="261"/>
      <c r="B29" s="262"/>
      <c r="C29" s="264"/>
      <c r="D29" s="264"/>
      <c r="F29" s="21">
        <v>50</v>
      </c>
      <c r="G29" s="21">
        <v>2</v>
      </c>
      <c r="H29" s="23">
        <v>2158</v>
      </c>
      <c r="I29" s="23">
        <v>863</v>
      </c>
      <c r="J29" s="23">
        <v>2225</v>
      </c>
      <c r="K29" s="23">
        <v>890</v>
      </c>
    </row>
    <row r="30" spans="1:11" s="8" customFormat="1">
      <c r="A30" s="261"/>
      <c r="B30" s="262"/>
      <c r="C30" s="264"/>
      <c r="D30" s="264"/>
      <c r="F30" s="21">
        <v>65</v>
      </c>
      <c r="G30" s="25">
        <v>2.5</v>
      </c>
      <c r="H30" s="23">
        <v>3153</v>
      </c>
      <c r="I30" s="23">
        <v>1261</v>
      </c>
      <c r="J30" s="23">
        <v>3304</v>
      </c>
      <c r="K30" s="23">
        <v>1321</v>
      </c>
    </row>
    <row r="31" spans="1:11" s="8" customFormat="1">
      <c r="A31" s="261"/>
      <c r="B31" s="262"/>
      <c r="C31" s="264"/>
      <c r="D31" s="264"/>
      <c r="F31" s="21">
        <v>80</v>
      </c>
      <c r="G31" s="21">
        <v>3</v>
      </c>
      <c r="H31" s="23">
        <v>4871</v>
      </c>
      <c r="I31" s="23">
        <v>1948</v>
      </c>
      <c r="J31" s="23">
        <v>5122</v>
      </c>
      <c r="K31" s="23">
        <v>2044</v>
      </c>
    </row>
    <row r="32" spans="1:11" s="8" customFormat="1">
      <c r="A32" s="4">
        <v>25</v>
      </c>
      <c r="B32" s="29">
        <v>23.3</v>
      </c>
      <c r="C32" s="4"/>
      <c r="D32" s="29">
        <f>PI()*B32*B32/4</f>
        <v>426.38480892684072</v>
      </c>
      <c r="F32" s="21">
        <v>90</v>
      </c>
      <c r="G32" s="25">
        <v>3.5</v>
      </c>
      <c r="H32" s="23">
        <v>6498</v>
      </c>
      <c r="I32" s="23">
        <v>2600</v>
      </c>
      <c r="J32" s="23">
        <v>6714</v>
      </c>
      <c r="K32" s="23">
        <v>2686</v>
      </c>
    </row>
    <row r="33" spans="1:11" s="8" customFormat="1">
      <c r="A33" s="4">
        <v>35</v>
      </c>
      <c r="B33" s="29">
        <v>24.6</v>
      </c>
      <c r="C33" s="4"/>
      <c r="D33" s="29">
        <f t="shared" ref="D33:D43" si="0">PI()*B33*B33/4</f>
        <v>475.29155256159987</v>
      </c>
      <c r="F33" s="21">
        <v>100</v>
      </c>
      <c r="G33" s="26">
        <v>4</v>
      </c>
      <c r="H33" s="23">
        <v>8341</v>
      </c>
      <c r="I33" s="23">
        <v>3336</v>
      </c>
      <c r="J33" s="23">
        <v>8685</v>
      </c>
      <c r="K33" s="23">
        <v>3474</v>
      </c>
    </row>
    <row r="34" spans="1:11" s="8" customFormat="1">
      <c r="A34" s="4">
        <v>50</v>
      </c>
      <c r="B34" s="29">
        <v>26</v>
      </c>
      <c r="C34" s="4"/>
      <c r="D34" s="29">
        <f t="shared" si="0"/>
        <v>530.92915845667505</v>
      </c>
      <c r="F34" s="21">
        <v>125</v>
      </c>
      <c r="G34" s="26">
        <v>5</v>
      </c>
      <c r="H34" s="23">
        <v>12608</v>
      </c>
      <c r="I34" s="23">
        <v>5043</v>
      </c>
      <c r="J34" s="23">
        <v>13334</v>
      </c>
      <c r="K34" s="23">
        <v>5333</v>
      </c>
    </row>
    <row r="35" spans="1:11" s="8" customFormat="1">
      <c r="A35" s="4">
        <v>70</v>
      </c>
      <c r="B35" s="29">
        <v>27.5</v>
      </c>
      <c r="C35" s="4"/>
      <c r="D35" s="29">
        <f t="shared" si="0"/>
        <v>593.95736106932031</v>
      </c>
      <c r="F35" s="21">
        <v>150</v>
      </c>
      <c r="G35" s="26">
        <v>6</v>
      </c>
      <c r="H35" s="23">
        <v>18797</v>
      </c>
      <c r="I35" s="23">
        <v>7519</v>
      </c>
      <c r="J35" s="23">
        <v>19286</v>
      </c>
      <c r="K35" s="23">
        <v>7714</v>
      </c>
    </row>
    <row r="36" spans="1:11" s="8" customFormat="1">
      <c r="A36" s="4">
        <v>95</v>
      </c>
      <c r="B36" s="29">
        <v>29.4</v>
      </c>
      <c r="C36" s="4"/>
      <c r="D36" s="29">
        <f t="shared" si="0"/>
        <v>678.86675651421831</v>
      </c>
    </row>
    <row r="37" spans="1:11" s="8" customFormat="1">
      <c r="A37" s="4">
        <v>120</v>
      </c>
      <c r="B37" s="29">
        <v>31.1</v>
      </c>
      <c r="C37" s="4"/>
      <c r="D37" s="29">
        <f t="shared" si="0"/>
        <v>759.64495761964599</v>
      </c>
    </row>
    <row r="38" spans="1:11" s="8" customFormat="1">
      <c r="A38" s="4">
        <v>150</v>
      </c>
      <c r="B38" s="29">
        <v>32.700000000000003</v>
      </c>
      <c r="C38" s="4"/>
      <c r="D38" s="29">
        <f t="shared" si="0"/>
        <v>839.81840213925761</v>
      </c>
    </row>
    <row r="39" spans="1:11" s="8" customFormat="1">
      <c r="A39" s="4">
        <v>185</v>
      </c>
      <c r="B39" s="29">
        <v>34.6</v>
      </c>
      <c r="C39" s="4"/>
      <c r="D39" s="29">
        <f t="shared" si="0"/>
        <v>940.24726529288921</v>
      </c>
    </row>
    <row r="40" spans="1:11" s="8" customFormat="1">
      <c r="A40" s="4">
        <v>240</v>
      </c>
      <c r="B40" s="29">
        <v>36.9</v>
      </c>
      <c r="C40" s="4"/>
      <c r="D40" s="29">
        <f t="shared" si="0"/>
        <v>1069.4059932635996</v>
      </c>
    </row>
    <row r="41" spans="1:11" s="8" customFormat="1">
      <c r="A41" s="4">
        <v>300</v>
      </c>
      <c r="B41" s="29">
        <v>39.299999999999997</v>
      </c>
      <c r="C41" s="4"/>
      <c r="D41" s="29">
        <f t="shared" si="0"/>
        <v>1213.0396093857246</v>
      </c>
    </row>
    <row r="42" spans="1:11" s="8" customFormat="1">
      <c r="A42" s="4">
        <v>400</v>
      </c>
      <c r="B42" s="29">
        <v>42.8</v>
      </c>
      <c r="C42" s="4"/>
      <c r="D42" s="29">
        <f t="shared" si="0"/>
        <v>1438.7237716379814</v>
      </c>
    </row>
    <row r="43" spans="1:11" s="8" customFormat="1">
      <c r="A43" s="4">
        <v>500</v>
      </c>
      <c r="B43" s="29">
        <v>46.2</v>
      </c>
      <c r="C43" s="4"/>
      <c r="D43" s="29">
        <f t="shared" si="0"/>
        <v>1676.3852558820495</v>
      </c>
    </row>
    <row r="44" spans="1:11" s="8" customFormat="1">
      <c r="D44" s="28"/>
    </row>
    <row r="45" spans="1:11" s="8" customFormat="1">
      <c r="D45" s="28"/>
    </row>
    <row r="46" spans="1:11" s="8" customFormat="1">
      <c r="D46" s="28"/>
    </row>
    <row r="47" spans="1:11" s="8" customFormat="1">
      <c r="D47" s="28"/>
    </row>
    <row r="48" spans="1:11" s="8" customFormat="1">
      <c r="D48" s="28"/>
    </row>
    <row r="49" spans="1:18" s="8" customFormat="1">
      <c r="D49" s="28"/>
    </row>
    <row r="50" spans="1:18" s="8" customFormat="1">
      <c r="D50" s="28"/>
    </row>
    <row r="51" spans="1:18" s="8" customFormat="1">
      <c r="D51" s="28"/>
    </row>
    <row r="52" spans="1:18" s="8" customFormat="1">
      <c r="D52" s="28"/>
    </row>
    <row r="53" spans="1:18" s="8" customFormat="1">
      <c r="D53" s="28"/>
    </row>
    <row r="54" spans="1:18">
      <c r="A54" s="8"/>
      <c r="B54" s="8"/>
      <c r="C54" s="8"/>
      <c r="D54" s="2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>
      <c r="A55" s="8"/>
      <c r="B55" s="8"/>
      <c r="C55" s="8"/>
      <c r="D55" s="28"/>
    </row>
    <row r="56" spans="1:18">
      <c r="A56" s="8"/>
      <c r="B56" s="8"/>
      <c r="C56" s="8"/>
      <c r="D56" s="28"/>
    </row>
  </sheetData>
  <mergeCells count="23">
    <mergeCell ref="B3:D3"/>
    <mergeCell ref="A4:A6"/>
    <mergeCell ref="B4:D4"/>
    <mergeCell ref="F4:K4"/>
    <mergeCell ref="B5:C5"/>
    <mergeCell ref="D5:D6"/>
    <mergeCell ref="H5:I5"/>
    <mergeCell ref="J5:K5"/>
    <mergeCell ref="B7:D7"/>
    <mergeCell ref="F18:K18"/>
    <mergeCell ref="H19:I19"/>
    <mergeCell ref="J19:K19"/>
    <mergeCell ref="F20:F22"/>
    <mergeCell ref="G20:G22"/>
    <mergeCell ref="H20:H21"/>
    <mergeCell ref="I20:I21"/>
    <mergeCell ref="J20:J21"/>
    <mergeCell ref="K20:K21"/>
    <mergeCell ref="B27:D27"/>
    <mergeCell ref="A28:A31"/>
    <mergeCell ref="B28:B31"/>
    <mergeCell ref="D28:D31"/>
    <mergeCell ref="C28:C31"/>
  </mergeCells>
  <pageMargins left="0.511811024" right="0.511811024" top="0.78740157499999996" bottom="0.78740157499999996" header="0.31496062000000002" footer="0.31496062000000002"/>
  <pageSetup paperSize="9" scale="76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P83"/>
  <sheetViews>
    <sheetView topLeftCell="A63" zoomScale="130" zoomScaleNormal="130" workbookViewId="0">
      <selection activeCell="F13" sqref="F13"/>
    </sheetView>
  </sheetViews>
  <sheetFormatPr defaultRowHeight="12.75"/>
  <cols>
    <col min="2" max="2" width="12.28515625" customWidth="1"/>
    <col min="3" max="3" width="11.140625" customWidth="1"/>
    <col min="4" max="4" width="14.5703125" customWidth="1"/>
    <col min="5" max="5" width="14.140625" customWidth="1"/>
    <col min="6" max="6" width="13.140625" customWidth="1"/>
    <col min="7" max="7" width="13.5703125" customWidth="1"/>
    <col min="8" max="8" width="11.140625" customWidth="1"/>
    <col min="9" max="9" width="11.5703125" customWidth="1"/>
    <col min="10" max="10" width="11.7109375" customWidth="1"/>
    <col min="11" max="11" width="12.5703125" customWidth="1"/>
    <col min="12" max="12" width="11.5703125" customWidth="1"/>
    <col min="13" max="13" width="12.28515625" customWidth="1"/>
  </cols>
  <sheetData>
    <row r="1" spans="1:16" ht="13.5" thickBot="1"/>
    <row r="2" spans="1:16" ht="13.5" thickBot="1">
      <c r="A2" s="284" t="s">
        <v>159</v>
      </c>
      <c r="B2" s="287" t="s">
        <v>160</v>
      </c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6" ht="19.5" customHeight="1" thickBot="1">
      <c r="A3" s="285"/>
      <c r="B3" s="287" t="s">
        <v>161</v>
      </c>
      <c r="C3" s="289"/>
      <c r="D3" s="287" t="s">
        <v>162</v>
      </c>
      <c r="E3" s="289"/>
      <c r="F3" s="287" t="s">
        <v>163</v>
      </c>
      <c r="G3" s="289"/>
      <c r="H3" s="287" t="s">
        <v>164</v>
      </c>
      <c r="I3" s="289"/>
      <c r="J3" s="287" t="s">
        <v>16</v>
      </c>
      <c r="K3" s="289"/>
      <c r="L3" s="287" t="s">
        <v>165</v>
      </c>
      <c r="M3" s="289"/>
    </row>
    <row r="4" spans="1:16" ht="64.5" thickBot="1">
      <c r="A4" s="286"/>
      <c r="B4" s="126" t="s">
        <v>166</v>
      </c>
      <c r="C4" s="126" t="s">
        <v>167</v>
      </c>
      <c r="D4" s="126" t="s">
        <v>167</v>
      </c>
      <c r="E4" s="126" t="s">
        <v>168</v>
      </c>
      <c r="F4" s="126" t="s">
        <v>167</v>
      </c>
      <c r="G4" s="126" t="s">
        <v>168</v>
      </c>
      <c r="H4" s="126" t="s">
        <v>167</v>
      </c>
      <c r="I4" s="126" t="s">
        <v>168</v>
      </c>
      <c r="J4" s="126" t="s">
        <v>167</v>
      </c>
      <c r="K4" s="126" t="s">
        <v>168</v>
      </c>
      <c r="L4" s="127" t="s">
        <v>167</v>
      </c>
      <c r="M4" s="128" t="s">
        <v>168</v>
      </c>
    </row>
    <row r="5" spans="1:16">
      <c r="A5" s="129">
        <v>0.5</v>
      </c>
      <c r="B5" s="130">
        <v>7</v>
      </c>
      <c r="C5" s="131">
        <v>7</v>
      </c>
      <c r="D5" s="131">
        <v>7</v>
      </c>
      <c r="E5" s="131">
        <v>7</v>
      </c>
      <c r="F5" s="132">
        <v>9</v>
      </c>
      <c r="G5" s="132">
        <v>8</v>
      </c>
      <c r="H5" s="131">
        <v>9</v>
      </c>
      <c r="I5" s="131">
        <v>8</v>
      </c>
      <c r="J5" s="131">
        <v>10</v>
      </c>
      <c r="K5" s="131">
        <v>9</v>
      </c>
      <c r="L5" s="131">
        <v>12</v>
      </c>
      <c r="M5" s="133">
        <v>10</v>
      </c>
    </row>
    <row r="6" spans="1:16">
      <c r="A6" s="134">
        <v>0.75</v>
      </c>
      <c r="B6" s="135">
        <v>9</v>
      </c>
      <c r="C6" s="14">
        <v>9</v>
      </c>
      <c r="D6" s="14">
        <v>9</v>
      </c>
      <c r="E6" s="14">
        <v>9</v>
      </c>
      <c r="F6" s="136">
        <v>11</v>
      </c>
      <c r="G6" s="136">
        <v>10</v>
      </c>
      <c r="H6" s="14">
        <v>11</v>
      </c>
      <c r="I6" s="14">
        <v>10</v>
      </c>
      <c r="J6" s="14">
        <v>13</v>
      </c>
      <c r="K6" s="14">
        <v>11</v>
      </c>
      <c r="L6" s="14">
        <v>15</v>
      </c>
      <c r="M6" s="137">
        <v>12</v>
      </c>
    </row>
    <row r="7" spans="1:16">
      <c r="A7" s="138">
        <v>1</v>
      </c>
      <c r="B7" s="139">
        <v>11</v>
      </c>
      <c r="C7" s="140">
        <v>10</v>
      </c>
      <c r="D7" s="140">
        <v>11</v>
      </c>
      <c r="E7" s="140">
        <v>10</v>
      </c>
      <c r="F7" s="141">
        <v>14</v>
      </c>
      <c r="G7" s="141">
        <v>12</v>
      </c>
      <c r="H7" s="140">
        <v>13</v>
      </c>
      <c r="I7" s="140">
        <v>12</v>
      </c>
      <c r="J7" s="140">
        <v>15</v>
      </c>
      <c r="K7" s="140">
        <v>14</v>
      </c>
      <c r="L7" s="140">
        <v>18</v>
      </c>
      <c r="M7" s="142">
        <v>15</v>
      </c>
    </row>
    <row r="8" spans="1:16">
      <c r="A8" s="134">
        <v>1.5</v>
      </c>
      <c r="B8" s="135">
        <v>14.5</v>
      </c>
      <c r="C8" s="14">
        <v>13.5</v>
      </c>
      <c r="D8" s="14">
        <v>14</v>
      </c>
      <c r="E8" s="14">
        <v>13</v>
      </c>
      <c r="F8" s="136">
        <v>17.5</v>
      </c>
      <c r="G8" s="136">
        <v>15.5</v>
      </c>
      <c r="H8" s="14">
        <v>16.5</v>
      </c>
      <c r="I8" s="14">
        <v>15</v>
      </c>
      <c r="J8" s="14">
        <v>19.5</v>
      </c>
      <c r="K8" s="14">
        <v>17.5</v>
      </c>
      <c r="L8" s="14">
        <v>22</v>
      </c>
      <c r="M8" s="137">
        <v>18</v>
      </c>
    </row>
    <row r="9" spans="1:16">
      <c r="A9" s="138">
        <v>2.5</v>
      </c>
      <c r="B9" s="139">
        <v>19.5</v>
      </c>
      <c r="C9" s="140">
        <v>18</v>
      </c>
      <c r="D9" s="140">
        <v>18.5</v>
      </c>
      <c r="E9" s="140">
        <v>17.5</v>
      </c>
      <c r="F9" s="143">
        <v>24</v>
      </c>
      <c r="G9" s="143">
        <v>21</v>
      </c>
      <c r="H9" s="140">
        <v>23</v>
      </c>
      <c r="I9" s="140">
        <v>20</v>
      </c>
      <c r="J9" s="140">
        <v>27</v>
      </c>
      <c r="K9" s="140">
        <v>24</v>
      </c>
      <c r="L9" s="140">
        <v>29</v>
      </c>
      <c r="M9" s="142">
        <v>24</v>
      </c>
    </row>
    <row r="10" spans="1:16">
      <c r="A10" s="134">
        <v>4</v>
      </c>
      <c r="B10" s="135">
        <v>26</v>
      </c>
      <c r="C10" s="14">
        <v>24</v>
      </c>
      <c r="D10" s="14">
        <v>25</v>
      </c>
      <c r="E10" s="14">
        <v>23</v>
      </c>
      <c r="F10" s="144">
        <v>32</v>
      </c>
      <c r="G10" s="144">
        <v>28</v>
      </c>
      <c r="H10" s="14">
        <v>30</v>
      </c>
      <c r="I10" s="14">
        <v>27</v>
      </c>
      <c r="J10" s="14">
        <v>36</v>
      </c>
      <c r="K10" s="14">
        <v>32</v>
      </c>
      <c r="L10" s="14">
        <v>38</v>
      </c>
      <c r="M10" s="137">
        <v>31</v>
      </c>
    </row>
    <row r="11" spans="1:16">
      <c r="A11" s="138">
        <v>6</v>
      </c>
      <c r="B11" s="139">
        <v>34</v>
      </c>
      <c r="C11" s="140">
        <v>31</v>
      </c>
      <c r="D11" s="140">
        <v>32</v>
      </c>
      <c r="E11" s="140">
        <v>29</v>
      </c>
      <c r="F11" s="143">
        <v>41</v>
      </c>
      <c r="G11" s="143">
        <v>36</v>
      </c>
      <c r="H11" s="140">
        <v>38</v>
      </c>
      <c r="I11" s="140">
        <v>34</v>
      </c>
      <c r="J11" s="140">
        <v>46</v>
      </c>
      <c r="K11" s="140">
        <v>41</v>
      </c>
      <c r="L11" s="140">
        <v>47</v>
      </c>
      <c r="M11" s="142">
        <v>39</v>
      </c>
    </row>
    <row r="12" spans="1:16">
      <c r="A12" s="134">
        <v>10</v>
      </c>
      <c r="B12" s="135">
        <v>46</v>
      </c>
      <c r="C12" s="14">
        <v>42</v>
      </c>
      <c r="D12" s="14">
        <v>43</v>
      </c>
      <c r="E12" s="14">
        <v>39</v>
      </c>
      <c r="F12" s="144">
        <v>57</v>
      </c>
      <c r="G12" s="144">
        <v>50</v>
      </c>
      <c r="H12" s="14">
        <v>52</v>
      </c>
      <c r="I12" s="14">
        <v>46</v>
      </c>
      <c r="J12" s="14">
        <v>63</v>
      </c>
      <c r="K12" s="14">
        <v>57</v>
      </c>
      <c r="L12" s="14">
        <v>63</v>
      </c>
      <c r="M12" s="137">
        <v>52</v>
      </c>
    </row>
    <row r="13" spans="1:16">
      <c r="A13" s="138">
        <v>16</v>
      </c>
      <c r="B13" s="139">
        <v>61</v>
      </c>
      <c r="C13" s="140">
        <v>56</v>
      </c>
      <c r="D13" s="140">
        <v>57</v>
      </c>
      <c r="E13" s="140">
        <v>52</v>
      </c>
      <c r="F13" s="143">
        <v>76</v>
      </c>
      <c r="G13" s="143">
        <v>68</v>
      </c>
      <c r="H13" s="140">
        <v>69</v>
      </c>
      <c r="I13" s="140">
        <v>62</v>
      </c>
      <c r="J13" s="140">
        <v>85</v>
      </c>
      <c r="K13" s="140">
        <v>76</v>
      </c>
      <c r="L13" s="140">
        <v>81</v>
      </c>
      <c r="M13" s="142">
        <v>67</v>
      </c>
    </row>
    <row r="14" spans="1:16">
      <c r="A14" s="134">
        <v>25</v>
      </c>
      <c r="B14" s="135">
        <v>80</v>
      </c>
      <c r="C14" s="14">
        <v>73</v>
      </c>
      <c r="D14" s="14">
        <v>75</v>
      </c>
      <c r="E14" s="14">
        <v>68</v>
      </c>
      <c r="F14" s="144">
        <v>101</v>
      </c>
      <c r="G14" s="144">
        <v>89</v>
      </c>
      <c r="H14" s="14">
        <v>90</v>
      </c>
      <c r="I14" s="14">
        <v>80</v>
      </c>
      <c r="J14" s="14">
        <v>112</v>
      </c>
      <c r="K14" s="14">
        <v>96</v>
      </c>
      <c r="L14" s="14">
        <v>104</v>
      </c>
      <c r="M14" s="137">
        <v>86</v>
      </c>
      <c r="P14" s="145"/>
    </row>
    <row r="15" spans="1:16">
      <c r="A15" s="138">
        <v>35</v>
      </c>
      <c r="B15" s="139">
        <v>99</v>
      </c>
      <c r="C15" s="140">
        <v>89</v>
      </c>
      <c r="D15" s="140">
        <v>92</v>
      </c>
      <c r="E15" s="140">
        <v>83</v>
      </c>
      <c r="F15" s="143">
        <v>125</v>
      </c>
      <c r="G15" s="143">
        <v>110</v>
      </c>
      <c r="H15" s="140">
        <v>110</v>
      </c>
      <c r="I15" s="140">
        <v>99</v>
      </c>
      <c r="J15" s="140">
        <v>138</v>
      </c>
      <c r="K15" s="140">
        <v>119</v>
      </c>
      <c r="L15" s="140">
        <v>125</v>
      </c>
      <c r="M15" s="142">
        <v>103</v>
      </c>
      <c r="P15" s="145"/>
    </row>
    <row r="16" spans="1:16">
      <c r="A16" s="134">
        <v>50</v>
      </c>
      <c r="B16" s="135">
        <v>119</v>
      </c>
      <c r="C16" s="14">
        <v>108</v>
      </c>
      <c r="D16" s="14">
        <v>110</v>
      </c>
      <c r="E16" s="14">
        <v>99</v>
      </c>
      <c r="F16" s="136">
        <v>151</v>
      </c>
      <c r="G16" s="136">
        <v>134</v>
      </c>
      <c r="H16" s="14">
        <v>133</v>
      </c>
      <c r="I16" s="14">
        <v>118</v>
      </c>
      <c r="J16" s="14">
        <v>168</v>
      </c>
      <c r="K16" s="14">
        <v>144</v>
      </c>
      <c r="L16" s="14">
        <v>148</v>
      </c>
      <c r="M16" s="137">
        <v>122</v>
      </c>
    </row>
    <row r="17" spans="1:13">
      <c r="A17" s="138">
        <v>70</v>
      </c>
      <c r="B17" s="139">
        <v>151</v>
      </c>
      <c r="C17" s="140">
        <v>136</v>
      </c>
      <c r="D17" s="140">
        <v>139</v>
      </c>
      <c r="E17" s="140">
        <v>125</v>
      </c>
      <c r="F17" s="141">
        <v>192</v>
      </c>
      <c r="G17" s="141">
        <v>171</v>
      </c>
      <c r="H17" s="140">
        <v>168</v>
      </c>
      <c r="I17" s="140">
        <v>149</v>
      </c>
      <c r="J17" s="140">
        <v>213</v>
      </c>
      <c r="K17" s="140">
        <v>184</v>
      </c>
      <c r="L17" s="140">
        <v>183</v>
      </c>
      <c r="M17" s="142">
        <v>151</v>
      </c>
    </row>
    <row r="18" spans="1:13">
      <c r="A18" s="134">
        <v>95</v>
      </c>
      <c r="B18" s="135">
        <v>182</v>
      </c>
      <c r="C18" s="14">
        <v>164</v>
      </c>
      <c r="D18" s="14">
        <v>167</v>
      </c>
      <c r="E18" s="14">
        <v>150</v>
      </c>
      <c r="F18" s="136">
        <v>232</v>
      </c>
      <c r="G18" s="136">
        <v>207</v>
      </c>
      <c r="H18" s="14">
        <v>201</v>
      </c>
      <c r="I18" s="14">
        <v>179</v>
      </c>
      <c r="J18" s="14">
        <v>258</v>
      </c>
      <c r="K18" s="14">
        <v>223</v>
      </c>
      <c r="L18" s="14">
        <v>216</v>
      </c>
      <c r="M18" s="137">
        <v>179</v>
      </c>
    </row>
    <row r="19" spans="1:13">
      <c r="A19" s="138">
        <v>120</v>
      </c>
      <c r="B19" s="139">
        <v>210</v>
      </c>
      <c r="C19" s="140">
        <v>188</v>
      </c>
      <c r="D19" s="140">
        <v>192</v>
      </c>
      <c r="E19" s="140">
        <v>172</v>
      </c>
      <c r="F19" s="141">
        <v>269</v>
      </c>
      <c r="G19" s="141">
        <v>239</v>
      </c>
      <c r="H19" s="140">
        <v>232</v>
      </c>
      <c r="I19" s="140">
        <v>206</v>
      </c>
      <c r="J19" s="140">
        <v>299</v>
      </c>
      <c r="K19" s="140">
        <v>259</v>
      </c>
      <c r="L19" s="140">
        <v>246</v>
      </c>
      <c r="M19" s="142">
        <v>203</v>
      </c>
    </row>
    <row r="20" spans="1:13">
      <c r="A20" s="134">
        <v>150</v>
      </c>
      <c r="B20" s="135">
        <v>240</v>
      </c>
      <c r="C20" s="14">
        <v>216</v>
      </c>
      <c r="D20" s="14">
        <v>219</v>
      </c>
      <c r="E20" s="14">
        <v>196</v>
      </c>
      <c r="F20" s="136">
        <v>309</v>
      </c>
      <c r="G20" s="136">
        <v>275</v>
      </c>
      <c r="H20" s="14">
        <v>265</v>
      </c>
      <c r="I20" s="14">
        <v>236</v>
      </c>
      <c r="J20" s="14">
        <v>344</v>
      </c>
      <c r="K20" s="14">
        <v>299</v>
      </c>
      <c r="L20" s="14">
        <v>278</v>
      </c>
      <c r="M20" s="137">
        <v>230</v>
      </c>
    </row>
    <row r="21" spans="1:13">
      <c r="A21" s="138">
        <v>185</v>
      </c>
      <c r="B21" s="139">
        <v>273</v>
      </c>
      <c r="C21" s="140">
        <v>245</v>
      </c>
      <c r="D21" s="140">
        <v>248</v>
      </c>
      <c r="E21" s="140">
        <v>223</v>
      </c>
      <c r="F21" s="141">
        <v>353</v>
      </c>
      <c r="G21" s="141">
        <v>314</v>
      </c>
      <c r="H21" s="140">
        <v>300</v>
      </c>
      <c r="I21" s="140">
        <v>268</v>
      </c>
      <c r="J21" s="140">
        <v>392</v>
      </c>
      <c r="K21" s="140">
        <v>341</v>
      </c>
      <c r="L21" s="140">
        <v>312</v>
      </c>
      <c r="M21" s="142">
        <v>258</v>
      </c>
    </row>
    <row r="22" spans="1:13">
      <c r="A22" s="134">
        <v>240</v>
      </c>
      <c r="B22" s="135">
        <v>321</v>
      </c>
      <c r="C22" s="14">
        <v>286</v>
      </c>
      <c r="D22" s="14">
        <v>291</v>
      </c>
      <c r="E22" s="14">
        <v>261</v>
      </c>
      <c r="F22" s="136">
        <v>415</v>
      </c>
      <c r="G22" s="136">
        <v>370</v>
      </c>
      <c r="H22" s="14">
        <v>351</v>
      </c>
      <c r="I22" s="14">
        <v>313</v>
      </c>
      <c r="J22" s="14">
        <v>461</v>
      </c>
      <c r="K22" s="14">
        <v>403</v>
      </c>
      <c r="L22" s="14">
        <v>361</v>
      </c>
      <c r="M22" s="137">
        <v>297</v>
      </c>
    </row>
    <row r="23" spans="1:13">
      <c r="A23" s="138">
        <v>300</v>
      </c>
      <c r="B23" s="139">
        <v>367</v>
      </c>
      <c r="C23" s="140">
        <v>328</v>
      </c>
      <c r="D23" s="140">
        <v>334</v>
      </c>
      <c r="E23" s="140">
        <v>298</v>
      </c>
      <c r="F23" s="141">
        <v>477</v>
      </c>
      <c r="G23" s="141">
        <v>426</v>
      </c>
      <c r="H23" s="140">
        <v>401</v>
      </c>
      <c r="I23" s="140">
        <v>358</v>
      </c>
      <c r="J23" s="140">
        <v>530</v>
      </c>
      <c r="K23" s="140">
        <v>464</v>
      </c>
      <c r="L23" s="140">
        <v>408</v>
      </c>
      <c r="M23" s="142">
        <v>336</v>
      </c>
    </row>
    <row r="24" spans="1:13">
      <c r="A24" s="134">
        <v>400</v>
      </c>
      <c r="B24" s="135">
        <v>438</v>
      </c>
      <c r="C24" s="14">
        <v>390</v>
      </c>
      <c r="D24" s="14">
        <v>398</v>
      </c>
      <c r="E24" s="14">
        <v>355</v>
      </c>
      <c r="F24" s="136">
        <v>571</v>
      </c>
      <c r="G24" s="136">
        <v>510</v>
      </c>
      <c r="H24" s="14">
        <v>477</v>
      </c>
      <c r="I24" s="14">
        <v>425</v>
      </c>
      <c r="J24" s="14">
        <v>634</v>
      </c>
      <c r="K24" s="14">
        <v>557</v>
      </c>
      <c r="L24" s="14">
        <v>478</v>
      </c>
      <c r="M24" s="137">
        <v>394</v>
      </c>
    </row>
    <row r="25" spans="1:13">
      <c r="A25" s="138">
        <v>500</v>
      </c>
      <c r="B25" s="139">
        <v>502</v>
      </c>
      <c r="C25" s="140">
        <v>447</v>
      </c>
      <c r="D25" s="146">
        <v>456</v>
      </c>
      <c r="E25" s="140">
        <v>406</v>
      </c>
      <c r="F25" s="141">
        <v>656</v>
      </c>
      <c r="G25" s="141">
        <v>587</v>
      </c>
      <c r="H25" s="140">
        <v>545</v>
      </c>
      <c r="I25" s="140">
        <v>486</v>
      </c>
      <c r="J25" s="140">
        <v>729</v>
      </c>
      <c r="K25" s="140">
        <v>642</v>
      </c>
      <c r="L25" s="140">
        <v>540</v>
      </c>
      <c r="M25" s="142">
        <v>445</v>
      </c>
    </row>
    <row r="26" spans="1:13">
      <c r="A26" s="134">
        <v>630</v>
      </c>
      <c r="B26" s="135">
        <v>578</v>
      </c>
      <c r="C26" s="14">
        <v>514</v>
      </c>
      <c r="D26" s="14">
        <v>526</v>
      </c>
      <c r="E26" s="14">
        <v>467</v>
      </c>
      <c r="F26" s="136">
        <v>758</v>
      </c>
      <c r="G26" s="136">
        <v>678</v>
      </c>
      <c r="H26" s="14">
        <v>626</v>
      </c>
      <c r="I26" s="14">
        <v>559</v>
      </c>
      <c r="J26" s="14">
        <v>843</v>
      </c>
      <c r="K26" s="14">
        <v>743</v>
      </c>
      <c r="L26" s="14">
        <v>614</v>
      </c>
      <c r="M26" s="137">
        <v>506</v>
      </c>
    </row>
    <row r="27" spans="1:13">
      <c r="A27" s="138">
        <v>800</v>
      </c>
      <c r="B27" s="139">
        <v>669</v>
      </c>
      <c r="C27" s="140">
        <v>593</v>
      </c>
      <c r="D27" s="140">
        <v>609</v>
      </c>
      <c r="E27" s="140">
        <v>540</v>
      </c>
      <c r="F27" s="141">
        <v>881</v>
      </c>
      <c r="G27" s="141">
        <v>788</v>
      </c>
      <c r="H27" s="140">
        <v>723</v>
      </c>
      <c r="I27" s="140">
        <v>645</v>
      </c>
      <c r="J27" s="140">
        <v>978</v>
      </c>
      <c r="K27" s="140">
        <v>865</v>
      </c>
      <c r="L27" s="140">
        <v>700</v>
      </c>
      <c r="M27" s="142">
        <v>577</v>
      </c>
    </row>
    <row r="28" spans="1:13" ht="13.5" thickBot="1">
      <c r="A28" s="147">
        <v>1000</v>
      </c>
      <c r="B28" s="135">
        <v>767</v>
      </c>
      <c r="C28" s="14">
        <v>679</v>
      </c>
      <c r="D28" s="14">
        <v>698</v>
      </c>
      <c r="E28" s="14">
        <v>618</v>
      </c>
      <c r="F28" s="136">
        <v>1012</v>
      </c>
      <c r="G28" s="136">
        <v>906</v>
      </c>
      <c r="H28" s="14">
        <v>827</v>
      </c>
      <c r="I28" s="14">
        <v>738</v>
      </c>
      <c r="J28" s="14">
        <v>1125</v>
      </c>
      <c r="K28" s="14">
        <v>996</v>
      </c>
      <c r="L28" s="14">
        <v>792</v>
      </c>
      <c r="M28" s="137">
        <v>652</v>
      </c>
    </row>
    <row r="30" spans="1:13" ht="13.5" thickBot="1"/>
    <row r="31" spans="1:13" ht="13.5" thickBot="1">
      <c r="A31" s="284" t="s">
        <v>159</v>
      </c>
      <c r="B31" s="287" t="s">
        <v>169</v>
      </c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</row>
    <row r="32" spans="1:13" ht="13.5" thickBot="1">
      <c r="A32" s="285"/>
      <c r="B32" s="287" t="s">
        <v>161</v>
      </c>
      <c r="C32" s="289"/>
      <c r="D32" s="287" t="s">
        <v>162</v>
      </c>
      <c r="E32" s="289"/>
      <c r="F32" s="287" t="s">
        <v>163</v>
      </c>
      <c r="G32" s="289"/>
      <c r="H32" s="287" t="s">
        <v>164</v>
      </c>
      <c r="I32" s="289"/>
      <c r="J32" s="287" t="s">
        <v>16</v>
      </c>
      <c r="K32" s="289"/>
      <c r="L32" s="287" t="s">
        <v>165</v>
      </c>
      <c r="M32" s="289"/>
    </row>
    <row r="33" spans="1:13" ht="64.5" thickBot="1">
      <c r="A33" s="286"/>
      <c r="B33" s="126" t="s">
        <v>166</v>
      </c>
      <c r="C33" s="126" t="s">
        <v>167</v>
      </c>
      <c r="D33" s="126" t="s">
        <v>167</v>
      </c>
      <c r="E33" s="126" t="s">
        <v>168</v>
      </c>
      <c r="F33" s="126" t="s">
        <v>167</v>
      </c>
      <c r="G33" s="126" t="s">
        <v>168</v>
      </c>
      <c r="H33" s="126" t="s">
        <v>167</v>
      </c>
      <c r="I33" s="126" t="s">
        <v>168</v>
      </c>
      <c r="J33" s="126" t="s">
        <v>167</v>
      </c>
      <c r="K33" s="126" t="s">
        <v>168</v>
      </c>
      <c r="L33" s="127" t="s">
        <v>167</v>
      </c>
      <c r="M33" s="128" t="s">
        <v>168</v>
      </c>
    </row>
    <row r="34" spans="1:13">
      <c r="A34" s="129">
        <v>0.5</v>
      </c>
      <c r="B34" s="130">
        <v>10</v>
      </c>
      <c r="C34" s="131">
        <v>9</v>
      </c>
      <c r="D34" s="131">
        <v>10</v>
      </c>
      <c r="E34" s="131">
        <v>9</v>
      </c>
      <c r="F34" s="132">
        <v>12</v>
      </c>
      <c r="G34" s="132">
        <v>10</v>
      </c>
      <c r="H34" s="131">
        <v>11</v>
      </c>
      <c r="I34" s="131">
        <v>10</v>
      </c>
      <c r="J34" s="131">
        <v>12</v>
      </c>
      <c r="K34" s="131">
        <v>11</v>
      </c>
      <c r="L34" s="131">
        <v>14</v>
      </c>
      <c r="M34" s="133">
        <v>12</v>
      </c>
    </row>
    <row r="35" spans="1:13">
      <c r="A35" s="134">
        <v>0.75</v>
      </c>
      <c r="B35" s="135">
        <v>12</v>
      </c>
      <c r="C35" s="14">
        <v>11</v>
      </c>
      <c r="D35" s="14">
        <v>12</v>
      </c>
      <c r="E35" s="14">
        <v>11</v>
      </c>
      <c r="F35" s="136">
        <v>15</v>
      </c>
      <c r="G35" s="136">
        <v>13</v>
      </c>
      <c r="H35" s="14">
        <v>15</v>
      </c>
      <c r="I35" s="14">
        <v>13</v>
      </c>
      <c r="J35" s="14">
        <v>16</v>
      </c>
      <c r="K35" s="14">
        <v>14</v>
      </c>
      <c r="L35" s="14">
        <v>18</v>
      </c>
      <c r="M35" s="137">
        <v>15</v>
      </c>
    </row>
    <row r="36" spans="1:13">
      <c r="A36" s="138">
        <v>1</v>
      </c>
      <c r="B36" s="139">
        <v>15</v>
      </c>
      <c r="C36" s="140">
        <v>13</v>
      </c>
      <c r="D36" s="140">
        <v>14</v>
      </c>
      <c r="E36" s="140">
        <v>13</v>
      </c>
      <c r="F36" s="141">
        <v>18</v>
      </c>
      <c r="G36" s="141">
        <v>16</v>
      </c>
      <c r="H36" s="140">
        <v>17</v>
      </c>
      <c r="I36" s="140">
        <v>15</v>
      </c>
      <c r="J36" s="140">
        <v>18</v>
      </c>
      <c r="K36" s="140">
        <v>17</v>
      </c>
      <c r="L36" s="140">
        <v>21</v>
      </c>
      <c r="M36" s="142">
        <v>17</v>
      </c>
    </row>
    <row r="37" spans="1:13">
      <c r="A37" s="134">
        <v>1.5</v>
      </c>
      <c r="B37" s="135">
        <v>19</v>
      </c>
      <c r="C37" s="14">
        <v>17</v>
      </c>
      <c r="D37" s="14">
        <v>18.5</v>
      </c>
      <c r="E37" s="14">
        <v>16.5</v>
      </c>
      <c r="F37" s="136">
        <v>23</v>
      </c>
      <c r="G37" s="136">
        <v>20</v>
      </c>
      <c r="H37" s="14">
        <v>22</v>
      </c>
      <c r="I37" s="14">
        <v>19.5</v>
      </c>
      <c r="J37" s="14">
        <v>24</v>
      </c>
      <c r="K37" s="14">
        <v>22</v>
      </c>
      <c r="L37" s="14">
        <v>26</v>
      </c>
      <c r="M37" s="137">
        <v>22</v>
      </c>
    </row>
    <row r="38" spans="1:13">
      <c r="A38" s="138">
        <v>2.5</v>
      </c>
      <c r="B38" s="139">
        <v>26</v>
      </c>
      <c r="C38" s="140">
        <v>23</v>
      </c>
      <c r="D38" s="140">
        <v>25</v>
      </c>
      <c r="E38" s="140">
        <v>22</v>
      </c>
      <c r="F38" s="143">
        <v>31</v>
      </c>
      <c r="G38" s="143">
        <v>28</v>
      </c>
      <c r="H38" s="140">
        <v>30</v>
      </c>
      <c r="I38" s="140">
        <v>26</v>
      </c>
      <c r="J38" s="140">
        <v>33</v>
      </c>
      <c r="K38" s="140">
        <v>30</v>
      </c>
      <c r="L38" s="140">
        <v>34</v>
      </c>
      <c r="M38" s="142">
        <v>29</v>
      </c>
    </row>
    <row r="39" spans="1:13">
      <c r="A39" s="134">
        <v>4</v>
      </c>
      <c r="B39" s="135">
        <v>35</v>
      </c>
      <c r="C39" s="14">
        <v>31</v>
      </c>
      <c r="D39" s="14">
        <v>33</v>
      </c>
      <c r="E39" s="14">
        <v>30</v>
      </c>
      <c r="F39" s="144">
        <v>42</v>
      </c>
      <c r="G39" s="144">
        <v>37</v>
      </c>
      <c r="H39" s="14">
        <v>40</v>
      </c>
      <c r="I39" s="14">
        <v>35</v>
      </c>
      <c r="J39" s="14">
        <v>45</v>
      </c>
      <c r="K39" s="14">
        <v>40</v>
      </c>
      <c r="L39" s="14">
        <v>44</v>
      </c>
      <c r="M39" s="137">
        <v>37</v>
      </c>
    </row>
    <row r="40" spans="1:13">
      <c r="A40" s="138">
        <v>6</v>
      </c>
      <c r="B40" s="139">
        <v>45</v>
      </c>
      <c r="C40" s="140">
        <v>40</v>
      </c>
      <c r="D40" s="140">
        <v>42</v>
      </c>
      <c r="E40" s="140">
        <v>38</v>
      </c>
      <c r="F40" s="143">
        <v>54</v>
      </c>
      <c r="G40" s="143">
        <v>48</v>
      </c>
      <c r="H40" s="140">
        <v>51</v>
      </c>
      <c r="I40" s="140">
        <v>44</v>
      </c>
      <c r="J40" s="140">
        <v>58</v>
      </c>
      <c r="K40" s="140">
        <v>52</v>
      </c>
      <c r="L40" s="140">
        <v>56</v>
      </c>
      <c r="M40" s="142">
        <v>46</v>
      </c>
    </row>
    <row r="41" spans="1:13">
      <c r="A41" s="134">
        <v>10</v>
      </c>
      <c r="B41" s="135">
        <v>61</v>
      </c>
      <c r="C41" s="14">
        <v>54</v>
      </c>
      <c r="D41" s="14">
        <v>57</v>
      </c>
      <c r="E41" s="14">
        <v>51</v>
      </c>
      <c r="F41" s="144">
        <v>75</v>
      </c>
      <c r="G41" s="144">
        <v>66</v>
      </c>
      <c r="H41" s="14">
        <v>69</v>
      </c>
      <c r="I41" s="14">
        <v>60</v>
      </c>
      <c r="J41" s="14">
        <v>80</v>
      </c>
      <c r="K41" s="14">
        <v>71</v>
      </c>
      <c r="L41" s="14">
        <v>73</v>
      </c>
      <c r="M41" s="137">
        <v>61</v>
      </c>
    </row>
    <row r="42" spans="1:13">
      <c r="A42" s="138">
        <v>16</v>
      </c>
      <c r="B42" s="139">
        <v>81</v>
      </c>
      <c r="C42" s="140">
        <v>73</v>
      </c>
      <c r="D42" s="140">
        <v>76</v>
      </c>
      <c r="E42" s="140">
        <v>68</v>
      </c>
      <c r="F42" s="143">
        <v>100</v>
      </c>
      <c r="G42" s="143">
        <v>88</v>
      </c>
      <c r="H42" s="140">
        <v>91</v>
      </c>
      <c r="I42" s="140">
        <v>80</v>
      </c>
      <c r="J42" s="140">
        <v>107</v>
      </c>
      <c r="K42" s="140">
        <v>96</v>
      </c>
      <c r="L42" s="140">
        <v>95</v>
      </c>
      <c r="M42" s="142">
        <v>79</v>
      </c>
    </row>
    <row r="43" spans="1:13">
      <c r="A43" s="134">
        <v>25</v>
      </c>
      <c r="B43" s="135">
        <v>106</v>
      </c>
      <c r="C43" s="14">
        <v>95</v>
      </c>
      <c r="D43" s="14">
        <v>99</v>
      </c>
      <c r="E43" s="14">
        <v>89</v>
      </c>
      <c r="F43" s="144">
        <v>133</v>
      </c>
      <c r="G43" s="144">
        <v>117</v>
      </c>
      <c r="H43" s="14">
        <v>119</v>
      </c>
      <c r="I43" s="14">
        <v>105</v>
      </c>
      <c r="J43" s="14">
        <v>138</v>
      </c>
      <c r="K43" s="14">
        <v>119</v>
      </c>
      <c r="L43" s="14">
        <v>121</v>
      </c>
      <c r="M43" s="137">
        <v>101</v>
      </c>
    </row>
    <row r="44" spans="1:13">
      <c r="A44" s="138">
        <v>35</v>
      </c>
      <c r="B44" s="139">
        <v>131</v>
      </c>
      <c r="C44" s="140">
        <v>117</v>
      </c>
      <c r="D44" s="140">
        <v>121</v>
      </c>
      <c r="E44" s="140">
        <v>109</v>
      </c>
      <c r="F44" s="143">
        <v>164</v>
      </c>
      <c r="G44" s="143">
        <v>144</v>
      </c>
      <c r="H44" s="140">
        <v>146</v>
      </c>
      <c r="I44" s="140">
        <v>128</v>
      </c>
      <c r="J44" s="140">
        <v>171</v>
      </c>
      <c r="K44" s="140">
        <v>147</v>
      </c>
      <c r="L44" s="140">
        <v>146</v>
      </c>
      <c r="M44" s="142">
        <v>122</v>
      </c>
    </row>
    <row r="45" spans="1:13">
      <c r="A45" s="134">
        <v>50</v>
      </c>
      <c r="B45" s="135">
        <v>158</v>
      </c>
      <c r="C45" s="14">
        <v>141</v>
      </c>
      <c r="D45" s="14">
        <v>145</v>
      </c>
      <c r="E45" s="14">
        <v>180</v>
      </c>
      <c r="F45" s="136">
        <v>198</v>
      </c>
      <c r="G45" s="136">
        <v>175</v>
      </c>
      <c r="H45" s="14">
        <v>175</v>
      </c>
      <c r="I45" s="14">
        <v>154</v>
      </c>
      <c r="J45" s="14">
        <v>209</v>
      </c>
      <c r="K45" s="14">
        <v>179</v>
      </c>
      <c r="L45" s="14">
        <v>173</v>
      </c>
      <c r="M45" s="137">
        <v>144</v>
      </c>
    </row>
    <row r="46" spans="1:13">
      <c r="A46" s="138">
        <v>70</v>
      </c>
      <c r="B46" s="139">
        <v>200</v>
      </c>
      <c r="C46" s="140">
        <v>179</v>
      </c>
      <c r="D46" s="140">
        <v>183</v>
      </c>
      <c r="E46" s="140">
        <v>161</v>
      </c>
      <c r="F46" s="141">
        <v>253</v>
      </c>
      <c r="G46" s="141">
        <v>222</v>
      </c>
      <c r="H46" s="140">
        <v>221</v>
      </c>
      <c r="I46" s="140">
        <v>194</v>
      </c>
      <c r="J46" s="140">
        <v>269</v>
      </c>
      <c r="K46" s="140">
        <v>229</v>
      </c>
      <c r="L46" s="140">
        <v>213</v>
      </c>
      <c r="M46" s="142">
        <v>178</v>
      </c>
    </row>
    <row r="47" spans="1:13">
      <c r="A47" s="134">
        <v>95</v>
      </c>
      <c r="B47" s="135">
        <v>241</v>
      </c>
      <c r="C47" s="14">
        <v>216</v>
      </c>
      <c r="D47" s="14">
        <v>220</v>
      </c>
      <c r="E47" s="14">
        <v>197</v>
      </c>
      <c r="F47" s="136">
        <v>306</v>
      </c>
      <c r="G47" s="136">
        <v>269</v>
      </c>
      <c r="H47" s="14">
        <v>265</v>
      </c>
      <c r="I47" s="14">
        <v>233</v>
      </c>
      <c r="J47" s="14">
        <v>328</v>
      </c>
      <c r="K47" s="14">
        <v>278</v>
      </c>
      <c r="L47" s="14">
        <v>252</v>
      </c>
      <c r="M47" s="137">
        <v>211</v>
      </c>
    </row>
    <row r="48" spans="1:13">
      <c r="A48" s="138">
        <v>120</v>
      </c>
      <c r="B48" s="139">
        <v>278</v>
      </c>
      <c r="C48" s="140">
        <v>249</v>
      </c>
      <c r="D48" s="140">
        <v>253</v>
      </c>
      <c r="E48" s="140">
        <v>227</v>
      </c>
      <c r="F48" s="141">
        <v>354</v>
      </c>
      <c r="G48" s="141">
        <v>312</v>
      </c>
      <c r="H48" s="140">
        <v>305</v>
      </c>
      <c r="I48" s="140">
        <v>268</v>
      </c>
      <c r="J48" s="140">
        <v>382</v>
      </c>
      <c r="K48" s="140">
        <v>322</v>
      </c>
      <c r="L48" s="140">
        <v>287</v>
      </c>
      <c r="M48" s="142">
        <v>240</v>
      </c>
    </row>
    <row r="49" spans="1:13">
      <c r="A49" s="134">
        <v>150</v>
      </c>
      <c r="B49" s="135">
        <v>318</v>
      </c>
      <c r="C49" s="14">
        <v>285</v>
      </c>
      <c r="D49" s="14">
        <v>290</v>
      </c>
      <c r="E49" s="14">
        <v>259</v>
      </c>
      <c r="F49" s="136">
        <v>407</v>
      </c>
      <c r="G49" s="136">
        <v>358</v>
      </c>
      <c r="H49" s="14">
        <v>349</v>
      </c>
      <c r="I49" s="14">
        <v>307</v>
      </c>
      <c r="J49" s="14">
        <v>441</v>
      </c>
      <c r="K49" s="14">
        <v>371</v>
      </c>
      <c r="L49" s="14">
        <v>324</v>
      </c>
      <c r="M49" s="137">
        <v>271</v>
      </c>
    </row>
    <row r="50" spans="1:13">
      <c r="A50" s="138">
        <v>185</v>
      </c>
      <c r="B50" s="139">
        <v>362</v>
      </c>
      <c r="C50" s="140">
        <v>324</v>
      </c>
      <c r="D50" s="140">
        <v>329</v>
      </c>
      <c r="E50" s="140">
        <v>295</v>
      </c>
      <c r="F50" s="141">
        <v>464</v>
      </c>
      <c r="G50" s="141">
        <v>408</v>
      </c>
      <c r="H50" s="140">
        <v>395</v>
      </c>
      <c r="I50" s="140">
        <v>348</v>
      </c>
      <c r="J50" s="140">
        <v>506</v>
      </c>
      <c r="K50" s="140">
        <v>424</v>
      </c>
      <c r="L50" s="140">
        <v>363</v>
      </c>
      <c r="M50" s="142">
        <v>304</v>
      </c>
    </row>
    <row r="51" spans="1:13">
      <c r="A51" s="134">
        <v>240</v>
      </c>
      <c r="B51" s="135">
        <v>424</v>
      </c>
      <c r="C51" s="14">
        <v>380</v>
      </c>
      <c r="D51" s="14">
        <v>386</v>
      </c>
      <c r="E51" s="14">
        <v>346</v>
      </c>
      <c r="F51" s="136">
        <v>546</v>
      </c>
      <c r="G51" s="136">
        <v>481</v>
      </c>
      <c r="H51" s="14">
        <v>462</v>
      </c>
      <c r="I51" s="14">
        <v>407</v>
      </c>
      <c r="J51" s="14">
        <v>599</v>
      </c>
      <c r="K51" s="14">
        <v>500</v>
      </c>
      <c r="L51" s="14">
        <v>419</v>
      </c>
      <c r="M51" s="137">
        <v>351</v>
      </c>
    </row>
    <row r="52" spans="1:13">
      <c r="A52" s="138">
        <v>300</v>
      </c>
      <c r="B52" s="139">
        <v>486</v>
      </c>
      <c r="C52" s="140">
        <v>435</v>
      </c>
      <c r="D52" s="140">
        <v>442</v>
      </c>
      <c r="E52" s="140">
        <v>396</v>
      </c>
      <c r="F52" s="141">
        <v>626</v>
      </c>
      <c r="G52" s="141">
        <v>553</v>
      </c>
      <c r="H52" s="140">
        <v>529</v>
      </c>
      <c r="I52" s="140">
        <v>465</v>
      </c>
      <c r="J52" s="140">
        <v>693</v>
      </c>
      <c r="K52" s="140">
        <v>576</v>
      </c>
      <c r="L52" s="140">
        <v>474</v>
      </c>
      <c r="M52" s="142">
        <v>396</v>
      </c>
    </row>
    <row r="53" spans="1:13">
      <c r="A53" s="134">
        <v>400</v>
      </c>
      <c r="B53" s="135">
        <v>579</v>
      </c>
      <c r="C53" s="14">
        <v>519</v>
      </c>
      <c r="D53" s="14">
        <v>527</v>
      </c>
      <c r="E53" s="14">
        <v>472</v>
      </c>
      <c r="F53" s="136">
        <v>751</v>
      </c>
      <c r="G53" s="136">
        <v>661</v>
      </c>
      <c r="H53" s="14">
        <v>628</v>
      </c>
      <c r="I53" s="14">
        <v>552</v>
      </c>
      <c r="J53" s="14">
        <v>835</v>
      </c>
      <c r="K53" s="14">
        <v>692</v>
      </c>
      <c r="L53" s="14">
        <v>555</v>
      </c>
      <c r="M53" s="137">
        <v>464</v>
      </c>
    </row>
    <row r="54" spans="1:13">
      <c r="A54" s="138">
        <v>500</v>
      </c>
      <c r="B54" s="139">
        <v>664</v>
      </c>
      <c r="C54" s="140">
        <v>595</v>
      </c>
      <c r="D54" s="140">
        <v>604</v>
      </c>
      <c r="E54" s="140">
        <v>541</v>
      </c>
      <c r="F54" s="141">
        <v>864</v>
      </c>
      <c r="G54" s="141">
        <v>760</v>
      </c>
      <c r="H54" s="140">
        <v>718</v>
      </c>
      <c r="I54" s="140">
        <v>631</v>
      </c>
      <c r="J54" s="140">
        <v>966</v>
      </c>
      <c r="K54" s="140">
        <v>797</v>
      </c>
      <c r="L54" s="140">
        <v>627</v>
      </c>
      <c r="M54" s="142">
        <v>525</v>
      </c>
    </row>
    <row r="55" spans="1:13">
      <c r="A55" s="134">
        <v>630</v>
      </c>
      <c r="B55" s="135">
        <v>765</v>
      </c>
      <c r="C55" s="14">
        <v>685</v>
      </c>
      <c r="D55" s="14">
        <v>686</v>
      </c>
      <c r="E55" s="14">
        <v>623</v>
      </c>
      <c r="F55" s="136">
        <v>998</v>
      </c>
      <c r="G55" s="136">
        <v>879</v>
      </c>
      <c r="H55" s="14">
        <v>825</v>
      </c>
      <c r="I55" s="14">
        <v>725</v>
      </c>
      <c r="J55" s="14">
        <v>1122</v>
      </c>
      <c r="K55" s="14">
        <v>923</v>
      </c>
      <c r="L55" s="14">
        <v>711</v>
      </c>
      <c r="M55" s="137">
        <v>596</v>
      </c>
    </row>
    <row r="56" spans="1:13">
      <c r="A56" s="138">
        <v>800</v>
      </c>
      <c r="B56" s="139">
        <v>885</v>
      </c>
      <c r="C56" s="140">
        <v>792</v>
      </c>
      <c r="D56" s="140">
        <v>805</v>
      </c>
      <c r="E56" s="140">
        <v>721</v>
      </c>
      <c r="F56" s="141">
        <v>1158</v>
      </c>
      <c r="G56" s="141">
        <v>1020</v>
      </c>
      <c r="H56" s="140">
        <v>952</v>
      </c>
      <c r="I56" s="140">
        <v>837</v>
      </c>
      <c r="J56" s="140">
        <v>1311</v>
      </c>
      <c r="K56" s="140">
        <v>1074</v>
      </c>
      <c r="L56" s="140">
        <v>811</v>
      </c>
      <c r="M56" s="142">
        <v>679</v>
      </c>
    </row>
    <row r="57" spans="1:13" ht="13.5" thickBot="1">
      <c r="A57" s="147">
        <v>1000</v>
      </c>
      <c r="B57" s="135">
        <v>1014</v>
      </c>
      <c r="C57" s="14">
        <v>808</v>
      </c>
      <c r="D57" s="14">
        <v>923</v>
      </c>
      <c r="E57" s="14">
        <v>826</v>
      </c>
      <c r="F57" s="136">
        <v>1332</v>
      </c>
      <c r="G57" s="136">
        <v>1173</v>
      </c>
      <c r="H57" s="14">
        <v>1088</v>
      </c>
      <c r="I57" s="14">
        <v>957</v>
      </c>
      <c r="J57" s="14">
        <v>1515</v>
      </c>
      <c r="K57" s="14">
        <v>1237</v>
      </c>
      <c r="L57" s="14">
        <v>916</v>
      </c>
      <c r="M57" s="137">
        <v>767</v>
      </c>
    </row>
    <row r="62" spans="1:13">
      <c r="B62" s="32" t="s">
        <v>161</v>
      </c>
      <c r="C62" s="32" t="s">
        <v>162</v>
      </c>
      <c r="D62" s="32" t="s">
        <v>163</v>
      </c>
      <c r="E62" s="32" t="s">
        <v>164</v>
      </c>
      <c r="F62" s="32" t="s">
        <v>16</v>
      </c>
    </row>
    <row r="64" spans="1:13" ht="13.5" thickBot="1"/>
    <row r="65" spans="3:13" ht="24" customHeight="1">
      <c r="C65" s="274" t="s">
        <v>170</v>
      </c>
      <c r="D65" s="275"/>
      <c r="F65" s="276" t="s">
        <v>171</v>
      </c>
      <c r="G65" s="277"/>
    </row>
    <row r="66" spans="3:13" ht="36" customHeight="1" thickBot="1">
      <c r="C66" s="278" t="s">
        <v>172</v>
      </c>
      <c r="D66" s="279"/>
      <c r="F66" s="280" t="s">
        <v>173</v>
      </c>
      <c r="G66" s="281"/>
    </row>
    <row r="67" spans="3:13" ht="60.75" thickBot="1">
      <c r="C67" s="148" t="s">
        <v>174</v>
      </c>
      <c r="D67" s="149" t="s">
        <v>175</v>
      </c>
      <c r="F67" s="148" t="s">
        <v>176</v>
      </c>
      <c r="G67" s="149" t="s">
        <v>177</v>
      </c>
      <c r="J67" s="150" t="s">
        <v>178</v>
      </c>
      <c r="L67" s="282" t="s">
        <v>179</v>
      </c>
      <c r="M67" s="283"/>
    </row>
    <row r="68" spans="3:13" ht="13.5" thickBot="1">
      <c r="C68" s="151" t="s">
        <v>180</v>
      </c>
      <c r="D68" s="152" t="s">
        <v>181</v>
      </c>
      <c r="F68" s="153" t="s">
        <v>182</v>
      </c>
      <c r="G68" s="154" t="s">
        <v>181</v>
      </c>
      <c r="J68" s="155">
        <v>16</v>
      </c>
      <c r="L68" s="156" t="s">
        <v>183</v>
      </c>
      <c r="M68" s="157">
        <v>2</v>
      </c>
    </row>
    <row r="69" spans="3:13">
      <c r="C69" s="158">
        <v>35</v>
      </c>
      <c r="D69" s="159">
        <v>25</v>
      </c>
      <c r="F69" s="160" t="s">
        <v>184</v>
      </c>
      <c r="G69" s="161">
        <v>16</v>
      </c>
      <c r="J69" s="162">
        <v>20</v>
      </c>
      <c r="L69" s="156" t="s">
        <v>185</v>
      </c>
      <c r="M69" s="157">
        <v>3</v>
      </c>
    </row>
    <row r="70" spans="3:13" ht="13.5" thickBot="1">
      <c r="C70" s="160">
        <v>50</v>
      </c>
      <c r="D70" s="161">
        <v>25</v>
      </c>
      <c r="F70" s="163" t="s">
        <v>186</v>
      </c>
      <c r="G70" s="164" t="s">
        <v>187</v>
      </c>
      <c r="J70" s="155">
        <v>25</v>
      </c>
      <c r="L70" s="156" t="s">
        <v>188</v>
      </c>
      <c r="M70" s="157">
        <v>4</v>
      </c>
    </row>
    <row r="71" spans="3:13" ht="13.5" thickBot="1">
      <c r="C71" s="158">
        <v>70</v>
      </c>
      <c r="D71" s="159">
        <v>35</v>
      </c>
      <c r="J71" s="162">
        <v>32</v>
      </c>
      <c r="L71" s="165" t="s">
        <v>189</v>
      </c>
      <c r="M71" s="166" t="s">
        <v>190</v>
      </c>
    </row>
    <row r="72" spans="3:13">
      <c r="C72" s="160">
        <v>95</v>
      </c>
      <c r="D72" s="161">
        <v>50</v>
      </c>
      <c r="J72" s="155">
        <v>40</v>
      </c>
    </row>
    <row r="73" spans="3:13">
      <c r="C73" s="158">
        <v>120</v>
      </c>
      <c r="D73" s="159">
        <v>70</v>
      </c>
      <c r="J73" s="162">
        <v>50</v>
      </c>
    </row>
    <row r="74" spans="3:13">
      <c r="C74" s="160">
        <v>150</v>
      </c>
      <c r="D74" s="161">
        <v>70</v>
      </c>
      <c r="J74" s="155">
        <v>63</v>
      </c>
    </row>
    <row r="75" spans="3:13">
      <c r="C75" s="158">
        <v>185</v>
      </c>
      <c r="D75" s="159">
        <v>95</v>
      </c>
      <c r="J75" s="162">
        <v>70</v>
      </c>
    </row>
    <row r="76" spans="3:13">
      <c r="C76" s="160">
        <v>240</v>
      </c>
      <c r="D76" s="161">
        <v>120</v>
      </c>
      <c r="J76" s="155">
        <v>80</v>
      </c>
    </row>
    <row r="77" spans="3:13">
      <c r="C77" s="158">
        <v>300</v>
      </c>
      <c r="D77" s="159">
        <v>150</v>
      </c>
      <c r="J77" s="162">
        <v>90</v>
      </c>
    </row>
    <row r="78" spans="3:13" ht="13.5" thickBot="1">
      <c r="C78" s="167">
        <v>500</v>
      </c>
      <c r="D78" s="168">
        <v>185</v>
      </c>
      <c r="J78" s="155">
        <v>100</v>
      </c>
    </row>
    <row r="79" spans="3:13">
      <c r="J79" s="162">
        <v>125</v>
      </c>
    </row>
    <row r="80" spans="3:13">
      <c r="J80" s="155">
        <v>150</v>
      </c>
    </row>
    <row r="81" spans="10:10">
      <c r="J81" s="162">
        <v>175</v>
      </c>
    </row>
    <row r="82" spans="10:10">
      <c r="J82" s="155">
        <v>200</v>
      </c>
    </row>
    <row r="83" spans="10:10" ht="13.5" thickBot="1">
      <c r="J83" s="169">
        <v>225</v>
      </c>
    </row>
  </sheetData>
  <mergeCells count="21">
    <mergeCell ref="A2:A4"/>
    <mergeCell ref="B2:M2"/>
    <mergeCell ref="B3:C3"/>
    <mergeCell ref="D3:E3"/>
    <mergeCell ref="F3:G3"/>
    <mergeCell ref="H3:I3"/>
    <mergeCell ref="J3:K3"/>
    <mergeCell ref="L3:M3"/>
    <mergeCell ref="A31:A33"/>
    <mergeCell ref="B31:M31"/>
    <mergeCell ref="B32:C32"/>
    <mergeCell ref="D32:E32"/>
    <mergeCell ref="F32:G32"/>
    <mergeCell ref="H32:I32"/>
    <mergeCell ref="J32:K32"/>
    <mergeCell ref="L32:M32"/>
    <mergeCell ref="C65:D65"/>
    <mergeCell ref="F65:G65"/>
    <mergeCell ref="C66:D66"/>
    <mergeCell ref="F66:G66"/>
    <mergeCell ref="L67:M6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1582-A37F-4E8A-B044-97D99D54ACD0}">
  <sheetPr>
    <tabColor indexed="42"/>
    <pageSetUpPr fitToPage="1"/>
  </sheetPr>
  <dimension ref="A1:BU84"/>
  <sheetViews>
    <sheetView showGridLines="0" tabSelected="1" zoomScale="115" zoomScaleNormal="115" workbookViewId="0">
      <pane xSplit="8" ySplit="8" topLeftCell="I12" activePane="bottomRight" state="frozen"/>
      <selection activeCell="BM9" sqref="BM9:BO9"/>
      <selection pane="topRight" activeCell="BM9" sqref="BM9:BO9"/>
      <selection pane="bottomLeft" activeCell="BM9" sqref="BM9:BO9"/>
      <selection pane="bottomRight" activeCell="C14" sqref="C14"/>
    </sheetView>
  </sheetViews>
  <sheetFormatPr defaultRowHeight="12.75"/>
  <cols>
    <col min="1" max="1" width="5" style="1" customWidth="1"/>
    <col min="2" max="2" width="8.140625" style="1" customWidth="1"/>
    <col min="3" max="3" width="27.140625" style="1" customWidth="1"/>
    <col min="4" max="4" width="6.7109375" style="1" bestFit="1" customWidth="1"/>
    <col min="5" max="5" width="7.28515625" style="1" customWidth="1"/>
    <col min="6" max="6" width="4.5703125" style="1" customWidth="1"/>
    <col min="7" max="7" width="8.28515625" style="1" customWidth="1"/>
    <col min="8" max="8" width="4.140625" style="1" customWidth="1"/>
    <col min="9" max="9" width="7" style="10" customWidth="1"/>
    <col min="10" max="10" width="11.5703125" style="10" customWidth="1"/>
    <col min="11" max="11" width="9.42578125" style="10" customWidth="1"/>
    <col min="12" max="12" width="13.85546875" style="1" bestFit="1" customWidth="1"/>
    <col min="13" max="13" width="11.7109375" style="1" bestFit="1" customWidth="1"/>
    <col min="14" max="16" width="11.7109375" style="1" customWidth="1"/>
    <col min="17" max="18" width="7.7109375" style="1" customWidth="1"/>
    <col min="19" max="19" width="11.140625" style="1" bestFit="1" customWidth="1"/>
    <col min="20" max="21" width="6" style="1" customWidth="1"/>
    <col min="22" max="22" width="6.7109375" style="1" customWidth="1"/>
    <col min="23" max="23" width="11.140625" style="1" bestFit="1" customWidth="1"/>
    <col min="24" max="24" width="7.85546875" style="1" customWidth="1"/>
    <col min="25" max="25" width="8" style="1" customWidth="1"/>
    <col min="26" max="26" width="9.140625" style="1" customWidth="1"/>
    <col min="27" max="27" width="11" style="84" customWidth="1"/>
    <col min="28" max="36" width="9.140625" style="1" customWidth="1"/>
    <col min="37" max="39" width="13.85546875" style="1" customWidth="1"/>
    <col min="40" max="40" width="12.5703125" style="1" bestFit="1" customWidth="1"/>
    <col min="41" max="41" width="11.28515625" style="1" bestFit="1" customWidth="1"/>
    <col min="42" max="43" width="11.28515625" style="1" customWidth="1"/>
    <col min="44" max="44" width="9.140625" style="1" customWidth="1"/>
    <col min="45" max="45" width="10.5703125" style="1" bestFit="1" customWidth="1"/>
    <col min="46" max="46" width="10.5703125" style="1" customWidth="1"/>
    <col min="47" max="49" width="12.140625" style="1" bestFit="1" customWidth="1"/>
    <col min="50" max="73" width="9.140625" style="1" customWidth="1"/>
  </cols>
  <sheetData>
    <row r="1" spans="1:73" ht="23.25">
      <c r="A1" s="343" t="s">
        <v>0</v>
      </c>
      <c r="B1" s="344"/>
      <c r="C1" s="345"/>
      <c r="D1" s="96"/>
      <c r="E1" s="97"/>
      <c r="F1" s="97"/>
      <c r="G1" s="97"/>
      <c r="H1" s="97"/>
      <c r="I1" s="9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79"/>
      <c r="Z1" s="87"/>
      <c r="AA1" s="79"/>
      <c r="AB1" s="83"/>
      <c r="AC1" s="83"/>
      <c r="AD1" s="83"/>
      <c r="AE1" s="83"/>
      <c r="AF1" s="83"/>
      <c r="AH1" s="82"/>
      <c r="AI1" s="78"/>
      <c r="AJ1" s="78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</row>
    <row r="2" spans="1:73" ht="18" customHeight="1">
      <c r="A2" s="346" t="s">
        <v>193</v>
      </c>
      <c r="B2" s="347"/>
      <c r="C2" s="348"/>
      <c r="D2" s="349"/>
      <c r="E2" s="350"/>
      <c r="F2" s="350"/>
      <c r="G2" s="350"/>
      <c r="H2" s="350"/>
      <c r="I2" s="95"/>
      <c r="J2" s="16"/>
      <c r="K2" s="87"/>
      <c r="L2" s="87"/>
      <c r="M2" s="87"/>
      <c r="N2" s="87"/>
      <c r="O2" s="87"/>
      <c r="P2" s="87"/>
      <c r="Q2" s="87"/>
      <c r="R2" s="87"/>
      <c r="S2" s="16"/>
      <c r="T2" s="16"/>
      <c r="U2" s="16"/>
      <c r="V2" s="2"/>
      <c r="W2" s="2"/>
      <c r="X2" s="2"/>
      <c r="Y2" s="2"/>
      <c r="Z2" s="2"/>
      <c r="AA2" s="351"/>
      <c r="AB2" s="351"/>
      <c r="AC2" s="107"/>
      <c r="AD2" s="81"/>
      <c r="AE2" s="81"/>
      <c r="AF2" s="81"/>
      <c r="AG2" s="79"/>
      <c r="AH2" s="80"/>
      <c r="AI2" s="80"/>
      <c r="AJ2" s="80"/>
      <c r="AK2" s="2"/>
      <c r="AL2" s="2"/>
      <c r="AM2" s="2"/>
      <c r="BP2"/>
      <c r="BQ2"/>
      <c r="BR2"/>
      <c r="BS2"/>
      <c r="BT2"/>
      <c r="BU2"/>
    </row>
    <row r="3" spans="1:73" ht="18" customHeight="1">
      <c r="A3" s="343" t="s">
        <v>209</v>
      </c>
      <c r="B3" s="344"/>
      <c r="C3" s="345"/>
      <c r="D3" s="349"/>
      <c r="E3" s="350"/>
      <c r="F3" s="350"/>
      <c r="G3" s="350"/>
      <c r="H3" s="350"/>
      <c r="I3" s="350"/>
      <c r="J3" s="3"/>
      <c r="K3" s="105"/>
      <c r="L3" s="105"/>
      <c r="M3" s="105"/>
      <c r="N3" s="105"/>
      <c r="O3" s="105"/>
      <c r="P3" s="105"/>
      <c r="Q3" s="105"/>
      <c r="R3" s="105"/>
      <c r="S3" s="16"/>
      <c r="T3" s="16"/>
      <c r="U3" s="16"/>
      <c r="V3" s="3"/>
      <c r="W3" s="3"/>
      <c r="X3" s="3"/>
      <c r="Y3" s="3"/>
      <c r="Z3" s="3"/>
      <c r="AA3" s="88"/>
      <c r="AB3" s="352" t="s">
        <v>103</v>
      </c>
      <c r="AC3" s="353"/>
      <c r="AD3" s="353"/>
      <c r="AE3" s="353"/>
      <c r="AF3" s="353"/>
      <c r="AG3" s="353"/>
      <c r="AH3" s="353"/>
      <c r="AI3" s="353"/>
      <c r="AJ3" s="354"/>
      <c r="AK3" s="3"/>
      <c r="AL3" s="3"/>
      <c r="AM3" s="3"/>
      <c r="BP3"/>
      <c r="BQ3"/>
      <c r="BR3"/>
      <c r="BS3"/>
      <c r="BT3"/>
      <c r="BU3"/>
    </row>
    <row r="4" spans="1:73" ht="18" customHeight="1">
      <c r="A4" s="332" t="s">
        <v>137</v>
      </c>
      <c r="B4" s="332"/>
      <c r="C4" s="332"/>
      <c r="D4" s="332" t="s">
        <v>134</v>
      </c>
      <c r="E4" s="332"/>
      <c r="F4" s="332"/>
      <c r="G4" s="332"/>
      <c r="H4" s="332"/>
      <c r="I4" s="332"/>
      <c r="J4" s="332"/>
      <c r="K4" s="332"/>
      <c r="L4" s="332"/>
      <c r="M4" s="332"/>
      <c r="N4" s="332" t="s">
        <v>135</v>
      </c>
      <c r="O4" s="332"/>
      <c r="P4" s="332"/>
      <c r="Q4" s="333" t="s">
        <v>136</v>
      </c>
      <c r="R4" s="335"/>
      <c r="S4" s="332" t="s">
        <v>125</v>
      </c>
      <c r="T4" s="332" t="s">
        <v>101</v>
      </c>
      <c r="U4" s="332"/>
      <c r="V4" s="332"/>
      <c r="W4" s="332" t="s">
        <v>102</v>
      </c>
      <c r="X4" s="333" t="s">
        <v>138</v>
      </c>
      <c r="Y4" s="334"/>
      <c r="Z4" s="335"/>
      <c r="AA4" s="332" t="s">
        <v>99</v>
      </c>
      <c r="AB4" s="321" t="s">
        <v>93</v>
      </c>
      <c r="AC4" s="322"/>
      <c r="AD4" s="323"/>
      <c r="AE4" s="342" t="s">
        <v>100</v>
      </c>
      <c r="AF4" s="342"/>
      <c r="AG4" s="321" t="s">
        <v>94</v>
      </c>
      <c r="AH4" s="323"/>
      <c r="AI4" s="321" t="s">
        <v>95</v>
      </c>
      <c r="AJ4" s="323"/>
      <c r="AK4" s="321" t="s">
        <v>105</v>
      </c>
      <c r="AL4" s="320" t="s">
        <v>104</v>
      </c>
      <c r="AM4" s="320"/>
      <c r="AN4" s="320"/>
      <c r="AO4" s="321" t="s">
        <v>98</v>
      </c>
      <c r="AP4" s="322"/>
      <c r="AQ4" s="322"/>
      <c r="AR4" s="322"/>
      <c r="AS4" s="322"/>
      <c r="AT4" s="323"/>
      <c r="AU4" s="320" t="s">
        <v>152</v>
      </c>
      <c r="AV4" s="320"/>
      <c r="AW4" s="320"/>
      <c r="BP4"/>
      <c r="BQ4"/>
      <c r="BR4"/>
      <c r="BS4"/>
      <c r="BT4"/>
      <c r="BU4"/>
    </row>
    <row r="5" spans="1:73" ht="18" customHeight="1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6"/>
      <c r="R5" s="338"/>
      <c r="S5" s="332"/>
      <c r="T5" s="332"/>
      <c r="U5" s="332"/>
      <c r="V5" s="332"/>
      <c r="W5" s="332"/>
      <c r="X5" s="336"/>
      <c r="Y5" s="337"/>
      <c r="Z5" s="338"/>
      <c r="AA5" s="332"/>
      <c r="AB5" s="324"/>
      <c r="AC5" s="325"/>
      <c r="AD5" s="326"/>
      <c r="AE5" s="342"/>
      <c r="AF5" s="342"/>
      <c r="AG5" s="324"/>
      <c r="AH5" s="326"/>
      <c r="AI5" s="324"/>
      <c r="AJ5" s="326"/>
      <c r="AK5" s="324"/>
      <c r="AL5" s="320"/>
      <c r="AM5" s="320"/>
      <c r="AN5" s="320"/>
      <c r="AO5" s="324"/>
      <c r="AP5" s="325"/>
      <c r="AQ5" s="325"/>
      <c r="AR5" s="325"/>
      <c r="AS5" s="325"/>
      <c r="AT5" s="326"/>
      <c r="AU5" s="320"/>
      <c r="AV5" s="320"/>
      <c r="AW5" s="320"/>
      <c r="BP5"/>
      <c r="BQ5"/>
      <c r="BR5"/>
      <c r="BS5"/>
      <c r="BT5"/>
      <c r="BU5"/>
    </row>
    <row r="6" spans="1:73" ht="18" customHeight="1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9"/>
      <c r="R6" s="341"/>
      <c r="S6" s="332"/>
      <c r="T6" s="332"/>
      <c r="U6" s="332"/>
      <c r="V6" s="332"/>
      <c r="W6" s="332"/>
      <c r="X6" s="339"/>
      <c r="Y6" s="340"/>
      <c r="Z6" s="341"/>
      <c r="AA6" s="332"/>
      <c r="AB6" s="327"/>
      <c r="AC6" s="328"/>
      <c r="AD6" s="329"/>
      <c r="AE6" s="342"/>
      <c r="AF6" s="342"/>
      <c r="AG6" s="327"/>
      <c r="AH6" s="329"/>
      <c r="AI6" s="327"/>
      <c r="AJ6" s="329"/>
      <c r="AK6" s="327"/>
      <c r="AL6" s="320"/>
      <c r="AM6" s="320"/>
      <c r="AN6" s="320"/>
      <c r="AO6" s="327"/>
      <c r="AP6" s="328"/>
      <c r="AQ6" s="328"/>
      <c r="AR6" s="328"/>
      <c r="AS6" s="328"/>
      <c r="AT6" s="329"/>
      <c r="AU6" s="320"/>
      <c r="AV6" s="320"/>
      <c r="AW6" s="320"/>
      <c r="BP6"/>
      <c r="BQ6"/>
      <c r="BR6"/>
      <c r="BS6"/>
      <c r="BT6"/>
      <c r="BU6"/>
    </row>
    <row r="7" spans="1:73">
      <c r="A7" s="306" t="s">
        <v>23</v>
      </c>
      <c r="B7" s="306" t="s">
        <v>1</v>
      </c>
      <c r="C7" s="306" t="s">
        <v>133</v>
      </c>
      <c r="D7" s="307" t="s">
        <v>10</v>
      </c>
      <c r="E7" s="330" t="s">
        <v>33</v>
      </c>
      <c r="F7" s="307" t="s">
        <v>34</v>
      </c>
      <c r="G7" s="307" t="s">
        <v>24</v>
      </c>
      <c r="H7" s="316" t="s">
        <v>25</v>
      </c>
      <c r="I7" s="317" t="s">
        <v>39</v>
      </c>
      <c r="J7" s="317" t="s">
        <v>38</v>
      </c>
      <c r="K7" s="317" t="s">
        <v>41</v>
      </c>
      <c r="L7" s="317" t="s">
        <v>37</v>
      </c>
      <c r="M7" s="317" t="s">
        <v>40</v>
      </c>
      <c r="N7" s="313" t="s">
        <v>72</v>
      </c>
      <c r="O7" s="313" t="s">
        <v>75</v>
      </c>
      <c r="P7" s="313" t="s">
        <v>73</v>
      </c>
      <c r="Q7" s="314" t="s">
        <v>71</v>
      </c>
      <c r="R7" s="308" t="s">
        <v>2</v>
      </c>
      <c r="S7" s="308" t="s">
        <v>3</v>
      </c>
      <c r="T7" s="308" t="s">
        <v>92</v>
      </c>
      <c r="U7" s="308" t="s">
        <v>4</v>
      </c>
      <c r="V7" s="308" t="s">
        <v>35</v>
      </c>
      <c r="W7" s="318" t="s">
        <v>5</v>
      </c>
      <c r="X7" s="318" t="s">
        <v>6</v>
      </c>
      <c r="Y7" s="306" t="s">
        <v>7</v>
      </c>
      <c r="Z7" s="306" t="s">
        <v>42</v>
      </c>
      <c r="AA7" s="306" t="s">
        <v>139</v>
      </c>
      <c r="AB7" s="311" t="s">
        <v>153</v>
      </c>
      <c r="AC7" s="311" t="s">
        <v>68</v>
      </c>
      <c r="AD7" s="311" t="s">
        <v>69</v>
      </c>
      <c r="AE7" s="308" t="s">
        <v>8</v>
      </c>
      <c r="AF7" s="308" t="s">
        <v>9</v>
      </c>
      <c r="AG7" s="310" t="s">
        <v>96</v>
      </c>
      <c r="AH7" s="310" t="s">
        <v>68</v>
      </c>
      <c r="AI7" s="310" t="s">
        <v>96</v>
      </c>
      <c r="AJ7" s="310" t="s">
        <v>68</v>
      </c>
      <c r="AK7" s="311" t="s">
        <v>97</v>
      </c>
      <c r="AL7" s="311" t="s">
        <v>140</v>
      </c>
      <c r="AM7" s="311" t="s">
        <v>141</v>
      </c>
      <c r="AN7" s="311" t="s">
        <v>36</v>
      </c>
      <c r="AO7" s="307" t="s">
        <v>1</v>
      </c>
      <c r="AP7" s="306" t="s">
        <v>142</v>
      </c>
      <c r="AQ7" s="308" t="s">
        <v>143</v>
      </c>
      <c r="AR7" s="306" t="s">
        <v>12</v>
      </c>
      <c r="AS7" s="306" t="s">
        <v>13</v>
      </c>
      <c r="AT7" s="306" t="s">
        <v>76</v>
      </c>
      <c r="AU7" s="297" t="s">
        <v>14</v>
      </c>
      <c r="AV7" s="297" t="s">
        <v>15</v>
      </c>
      <c r="AW7" s="297" t="s">
        <v>16</v>
      </c>
    </row>
    <row r="8" spans="1:73" ht="25.15" customHeight="1">
      <c r="A8" s="306"/>
      <c r="B8" s="306"/>
      <c r="C8" s="306"/>
      <c r="D8" s="307"/>
      <c r="E8" s="331"/>
      <c r="F8" s="307"/>
      <c r="G8" s="307"/>
      <c r="H8" s="316"/>
      <c r="I8" s="317"/>
      <c r="J8" s="317"/>
      <c r="K8" s="317"/>
      <c r="L8" s="317"/>
      <c r="M8" s="317"/>
      <c r="N8" s="313"/>
      <c r="O8" s="313"/>
      <c r="P8" s="313"/>
      <c r="Q8" s="315"/>
      <c r="R8" s="309"/>
      <c r="S8" s="309"/>
      <c r="T8" s="309"/>
      <c r="U8" s="309"/>
      <c r="V8" s="309"/>
      <c r="W8" s="319"/>
      <c r="X8" s="319"/>
      <c r="Y8" s="306"/>
      <c r="Z8" s="306"/>
      <c r="AA8" s="306"/>
      <c r="AB8" s="312"/>
      <c r="AC8" s="312"/>
      <c r="AD8" s="312"/>
      <c r="AE8" s="309"/>
      <c r="AF8" s="309"/>
      <c r="AG8" s="307"/>
      <c r="AH8" s="307"/>
      <c r="AI8" s="307"/>
      <c r="AJ8" s="307"/>
      <c r="AK8" s="312"/>
      <c r="AL8" s="312"/>
      <c r="AM8" s="312"/>
      <c r="AN8" s="312"/>
      <c r="AO8" s="307"/>
      <c r="AP8" s="307"/>
      <c r="AQ8" s="309"/>
      <c r="AR8" s="306"/>
      <c r="AS8" s="306"/>
      <c r="AT8" s="306"/>
      <c r="AU8" s="297"/>
      <c r="AV8" s="297"/>
      <c r="AW8" s="297"/>
    </row>
    <row r="9" spans="1:73" s="32" customFormat="1" ht="18" customHeight="1">
      <c r="A9" s="35">
        <v>1</v>
      </c>
      <c r="B9" s="34" t="s">
        <v>78</v>
      </c>
      <c r="C9" s="36" t="s">
        <v>200</v>
      </c>
      <c r="D9" s="37">
        <v>4</v>
      </c>
      <c r="E9" s="38">
        <v>40</v>
      </c>
      <c r="F9" s="62"/>
      <c r="G9" s="39">
        <v>0.92</v>
      </c>
      <c r="H9" s="39"/>
      <c r="I9" s="40">
        <f>IF(D9=0,0,IF(F9=0,D9*E9/G9,D9*F9*750/(G9*H9)))</f>
        <v>173.91304347826087</v>
      </c>
      <c r="J9" s="40">
        <f>I9*SIN(ACOS(G9))</f>
        <v>68.159714581792741</v>
      </c>
      <c r="K9" s="37">
        <v>1</v>
      </c>
      <c r="L9" s="40">
        <f>IF(K9=K7,0,SUMIF(K9:K58,K9,I9:I58))</f>
        <v>173.91304347826087</v>
      </c>
      <c r="M9" s="40">
        <f>IF(K9=K7,0,SUMIF(K9:K58,K9,J9:J58))</f>
        <v>68.159714581792741</v>
      </c>
      <c r="N9" s="39">
        <v>1</v>
      </c>
      <c r="O9" s="40">
        <f>L9*N9</f>
        <v>173.91304347826087</v>
      </c>
      <c r="P9" s="40">
        <f>M9*N9</f>
        <v>68.159714581792741</v>
      </c>
      <c r="Q9" s="75">
        <v>1</v>
      </c>
      <c r="R9" s="77">
        <v>220</v>
      </c>
      <c r="S9" s="76" t="str">
        <f t="shared" ref="S9:S60" si="0">IF(V9=0,"-",IF(Q9=0,0,IF(Q9&lt;3,O9/R9,O9/(R9*SQRT(3)))))</f>
        <v>-</v>
      </c>
      <c r="T9" s="42"/>
      <c r="U9" s="42"/>
      <c r="V9" s="41"/>
      <c r="W9" s="106" t="str">
        <f>IF(V9=0,"-",IF(V9&lt;15,S9/(T9*U9),(S9/(T9*U9)/0.86)))</f>
        <v>-</v>
      </c>
      <c r="X9" s="44">
        <v>15</v>
      </c>
      <c r="Y9" s="44">
        <v>3</v>
      </c>
      <c r="Z9" s="45" t="e">
        <f>IF(Y9=0,"-",IF(Q9&lt;3,(200*(1/56)*X9*W9)/(Y9*R9),(100*SQRT(3)*(1/56)*X9*W9)/(Y9*R9)))</f>
        <v>#VALUE!</v>
      </c>
      <c r="AA9" s="46">
        <v>1</v>
      </c>
      <c r="AB9" s="46">
        <v>1</v>
      </c>
      <c r="AC9" s="98">
        <v>4</v>
      </c>
      <c r="AD9" s="45">
        <f>IF(AB9=0,"-",AB9*AC9)</f>
        <v>4</v>
      </c>
      <c r="AE9" s="45" t="e">
        <f>IF(AB9=0,"-",IF(AC9=0,0,IF(Q9&lt;3,(200*(1/56)*W9*X9)/(AD9*R9),(100*SQRT(3)*(1/56)*W9*X9)/(AD9*R9))))</f>
        <v>#VALUE!</v>
      </c>
      <c r="AF9" s="47" t="e">
        <f t="shared" ref="AF9:AF17" si="1">IF(AB9=0,"-",IF(AC9=0,0,AE9+$AE$61))</f>
        <v>#VALUE!</v>
      </c>
      <c r="AG9" s="46">
        <v>1</v>
      </c>
      <c r="AH9" s="98">
        <v>4</v>
      </c>
      <c r="AI9" s="46">
        <v>1</v>
      </c>
      <c r="AJ9" s="98">
        <v>4</v>
      </c>
      <c r="AK9" s="46">
        <v>2</v>
      </c>
      <c r="AL9" s="43">
        <f>IF(AA9=1,IF(AK9=1,LOOKUP(AC9,'Tabela eletroduto'!$A$8:$A$25,'Tabela eletroduto'!$B$8:$B$25),IF(AK9=2,LOOKUP(AC9,'Tabela eletroduto'!$A$8:$A$25,'Tabela eletroduto'!$C$8:$C$25),IF(AK9=3,LOOKUP(AC9,'Tabela eletroduto'!$A$8:$A$25,'Tabela eletroduto'!$D$8:$D$25),IF(OR(AK9&gt;3,AK9&lt;1,AA9&lt;2,AA9&gt;3),"-")))),"-")</f>
        <v>36.299999999999997</v>
      </c>
      <c r="AM9" s="43" t="str">
        <f>IF(AA9=2,IF(AC9&gt;=25,LOOKUP(AC9,'Tabela eletroduto'!$A$32:$A$43,'Tabela eletroduto'!$D$32:$D$43)),"-")</f>
        <v>-</v>
      </c>
      <c r="AN9" s="43">
        <f>IF(AK9=0,"-",IF(AA9=1,((Q9*AB9+2)*AL9),((Q9*AB9+1)*AM9)))</f>
        <v>108.89999999999999</v>
      </c>
      <c r="AO9" s="34" t="s">
        <v>148</v>
      </c>
      <c r="AP9" s="34"/>
      <c r="AQ9" s="34"/>
      <c r="AR9" s="48">
        <f>IF(Q9=0,"-",Q9)</f>
        <v>1</v>
      </c>
      <c r="AS9" s="46">
        <v>32</v>
      </c>
      <c r="AT9" s="48" t="str">
        <f>IF(AS9=0,"-",IF(AS9&gt;W9,"SIM","NÃO"))</f>
        <v>NÃO</v>
      </c>
      <c r="AU9" s="40">
        <f>O9</f>
        <v>173.91304347826087</v>
      </c>
      <c r="AV9" s="49"/>
      <c r="AW9" s="49"/>
      <c r="AX9" s="104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</row>
    <row r="10" spans="1:73" s="32" customFormat="1" ht="21">
      <c r="A10" s="35">
        <v>2</v>
      </c>
      <c r="B10" s="34" t="s">
        <v>78</v>
      </c>
      <c r="C10" s="36" t="s">
        <v>203</v>
      </c>
      <c r="D10" s="37">
        <v>3</v>
      </c>
      <c r="E10" s="38">
        <v>40</v>
      </c>
      <c r="F10" s="62"/>
      <c r="G10" s="39">
        <v>0.92</v>
      </c>
      <c r="H10" s="39"/>
      <c r="I10" s="40">
        <f>IF(D10=0,0,IF(F10=0,D10*E10/G10,D10*F10*750/(G10*H10)))</f>
        <v>130.43478260869566</v>
      </c>
      <c r="J10" s="40">
        <f>I10*SIN(ACOS(G10))</f>
        <v>51.119785936344556</v>
      </c>
      <c r="K10" s="37">
        <v>2</v>
      </c>
      <c r="L10" s="40">
        <f>IF(K10=K9,0,SUMIF(K10:$K$60,K10,I10:$I$60))</f>
        <v>130.43478260869566</v>
      </c>
      <c r="M10" s="40">
        <f>IF(K10=K9,0,SUMIF(K10:$K$60,K10,J10:$J$60))</f>
        <v>51.119785936344556</v>
      </c>
      <c r="N10" s="39">
        <v>1</v>
      </c>
      <c r="O10" s="40">
        <f t="shared" ref="O10:O60" si="2">L10*N10</f>
        <v>130.43478260869566</v>
      </c>
      <c r="P10" s="40">
        <f t="shared" ref="P10:P60" si="3">M10*N10</f>
        <v>51.119785936344556</v>
      </c>
      <c r="Q10" s="75">
        <v>1</v>
      </c>
      <c r="R10" s="77">
        <v>220</v>
      </c>
      <c r="S10" s="76" t="str">
        <f t="shared" si="0"/>
        <v>-</v>
      </c>
      <c r="T10" s="42"/>
      <c r="U10" s="42"/>
      <c r="V10" s="41"/>
      <c r="W10" s="106" t="str">
        <f t="shared" ref="W10:W60" si="4">IF(V10=0,"-",IF(V10&lt;15,S10/(T10*U10),(S10/(T10*U10)/0.86)))</f>
        <v>-</v>
      </c>
      <c r="X10" s="44"/>
      <c r="Y10" s="44"/>
      <c r="Z10" s="45" t="str">
        <f t="shared" ref="Z10:Z60" si="5">IF(Y10=0,"-",IF(Q10&lt;3,(200*(1/56)*X10*W10)/(Y10*R10),(100*SQRT(3)*(1/56)*X10*W10)/(Y10*R10)))</f>
        <v>-</v>
      </c>
      <c r="AA10" s="46">
        <v>1</v>
      </c>
      <c r="AB10" s="46"/>
      <c r="AC10" s="98"/>
      <c r="AD10" s="45" t="str">
        <f t="shared" ref="AD10:AD61" si="6">IF(AB10=0,"-",AB10*AC10)</f>
        <v>-</v>
      </c>
      <c r="AE10" s="45" t="str">
        <f t="shared" ref="AE10:AE61" si="7">IF(AB10=0,"-",IF(AC10=0,0,IF(Q10&lt;3,(200*(1/56)*W10*X10)/(AD10*R10),(100*SQRT(3)*(1/56)*W10*X10)/(AD10*R10))))</f>
        <v>-</v>
      </c>
      <c r="AF10" s="47" t="str">
        <f t="shared" si="1"/>
        <v>-</v>
      </c>
      <c r="AG10" s="46"/>
      <c r="AH10" s="98"/>
      <c r="AI10" s="46"/>
      <c r="AJ10" s="98"/>
      <c r="AK10" s="46"/>
      <c r="AL10" s="43" t="str">
        <f>IF(AA10=1,IF(AK10=1,LOOKUP(AC10,'Tabela eletroduto'!$A$8:$A$25,'Tabela eletroduto'!$B$8:$B$25),IF(AK10=2,LOOKUP(AC10,'Tabela eletroduto'!$A$8:$A$25,'Tabela eletroduto'!$C$8:$C$25),IF(AK10=3,LOOKUP(AC10,'Tabela eletroduto'!$A$8:$A$25,'Tabela eletroduto'!$D$8:$D$25),IF(OR(AK10&gt;3,AK10&lt;1,AA10&lt;2,AA10&gt;3),"-")))),"-")</f>
        <v>-</v>
      </c>
      <c r="AM10" s="43" t="str">
        <f>IF(AA10=2,IF(AC10&gt;=25,LOOKUP(AC10,'Tabela eletroduto'!$A$32:$A$43,'Tabela eletroduto'!$D$32:$D$43)),"-")</f>
        <v>-</v>
      </c>
      <c r="AN10" s="43" t="str">
        <f t="shared" ref="AN10:AN60" si="8">IF(AK10=0,"-",IF(AA10=1,((Q10*AB10+2)*AL10),((Q10*AB10+1)*AM10)))</f>
        <v>-</v>
      </c>
      <c r="AO10" s="34"/>
      <c r="AP10" s="34"/>
      <c r="AQ10" s="34"/>
      <c r="AR10" s="48">
        <f t="shared" ref="AR10:AR60" si="9">IF(Q10=0,"-",Q10)</f>
        <v>1</v>
      </c>
      <c r="AS10" s="46"/>
      <c r="AT10" s="48" t="str">
        <f t="shared" ref="AT10:AT61" si="10">IF(AS10=0,"-",IF(AS10&gt;W10,"SIM","NÃO"))</f>
        <v>-</v>
      </c>
      <c r="AU10" s="49"/>
      <c r="AV10" s="49">
        <f>O10</f>
        <v>130.43478260869566</v>
      </c>
      <c r="AW10" s="49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</row>
    <row r="11" spans="1:73" s="32" customFormat="1" ht="21">
      <c r="A11" s="35">
        <v>3</v>
      </c>
      <c r="B11" s="34" t="s">
        <v>78</v>
      </c>
      <c r="C11" s="36" t="s">
        <v>204</v>
      </c>
      <c r="D11" s="37">
        <v>2</v>
      </c>
      <c r="E11" s="38">
        <v>40</v>
      </c>
      <c r="F11" s="62"/>
      <c r="G11" s="39">
        <v>0.92</v>
      </c>
      <c r="H11" s="39"/>
      <c r="I11" s="40">
        <f>IF(D11=0,0,IF(F11=0,D11*E11/G11,D11*F11*750/(G11*H11)))</f>
        <v>86.956521739130437</v>
      </c>
      <c r="J11" s="40">
        <f>I11*SIN(ACOS(G11))</f>
        <v>34.079857290896371</v>
      </c>
      <c r="K11" s="37">
        <v>3</v>
      </c>
      <c r="L11" s="40">
        <f>IF(K11=K10,0,SUMIF(K11:$K$60,K11,I11:$I$60))</f>
        <v>86.956521739130437</v>
      </c>
      <c r="M11" s="40">
        <f>IF(K11=K10,0,SUMIF(K11:$K$60,K11,J11:$J$60))</f>
        <v>34.079857290896371</v>
      </c>
      <c r="N11" s="39">
        <v>1</v>
      </c>
      <c r="O11" s="40">
        <f t="shared" si="2"/>
        <v>86.956521739130437</v>
      </c>
      <c r="P11" s="40">
        <f t="shared" si="3"/>
        <v>34.079857290896371</v>
      </c>
      <c r="Q11" s="75">
        <v>1</v>
      </c>
      <c r="R11" s="77">
        <v>220</v>
      </c>
      <c r="S11" s="76" t="str">
        <f t="shared" si="0"/>
        <v>-</v>
      </c>
      <c r="T11" s="42"/>
      <c r="U11" s="42"/>
      <c r="V11" s="41"/>
      <c r="W11" s="106" t="str">
        <f t="shared" si="4"/>
        <v>-</v>
      </c>
      <c r="X11" s="44"/>
      <c r="Y11" s="44"/>
      <c r="Z11" s="45" t="str">
        <f t="shared" si="5"/>
        <v>-</v>
      </c>
      <c r="AA11" s="46">
        <v>1</v>
      </c>
      <c r="AB11" s="46"/>
      <c r="AC11" s="98"/>
      <c r="AD11" s="45" t="str">
        <f t="shared" si="6"/>
        <v>-</v>
      </c>
      <c r="AE11" s="45" t="str">
        <f t="shared" si="7"/>
        <v>-</v>
      </c>
      <c r="AF11" s="47" t="str">
        <f t="shared" si="1"/>
        <v>-</v>
      </c>
      <c r="AG11" s="46"/>
      <c r="AH11" s="98"/>
      <c r="AI11" s="46"/>
      <c r="AJ11" s="98"/>
      <c r="AK11" s="46"/>
      <c r="AL11" s="43" t="str">
        <f>IF(AA11=1,IF(AK11=1,LOOKUP(AC11,'Tabela eletroduto'!$A$8:$A$25,'Tabela eletroduto'!$B$8:$B$25),IF(AK11=2,LOOKUP(AC11,'Tabela eletroduto'!$A$8:$A$25,'Tabela eletroduto'!$C$8:$C$25),IF(AK11=3,LOOKUP(AC11,'Tabela eletroduto'!$A$8:$A$25,'Tabela eletroduto'!$D$8:$D$25),IF(OR(AK11&gt;3,AK11&lt;1,AA11&lt;2,AA11&gt;3),"-")))),"-")</f>
        <v>-</v>
      </c>
      <c r="AM11" s="43" t="str">
        <f>IF(AA11=2,IF(AC11&gt;=25,LOOKUP(AC11,'Tabela eletroduto'!$A$32:$A$43,'Tabela eletroduto'!$D$32:$D$43)),"-")</f>
        <v>-</v>
      </c>
      <c r="AN11" s="43" t="str">
        <f t="shared" si="8"/>
        <v>-</v>
      </c>
      <c r="AO11" s="34"/>
      <c r="AP11" s="34"/>
      <c r="AQ11" s="34"/>
      <c r="AR11" s="48">
        <f t="shared" si="9"/>
        <v>1</v>
      </c>
      <c r="AS11" s="46"/>
      <c r="AT11" s="48" t="str">
        <f t="shared" si="10"/>
        <v>-</v>
      </c>
      <c r="AU11" s="49"/>
      <c r="AV11" s="49"/>
      <c r="AW11" s="49">
        <f>O11</f>
        <v>86.956521739130437</v>
      </c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</row>
    <row r="12" spans="1:73" s="32" customFormat="1" ht="21">
      <c r="A12" s="35">
        <v>4</v>
      </c>
      <c r="B12" s="34" t="s">
        <v>78</v>
      </c>
      <c r="C12" s="36" t="s">
        <v>205</v>
      </c>
      <c r="D12" s="37">
        <v>2</v>
      </c>
      <c r="E12" s="38">
        <v>40</v>
      </c>
      <c r="F12" s="62"/>
      <c r="G12" s="39">
        <v>0.92</v>
      </c>
      <c r="H12" s="39"/>
      <c r="I12" s="40">
        <f>IF(D12=0,0,IF(F12=0,D12*E12/G12,D12*F12*750/(G12*H12)))</f>
        <v>86.956521739130437</v>
      </c>
      <c r="J12" s="40">
        <f>I12*SIN(ACOS(G12))</f>
        <v>34.079857290896371</v>
      </c>
      <c r="K12" s="37">
        <v>4</v>
      </c>
      <c r="L12" s="40">
        <f>IF(K12=K11,0,SUMIF(K12:$K$60,K12,I12:$I$60))</f>
        <v>86.956521739130437</v>
      </c>
      <c r="M12" s="40">
        <f>IF(K12=K11,0,SUMIF(K12:$K$60,K12,J12:$J$60))</f>
        <v>34.079857290896371</v>
      </c>
      <c r="N12" s="39">
        <v>1</v>
      </c>
      <c r="O12" s="40">
        <f t="shared" si="2"/>
        <v>86.956521739130437</v>
      </c>
      <c r="P12" s="40">
        <f t="shared" si="3"/>
        <v>34.079857290896371</v>
      </c>
      <c r="Q12" s="75">
        <v>1</v>
      </c>
      <c r="R12" s="77">
        <v>220</v>
      </c>
      <c r="S12" s="76" t="str">
        <f t="shared" si="0"/>
        <v>-</v>
      </c>
      <c r="T12" s="42"/>
      <c r="U12" s="42"/>
      <c r="V12" s="41"/>
      <c r="W12" s="106" t="str">
        <f t="shared" si="4"/>
        <v>-</v>
      </c>
      <c r="X12" s="44"/>
      <c r="Y12" s="44"/>
      <c r="Z12" s="45" t="str">
        <f t="shared" si="5"/>
        <v>-</v>
      </c>
      <c r="AA12" s="46">
        <v>1</v>
      </c>
      <c r="AB12" s="46"/>
      <c r="AC12" s="98"/>
      <c r="AD12" s="45" t="str">
        <f t="shared" si="6"/>
        <v>-</v>
      </c>
      <c r="AE12" s="45" t="str">
        <f t="shared" si="7"/>
        <v>-</v>
      </c>
      <c r="AF12" s="47" t="str">
        <f t="shared" si="1"/>
        <v>-</v>
      </c>
      <c r="AG12" s="46"/>
      <c r="AH12" s="98"/>
      <c r="AI12" s="46"/>
      <c r="AJ12" s="98"/>
      <c r="AK12" s="46"/>
      <c r="AL12" s="43" t="str">
        <f>IF(AA12=1,IF(AK12=1,LOOKUP(AC12,'Tabela eletroduto'!$A$8:$A$25,'Tabela eletroduto'!$B$8:$B$25),IF(AK12=2,LOOKUP(AC12,'Tabela eletroduto'!$A$8:$A$25,'Tabela eletroduto'!$C$8:$C$25),IF(AK12=3,LOOKUP(AC12,'Tabela eletroduto'!$A$8:$A$25,'Tabela eletroduto'!$D$8:$D$25),IF(OR(AK12&gt;3,AK12&lt;1,AA12&lt;2,AA12&gt;3),"-")))),"-")</f>
        <v>-</v>
      </c>
      <c r="AM12" s="43" t="str">
        <f>IF(AA12=2,IF(AC12&gt;=25,LOOKUP(AC12,'Tabela eletroduto'!$A$32:$A$43,'Tabela eletroduto'!$D$32:$D$43)),"-")</f>
        <v>-</v>
      </c>
      <c r="AN12" s="43" t="str">
        <f t="shared" si="8"/>
        <v>-</v>
      </c>
      <c r="AO12" s="34"/>
      <c r="AP12" s="34"/>
      <c r="AQ12" s="34"/>
      <c r="AR12" s="48">
        <f t="shared" si="9"/>
        <v>1</v>
      </c>
      <c r="AS12" s="46"/>
      <c r="AT12" s="48" t="str">
        <f t="shared" si="10"/>
        <v>-</v>
      </c>
      <c r="AU12" s="49">
        <f>O12</f>
        <v>86.956521739130437</v>
      </c>
      <c r="AV12" s="49"/>
      <c r="AW12" s="4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</row>
    <row r="13" spans="1:73" s="32" customFormat="1" ht="21">
      <c r="A13" s="35">
        <v>5</v>
      </c>
      <c r="B13" s="34" t="s">
        <v>79</v>
      </c>
      <c r="C13" s="36" t="s">
        <v>194</v>
      </c>
      <c r="D13" s="37">
        <v>7</v>
      </c>
      <c r="E13" s="38">
        <v>800</v>
      </c>
      <c r="F13" s="62"/>
      <c r="G13" s="39">
        <v>0.85</v>
      </c>
      <c r="H13" s="39"/>
      <c r="I13" s="40">
        <f t="shared" ref="I13" si="11">IF(D13=0,0,IF(F13=0,D13*E13/G13,D13*F13*750/(G13*H13)))</f>
        <v>6588.2352941176468</v>
      </c>
      <c r="J13" s="40">
        <f t="shared" ref="J13" si="12">I13*SIN(ACOS(G13))</f>
        <v>3470.5682950573723</v>
      </c>
      <c r="K13" s="37">
        <v>5</v>
      </c>
      <c r="L13" s="40">
        <f>IF(K13=K12,0,SUMIF(K13:$K$60,K13,I13:$I$60))</f>
        <v>6588.2352941176468</v>
      </c>
      <c r="M13" s="40">
        <f>IF(K13=K12,0,SUMIF(K13:$K$60,K13,J13:$J$60))</f>
        <v>3470.5682950573723</v>
      </c>
      <c r="N13" s="39">
        <v>1</v>
      </c>
      <c r="O13" s="40">
        <f t="shared" ref="O13" si="13">L13*N13</f>
        <v>6588.2352941176468</v>
      </c>
      <c r="P13" s="40">
        <f t="shared" ref="P13" si="14">M13*N13</f>
        <v>3470.5682950573723</v>
      </c>
      <c r="Q13" s="75">
        <v>1</v>
      </c>
      <c r="R13" s="77">
        <v>220</v>
      </c>
      <c r="S13" s="76" t="str">
        <f t="shared" si="0"/>
        <v>-</v>
      </c>
      <c r="T13" s="42"/>
      <c r="U13" s="42"/>
      <c r="V13" s="41"/>
      <c r="W13" s="106" t="str">
        <f t="shared" si="4"/>
        <v>-</v>
      </c>
      <c r="X13" s="44"/>
      <c r="Y13" s="44"/>
      <c r="Z13" s="45" t="str">
        <f t="shared" si="5"/>
        <v>-</v>
      </c>
      <c r="AA13" s="46">
        <v>1</v>
      </c>
      <c r="AB13" s="46"/>
      <c r="AC13" s="98"/>
      <c r="AD13" s="45" t="str">
        <f t="shared" si="6"/>
        <v>-</v>
      </c>
      <c r="AE13" s="45" t="str">
        <f t="shared" si="7"/>
        <v>-</v>
      </c>
      <c r="AF13" s="47" t="str">
        <f t="shared" si="1"/>
        <v>-</v>
      </c>
      <c r="AG13" s="46"/>
      <c r="AH13" s="98"/>
      <c r="AI13" s="46"/>
      <c r="AJ13" s="98"/>
      <c r="AK13" s="46"/>
      <c r="AL13" s="43" t="str">
        <f>IF(AA13=1,IF(AK13=1,LOOKUP(AC13,'Tabela eletroduto'!$A$8:$A$25,'Tabela eletroduto'!$B$8:$B$25),IF(AK13=2,LOOKUP(AC13,'Tabela eletroduto'!$A$8:$A$25,'Tabela eletroduto'!$C$8:$C$25),IF(AK13=3,LOOKUP(AC13,'Tabela eletroduto'!$A$8:$A$25,'Tabela eletroduto'!$D$8:$D$25),IF(OR(AK13&gt;3,AK13&lt;1,AA13&lt;2,AA13&gt;3),"-")))),"-")</f>
        <v>-</v>
      </c>
      <c r="AM13" s="43" t="str">
        <f>IF(AA13=2,IF(AC13&gt;=25,LOOKUP(AC13,'Tabela eletroduto'!$A$32:$A$43,'Tabela eletroduto'!$D$32:$D$43)),"-")</f>
        <v>-</v>
      </c>
      <c r="AN13" s="43" t="str">
        <f t="shared" si="8"/>
        <v>-</v>
      </c>
      <c r="AO13" s="34"/>
      <c r="AP13" s="34"/>
      <c r="AQ13" s="34"/>
      <c r="AR13" s="48">
        <f t="shared" si="9"/>
        <v>1</v>
      </c>
      <c r="AS13" s="46"/>
      <c r="AT13" s="48" t="str">
        <f t="shared" si="10"/>
        <v>-</v>
      </c>
      <c r="AU13" s="49"/>
      <c r="AV13" s="49">
        <f>O13</f>
        <v>6588.2352941176468</v>
      </c>
      <c r="AW13" s="49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</row>
    <row r="14" spans="1:73" s="32" customFormat="1" ht="21">
      <c r="A14" s="35">
        <v>6</v>
      </c>
      <c r="B14" s="34" t="s">
        <v>192</v>
      </c>
      <c r="C14" s="36" t="s">
        <v>197</v>
      </c>
      <c r="D14" s="37">
        <v>1</v>
      </c>
      <c r="E14" s="38">
        <v>2640</v>
      </c>
      <c r="F14" s="62"/>
      <c r="G14" s="39">
        <v>0.8</v>
      </c>
      <c r="H14" s="39"/>
      <c r="I14" s="40">
        <f t="shared" ref="I14:I36" si="15">IF(D14=0,0,IF(F14=0,D14*E14/G14,D14*F14*750/(G14*H14)))</f>
        <v>3300</v>
      </c>
      <c r="J14" s="40">
        <f t="shared" ref="J14:J36" si="16">I14*SIN(ACOS(G14))</f>
        <v>1979.9999999999995</v>
      </c>
      <c r="K14" s="37">
        <v>6</v>
      </c>
      <c r="L14" s="40">
        <f>IF(K14=K13,0,SUMIF(K14:$K$60,K14,I14:$I$60))</f>
        <v>3300</v>
      </c>
      <c r="M14" s="40">
        <f>IF(K14=K13,0,SUMIF(K14:$K$60,K14,J14:$J$60))</f>
        <v>1979.9999999999995</v>
      </c>
      <c r="N14" s="39">
        <v>1</v>
      </c>
      <c r="O14" s="40">
        <f t="shared" si="2"/>
        <v>3300</v>
      </c>
      <c r="P14" s="40">
        <f t="shared" si="3"/>
        <v>1979.9999999999995</v>
      </c>
      <c r="Q14" s="75">
        <v>1</v>
      </c>
      <c r="R14" s="77">
        <v>220</v>
      </c>
      <c r="S14" s="76" t="str">
        <f t="shared" si="0"/>
        <v>-</v>
      </c>
      <c r="T14" s="42"/>
      <c r="U14" s="42"/>
      <c r="V14" s="41"/>
      <c r="W14" s="106" t="str">
        <f t="shared" si="4"/>
        <v>-</v>
      </c>
      <c r="X14" s="44"/>
      <c r="Y14" s="44"/>
      <c r="Z14" s="45" t="str">
        <f t="shared" si="5"/>
        <v>-</v>
      </c>
      <c r="AA14" s="46">
        <v>1</v>
      </c>
      <c r="AB14" s="46"/>
      <c r="AC14" s="98"/>
      <c r="AD14" s="45" t="str">
        <f t="shared" si="6"/>
        <v>-</v>
      </c>
      <c r="AE14" s="45" t="str">
        <f t="shared" si="7"/>
        <v>-</v>
      </c>
      <c r="AF14" s="47" t="str">
        <f t="shared" si="1"/>
        <v>-</v>
      </c>
      <c r="AG14" s="46"/>
      <c r="AH14" s="98"/>
      <c r="AI14" s="46"/>
      <c r="AJ14" s="98"/>
      <c r="AK14" s="46"/>
      <c r="AL14" s="43" t="str">
        <f>IF(AA14=1,IF(AK14=1,LOOKUP(AC14,'Tabela eletroduto'!$A$8:$A$25,'Tabela eletroduto'!$B$8:$B$25),IF(AK14=2,LOOKUP(AC14,'Tabela eletroduto'!$A$8:$A$25,'Tabela eletroduto'!$C$8:$C$25),IF(AK14=3,LOOKUP(AC14,'Tabela eletroduto'!$A$8:$A$25,'Tabela eletroduto'!$D$8:$D$25),IF(OR(AK14&gt;3,AK14&lt;1,AA14&lt;2,AA14&gt;3),"-")))),"-")</f>
        <v>-</v>
      </c>
      <c r="AM14" s="43" t="str">
        <f>IF(AA14=2,IF(AC14&gt;=25,LOOKUP(AC14,'Tabela eletroduto'!$A$32:$A$43,'Tabela eletroduto'!$D$32:$D$43)),"-")</f>
        <v>-</v>
      </c>
      <c r="AN14" s="43" t="str">
        <f t="shared" si="8"/>
        <v>-</v>
      </c>
      <c r="AO14" s="34"/>
      <c r="AP14" s="34"/>
      <c r="AQ14" s="34"/>
      <c r="AR14" s="48">
        <v>2</v>
      </c>
      <c r="AS14" s="46"/>
      <c r="AT14" s="48" t="str">
        <f t="shared" si="10"/>
        <v>-</v>
      </c>
      <c r="AU14" s="49"/>
      <c r="AV14" s="49"/>
      <c r="AW14" s="49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</row>
    <row r="15" spans="1:73" s="32" customFormat="1" ht="21">
      <c r="A15" s="35">
        <v>7</v>
      </c>
      <c r="B15" s="34" t="s">
        <v>79</v>
      </c>
      <c r="C15" s="36" t="s">
        <v>206</v>
      </c>
      <c r="D15" s="37">
        <v>3</v>
      </c>
      <c r="E15" s="38">
        <v>1500</v>
      </c>
      <c r="F15" s="62"/>
      <c r="G15" s="39">
        <v>0.85</v>
      </c>
      <c r="H15" s="39"/>
      <c r="I15" s="40">
        <f t="shared" si="15"/>
        <v>5294.1176470588234</v>
      </c>
      <c r="J15" s="40">
        <f t="shared" si="16"/>
        <v>2788.84952281396</v>
      </c>
      <c r="K15" s="37">
        <v>7</v>
      </c>
      <c r="L15" s="40">
        <f>IF(K15=K14,0,SUMIF(K15:$K$60,K15,I15:$I$60))</f>
        <v>5294.1176470588234</v>
      </c>
      <c r="M15" s="40">
        <f>IF(K15=K14,0,SUMIF(K15:$K$60,K15,J15:$J$60))</f>
        <v>2788.84952281396</v>
      </c>
      <c r="N15" s="39">
        <v>1</v>
      </c>
      <c r="O15" s="40">
        <f t="shared" si="2"/>
        <v>5294.1176470588234</v>
      </c>
      <c r="P15" s="40">
        <f t="shared" si="3"/>
        <v>2788.84952281396</v>
      </c>
      <c r="Q15" s="75">
        <v>1</v>
      </c>
      <c r="R15" s="77">
        <v>220</v>
      </c>
      <c r="S15" s="76" t="str">
        <f t="shared" si="0"/>
        <v>-</v>
      </c>
      <c r="T15" s="42"/>
      <c r="U15" s="42"/>
      <c r="V15" s="41"/>
      <c r="W15" s="106" t="str">
        <f t="shared" si="4"/>
        <v>-</v>
      </c>
      <c r="X15" s="44"/>
      <c r="Y15" s="44"/>
      <c r="Z15" s="45" t="str">
        <f t="shared" si="5"/>
        <v>-</v>
      </c>
      <c r="AA15" s="46">
        <v>1</v>
      </c>
      <c r="AB15" s="46"/>
      <c r="AC15" s="98"/>
      <c r="AD15" s="45" t="str">
        <f t="shared" si="6"/>
        <v>-</v>
      </c>
      <c r="AE15" s="45" t="str">
        <f t="shared" si="7"/>
        <v>-</v>
      </c>
      <c r="AF15" s="47" t="str">
        <f t="shared" si="1"/>
        <v>-</v>
      </c>
      <c r="AG15" s="46"/>
      <c r="AH15" s="98"/>
      <c r="AI15" s="46"/>
      <c r="AJ15" s="98"/>
      <c r="AK15" s="46"/>
      <c r="AL15" s="43" t="str">
        <f>IF(AA15=1,IF(AK15=1,LOOKUP(AC15,'Tabela eletroduto'!$A$8:$A$25,'Tabela eletroduto'!$B$8:$B$25),IF(AK15=2,LOOKUP(AC15,'Tabela eletroduto'!$A$8:$A$25,'Tabela eletroduto'!$C$8:$C$25),IF(AK15=3,LOOKUP(AC15,'Tabela eletroduto'!$A$8:$A$25,'Tabela eletroduto'!$D$8:$D$25),IF(OR(AK15&gt;3,AK15&lt;1,AA15&lt;2,AA15&gt;3),"-")))),"-")</f>
        <v>-</v>
      </c>
      <c r="AM15" s="43" t="str">
        <f>IF(AA15=2,IF(AC15&gt;=25,LOOKUP(AC15,'Tabela eletroduto'!$A$32:$A$43,'Tabela eletroduto'!$D$32:$D$43)),"-")</f>
        <v>-</v>
      </c>
      <c r="AN15" s="43" t="str">
        <f t="shared" si="8"/>
        <v>-</v>
      </c>
      <c r="AO15" s="34" t="s">
        <v>148</v>
      </c>
      <c r="AP15" s="34"/>
      <c r="AQ15" s="34"/>
      <c r="AR15" s="48">
        <f t="shared" si="9"/>
        <v>1</v>
      </c>
      <c r="AS15" s="46"/>
      <c r="AT15" s="48" t="str">
        <f t="shared" si="10"/>
        <v>-</v>
      </c>
      <c r="AU15" s="49"/>
      <c r="AV15" s="49"/>
      <c r="AW15" s="49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</row>
    <row r="16" spans="1:73" s="32" customFormat="1">
      <c r="A16" s="35">
        <v>8</v>
      </c>
      <c r="B16" s="34" t="s">
        <v>207</v>
      </c>
      <c r="C16" s="36" t="s">
        <v>208</v>
      </c>
      <c r="D16" s="37">
        <v>1</v>
      </c>
      <c r="E16" s="38">
        <v>1000</v>
      </c>
      <c r="F16" s="62"/>
      <c r="G16" s="39">
        <v>0.85</v>
      </c>
      <c r="H16" s="39"/>
      <c r="I16" s="40">
        <f t="shared" si="15"/>
        <v>1176.4705882352941</v>
      </c>
      <c r="J16" s="40">
        <f t="shared" si="16"/>
        <v>619.74433840310223</v>
      </c>
      <c r="K16" s="37">
        <v>8</v>
      </c>
      <c r="L16" s="40">
        <f>IF(K16=K15,0,SUMIF(K16:$K$60,K16,I16:$I$60))</f>
        <v>1176.4705882352941</v>
      </c>
      <c r="M16" s="40">
        <f>IF(K16=K15,0,SUMIF(K16:$K$60,K16,J16:$J$60))</f>
        <v>619.74433840310223</v>
      </c>
      <c r="N16" s="39">
        <v>1</v>
      </c>
      <c r="O16" s="40">
        <f t="shared" si="2"/>
        <v>1176.4705882352941</v>
      </c>
      <c r="P16" s="40">
        <f t="shared" si="3"/>
        <v>619.74433840310223</v>
      </c>
      <c r="Q16" s="75">
        <v>1</v>
      </c>
      <c r="R16" s="77">
        <v>220</v>
      </c>
      <c r="S16" s="76" t="str">
        <f t="shared" si="0"/>
        <v>-</v>
      </c>
      <c r="T16" s="42"/>
      <c r="U16" s="42"/>
      <c r="V16" s="41"/>
      <c r="W16" s="106" t="str">
        <f t="shared" si="4"/>
        <v>-</v>
      </c>
      <c r="X16" s="44"/>
      <c r="Y16" s="44"/>
      <c r="Z16" s="45" t="str">
        <f t="shared" si="5"/>
        <v>-</v>
      </c>
      <c r="AA16" s="46">
        <v>1</v>
      </c>
      <c r="AB16" s="46"/>
      <c r="AC16" s="98"/>
      <c r="AD16" s="45" t="str">
        <f t="shared" si="6"/>
        <v>-</v>
      </c>
      <c r="AE16" s="45" t="str">
        <f t="shared" si="7"/>
        <v>-</v>
      </c>
      <c r="AF16" s="47" t="str">
        <f t="shared" si="1"/>
        <v>-</v>
      </c>
      <c r="AG16" s="46"/>
      <c r="AH16" s="98"/>
      <c r="AI16" s="46"/>
      <c r="AJ16" s="98"/>
      <c r="AK16" s="46"/>
      <c r="AL16" s="43" t="str">
        <f>IF(AA16=1,IF(AK16=1,LOOKUP(AC16,'Tabela eletroduto'!$A$8:$A$25,'Tabela eletroduto'!$B$8:$B$25),IF(AK16=2,LOOKUP(AC16,'Tabela eletroduto'!$A$8:$A$25,'Tabela eletroduto'!$C$8:$C$25),IF(AK16=3,LOOKUP(AC16,'Tabela eletroduto'!$A$8:$A$25,'Tabela eletroduto'!$D$8:$D$25),IF(OR(AK16&gt;3,AK16&lt;1,AA16&lt;2,AA16&gt;3),"-")))),"-")</f>
        <v>-</v>
      </c>
      <c r="AM16" s="43" t="str">
        <f>IF(AA16=2,IF(AC16&gt;=25,LOOKUP(AC16,'Tabela eletroduto'!$A$32:$A$43,'Tabela eletroduto'!$D$32:$D$43)),"-")</f>
        <v>-</v>
      </c>
      <c r="AN16" s="43" t="str">
        <f t="shared" si="8"/>
        <v>-</v>
      </c>
      <c r="AO16" s="34" t="s">
        <v>148</v>
      </c>
      <c r="AP16" s="34"/>
      <c r="AQ16" s="34"/>
      <c r="AR16" s="48">
        <f t="shared" si="9"/>
        <v>1</v>
      </c>
      <c r="AS16" s="46"/>
      <c r="AT16" s="48" t="str">
        <f t="shared" si="10"/>
        <v>-</v>
      </c>
      <c r="AU16" s="49"/>
      <c r="AV16" s="49"/>
      <c r="AW16" s="4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</row>
    <row r="17" spans="1:73" s="32" customFormat="1">
      <c r="A17" s="35">
        <v>9</v>
      </c>
      <c r="B17" s="34" t="s">
        <v>207</v>
      </c>
      <c r="C17" s="36" t="s">
        <v>208</v>
      </c>
      <c r="D17" s="37">
        <v>1</v>
      </c>
      <c r="E17" s="38">
        <v>1000</v>
      </c>
      <c r="F17" s="62"/>
      <c r="G17" s="39">
        <v>0.85</v>
      </c>
      <c r="H17" s="39"/>
      <c r="I17" s="40">
        <f t="shared" si="15"/>
        <v>1176.4705882352941</v>
      </c>
      <c r="J17" s="40">
        <f t="shared" si="16"/>
        <v>619.74433840310223</v>
      </c>
      <c r="K17" s="37">
        <v>9</v>
      </c>
      <c r="L17" s="40">
        <f>IF(K17=K16,0,SUMIF(K17:$K$60,K17,I17:$I$60))</f>
        <v>1176.4705882352941</v>
      </c>
      <c r="M17" s="40">
        <f>IF(K17=K16,0,SUMIF(K17:$K$60,K17,J17:$J$60))</f>
        <v>619.74433840310223</v>
      </c>
      <c r="N17" s="39">
        <v>1</v>
      </c>
      <c r="O17" s="40">
        <f t="shared" si="2"/>
        <v>1176.4705882352941</v>
      </c>
      <c r="P17" s="40">
        <f t="shared" si="3"/>
        <v>619.74433840310223</v>
      </c>
      <c r="Q17" s="75">
        <v>1</v>
      </c>
      <c r="R17" s="77">
        <v>220</v>
      </c>
      <c r="S17" s="76" t="str">
        <f t="shared" si="0"/>
        <v>-</v>
      </c>
      <c r="T17" s="42"/>
      <c r="U17" s="42"/>
      <c r="V17" s="41"/>
      <c r="W17" s="106" t="str">
        <f t="shared" si="4"/>
        <v>-</v>
      </c>
      <c r="X17" s="44"/>
      <c r="Y17" s="44"/>
      <c r="Z17" s="45" t="str">
        <f t="shared" si="5"/>
        <v>-</v>
      </c>
      <c r="AA17" s="46">
        <v>1</v>
      </c>
      <c r="AB17" s="46"/>
      <c r="AC17" s="98"/>
      <c r="AD17" s="45" t="str">
        <f t="shared" si="6"/>
        <v>-</v>
      </c>
      <c r="AE17" s="45" t="str">
        <f t="shared" si="7"/>
        <v>-</v>
      </c>
      <c r="AF17" s="47" t="str">
        <f t="shared" si="1"/>
        <v>-</v>
      </c>
      <c r="AG17" s="46"/>
      <c r="AH17" s="98"/>
      <c r="AI17" s="46"/>
      <c r="AJ17" s="98"/>
      <c r="AK17" s="46"/>
      <c r="AL17" s="43" t="str">
        <f>IF(AA17=1,IF(AK17=1,LOOKUP(AC17,'Tabela eletroduto'!$A$8:$A$25,'Tabela eletroduto'!$B$8:$B$25),IF(AK17=2,LOOKUP(AC17,'Tabela eletroduto'!$A$8:$A$25,'Tabela eletroduto'!$C$8:$C$25),IF(AK17=3,LOOKUP(AC17,'Tabela eletroduto'!$A$8:$A$25,'Tabela eletroduto'!$D$8:$D$25),IF(OR(AK17&gt;3,AK17&lt;1,AA17&lt;2,AA17&gt;3),"-")))),"-")</f>
        <v>-</v>
      </c>
      <c r="AM17" s="43" t="str">
        <f>IF(AA17=2,IF(AC17&gt;=25,LOOKUP(AC17,'Tabela eletroduto'!$A$32:$A$43,'Tabela eletroduto'!$D$32:$D$43)),"-")</f>
        <v>-</v>
      </c>
      <c r="AN17" s="43" t="str">
        <f t="shared" si="8"/>
        <v>-</v>
      </c>
      <c r="AO17" s="34" t="s">
        <v>148</v>
      </c>
      <c r="AP17" s="34"/>
      <c r="AQ17" s="34"/>
      <c r="AR17" s="48">
        <f t="shared" si="9"/>
        <v>1</v>
      </c>
      <c r="AS17" s="46"/>
      <c r="AT17" s="48" t="str">
        <f t="shared" si="10"/>
        <v>-</v>
      </c>
      <c r="AU17" s="49"/>
      <c r="AV17" s="49"/>
      <c r="AW17" s="49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</row>
    <row r="18" spans="1:73" s="32" customFormat="1">
      <c r="A18" s="35">
        <v>10</v>
      </c>
      <c r="B18" s="34" t="s">
        <v>207</v>
      </c>
      <c r="C18" s="36" t="s">
        <v>208</v>
      </c>
      <c r="D18" s="37">
        <v>1</v>
      </c>
      <c r="E18" s="38">
        <v>1000</v>
      </c>
      <c r="F18" s="62"/>
      <c r="G18" s="39">
        <v>0.85</v>
      </c>
      <c r="H18" s="39"/>
      <c r="I18" s="40">
        <f t="shared" si="15"/>
        <v>1176.4705882352941</v>
      </c>
      <c r="J18" s="40">
        <f t="shared" si="16"/>
        <v>619.74433840310223</v>
      </c>
      <c r="K18" s="37">
        <v>10</v>
      </c>
      <c r="L18" s="40">
        <f>IF(K18=K17,0,SUMIF(K18:$K$60,K18,I18:$I$60))</f>
        <v>1176.4705882352941</v>
      </c>
      <c r="M18" s="40">
        <f>IF(K18=K17,0,SUMIF(K18:$K$60,K18,J18:$J$60))</f>
        <v>619.74433840310223</v>
      </c>
      <c r="N18" s="39">
        <v>1</v>
      </c>
      <c r="O18" s="40">
        <f t="shared" si="2"/>
        <v>1176.4705882352941</v>
      </c>
      <c r="P18" s="40">
        <f t="shared" si="3"/>
        <v>619.74433840310223</v>
      </c>
      <c r="Q18" s="75">
        <v>2</v>
      </c>
      <c r="R18" s="77">
        <v>380</v>
      </c>
      <c r="S18" s="76" t="str">
        <f t="shared" si="0"/>
        <v>-</v>
      </c>
      <c r="T18" s="42"/>
      <c r="U18" s="42"/>
      <c r="V18" s="41"/>
      <c r="W18" s="106" t="str">
        <f t="shared" si="4"/>
        <v>-</v>
      </c>
      <c r="X18" s="44"/>
      <c r="Y18" s="44"/>
      <c r="Z18" s="45" t="str">
        <f t="shared" si="5"/>
        <v>-</v>
      </c>
      <c r="AA18" s="46">
        <v>1</v>
      </c>
      <c r="AB18" s="46"/>
      <c r="AC18" s="98"/>
      <c r="AD18" s="45" t="str">
        <f t="shared" si="6"/>
        <v>-</v>
      </c>
      <c r="AE18" s="45" t="str">
        <f t="shared" si="7"/>
        <v>-</v>
      </c>
      <c r="AF18" s="47" t="str">
        <f t="shared" ref="AF18:AF33" si="17">IF(AB18=0,"-",IF(AC18=0,0,AE18+$AE$61))</f>
        <v>-</v>
      </c>
      <c r="AG18" s="46"/>
      <c r="AH18" s="98"/>
      <c r="AI18" s="46"/>
      <c r="AJ18" s="98"/>
      <c r="AK18" s="46"/>
      <c r="AL18" s="43" t="str">
        <f>IF(AA18=1,IF(AK18=1,LOOKUP(AC18,'Tabela eletroduto'!$A$8:$A$25,'Tabela eletroduto'!$B$8:$B$25),IF(AK18=2,LOOKUP(AC18,'Tabela eletroduto'!$A$8:$A$25,'Tabela eletroduto'!$C$8:$C$25),IF(AK18=3,LOOKUP(AC18,'Tabela eletroduto'!$A$8:$A$25,'Tabela eletroduto'!$D$8:$D$25),IF(OR(AK18&gt;3,AK18&lt;1,AA18&lt;2,AA18&gt;3),"-")))),"-")</f>
        <v>-</v>
      </c>
      <c r="AM18" s="43" t="str">
        <f>IF(AA18=2,IF(AC18&gt;=25,LOOKUP(AC18,'Tabela eletroduto'!$A$32:$A$43,'Tabela eletroduto'!$D$32:$D$43)),"-")</f>
        <v>-</v>
      </c>
      <c r="AN18" s="43" t="str">
        <f t="shared" si="8"/>
        <v>-</v>
      </c>
      <c r="AO18" s="34"/>
      <c r="AP18" s="34"/>
      <c r="AQ18" s="34"/>
      <c r="AR18" s="48">
        <f t="shared" si="9"/>
        <v>2</v>
      </c>
      <c r="AS18" s="46"/>
      <c r="AT18" s="48" t="str">
        <f t="shared" si="10"/>
        <v>-</v>
      </c>
      <c r="AU18" s="49"/>
      <c r="AV18" s="49"/>
      <c r="AW18" s="49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</row>
    <row r="19" spans="1:73" s="32" customFormat="1" hidden="1">
      <c r="A19" s="35">
        <v>11</v>
      </c>
      <c r="B19" s="34"/>
      <c r="C19" s="36"/>
      <c r="D19" s="37"/>
      <c r="E19" s="38"/>
      <c r="F19" s="62"/>
      <c r="G19" s="39"/>
      <c r="H19" s="39"/>
      <c r="I19" s="40">
        <f t="shared" si="15"/>
        <v>0</v>
      </c>
      <c r="J19" s="40">
        <f t="shared" si="16"/>
        <v>0</v>
      </c>
      <c r="K19" s="37">
        <v>11</v>
      </c>
      <c r="L19" s="40">
        <f>IF(K19=K18,0,SUMIF(K19:$K$60,K19,I19:$I$60))</f>
        <v>0</v>
      </c>
      <c r="M19" s="40">
        <f>IF(K19=K18,0,SUMIF(K19:$K$60,K19,J19:$J$60))</f>
        <v>0</v>
      </c>
      <c r="N19" s="39">
        <v>2</v>
      </c>
      <c r="O19" s="40">
        <f t="shared" ref="O19" si="18">L19*N19</f>
        <v>0</v>
      </c>
      <c r="P19" s="40">
        <f t="shared" ref="P19" si="19">M19*N19</f>
        <v>0</v>
      </c>
      <c r="Q19" s="75">
        <v>2</v>
      </c>
      <c r="R19" s="77">
        <v>380</v>
      </c>
      <c r="S19" s="76" t="str">
        <f t="shared" si="0"/>
        <v>-</v>
      </c>
      <c r="T19" s="42"/>
      <c r="U19" s="42"/>
      <c r="V19" s="41"/>
      <c r="W19" s="106" t="str">
        <f t="shared" si="4"/>
        <v>-</v>
      </c>
      <c r="X19" s="44"/>
      <c r="Y19" s="44"/>
      <c r="Z19" s="45" t="str">
        <f t="shared" si="5"/>
        <v>-</v>
      </c>
      <c r="AA19" s="46">
        <v>1</v>
      </c>
      <c r="AB19" s="46"/>
      <c r="AC19" s="98"/>
      <c r="AD19" s="45" t="str">
        <f t="shared" si="6"/>
        <v>-</v>
      </c>
      <c r="AE19" s="45" t="str">
        <f t="shared" si="7"/>
        <v>-</v>
      </c>
      <c r="AF19" s="47" t="str">
        <f t="shared" si="17"/>
        <v>-</v>
      </c>
      <c r="AG19" s="46"/>
      <c r="AH19" s="98"/>
      <c r="AI19" s="46"/>
      <c r="AJ19" s="98"/>
      <c r="AK19" s="46"/>
      <c r="AL19" s="43" t="str">
        <f>IF(AA19=1,IF(AK19=1,LOOKUP(AC19,'Tabela eletroduto'!$A$8:$A$25,'Tabela eletroduto'!$B$8:$B$25),IF(AK19=2,LOOKUP(AC19,'Tabela eletroduto'!$A$8:$A$25,'Tabela eletroduto'!$C$8:$C$25),IF(AK19=3,LOOKUP(AC19,'Tabela eletroduto'!$A$8:$A$25,'Tabela eletroduto'!$D$8:$D$25),IF(OR(AK19&gt;3,AK19&lt;1,AA19&lt;2,AA19&gt;3),"-")))),"-")</f>
        <v>-</v>
      </c>
      <c r="AM19" s="43" t="str">
        <f>IF(AA19=2,IF(AC19&gt;=25,LOOKUP(AC19,'Tabela eletroduto'!$A$32:$A$43,'Tabela eletroduto'!$D$32:$D$43)),"-")</f>
        <v>-</v>
      </c>
      <c r="AN19" s="43" t="str">
        <f t="shared" si="8"/>
        <v>-</v>
      </c>
      <c r="AO19" s="34"/>
      <c r="AP19" s="34"/>
      <c r="AQ19" s="34"/>
      <c r="AR19" s="48">
        <f t="shared" si="9"/>
        <v>2</v>
      </c>
      <c r="AS19" s="46"/>
      <c r="AT19" s="48" t="str">
        <f t="shared" si="10"/>
        <v>-</v>
      </c>
      <c r="AU19" s="49"/>
      <c r="AV19" s="49"/>
      <c r="AW19" s="4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</row>
    <row r="20" spans="1:73" s="32" customFormat="1" hidden="1">
      <c r="A20" s="35">
        <v>12</v>
      </c>
      <c r="B20" s="34"/>
      <c r="C20" s="36"/>
      <c r="D20" s="37"/>
      <c r="E20" s="38"/>
      <c r="F20" s="62"/>
      <c r="G20" s="39"/>
      <c r="H20" s="39"/>
      <c r="I20" s="40">
        <f t="shared" si="15"/>
        <v>0</v>
      </c>
      <c r="J20" s="40">
        <f t="shared" si="16"/>
        <v>0</v>
      </c>
      <c r="K20" s="37">
        <v>12</v>
      </c>
      <c r="L20" s="40">
        <f>IF(K20=K19,0,SUMIF(K20:$K$60,K20,I20:$I$60))</f>
        <v>0</v>
      </c>
      <c r="M20" s="40">
        <f>IF(K20=K19,0,SUMIF(K20:$K$60,K20,J20:$J$60))</f>
        <v>0</v>
      </c>
      <c r="N20" s="39">
        <v>1</v>
      </c>
      <c r="O20" s="40">
        <f t="shared" si="2"/>
        <v>0</v>
      </c>
      <c r="P20" s="40">
        <f t="shared" si="3"/>
        <v>0</v>
      </c>
      <c r="Q20" s="75">
        <v>2</v>
      </c>
      <c r="R20" s="77">
        <v>380</v>
      </c>
      <c r="S20" s="76" t="str">
        <f t="shared" si="0"/>
        <v>-</v>
      </c>
      <c r="T20" s="42"/>
      <c r="U20" s="42"/>
      <c r="V20" s="41"/>
      <c r="W20" s="106" t="str">
        <f t="shared" si="4"/>
        <v>-</v>
      </c>
      <c r="X20" s="44"/>
      <c r="Y20" s="44"/>
      <c r="Z20" s="45" t="str">
        <f t="shared" si="5"/>
        <v>-</v>
      </c>
      <c r="AA20" s="46">
        <v>1</v>
      </c>
      <c r="AB20" s="46"/>
      <c r="AC20" s="98"/>
      <c r="AD20" s="45" t="str">
        <f t="shared" si="6"/>
        <v>-</v>
      </c>
      <c r="AE20" s="45" t="str">
        <f t="shared" si="7"/>
        <v>-</v>
      </c>
      <c r="AF20" s="47" t="str">
        <f t="shared" si="17"/>
        <v>-</v>
      </c>
      <c r="AG20" s="46"/>
      <c r="AH20" s="98"/>
      <c r="AI20" s="46"/>
      <c r="AJ20" s="98"/>
      <c r="AK20" s="46"/>
      <c r="AL20" s="43" t="str">
        <f>IF(AA20=1,IF(AK20=1,LOOKUP(AC20,'Tabela eletroduto'!$A$8:$A$25,'Tabela eletroduto'!$B$8:$B$25),IF(AK20=2,LOOKUP(AC20,'Tabela eletroduto'!$A$8:$A$25,'Tabela eletroduto'!$C$8:$C$25),IF(AK20=3,LOOKUP(AC20,'Tabela eletroduto'!$A$8:$A$25,'Tabela eletroduto'!$D$8:$D$25),IF(OR(AK20&gt;3,AK20&lt;1,AA20&lt;2,AA20&gt;3),"-")))),"-")</f>
        <v>-</v>
      </c>
      <c r="AM20" s="43" t="str">
        <f>IF(AA20=2,IF(AC20&gt;=25,LOOKUP(AC20,'Tabela eletroduto'!$A$32:$A$43,'Tabela eletroduto'!$D$32:$D$43)),"-")</f>
        <v>-</v>
      </c>
      <c r="AN20" s="43" t="str">
        <f t="shared" si="8"/>
        <v>-</v>
      </c>
      <c r="AO20" s="34"/>
      <c r="AP20" s="34"/>
      <c r="AQ20" s="34"/>
      <c r="AR20" s="48">
        <f t="shared" si="9"/>
        <v>2</v>
      </c>
      <c r="AS20" s="46"/>
      <c r="AT20" s="48" t="str">
        <f t="shared" si="10"/>
        <v>-</v>
      </c>
      <c r="AU20" s="49"/>
      <c r="AV20" s="49"/>
      <c r="AW20" s="4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</row>
    <row r="21" spans="1:73" s="32" customFormat="1" hidden="1">
      <c r="A21" s="35">
        <v>13</v>
      </c>
      <c r="B21" s="34" t="s">
        <v>77</v>
      </c>
      <c r="C21" s="36"/>
      <c r="D21" s="37"/>
      <c r="E21" s="38"/>
      <c r="F21" s="62"/>
      <c r="G21" s="39"/>
      <c r="H21" s="39"/>
      <c r="I21" s="40">
        <f t="shared" si="15"/>
        <v>0</v>
      </c>
      <c r="J21" s="40">
        <f t="shared" si="16"/>
        <v>0</v>
      </c>
      <c r="K21" s="37">
        <v>11</v>
      </c>
      <c r="L21" s="40">
        <f>IF(K21=K20,0,SUMIF(K21:$K$60,K21,I21:$I$60))</f>
        <v>0</v>
      </c>
      <c r="M21" s="40">
        <f>IF(K21=K20,0,SUMIF(K21:$K$60,K21,J21:$J$60))</f>
        <v>0</v>
      </c>
      <c r="N21" s="39">
        <v>1</v>
      </c>
      <c r="O21" s="40">
        <f t="shared" si="2"/>
        <v>0</v>
      </c>
      <c r="P21" s="40">
        <f t="shared" si="3"/>
        <v>0</v>
      </c>
      <c r="Q21" s="75"/>
      <c r="R21" s="77"/>
      <c r="S21" s="76" t="str">
        <f t="shared" si="0"/>
        <v>-</v>
      </c>
      <c r="T21" s="42"/>
      <c r="U21" s="42"/>
      <c r="V21" s="41"/>
      <c r="W21" s="106" t="str">
        <f t="shared" si="4"/>
        <v>-</v>
      </c>
      <c r="X21" s="44"/>
      <c r="Y21" s="44"/>
      <c r="Z21" s="45" t="str">
        <f t="shared" si="5"/>
        <v>-</v>
      </c>
      <c r="AA21" s="46">
        <v>1</v>
      </c>
      <c r="AB21" s="46"/>
      <c r="AC21" s="98"/>
      <c r="AD21" s="45" t="str">
        <f t="shared" si="6"/>
        <v>-</v>
      </c>
      <c r="AE21" s="45" t="str">
        <f t="shared" si="7"/>
        <v>-</v>
      </c>
      <c r="AF21" s="47" t="str">
        <f t="shared" si="17"/>
        <v>-</v>
      </c>
      <c r="AG21" s="46"/>
      <c r="AH21" s="98"/>
      <c r="AI21" s="46"/>
      <c r="AJ21" s="98"/>
      <c r="AK21" s="46"/>
      <c r="AL21" s="43" t="str">
        <f>IF(AA21=1,IF(AK21=1,LOOKUP(AC21,'Tabela eletroduto'!$A$8:$A$25,'Tabela eletroduto'!$B$8:$B$25),IF(AK21=2,LOOKUP(AC21,'Tabela eletroduto'!$A$8:$A$25,'Tabela eletroduto'!$C$8:$C$25),IF(AK21=3,LOOKUP(AC21,'Tabela eletroduto'!$A$8:$A$25,'Tabela eletroduto'!$D$8:$D$25),IF(OR(AK21&gt;3,AK21&lt;1,AA21&lt;2,AA21&gt;3),"-")))),"-")</f>
        <v>-</v>
      </c>
      <c r="AM21" s="43" t="str">
        <f>IF(AA21=2,IF(AC21&gt;=25,LOOKUP(AC21,'Tabela eletroduto'!$A$32:$A$43,'Tabela eletroduto'!$D$32:$D$43)),"-")</f>
        <v>-</v>
      </c>
      <c r="AN21" s="43" t="str">
        <f t="shared" si="8"/>
        <v>-</v>
      </c>
      <c r="AO21" s="34"/>
      <c r="AP21" s="34"/>
      <c r="AQ21" s="34"/>
      <c r="AR21" s="48" t="str">
        <f t="shared" si="9"/>
        <v>-</v>
      </c>
      <c r="AS21" s="46"/>
      <c r="AT21" s="48" t="str">
        <f t="shared" si="10"/>
        <v>-</v>
      </c>
      <c r="AU21" s="49"/>
      <c r="AV21" s="49"/>
      <c r="AW21" s="4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</row>
    <row r="22" spans="1:73" s="32" customFormat="1" hidden="1">
      <c r="A22" s="35">
        <v>14</v>
      </c>
      <c r="B22" s="34" t="s">
        <v>191</v>
      </c>
      <c r="C22" s="36"/>
      <c r="D22" s="37"/>
      <c r="E22" s="38"/>
      <c r="F22" s="62"/>
      <c r="G22" s="39"/>
      <c r="H22" s="39"/>
      <c r="I22" s="40">
        <f t="shared" si="15"/>
        <v>0</v>
      </c>
      <c r="J22" s="40">
        <f t="shared" si="16"/>
        <v>0</v>
      </c>
      <c r="K22" s="37">
        <v>12</v>
      </c>
      <c r="L22" s="40">
        <f>IF(K22=K21,0,SUMIF(K22:$K$60,K22,I22:$I$60))</f>
        <v>0</v>
      </c>
      <c r="M22" s="40">
        <f>IF(K22=K21,0,SUMIF(K22:$K$60,K22,J22:$J$60))</f>
        <v>0</v>
      </c>
      <c r="N22" s="39">
        <v>1</v>
      </c>
      <c r="O22" s="40">
        <f t="shared" si="2"/>
        <v>0</v>
      </c>
      <c r="P22" s="40">
        <f t="shared" si="3"/>
        <v>0</v>
      </c>
      <c r="Q22" s="75"/>
      <c r="R22" s="77"/>
      <c r="S22" s="76" t="str">
        <f t="shared" si="0"/>
        <v>-</v>
      </c>
      <c r="T22" s="42"/>
      <c r="U22" s="42"/>
      <c r="V22" s="41"/>
      <c r="W22" s="106" t="str">
        <f t="shared" si="4"/>
        <v>-</v>
      </c>
      <c r="X22" s="44"/>
      <c r="Y22" s="44"/>
      <c r="Z22" s="45" t="str">
        <f t="shared" si="5"/>
        <v>-</v>
      </c>
      <c r="AA22" s="46">
        <v>1</v>
      </c>
      <c r="AB22" s="46"/>
      <c r="AC22" s="98"/>
      <c r="AD22" s="45" t="str">
        <f t="shared" si="6"/>
        <v>-</v>
      </c>
      <c r="AE22" s="45" t="str">
        <f t="shared" si="7"/>
        <v>-</v>
      </c>
      <c r="AF22" s="47" t="str">
        <f t="shared" si="17"/>
        <v>-</v>
      </c>
      <c r="AG22" s="46"/>
      <c r="AH22" s="98"/>
      <c r="AI22" s="46"/>
      <c r="AJ22" s="98"/>
      <c r="AK22" s="46"/>
      <c r="AL22" s="43" t="str">
        <f>IF(AA22=1,IF(AK22=1,LOOKUP(AC22,'Tabela eletroduto'!$A$8:$A$25,'Tabela eletroduto'!$B$8:$B$25),IF(AK22=2,LOOKUP(AC22,'Tabela eletroduto'!$A$8:$A$25,'Tabela eletroduto'!$C$8:$C$25),IF(AK22=3,LOOKUP(AC22,'Tabela eletroduto'!$A$8:$A$25,'Tabela eletroduto'!$D$8:$D$25),IF(OR(AK22&gt;3,AK22&lt;1,AA22&lt;2,AA22&gt;3),"-")))),"-")</f>
        <v>-</v>
      </c>
      <c r="AM22" s="43" t="str">
        <f>IF(AA22=2,IF(AC22&gt;=25,LOOKUP(AC22,'Tabela eletroduto'!$A$32:$A$43,'Tabela eletroduto'!$D$32:$D$43)),"-")</f>
        <v>-</v>
      </c>
      <c r="AN22" s="43" t="str">
        <f t="shared" si="8"/>
        <v>-</v>
      </c>
      <c r="AO22" s="34"/>
      <c r="AP22" s="34"/>
      <c r="AQ22" s="34"/>
      <c r="AR22" s="48" t="str">
        <f t="shared" si="9"/>
        <v>-</v>
      </c>
      <c r="AS22" s="46"/>
      <c r="AT22" s="48" t="str">
        <f t="shared" si="10"/>
        <v>-</v>
      </c>
      <c r="AU22" s="49"/>
      <c r="AV22" s="49"/>
      <c r="AW22" s="4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</row>
    <row r="23" spans="1:73" s="32" customFormat="1" hidden="1">
      <c r="A23" s="35">
        <v>15</v>
      </c>
      <c r="B23" s="34" t="s">
        <v>191</v>
      </c>
      <c r="C23" s="36"/>
      <c r="D23" s="37"/>
      <c r="E23" s="38"/>
      <c r="F23" s="62"/>
      <c r="G23" s="39"/>
      <c r="H23" s="39"/>
      <c r="I23" s="40">
        <f t="shared" si="15"/>
        <v>0</v>
      </c>
      <c r="J23" s="40">
        <f t="shared" si="16"/>
        <v>0</v>
      </c>
      <c r="K23" s="37">
        <v>13</v>
      </c>
      <c r="L23" s="40">
        <f>IF(K23=K22,0,SUMIF(K23:$K$60,K23,I23:$I$60))</f>
        <v>0</v>
      </c>
      <c r="M23" s="40">
        <f>IF(K23=K22,0,SUMIF(K23:$K$60,K23,J23:$J$60))</f>
        <v>0</v>
      </c>
      <c r="N23" s="39">
        <v>1</v>
      </c>
      <c r="O23" s="40">
        <f t="shared" si="2"/>
        <v>0</v>
      </c>
      <c r="P23" s="40">
        <f t="shared" si="3"/>
        <v>0</v>
      </c>
      <c r="Q23" s="75"/>
      <c r="R23" s="77"/>
      <c r="S23" s="76" t="str">
        <f t="shared" si="0"/>
        <v>-</v>
      </c>
      <c r="T23" s="42"/>
      <c r="U23" s="42"/>
      <c r="V23" s="41"/>
      <c r="W23" s="106" t="str">
        <f t="shared" si="4"/>
        <v>-</v>
      </c>
      <c r="X23" s="44"/>
      <c r="Y23" s="44"/>
      <c r="Z23" s="45" t="str">
        <f t="shared" si="5"/>
        <v>-</v>
      </c>
      <c r="AA23" s="46">
        <v>1</v>
      </c>
      <c r="AB23" s="46"/>
      <c r="AC23" s="98"/>
      <c r="AD23" s="45" t="str">
        <f t="shared" si="6"/>
        <v>-</v>
      </c>
      <c r="AE23" s="45" t="str">
        <f t="shared" si="7"/>
        <v>-</v>
      </c>
      <c r="AF23" s="47" t="str">
        <f t="shared" si="17"/>
        <v>-</v>
      </c>
      <c r="AG23" s="46"/>
      <c r="AH23" s="98"/>
      <c r="AI23" s="46"/>
      <c r="AJ23" s="98"/>
      <c r="AK23" s="46"/>
      <c r="AL23" s="43" t="str">
        <f>IF(AA23=1,IF(AK23=1,LOOKUP(AC23,'Tabela eletroduto'!$A$8:$A$25,'Tabela eletroduto'!$B$8:$B$25),IF(AK23=2,LOOKUP(AC23,'Tabela eletroduto'!$A$8:$A$25,'Tabela eletroduto'!$C$8:$C$25),IF(AK23=3,LOOKUP(AC23,'Tabela eletroduto'!$A$8:$A$25,'Tabela eletroduto'!$D$8:$D$25),IF(OR(AK23&gt;3,AK23&lt;1,AA23&lt;2,AA23&gt;3),"-")))),"-")</f>
        <v>-</v>
      </c>
      <c r="AM23" s="43" t="str">
        <f>IF(AA23=2,IF(AC23&gt;=25,LOOKUP(AC23,'Tabela eletroduto'!$A$32:$A$43,'Tabela eletroduto'!$D$32:$D$43)),"-")</f>
        <v>-</v>
      </c>
      <c r="AN23" s="43" t="str">
        <f t="shared" si="8"/>
        <v>-</v>
      </c>
      <c r="AO23" s="34"/>
      <c r="AP23" s="34"/>
      <c r="AQ23" s="34"/>
      <c r="AR23" s="48" t="str">
        <f t="shared" si="9"/>
        <v>-</v>
      </c>
      <c r="AS23" s="46"/>
      <c r="AT23" s="48" t="str">
        <f t="shared" si="10"/>
        <v>-</v>
      </c>
      <c r="AU23" s="49"/>
      <c r="AV23" s="49"/>
      <c r="AW23" s="4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</row>
    <row r="24" spans="1:73" s="32" customFormat="1" hidden="1">
      <c r="A24" s="35">
        <v>16</v>
      </c>
      <c r="B24" s="34" t="s">
        <v>192</v>
      </c>
      <c r="C24" s="36"/>
      <c r="D24" s="37"/>
      <c r="E24" s="38"/>
      <c r="F24" s="62"/>
      <c r="G24" s="39"/>
      <c r="H24" s="39"/>
      <c r="I24" s="40">
        <f t="shared" si="15"/>
        <v>0</v>
      </c>
      <c r="J24" s="40">
        <f t="shared" si="16"/>
        <v>0</v>
      </c>
      <c r="K24" s="37">
        <v>14</v>
      </c>
      <c r="L24" s="40">
        <f>IF(K24=K23,0,SUMIF(K24:$K$60,K24,I24:$I$60))</f>
        <v>0</v>
      </c>
      <c r="M24" s="40">
        <f>IF(K24=K23,0,SUMIF(K24:$K$60,K24,J24:$J$60))</f>
        <v>0</v>
      </c>
      <c r="N24" s="39">
        <v>1</v>
      </c>
      <c r="O24" s="40">
        <f t="shared" si="2"/>
        <v>0</v>
      </c>
      <c r="P24" s="40">
        <f t="shared" si="3"/>
        <v>0</v>
      </c>
      <c r="Q24" s="75"/>
      <c r="R24" s="77"/>
      <c r="S24" s="76" t="str">
        <f t="shared" si="0"/>
        <v>-</v>
      </c>
      <c r="T24" s="42"/>
      <c r="U24" s="42"/>
      <c r="V24" s="41"/>
      <c r="W24" s="106" t="str">
        <f t="shared" si="4"/>
        <v>-</v>
      </c>
      <c r="X24" s="44"/>
      <c r="Y24" s="44"/>
      <c r="Z24" s="45" t="str">
        <f t="shared" si="5"/>
        <v>-</v>
      </c>
      <c r="AA24" s="46">
        <v>1</v>
      </c>
      <c r="AB24" s="46"/>
      <c r="AC24" s="98"/>
      <c r="AD24" s="45" t="str">
        <f t="shared" si="6"/>
        <v>-</v>
      </c>
      <c r="AE24" s="45" t="str">
        <f t="shared" si="7"/>
        <v>-</v>
      </c>
      <c r="AF24" s="47" t="str">
        <f t="shared" si="17"/>
        <v>-</v>
      </c>
      <c r="AG24" s="46"/>
      <c r="AH24" s="98"/>
      <c r="AI24" s="46"/>
      <c r="AJ24" s="98"/>
      <c r="AK24" s="46"/>
      <c r="AL24" s="43" t="str">
        <f>IF(AA24=1,IF(AK24=1,LOOKUP(AC24,'Tabela eletroduto'!$A$8:$A$25,'Tabela eletroduto'!$B$8:$B$25),IF(AK24=2,LOOKUP(AC24,'Tabela eletroduto'!$A$8:$A$25,'Tabela eletroduto'!$C$8:$C$25),IF(AK24=3,LOOKUP(AC24,'Tabela eletroduto'!$A$8:$A$25,'Tabela eletroduto'!$D$8:$D$25),IF(OR(AK24&gt;3,AK24&lt;1,AA24&lt;2,AA24&gt;3),"-")))),"-")</f>
        <v>-</v>
      </c>
      <c r="AM24" s="43" t="str">
        <f>IF(AA24=2,IF(AC24&gt;=25,LOOKUP(AC24,'Tabela eletroduto'!$A$32:$A$43,'Tabela eletroduto'!$D$32:$D$43)),"-")</f>
        <v>-</v>
      </c>
      <c r="AN24" s="43" t="str">
        <f t="shared" si="8"/>
        <v>-</v>
      </c>
      <c r="AO24" s="34"/>
      <c r="AP24" s="34"/>
      <c r="AQ24" s="34"/>
      <c r="AR24" s="48" t="str">
        <f t="shared" si="9"/>
        <v>-</v>
      </c>
      <c r="AS24" s="46"/>
      <c r="AT24" s="48" t="str">
        <f t="shared" si="10"/>
        <v>-</v>
      </c>
      <c r="AU24" s="49"/>
      <c r="AV24" s="49"/>
      <c r="AW24" s="49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</row>
    <row r="25" spans="1:73" s="32" customFormat="1" hidden="1">
      <c r="A25" s="35">
        <v>17</v>
      </c>
      <c r="B25" s="34" t="s">
        <v>192</v>
      </c>
      <c r="C25" s="36"/>
      <c r="D25" s="37"/>
      <c r="E25" s="38"/>
      <c r="F25" s="62"/>
      <c r="G25" s="39"/>
      <c r="H25" s="39"/>
      <c r="I25" s="40">
        <f t="shared" si="15"/>
        <v>0</v>
      </c>
      <c r="J25" s="40">
        <f t="shared" si="16"/>
        <v>0</v>
      </c>
      <c r="K25" s="37">
        <v>15</v>
      </c>
      <c r="L25" s="40">
        <f>IF(K25=K24,0,SUMIF(K25:$K$60,K25,I25:$I$60))</f>
        <v>0</v>
      </c>
      <c r="M25" s="40">
        <f>IF(K25=K24,0,SUMIF(K25:$K$60,K25,J25:$J$60))</f>
        <v>0</v>
      </c>
      <c r="N25" s="39">
        <v>1</v>
      </c>
      <c r="O25" s="40">
        <f t="shared" si="2"/>
        <v>0</v>
      </c>
      <c r="P25" s="40">
        <f t="shared" si="3"/>
        <v>0</v>
      </c>
      <c r="Q25" s="75"/>
      <c r="R25" s="77"/>
      <c r="S25" s="76" t="str">
        <f t="shared" si="0"/>
        <v>-</v>
      </c>
      <c r="T25" s="42"/>
      <c r="U25" s="42"/>
      <c r="V25" s="41"/>
      <c r="W25" s="106" t="str">
        <f t="shared" si="4"/>
        <v>-</v>
      </c>
      <c r="X25" s="44"/>
      <c r="Y25" s="44"/>
      <c r="Z25" s="45" t="str">
        <f t="shared" si="5"/>
        <v>-</v>
      </c>
      <c r="AA25" s="46">
        <v>1</v>
      </c>
      <c r="AB25" s="46"/>
      <c r="AC25" s="98"/>
      <c r="AD25" s="45" t="str">
        <f t="shared" si="6"/>
        <v>-</v>
      </c>
      <c r="AE25" s="45" t="str">
        <f t="shared" si="7"/>
        <v>-</v>
      </c>
      <c r="AF25" s="47" t="str">
        <f t="shared" si="17"/>
        <v>-</v>
      </c>
      <c r="AG25" s="46"/>
      <c r="AH25" s="98"/>
      <c r="AI25" s="46"/>
      <c r="AJ25" s="98"/>
      <c r="AK25" s="46"/>
      <c r="AL25" s="43" t="str">
        <f>IF(AA25=1,IF(AK25=1,LOOKUP(AC25,'Tabela eletroduto'!$A$8:$A$25,'Tabela eletroduto'!$B$8:$B$25),IF(AK25=2,LOOKUP(AC25,'Tabela eletroduto'!$A$8:$A$25,'Tabela eletroduto'!$C$8:$C$25),IF(AK25=3,LOOKUP(AC25,'Tabela eletroduto'!$A$8:$A$25,'Tabela eletroduto'!$D$8:$D$25),IF(OR(AK25&gt;3,AK25&lt;1,AA25&lt;2,AA25&gt;3),"-")))),"-")</f>
        <v>-</v>
      </c>
      <c r="AM25" s="43" t="str">
        <f>IF(AA25=2,IF(AC25&gt;=25,LOOKUP(AC25,'Tabela eletroduto'!$A$32:$A$43,'Tabela eletroduto'!$D$32:$D$43)),"-")</f>
        <v>-</v>
      </c>
      <c r="AN25" s="43" t="str">
        <f t="shared" si="8"/>
        <v>-</v>
      </c>
      <c r="AO25" s="34"/>
      <c r="AP25" s="34"/>
      <c r="AQ25" s="34"/>
      <c r="AR25" s="48" t="str">
        <f t="shared" si="9"/>
        <v>-</v>
      </c>
      <c r="AS25" s="46"/>
      <c r="AT25" s="48" t="str">
        <f t="shared" si="10"/>
        <v>-</v>
      </c>
      <c r="AU25" s="49"/>
      <c r="AV25" s="49"/>
      <c r="AW25" s="49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</row>
    <row r="26" spans="1:73" s="32" customFormat="1" hidden="1">
      <c r="A26" s="35">
        <v>18</v>
      </c>
      <c r="B26" s="34" t="s">
        <v>192</v>
      </c>
      <c r="C26" s="36"/>
      <c r="D26" s="37"/>
      <c r="E26" s="38"/>
      <c r="F26" s="62"/>
      <c r="G26" s="39"/>
      <c r="H26" s="39"/>
      <c r="I26" s="40">
        <f t="shared" si="15"/>
        <v>0</v>
      </c>
      <c r="J26" s="40">
        <f t="shared" si="16"/>
        <v>0</v>
      </c>
      <c r="K26" s="37">
        <v>16</v>
      </c>
      <c r="L26" s="40">
        <f>IF(K26=K25,0,SUMIF(K26:$K$60,K26,I26:$I$60))</f>
        <v>0</v>
      </c>
      <c r="M26" s="40">
        <f>IF(K26=K25,0,SUMIF(K26:$K$60,K26,J26:$J$60))</f>
        <v>0</v>
      </c>
      <c r="N26" s="39">
        <v>1</v>
      </c>
      <c r="O26" s="40">
        <f t="shared" si="2"/>
        <v>0</v>
      </c>
      <c r="P26" s="40">
        <f t="shared" si="3"/>
        <v>0</v>
      </c>
      <c r="Q26" s="75"/>
      <c r="R26" s="77"/>
      <c r="S26" s="76" t="str">
        <f t="shared" si="0"/>
        <v>-</v>
      </c>
      <c r="T26" s="42"/>
      <c r="U26" s="42"/>
      <c r="V26" s="41"/>
      <c r="W26" s="106" t="str">
        <f t="shared" si="4"/>
        <v>-</v>
      </c>
      <c r="X26" s="44"/>
      <c r="Y26" s="44"/>
      <c r="Z26" s="45" t="str">
        <f t="shared" si="5"/>
        <v>-</v>
      </c>
      <c r="AA26" s="46">
        <v>1</v>
      </c>
      <c r="AB26" s="46"/>
      <c r="AC26" s="98"/>
      <c r="AD26" s="45" t="str">
        <f t="shared" si="6"/>
        <v>-</v>
      </c>
      <c r="AE26" s="45" t="str">
        <f t="shared" si="7"/>
        <v>-</v>
      </c>
      <c r="AF26" s="47" t="str">
        <f t="shared" si="17"/>
        <v>-</v>
      </c>
      <c r="AG26" s="46"/>
      <c r="AH26" s="98"/>
      <c r="AI26" s="46"/>
      <c r="AJ26" s="98"/>
      <c r="AK26" s="46"/>
      <c r="AL26" s="43" t="str">
        <f>IF(AA26=1,IF(AK26=1,LOOKUP(AC26,'Tabela eletroduto'!$A$8:$A$25,'Tabela eletroduto'!$B$8:$B$25),IF(AK26=2,LOOKUP(AC26,'Tabela eletroduto'!$A$8:$A$25,'Tabela eletroduto'!$C$8:$C$25),IF(AK26=3,LOOKUP(AC26,'Tabela eletroduto'!$A$8:$A$25,'Tabela eletroduto'!$D$8:$D$25),IF(OR(AK26&gt;3,AK26&lt;1,AA26&lt;2,AA26&gt;3),"-")))),"-")</f>
        <v>-</v>
      </c>
      <c r="AM26" s="43" t="str">
        <f>IF(AA26=2,IF(AC26&gt;=25,LOOKUP(AC26,'Tabela eletroduto'!$A$32:$A$43,'Tabela eletroduto'!$D$32:$D$43)),"-")</f>
        <v>-</v>
      </c>
      <c r="AN26" s="43" t="str">
        <f t="shared" si="8"/>
        <v>-</v>
      </c>
      <c r="AO26" s="34"/>
      <c r="AP26" s="34"/>
      <c r="AQ26" s="34"/>
      <c r="AR26" s="48" t="str">
        <f t="shared" si="9"/>
        <v>-</v>
      </c>
      <c r="AS26" s="46"/>
      <c r="AT26" s="48" t="str">
        <f t="shared" si="10"/>
        <v>-</v>
      </c>
      <c r="AU26" s="49"/>
      <c r="AV26" s="49"/>
      <c r="AW26" s="49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</row>
    <row r="27" spans="1:73" s="32" customFormat="1" hidden="1">
      <c r="A27" s="35">
        <v>19</v>
      </c>
      <c r="B27" s="186" t="s">
        <v>79</v>
      </c>
      <c r="C27" s="173"/>
      <c r="D27" s="175"/>
      <c r="E27" s="174"/>
      <c r="F27" s="176"/>
      <c r="G27" s="187"/>
      <c r="H27" s="187"/>
      <c r="I27" s="40">
        <f t="shared" si="15"/>
        <v>0</v>
      </c>
      <c r="J27" s="40">
        <f t="shared" si="16"/>
        <v>0</v>
      </c>
      <c r="K27" s="37">
        <v>17</v>
      </c>
      <c r="L27" s="40">
        <f>IF(K27=K26,0,SUMIF(K27:$K$60,K27,I27:$I$60))</f>
        <v>0</v>
      </c>
      <c r="M27" s="40">
        <f>IF(K27=K26,0,SUMIF(K27:$K$60,K27,J27:$J$60))</f>
        <v>0</v>
      </c>
      <c r="N27" s="39">
        <v>1</v>
      </c>
      <c r="O27" s="40">
        <f t="shared" si="2"/>
        <v>0</v>
      </c>
      <c r="P27" s="40">
        <f t="shared" si="3"/>
        <v>0</v>
      </c>
      <c r="Q27" s="75"/>
      <c r="R27" s="77"/>
      <c r="S27" s="76" t="str">
        <f t="shared" si="0"/>
        <v>-</v>
      </c>
      <c r="T27" s="42"/>
      <c r="U27" s="42"/>
      <c r="V27" s="41"/>
      <c r="W27" s="106" t="str">
        <f t="shared" si="4"/>
        <v>-</v>
      </c>
      <c r="X27" s="44"/>
      <c r="Y27" s="44"/>
      <c r="Z27" s="45" t="str">
        <f t="shared" si="5"/>
        <v>-</v>
      </c>
      <c r="AA27" s="46">
        <v>1</v>
      </c>
      <c r="AB27" s="46"/>
      <c r="AC27" s="98"/>
      <c r="AD27" s="45" t="str">
        <f t="shared" si="6"/>
        <v>-</v>
      </c>
      <c r="AE27" s="45" t="str">
        <f t="shared" si="7"/>
        <v>-</v>
      </c>
      <c r="AF27" s="47" t="str">
        <f t="shared" si="17"/>
        <v>-</v>
      </c>
      <c r="AG27" s="46"/>
      <c r="AH27" s="98"/>
      <c r="AI27" s="46"/>
      <c r="AJ27" s="98"/>
      <c r="AK27" s="46"/>
      <c r="AL27" s="43" t="str">
        <f>IF(AA27=1,IF(AK27=1,LOOKUP(AC27,'Tabela eletroduto'!$A$8:$A$25,'Tabela eletroduto'!$B$8:$B$25),IF(AK27=2,LOOKUP(AC27,'Tabela eletroduto'!$A$8:$A$25,'Tabela eletroduto'!$C$8:$C$25),IF(AK27=3,LOOKUP(AC27,'Tabela eletroduto'!$A$8:$A$25,'Tabela eletroduto'!$D$8:$D$25),IF(OR(AK27&gt;3,AK27&lt;1,AA27&lt;2,AA27&gt;3),"-")))),"-")</f>
        <v>-</v>
      </c>
      <c r="AM27" s="43" t="str">
        <f>IF(AA27=2,IF(AC27&gt;=25,LOOKUP(AC27,'Tabela eletroduto'!$A$32:$A$43,'Tabela eletroduto'!$D$32:$D$43)),"-")</f>
        <v>-</v>
      </c>
      <c r="AN27" s="43" t="str">
        <f t="shared" si="8"/>
        <v>-</v>
      </c>
      <c r="AO27" s="34"/>
      <c r="AP27" s="34"/>
      <c r="AQ27" s="34"/>
      <c r="AR27" s="48" t="str">
        <f t="shared" si="9"/>
        <v>-</v>
      </c>
      <c r="AS27" s="46"/>
      <c r="AT27" s="48" t="str">
        <f t="shared" si="10"/>
        <v>-</v>
      </c>
      <c r="AU27" s="49"/>
      <c r="AV27" s="49"/>
      <c r="AW27" s="49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</row>
    <row r="28" spans="1:73" s="32" customFormat="1" hidden="1">
      <c r="A28" s="35">
        <v>20</v>
      </c>
      <c r="B28" s="186" t="s">
        <v>79</v>
      </c>
      <c r="C28" s="173"/>
      <c r="D28" s="175"/>
      <c r="E28" s="174"/>
      <c r="F28" s="176"/>
      <c r="G28" s="187"/>
      <c r="H28" s="187"/>
      <c r="I28" s="40">
        <f t="shared" si="15"/>
        <v>0</v>
      </c>
      <c r="J28" s="40">
        <f t="shared" si="16"/>
        <v>0</v>
      </c>
      <c r="K28" s="37">
        <v>17</v>
      </c>
      <c r="L28" s="40">
        <f>IF(K28=K27,0,SUMIF(K28:$K$60,K28,I28:$I$60))</f>
        <v>0</v>
      </c>
      <c r="M28" s="40">
        <f>IF(K28=K27,0,SUMIF(K28:$K$60,K28,J28:$J$60))</f>
        <v>0</v>
      </c>
      <c r="N28" s="39">
        <v>1</v>
      </c>
      <c r="O28" s="40">
        <f t="shared" si="2"/>
        <v>0</v>
      </c>
      <c r="P28" s="40">
        <f t="shared" si="3"/>
        <v>0</v>
      </c>
      <c r="Q28" s="75"/>
      <c r="R28" s="77"/>
      <c r="S28" s="76" t="str">
        <f t="shared" si="0"/>
        <v>-</v>
      </c>
      <c r="T28" s="42"/>
      <c r="U28" s="42"/>
      <c r="V28" s="41"/>
      <c r="W28" s="106" t="str">
        <f t="shared" si="4"/>
        <v>-</v>
      </c>
      <c r="X28" s="44"/>
      <c r="Y28" s="44"/>
      <c r="Z28" s="45" t="str">
        <f t="shared" si="5"/>
        <v>-</v>
      </c>
      <c r="AA28" s="46">
        <v>1</v>
      </c>
      <c r="AB28" s="46"/>
      <c r="AC28" s="98"/>
      <c r="AD28" s="45" t="str">
        <f t="shared" si="6"/>
        <v>-</v>
      </c>
      <c r="AE28" s="45" t="str">
        <f t="shared" si="7"/>
        <v>-</v>
      </c>
      <c r="AF28" s="47" t="str">
        <f t="shared" si="17"/>
        <v>-</v>
      </c>
      <c r="AG28" s="46"/>
      <c r="AH28" s="98"/>
      <c r="AI28" s="46"/>
      <c r="AJ28" s="98"/>
      <c r="AK28" s="46"/>
      <c r="AL28" s="43" t="str">
        <f>IF(AA28=1,IF(AK28=1,LOOKUP(AC28,'Tabela eletroduto'!$A$8:$A$25,'Tabela eletroduto'!$B$8:$B$25),IF(AK28=2,LOOKUP(AC28,'Tabela eletroduto'!$A$8:$A$25,'Tabela eletroduto'!$C$8:$C$25),IF(AK28=3,LOOKUP(AC28,'Tabela eletroduto'!$A$8:$A$25,'Tabela eletroduto'!$D$8:$D$25),IF(OR(AK28&gt;3,AK28&lt;1,AA28&lt;2,AA28&gt;3),"-")))),"-")</f>
        <v>-</v>
      </c>
      <c r="AM28" s="43" t="str">
        <f>IF(AA28=2,IF(AC28&gt;=25,LOOKUP(AC28,'Tabela eletroduto'!$A$32:$A$43,'Tabela eletroduto'!$D$32:$D$43)),"-")</f>
        <v>-</v>
      </c>
      <c r="AN28" s="43" t="str">
        <f t="shared" si="8"/>
        <v>-</v>
      </c>
      <c r="AO28" s="34"/>
      <c r="AP28" s="34"/>
      <c r="AQ28" s="34"/>
      <c r="AR28" s="48" t="str">
        <f t="shared" si="9"/>
        <v>-</v>
      </c>
      <c r="AS28" s="46"/>
      <c r="AT28" s="48" t="str">
        <f t="shared" si="10"/>
        <v>-</v>
      </c>
      <c r="AU28" s="49"/>
      <c r="AV28" s="49"/>
      <c r="AW28" s="4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</row>
    <row r="29" spans="1:73" s="32" customFormat="1" hidden="1">
      <c r="A29" s="35">
        <v>21</v>
      </c>
      <c r="B29" s="186" t="s">
        <v>79</v>
      </c>
      <c r="C29" s="173"/>
      <c r="D29" s="175"/>
      <c r="E29" s="174"/>
      <c r="F29" s="176"/>
      <c r="G29" s="187"/>
      <c r="H29" s="187"/>
      <c r="I29" s="40">
        <f t="shared" si="15"/>
        <v>0</v>
      </c>
      <c r="J29" s="40">
        <f t="shared" si="16"/>
        <v>0</v>
      </c>
      <c r="K29" s="37">
        <v>17</v>
      </c>
      <c r="L29" s="40">
        <f>IF(K29=K28,0,SUMIF(K29:$K$60,K29,I29:$I$60))</f>
        <v>0</v>
      </c>
      <c r="M29" s="40">
        <f>IF(K29=K28,0,SUMIF(K29:$K$60,K29,J29:$J$60))</f>
        <v>0</v>
      </c>
      <c r="N29" s="39">
        <v>1</v>
      </c>
      <c r="O29" s="40">
        <f t="shared" si="2"/>
        <v>0</v>
      </c>
      <c r="P29" s="40">
        <f t="shared" si="3"/>
        <v>0</v>
      </c>
      <c r="Q29" s="75"/>
      <c r="R29" s="77"/>
      <c r="S29" s="76" t="str">
        <f t="shared" si="0"/>
        <v>-</v>
      </c>
      <c r="T29" s="42"/>
      <c r="U29" s="42"/>
      <c r="V29" s="41"/>
      <c r="W29" s="106" t="str">
        <f t="shared" si="4"/>
        <v>-</v>
      </c>
      <c r="X29" s="44"/>
      <c r="Y29" s="44"/>
      <c r="Z29" s="45" t="str">
        <f t="shared" si="5"/>
        <v>-</v>
      </c>
      <c r="AA29" s="46">
        <v>1</v>
      </c>
      <c r="AB29" s="46"/>
      <c r="AC29" s="98"/>
      <c r="AD29" s="45" t="str">
        <f t="shared" si="6"/>
        <v>-</v>
      </c>
      <c r="AE29" s="45" t="str">
        <f t="shared" si="7"/>
        <v>-</v>
      </c>
      <c r="AF29" s="47" t="str">
        <f t="shared" si="17"/>
        <v>-</v>
      </c>
      <c r="AG29" s="46"/>
      <c r="AH29" s="98"/>
      <c r="AI29" s="46"/>
      <c r="AJ29" s="98"/>
      <c r="AK29" s="46"/>
      <c r="AL29" s="43" t="str">
        <f>IF(AA29=1,IF(AK29=1,LOOKUP(AC29,'Tabela eletroduto'!$A$8:$A$25,'Tabela eletroduto'!$B$8:$B$25),IF(AK29=2,LOOKUP(AC29,'Tabela eletroduto'!$A$8:$A$25,'Tabela eletroduto'!$C$8:$C$25),IF(AK29=3,LOOKUP(AC29,'Tabela eletroduto'!$A$8:$A$25,'Tabela eletroduto'!$D$8:$D$25),IF(OR(AK29&gt;3,AK29&lt;1,AA29&lt;2,AA29&gt;3),"-")))),"-")</f>
        <v>-</v>
      </c>
      <c r="AM29" s="43" t="str">
        <f>IF(AA29=2,IF(AC29&gt;=25,LOOKUP(AC29,'Tabela eletroduto'!$A$32:$A$43,'Tabela eletroduto'!$D$32:$D$43)),"-")</f>
        <v>-</v>
      </c>
      <c r="AN29" s="43" t="str">
        <f t="shared" si="8"/>
        <v>-</v>
      </c>
      <c r="AO29" s="34"/>
      <c r="AP29" s="34"/>
      <c r="AQ29" s="34"/>
      <c r="AR29" s="48" t="str">
        <f t="shared" si="9"/>
        <v>-</v>
      </c>
      <c r="AS29" s="46"/>
      <c r="AT29" s="48" t="str">
        <f t="shared" si="10"/>
        <v>-</v>
      </c>
      <c r="AU29" s="49"/>
      <c r="AV29" s="49"/>
      <c r="AW29" s="49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</row>
    <row r="30" spans="1:73" s="32" customFormat="1" hidden="1">
      <c r="A30" s="35">
        <v>22</v>
      </c>
      <c r="B30" s="186" t="s">
        <v>79</v>
      </c>
      <c r="C30" s="173"/>
      <c r="D30" s="175"/>
      <c r="E30" s="174"/>
      <c r="F30" s="176"/>
      <c r="G30" s="187"/>
      <c r="H30" s="187"/>
      <c r="I30" s="40">
        <f t="shared" si="15"/>
        <v>0</v>
      </c>
      <c r="J30" s="40">
        <f t="shared" si="16"/>
        <v>0</v>
      </c>
      <c r="K30" s="37">
        <v>17</v>
      </c>
      <c r="L30" s="40">
        <f>IF(K30=K29,0,SUMIF(K30:$K$60,K30,I30:$I$60))</f>
        <v>0</v>
      </c>
      <c r="M30" s="40">
        <f>IF(K30=K29,0,SUMIF(K30:$K$60,K30,J30:$J$60))</f>
        <v>0</v>
      </c>
      <c r="N30" s="39">
        <v>1</v>
      </c>
      <c r="O30" s="40">
        <f t="shared" si="2"/>
        <v>0</v>
      </c>
      <c r="P30" s="40">
        <f t="shared" si="3"/>
        <v>0</v>
      </c>
      <c r="Q30" s="75"/>
      <c r="R30" s="77"/>
      <c r="S30" s="76" t="str">
        <f t="shared" si="0"/>
        <v>-</v>
      </c>
      <c r="T30" s="42"/>
      <c r="U30" s="42"/>
      <c r="V30" s="41"/>
      <c r="W30" s="106" t="str">
        <f t="shared" si="4"/>
        <v>-</v>
      </c>
      <c r="X30" s="44"/>
      <c r="Y30" s="44"/>
      <c r="Z30" s="45" t="str">
        <f t="shared" si="5"/>
        <v>-</v>
      </c>
      <c r="AA30" s="46">
        <v>1</v>
      </c>
      <c r="AB30" s="46"/>
      <c r="AC30" s="98"/>
      <c r="AD30" s="45" t="str">
        <f t="shared" si="6"/>
        <v>-</v>
      </c>
      <c r="AE30" s="45" t="str">
        <f t="shared" si="7"/>
        <v>-</v>
      </c>
      <c r="AF30" s="47" t="str">
        <f t="shared" si="17"/>
        <v>-</v>
      </c>
      <c r="AG30" s="46"/>
      <c r="AH30" s="98"/>
      <c r="AI30" s="46"/>
      <c r="AJ30" s="98"/>
      <c r="AK30" s="46"/>
      <c r="AL30" s="43" t="str">
        <f>IF(AA30=1,IF(AK30=1,LOOKUP(AC30,'Tabela eletroduto'!$A$8:$A$25,'Tabela eletroduto'!$B$8:$B$25),IF(AK30=2,LOOKUP(AC30,'Tabela eletroduto'!$A$8:$A$25,'Tabela eletroduto'!$C$8:$C$25),IF(AK30=3,LOOKUP(AC30,'Tabela eletroduto'!$A$8:$A$25,'Tabela eletroduto'!$D$8:$D$25),IF(OR(AK30&gt;3,AK30&lt;1,AA30&lt;2,AA30&gt;3),"-")))),"-")</f>
        <v>-</v>
      </c>
      <c r="AM30" s="43" t="str">
        <f>IF(AA30=2,IF(AC30&gt;=25,LOOKUP(AC30,'Tabela eletroduto'!$A$32:$A$43,'Tabela eletroduto'!$D$32:$D$43)),"-")</f>
        <v>-</v>
      </c>
      <c r="AN30" s="43" t="str">
        <f t="shared" si="8"/>
        <v>-</v>
      </c>
      <c r="AO30" s="34"/>
      <c r="AP30" s="34"/>
      <c r="AQ30" s="34"/>
      <c r="AR30" s="48" t="str">
        <f t="shared" si="9"/>
        <v>-</v>
      </c>
      <c r="AS30" s="46"/>
      <c r="AT30" s="48" t="str">
        <f t="shared" si="10"/>
        <v>-</v>
      </c>
      <c r="AU30" s="49"/>
      <c r="AV30" s="49"/>
      <c r="AW30" s="4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</row>
    <row r="31" spans="1:73" s="32" customFormat="1" hidden="1">
      <c r="A31" s="35">
        <v>23</v>
      </c>
      <c r="B31" s="188" t="s">
        <v>79</v>
      </c>
      <c r="C31" s="189"/>
      <c r="D31" s="190"/>
      <c r="E31" s="191"/>
      <c r="F31" s="192"/>
      <c r="G31" s="193"/>
      <c r="H31" s="193"/>
      <c r="I31" s="172">
        <f t="shared" si="15"/>
        <v>0</v>
      </c>
      <c r="J31" s="172">
        <f t="shared" si="16"/>
        <v>0</v>
      </c>
      <c r="K31" s="171">
        <v>17</v>
      </c>
      <c r="L31" s="172">
        <f>IF(K31=K30,0,SUMIF(K31:$K$60,K31,I31:$I$60))</f>
        <v>0</v>
      </c>
      <c r="M31" s="40">
        <f>IF(K31=K30,0,SUMIF(K31:$K$60,K31,J31:$J$60))</f>
        <v>0</v>
      </c>
      <c r="N31" s="39">
        <v>1</v>
      </c>
      <c r="O31" s="40">
        <f t="shared" si="2"/>
        <v>0</v>
      </c>
      <c r="P31" s="40">
        <f t="shared" si="3"/>
        <v>0</v>
      </c>
      <c r="Q31" s="75"/>
      <c r="R31" s="77"/>
      <c r="S31" s="76" t="str">
        <f t="shared" si="0"/>
        <v>-</v>
      </c>
      <c r="T31" s="42"/>
      <c r="U31" s="42"/>
      <c r="V31" s="41"/>
      <c r="W31" s="106" t="str">
        <f t="shared" si="4"/>
        <v>-</v>
      </c>
      <c r="X31" s="44"/>
      <c r="Y31" s="44"/>
      <c r="Z31" s="45" t="str">
        <f t="shared" si="5"/>
        <v>-</v>
      </c>
      <c r="AA31" s="46">
        <v>1</v>
      </c>
      <c r="AB31" s="46"/>
      <c r="AC31" s="98"/>
      <c r="AD31" s="45" t="str">
        <f t="shared" si="6"/>
        <v>-</v>
      </c>
      <c r="AE31" s="45" t="str">
        <f t="shared" si="7"/>
        <v>-</v>
      </c>
      <c r="AF31" s="47" t="str">
        <f t="shared" si="17"/>
        <v>-</v>
      </c>
      <c r="AG31" s="46"/>
      <c r="AH31" s="98"/>
      <c r="AI31" s="46"/>
      <c r="AJ31" s="98"/>
      <c r="AK31" s="46"/>
      <c r="AL31" s="43" t="str">
        <f>IF(AA31=1,IF(AK31=1,LOOKUP(AC31,'Tabela eletroduto'!$A$8:$A$25,'Tabela eletroduto'!$B$8:$B$25),IF(AK31=2,LOOKUP(AC31,'Tabela eletroduto'!$A$8:$A$25,'Tabela eletroduto'!$C$8:$C$25),IF(AK31=3,LOOKUP(AC31,'Tabela eletroduto'!$A$8:$A$25,'Tabela eletroduto'!$D$8:$D$25),IF(OR(AK31&gt;3,AK31&lt;1,AA31&lt;2,AA31&gt;3),"-")))),"-")</f>
        <v>-</v>
      </c>
      <c r="AM31" s="43" t="str">
        <f>IF(AA31=2,IF(AC31&gt;=25,LOOKUP(AC31,'Tabela eletroduto'!$A$32:$A$43,'Tabela eletroduto'!$D$32:$D$43)),"-")</f>
        <v>-</v>
      </c>
      <c r="AN31" s="43" t="str">
        <f t="shared" si="8"/>
        <v>-</v>
      </c>
      <c r="AO31" s="34"/>
      <c r="AP31" s="34"/>
      <c r="AQ31" s="34"/>
      <c r="AR31" s="48" t="str">
        <f t="shared" si="9"/>
        <v>-</v>
      </c>
      <c r="AS31" s="46"/>
      <c r="AT31" s="48" t="str">
        <f t="shared" si="10"/>
        <v>-</v>
      </c>
      <c r="AU31" s="49"/>
      <c r="AV31" s="49"/>
      <c r="AW31" s="49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</row>
    <row r="32" spans="1:73" s="32" customFormat="1" hidden="1">
      <c r="A32" s="170">
        <v>24</v>
      </c>
      <c r="B32" s="178" t="s">
        <v>77</v>
      </c>
      <c r="C32" s="179"/>
      <c r="D32" s="181"/>
      <c r="E32" s="180"/>
      <c r="F32" s="182"/>
      <c r="G32" s="179"/>
      <c r="H32" s="183"/>
      <c r="I32" s="40">
        <f t="shared" si="15"/>
        <v>0</v>
      </c>
      <c r="J32" s="40">
        <f t="shared" si="16"/>
        <v>0</v>
      </c>
      <c r="K32" s="37">
        <v>18</v>
      </c>
      <c r="L32" s="40">
        <f>IF(K32=K31,0,SUMIF(K32:$K$60,K32,I32:$I$60))</f>
        <v>0</v>
      </c>
      <c r="M32" s="40">
        <f>IF(K32=K31,0,SUMIF(K32:$K$60,K32,J32:$J$60))</f>
        <v>0</v>
      </c>
      <c r="N32" s="39">
        <v>1</v>
      </c>
      <c r="O32" s="40">
        <f t="shared" si="2"/>
        <v>0</v>
      </c>
      <c r="P32" s="40">
        <f t="shared" si="3"/>
        <v>0</v>
      </c>
      <c r="Q32" s="75"/>
      <c r="R32" s="77"/>
      <c r="S32" s="76" t="str">
        <f t="shared" si="0"/>
        <v>-</v>
      </c>
      <c r="T32" s="42"/>
      <c r="U32" s="42"/>
      <c r="V32" s="41"/>
      <c r="W32" s="106" t="str">
        <f t="shared" si="4"/>
        <v>-</v>
      </c>
      <c r="X32" s="44"/>
      <c r="Y32" s="44"/>
      <c r="Z32" s="45" t="str">
        <f t="shared" si="5"/>
        <v>-</v>
      </c>
      <c r="AA32" s="46">
        <v>1</v>
      </c>
      <c r="AB32" s="46"/>
      <c r="AC32" s="98"/>
      <c r="AD32" s="45" t="str">
        <f t="shared" si="6"/>
        <v>-</v>
      </c>
      <c r="AE32" s="45" t="str">
        <f t="shared" si="7"/>
        <v>-</v>
      </c>
      <c r="AF32" s="47" t="str">
        <f t="shared" si="17"/>
        <v>-</v>
      </c>
      <c r="AG32" s="46"/>
      <c r="AH32" s="98"/>
      <c r="AI32" s="46"/>
      <c r="AJ32" s="98"/>
      <c r="AK32" s="46"/>
      <c r="AL32" s="43" t="str">
        <f>IF(AA32=1,IF(AK32=1,LOOKUP(AC32,'Tabela eletroduto'!$A$8:$A$25,'Tabela eletroduto'!$B$8:$B$25),IF(AK32=2,LOOKUP(AC32,'Tabela eletroduto'!$A$8:$A$25,'Tabela eletroduto'!$C$8:$C$25),IF(AK32=3,LOOKUP(AC32,'Tabela eletroduto'!$A$8:$A$25,'Tabela eletroduto'!$D$8:$D$25),IF(OR(AK32&gt;3,AK32&lt;1,AA32&lt;2,AA32&gt;3),"-")))),"-")</f>
        <v>-</v>
      </c>
      <c r="AM32" s="43" t="str">
        <f>IF(AA32=2,IF(AC32&gt;=25,LOOKUP(AC32,'Tabela eletroduto'!$A$32:$A$43,'Tabela eletroduto'!$D$32:$D$43)),"-")</f>
        <v>-</v>
      </c>
      <c r="AN32" s="43" t="str">
        <f t="shared" si="8"/>
        <v>-</v>
      </c>
      <c r="AO32" s="34"/>
      <c r="AP32" s="34"/>
      <c r="AQ32" s="34"/>
      <c r="AR32" s="48" t="str">
        <f t="shared" si="9"/>
        <v>-</v>
      </c>
      <c r="AS32" s="46"/>
      <c r="AT32" s="48" t="str">
        <f t="shared" si="10"/>
        <v>-</v>
      </c>
      <c r="AU32" s="49"/>
      <c r="AV32" s="49"/>
      <c r="AW32" s="49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</row>
    <row r="33" spans="1:73" s="32" customFormat="1" hidden="1">
      <c r="A33" s="170">
        <v>25</v>
      </c>
      <c r="B33" s="178" t="s">
        <v>77</v>
      </c>
      <c r="C33" s="179"/>
      <c r="D33" s="181"/>
      <c r="E33" s="180"/>
      <c r="F33" s="182"/>
      <c r="G33" s="179"/>
      <c r="H33" s="183"/>
      <c r="I33" s="40">
        <f t="shared" si="15"/>
        <v>0</v>
      </c>
      <c r="J33" s="40">
        <f t="shared" si="16"/>
        <v>0</v>
      </c>
      <c r="K33" s="37">
        <v>19</v>
      </c>
      <c r="L33" s="40">
        <f>IF(K33=K32,0,SUMIF(K33:$K$60,K33,I33:$I$60))</f>
        <v>0</v>
      </c>
      <c r="M33" s="40">
        <f>IF(K33=K32,0,SUMIF(K33:$K$60,K33,J33:$J$60))</f>
        <v>0</v>
      </c>
      <c r="N33" s="39">
        <v>1</v>
      </c>
      <c r="O33" s="40">
        <f t="shared" si="2"/>
        <v>0</v>
      </c>
      <c r="P33" s="40">
        <f t="shared" si="3"/>
        <v>0</v>
      </c>
      <c r="Q33" s="75"/>
      <c r="R33" s="77"/>
      <c r="S33" s="76" t="str">
        <f t="shared" si="0"/>
        <v>-</v>
      </c>
      <c r="T33" s="42"/>
      <c r="U33" s="42"/>
      <c r="V33" s="41"/>
      <c r="W33" s="106" t="str">
        <f t="shared" si="4"/>
        <v>-</v>
      </c>
      <c r="X33" s="44"/>
      <c r="Y33" s="44"/>
      <c r="Z33" s="45" t="str">
        <f t="shared" si="5"/>
        <v>-</v>
      </c>
      <c r="AA33" s="46">
        <v>1</v>
      </c>
      <c r="AB33" s="46"/>
      <c r="AC33" s="98"/>
      <c r="AD33" s="45" t="str">
        <f t="shared" si="6"/>
        <v>-</v>
      </c>
      <c r="AE33" s="45" t="str">
        <f t="shared" si="7"/>
        <v>-</v>
      </c>
      <c r="AF33" s="47" t="str">
        <f t="shared" si="17"/>
        <v>-</v>
      </c>
      <c r="AG33" s="46"/>
      <c r="AH33" s="98"/>
      <c r="AI33" s="46"/>
      <c r="AJ33" s="98"/>
      <c r="AK33" s="46"/>
      <c r="AL33" s="43" t="str">
        <f>IF(AA33=1,IF(AK33=1,LOOKUP(AC33,'Tabela eletroduto'!$A$8:$A$25,'Tabela eletroduto'!$B$8:$B$25),IF(AK33=2,LOOKUP(AC33,'Tabela eletroduto'!$A$8:$A$25,'Tabela eletroduto'!$C$8:$C$25),IF(AK33=3,LOOKUP(AC33,'Tabela eletroduto'!$A$8:$A$25,'Tabela eletroduto'!$D$8:$D$25),IF(OR(AK33&gt;3,AK33&lt;1,AA33&lt;2,AA33&gt;3),"-")))),"-")</f>
        <v>-</v>
      </c>
      <c r="AM33" s="43" t="str">
        <f>IF(AA33=2,IF(AC33&gt;=25,LOOKUP(AC33,'Tabela eletroduto'!$A$32:$A$43,'Tabela eletroduto'!$D$32:$D$43)),"-")</f>
        <v>-</v>
      </c>
      <c r="AN33" s="43" t="str">
        <f t="shared" si="8"/>
        <v>-</v>
      </c>
      <c r="AO33" s="34"/>
      <c r="AP33" s="34"/>
      <c r="AQ33" s="34"/>
      <c r="AR33" s="48" t="str">
        <f t="shared" si="9"/>
        <v>-</v>
      </c>
      <c r="AS33" s="46"/>
      <c r="AT33" s="48" t="str">
        <f t="shared" si="10"/>
        <v>-</v>
      </c>
      <c r="AU33" s="49"/>
      <c r="AV33" s="49"/>
      <c r="AW33" s="49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</row>
    <row r="34" spans="1:73" s="32" customFormat="1" hidden="1">
      <c r="A34" s="170">
        <v>26</v>
      </c>
      <c r="B34" s="178" t="s">
        <v>79</v>
      </c>
      <c r="C34" s="179"/>
      <c r="D34" s="181"/>
      <c r="E34" s="180"/>
      <c r="F34" s="182"/>
      <c r="G34" s="179"/>
      <c r="H34" s="183"/>
      <c r="I34" s="40">
        <f t="shared" si="15"/>
        <v>0</v>
      </c>
      <c r="J34" s="40">
        <f t="shared" si="16"/>
        <v>0</v>
      </c>
      <c r="K34" s="37"/>
      <c r="L34" s="40"/>
      <c r="M34" s="40"/>
      <c r="N34" s="39"/>
      <c r="O34" s="40"/>
      <c r="P34" s="40"/>
      <c r="Q34" s="75"/>
      <c r="R34" s="77"/>
      <c r="S34" s="76"/>
      <c r="T34" s="42"/>
      <c r="U34" s="42"/>
      <c r="V34" s="41"/>
      <c r="W34" s="106"/>
      <c r="X34" s="44"/>
      <c r="Y34" s="44"/>
      <c r="Z34" s="45"/>
      <c r="AA34" s="46">
        <v>1</v>
      </c>
      <c r="AB34" s="46"/>
      <c r="AC34" s="98"/>
      <c r="AD34" s="45"/>
      <c r="AE34" s="45"/>
      <c r="AF34" s="47"/>
      <c r="AG34" s="46"/>
      <c r="AH34" s="98"/>
      <c r="AI34" s="46"/>
      <c r="AJ34" s="98"/>
      <c r="AK34" s="46"/>
      <c r="AL34" s="43"/>
      <c r="AM34" s="43"/>
      <c r="AN34" s="43"/>
      <c r="AO34" s="34"/>
      <c r="AP34" s="34"/>
      <c r="AQ34" s="34"/>
      <c r="AR34" s="48"/>
      <c r="AS34" s="46"/>
      <c r="AT34" s="48"/>
      <c r="AU34" s="49"/>
      <c r="AV34" s="49"/>
      <c r="AW34" s="49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</row>
    <row r="35" spans="1:73" s="32" customFormat="1" hidden="1">
      <c r="A35" s="170">
        <v>27</v>
      </c>
      <c r="B35" s="178" t="s">
        <v>77</v>
      </c>
      <c r="C35" s="179"/>
      <c r="D35" s="181"/>
      <c r="E35" s="180"/>
      <c r="F35" s="182"/>
      <c r="G35" s="179"/>
      <c r="H35" s="183"/>
      <c r="I35" s="40">
        <f t="shared" si="15"/>
        <v>0</v>
      </c>
      <c r="J35" s="40">
        <f t="shared" si="16"/>
        <v>0</v>
      </c>
      <c r="K35" s="37">
        <v>19</v>
      </c>
      <c r="L35" s="40">
        <f>IF(K35=K33,0,SUMIF(K35:$K$60,K35,I35:$I$60))</f>
        <v>0</v>
      </c>
      <c r="M35" s="40">
        <f>IF(K35=K33,0,SUMIF(K35:$K$60,K35,J35:$J$60))</f>
        <v>0</v>
      </c>
      <c r="N35" s="39">
        <v>1</v>
      </c>
      <c r="O35" s="40">
        <f t="shared" si="2"/>
        <v>0</v>
      </c>
      <c r="P35" s="40">
        <f t="shared" si="3"/>
        <v>0</v>
      </c>
      <c r="Q35" s="75"/>
      <c r="R35" s="77"/>
      <c r="S35" s="76" t="str">
        <f t="shared" si="0"/>
        <v>-</v>
      </c>
      <c r="T35" s="42"/>
      <c r="U35" s="42"/>
      <c r="V35" s="41"/>
      <c r="W35" s="106" t="str">
        <f t="shared" si="4"/>
        <v>-</v>
      </c>
      <c r="X35" s="44"/>
      <c r="Y35" s="44"/>
      <c r="Z35" s="45" t="str">
        <f t="shared" si="5"/>
        <v>-</v>
      </c>
      <c r="AA35" s="46">
        <v>1</v>
      </c>
      <c r="AB35" s="46"/>
      <c r="AC35" s="98"/>
      <c r="AD35" s="45" t="str">
        <f t="shared" si="6"/>
        <v>-</v>
      </c>
      <c r="AE35" s="45" t="str">
        <f t="shared" si="7"/>
        <v>-</v>
      </c>
      <c r="AF35" s="47" t="str">
        <f>IF(AB35=0,"-",IF(AC35=0,0,AE35+$AE$61))</f>
        <v>-</v>
      </c>
      <c r="AG35" s="46"/>
      <c r="AH35" s="98"/>
      <c r="AI35" s="46"/>
      <c r="AJ35" s="98"/>
      <c r="AK35" s="46"/>
      <c r="AL35" s="43" t="str">
        <f>IF(AA35=1,IF(AK35=1,LOOKUP(AC35,'Tabela eletroduto'!$A$8:$A$25,'Tabela eletroduto'!$B$8:$B$25),IF(AK35=2,LOOKUP(AC35,'Tabela eletroduto'!$A$8:$A$25,'Tabela eletroduto'!$C$8:$C$25),IF(AK35=3,LOOKUP(AC35,'Tabela eletroduto'!$A$8:$A$25,'Tabela eletroduto'!$D$8:$D$25),IF(OR(AK35&gt;3,AK35&lt;1,AA35&lt;2,AA35&gt;3),"-")))),"-")</f>
        <v>-</v>
      </c>
      <c r="AM35" s="43" t="str">
        <f>IF(AA35=2,IF(AC35&gt;=25,LOOKUP(AC35,'Tabela eletroduto'!$A$32:$A$43,'Tabela eletroduto'!$D$32:$D$43)),"-")</f>
        <v>-</v>
      </c>
      <c r="AN35" s="43" t="str">
        <f t="shared" si="8"/>
        <v>-</v>
      </c>
      <c r="AO35" s="34"/>
      <c r="AP35" s="34"/>
      <c r="AQ35" s="34"/>
      <c r="AR35" s="48" t="str">
        <f t="shared" si="9"/>
        <v>-</v>
      </c>
      <c r="AS35" s="46"/>
      <c r="AT35" s="48" t="str">
        <f t="shared" si="10"/>
        <v>-</v>
      </c>
      <c r="AU35" s="49"/>
      <c r="AV35" s="49"/>
      <c r="AW35" s="4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</row>
    <row r="36" spans="1:73" s="32" customFormat="1" hidden="1">
      <c r="A36" s="170">
        <v>28</v>
      </c>
      <c r="B36" s="194" t="s">
        <v>77</v>
      </c>
      <c r="C36" s="194"/>
      <c r="D36" s="177"/>
      <c r="E36" s="194"/>
      <c r="F36" s="177"/>
      <c r="G36" s="194"/>
      <c r="H36" s="195"/>
      <c r="I36" s="40">
        <f t="shared" si="15"/>
        <v>0</v>
      </c>
      <c r="J36" s="40">
        <f t="shared" si="16"/>
        <v>0</v>
      </c>
      <c r="K36" s="37">
        <v>20</v>
      </c>
      <c r="L36" s="40">
        <f>IF(K36=K35,0,SUMIF(K36:$K$60,K36,I36:$I$60))</f>
        <v>0</v>
      </c>
      <c r="M36" s="40">
        <f>IF(K36=K35,0,SUMIF(K36:$K$60,K36,J36:$J$60))</f>
        <v>0</v>
      </c>
      <c r="N36" s="39">
        <v>1</v>
      </c>
      <c r="O36" s="40">
        <f t="shared" si="2"/>
        <v>0</v>
      </c>
      <c r="P36" s="40">
        <f t="shared" si="3"/>
        <v>0</v>
      </c>
      <c r="Q36" s="75"/>
      <c r="R36" s="77"/>
      <c r="S36" s="76" t="str">
        <f t="shared" si="0"/>
        <v>-</v>
      </c>
      <c r="T36" s="42"/>
      <c r="U36" s="42"/>
      <c r="V36" s="41"/>
      <c r="W36" s="106" t="str">
        <f t="shared" si="4"/>
        <v>-</v>
      </c>
      <c r="X36" s="44"/>
      <c r="Y36" s="44"/>
      <c r="Z36" s="45" t="str">
        <f t="shared" si="5"/>
        <v>-</v>
      </c>
      <c r="AA36" s="46">
        <v>1</v>
      </c>
      <c r="AB36" s="46"/>
      <c r="AC36" s="98"/>
      <c r="AD36" s="45" t="str">
        <f t="shared" si="6"/>
        <v>-</v>
      </c>
      <c r="AE36" s="45" t="str">
        <f t="shared" si="7"/>
        <v>-</v>
      </c>
      <c r="AF36" s="47" t="str">
        <f>IF(AB36=0,"-",IF(AC36=0,0,AE36+$AE$61))</f>
        <v>-</v>
      </c>
      <c r="AG36" s="46"/>
      <c r="AH36" s="98"/>
      <c r="AI36" s="46"/>
      <c r="AJ36" s="98"/>
      <c r="AK36" s="46"/>
      <c r="AL36" s="43" t="str">
        <f>IF(AA36=1,IF(AK36=1,LOOKUP(AC36,'Tabela eletroduto'!$A$8:$A$25,'Tabela eletroduto'!$B$8:$B$25),IF(AK36=2,LOOKUP(AC36,'Tabela eletroduto'!$A$8:$A$25,'Tabela eletroduto'!$C$8:$C$25),IF(AK36=3,LOOKUP(AC36,'Tabela eletroduto'!$A$8:$A$25,'Tabela eletroduto'!$D$8:$D$25),IF(OR(AK36&gt;3,AK36&lt;1,AA36&lt;2,AA36&gt;3),"-")))),"-")</f>
        <v>-</v>
      </c>
      <c r="AM36" s="43" t="str">
        <f>IF(AA36=2,IF(AC36&gt;=25,LOOKUP(AC36,'Tabela eletroduto'!$A$32:$A$43,'Tabela eletroduto'!$D$32:$D$43)),"-")</f>
        <v>-</v>
      </c>
      <c r="AN36" s="43" t="str">
        <f t="shared" si="8"/>
        <v>-</v>
      </c>
      <c r="AO36" s="34"/>
      <c r="AP36" s="34"/>
      <c r="AQ36" s="34"/>
      <c r="AR36" s="48" t="str">
        <f t="shared" si="9"/>
        <v>-</v>
      </c>
      <c r="AS36" s="46"/>
      <c r="AT36" s="48" t="str">
        <f t="shared" si="10"/>
        <v>-</v>
      </c>
      <c r="AU36" s="49"/>
      <c r="AV36" s="49"/>
      <c r="AW36" s="4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</row>
    <row r="37" spans="1:73" s="32" customFormat="1" hidden="1">
      <c r="A37" s="170">
        <v>29</v>
      </c>
      <c r="B37" s="194" t="s">
        <v>79</v>
      </c>
      <c r="C37" s="194"/>
      <c r="D37" s="177"/>
      <c r="E37" s="194"/>
      <c r="F37" s="177"/>
      <c r="G37" s="194"/>
      <c r="H37" s="195"/>
      <c r="I37" s="40"/>
      <c r="J37" s="40"/>
      <c r="K37" s="37">
        <v>21</v>
      </c>
      <c r="L37" s="40"/>
      <c r="M37" s="40"/>
      <c r="N37" s="39"/>
      <c r="O37" s="40"/>
      <c r="P37" s="40"/>
      <c r="Q37" s="75"/>
      <c r="R37" s="77"/>
      <c r="S37" s="76"/>
      <c r="T37" s="42"/>
      <c r="U37" s="42"/>
      <c r="V37" s="41"/>
      <c r="W37" s="106"/>
      <c r="X37" s="44"/>
      <c r="Y37" s="44"/>
      <c r="Z37" s="45"/>
      <c r="AA37" s="46">
        <v>1</v>
      </c>
      <c r="AB37" s="46"/>
      <c r="AC37" s="98"/>
      <c r="AD37" s="45"/>
      <c r="AE37" s="45"/>
      <c r="AF37" s="47"/>
      <c r="AG37" s="46"/>
      <c r="AH37" s="98"/>
      <c r="AI37" s="46"/>
      <c r="AJ37" s="98"/>
      <c r="AK37" s="46"/>
      <c r="AL37" s="43"/>
      <c r="AM37" s="43"/>
      <c r="AN37" s="43"/>
      <c r="AO37" s="34"/>
      <c r="AP37" s="34"/>
      <c r="AQ37" s="34"/>
      <c r="AR37" s="48"/>
      <c r="AS37" s="46"/>
      <c r="AT37" s="48"/>
      <c r="AU37" s="49"/>
      <c r="AV37" s="49"/>
      <c r="AW37" s="4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</row>
    <row r="38" spans="1:73" s="32" customFormat="1" ht="15.75" hidden="1" customHeight="1">
      <c r="A38" s="35">
        <v>30</v>
      </c>
      <c r="B38" s="194" t="s">
        <v>77</v>
      </c>
      <c r="C38" s="194"/>
      <c r="D38" s="194"/>
      <c r="E38" s="194"/>
      <c r="F38" s="194"/>
      <c r="G38" s="194"/>
      <c r="H38" s="195"/>
      <c r="I38" s="40">
        <f t="shared" ref="I38:I44" si="20">IF(D38=0,0,IF(F38=0,D38*E38/G38,D38*F38*750/(G38*H38)))</f>
        <v>0</v>
      </c>
      <c r="J38" s="40">
        <f t="shared" ref="J38:J44" si="21">I38*SIN(ACOS(G38))</f>
        <v>0</v>
      </c>
      <c r="K38" s="37">
        <v>21</v>
      </c>
      <c r="L38" s="40">
        <f>IF(K38=K36,0,SUMIF(K38:$K$60,K38,I38:$I$60))</f>
        <v>0</v>
      </c>
      <c r="M38" s="40">
        <f>IF(K38=K36,0,SUMIF(K38:$K$60,K38,J38:$J$60))</f>
        <v>0</v>
      </c>
      <c r="N38" s="39">
        <v>1</v>
      </c>
      <c r="O38" s="40">
        <f t="shared" si="2"/>
        <v>0</v>
      </c>
      <c r="P38" s="40">
        <f t="shared" si="3"/>
        <v>0</v>
      </c>
      <c r="Q38" s="75"/>
      <c r="R38" s="77"/>
      <c r="S38" s="76" t="str">
        <f t="shared" si="0"/>
        <v>-</v>
      </c>
      <c r="T38" s="42"/>
      <c r="U38" s="42"/>
      <c r="V38" s="41"/>
      <c r="W38" s="106" t="str">
        <f t="shared" si="4"/>
        <v>-</v>
      </c>
      <c r="X38" s="44"/>
      <c r="Y38" s="44"/>
      <c r="Z38" s="45" t="str">
        <f t="shared" si="5"/>
        <v>-</v>
      </c>
      <c r="AA38" s="46">
        <v>1</v>
      </c>
      <c r="AB38" s="46"/>
      <c r="AC38" s="98"/>
      <c r="AD38" s="45" t="str">
        <f t="shared" si="6"/>
        <v>-</v>
      </c>
      <c r="AE38" s="45" t="str">
        <f t="shared" si="7"/>
        <v>-</v>
      </c>
      <c r="AF38" s="47" t="str">
        <f t="shared" ref="AF38:AF60" si="22">IF(AB38=0,"-",IF(AC38=0,0,AE38+$AE$61))</f>
        <v>-</v>
      </c>
      <c r="AG38" s="46"/>
      <c r="AH38" s="98"/>
      <c r="AI38" s="46"/>
      <c r="AJ38" s="98"/>
      <c r="AK38" s="46"/>
      <c r="AL38" s="43" t="str">
        <f>IF(AA38=1,IF(AK38=1,LOOKUP(AC38,'Tabela eletroduto'!$A$8:$A$25,'Tabela eletroduto'!$B$8:$B$25),IF(AK38=2,LOOKUP(AC38,'Tabela eletroduto'!$A$8:$A$25,'Tabela eletroduto'!$C$8:$C$25),IF(AK38=3,LOOKUP(AC38,'Tabela eletroduto'!$A$8:$A$25,'Tabela eletroduto'!$D$8:$D$25),IF(OR(AK38&gt;3,AK38&lt;1,AA38&lt;2,AA38&gt;3),"-")))),"-")</f>
        <v>-</v>
      </c>
      <c r="AM38" s="43" t="str">
        <f>IF(AA38=2,IF(AC38&gt;=25,LOOKUP(AC38,'Tabela eletroduto'!$A$32:$A$43,'Tabela eletroduto'!$D$32:$D$43)),"-")</f>
        <v>-</v>
      </c>
      <c r="AN38" s="43" t="str">
        <f t="shared" si="8"/>
        <v>-</v>
      </c>
      <c r="AO38" s="34"/>
      <c r="AP38" s="34"/>
      <c r="AQ38" s="34"/>
      <c r="AR38" s="48" t="str">
        <f t="shared" si="9"/>
        <v>-</v>
      </c>
      <c r="AS38" s="46"/>
      <c r="AT38" s="48" t="str">
        <f t="shared" si="10"/>
        <v>-</v>
      </c>
      <c r="AU38" s="49"/>
      <c r="AV38" s="49"/>
      <c r="AW38" s="4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</row>
    <row r="39" spans="1:73" s="32" customFormat="1" hidden="1">
      <c r="A39" s="35">
        <v>31</v>
      </c>
      <c r="B39" s="196" t="s">
        <v>77</v>
      </c>
      <c r="C39" s="196"/>
      <c r="D39" s="196"/>
      <c r="E39" s="196"/>
      <c r="F39" s="196"/>
      <c r="G39" s="196"/>
      <c r="H39" s="197"/>
      <c r="I39" s="40">
        <f t="shared" si="20"/>
        <v>0</v>
      </c>
      <c r="J39" s="40">
        <f t="shared" si="21"/>
        <v>0</v>
      </c>
      <c r="K39" s="37">
        <v>22</v>
      </c>
      <c r="L39" s="40">
        <f>IF(K39=K38,0,SUMIF(K39:$K$60,K39,I39:$I$60))</f>
        <v>0</v>
      </c>
      <c r="M39" s="40">
        <f>IF(K39=K38,0,SUMIF(K39:$K$60,K39,J39:$J$60))</f>
        <v>0</v>
      </c>
      <c r="N39" s="39">
        <v>1</v>
      </c>
      <c r="O39" s="40">
        <f t="shared" si="2"/>
        <v>0</v>
      </c>
      <c r="P39" s="40">
        <f t="shared" si="3"/>
        <v>0</v>
      </c>
      <c r="Q39" s="75"/>
      <c r="R39" s="77"/>
      <c r="S39" s="76" t="str">
        <f t="shared" si="0"/>
        <v>-</v>
      </c>
      <c r="T39" s="42"/>
      <c r="U39" s="42"/>
      <c r="V39" s="41"/>
      <c r="W39" s="106" t="str">
        <f t="shared" si="4"/>
        <v>-</v>
      </c>
      <c r="X39" s="44"/>
      <c r="Y39" s="44"/>
      <c r="Z39" s="45" t="str">
        <f t="shared" si="5"/>
        <v>-</v>
      </c>
      <c r="AA39" s="46">
        <v>1</v>
      </c>
      <c r="AB39" s="46"/>
      <c r="AC39" s="98"/>
      <c r="AD39" s="45" t="str">
        <f t="shared" si="6"/>
        <v>-</v>
      </c>
      <c r="AE39" s="45" t="str">
        <f t="shared" si="7"/>
        <v>-</v>
      </c>
      <c r="AF39" s="47" t="str">
        <f t="shared" si="22"/>
        <v>-</v>
      </c>
      <c r="AG39" s="46"/>
      <c r="AH39" s="98"/>
      <c r="AI39" s="46"/>
      <c r="AJ39" s="98"/>
      <c r="AK39" s="46"/>
      <c r="AL39" s="43" t="str">
        <f>IF(AA39=1,IF(AK39=1,LOOKUP(AC39,'Tabela eletroduto'!$A$8:$A$25,'Tabela eletroduto'!$B$8:$B$25),IF(AK39=2,LOOKUP(AC39,'Tabela eletroduto'!$A$8:$A$25,'Tabela eletroduto'!$C$8:$C$25),IF(AK39=3,LOOKUP(AC39,'Tabela eletroduto'!$A$8:$A$25,'Tabela eletroduto'!$D$8:$D$25),IF(OR(AK39&gt;3,AK39&lt;1,AA39&lt;2,AA39&gt;3),"-")))),"-")</f>
        <v>-</v>
      </c>
      <c r="AM39" s="43" t="str">
        <f>IF(AA39=2,IF(AC39&gt;=25,LOOKUP(AC39,'Tabela eletroduto'!$A$32:$A$43,'Tabela eletroduto'!$D$32:$D$43)),"-")</f>
        <v>-</v>
      </c>
      <c r="AN39" s="43" t="str">
        <f t="shared" si="8"/>
        <v>-</v>
      </c>
      <c r="AO39" s="34"/>
      <c r="AP39" s="34"/>
      <c r="AQ39" s="34"/>
      <c r="AR39" s="48" t="str">
        <f t="shared" si="9"/>
        <v>-</v>
      </c>
      <c r="AS39" s="46"/>
      <c r="AT39" s="48" t="str">
        <f t="shared" si="10"/>
        <v>-</v>
      </c>
      <c r="AU39" s="49"/>
      <c r="AV39" s="49"/>
      <c r="AW39" s="4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</row>
    <row r="40" spans="1:73" s="32" customFormat="1" hidden="1">
      <c r="A40" s="35">
        <v>32</v>
      </c>
      <c r="B40" s="196" t="s">
        <v>77</v>
      </c>
      <c r="C40" s="196"/>
      <c r="D40" s="196"/>
      <c r="E40" s="196"/>
      <c r="F40" s="196"/>
      <c r="G40" s="196"/>
      <c r="H40" s="197"/>
      <c r="I40" s="40">
        <f t="shared" si="20"/>
        <v>0</v>
      </c>
      <c r="J40" s="40">
        <f t="shared" si="21"/>
        <v>0</v>
      </c>
      <c r="K40" s="37">
        <v>23</v>
      </c>
      <c r="L40" s="40">
        <f>IF(K40=K39,0,SUMIF(K40:$K$60,K40,I40:$I$60))</f>
        <v>0</v>
      </c>
      <c r="M40" s="40">
        <f>IF(K40=K39,0,SUMIF(K40:$K$60,K40,J40:$J$60))</f>
        <v>0</v>
      </c>
      <c r="N40" s="39">
        <v>1</v>
      </c>
      <c r="O40" s="40">
        <f t="shared" si="2"/>
        <v>0</v>
      </c>
      <c r="P40" s="40">
        <f t="shared" si="3"/>
        <v>0</v>
      </c>
      <c r="Q40" s="75"/>
      <c r="R40" s="77"/>
      <c r="S40" s="76" t="str">
        <f t="shared" si="0"/>
        <v>-</v>
      </c>
      <c r="T40" s="42"/>
      <c r="U40" s="42"/>
      <c r="V40" s="41"/>
      <c r="W40" s="106" t="str">
        <f t="shared" si="4"/>
        <v>-</v>
      </c>
      <c r="X40" s="44"/>
      <c r="Y40" s="44"/>
      <c r="Z40" s="45" t="str">
        <f t="shared" si="5"/>
        <v>-</v>
      </c>
      <c r="AA40" s="46">
        <v>1</v>
      </c>
      <c r="AB40" s="46"/>
      <c r="AC40" s="98"/>
      <c r="AD40" s="45" t="str">
        <f t="shared" si="6"/>
        <v>-</v>
      </c>
      <c r="AE40" s="45" t="str">
        <f t="shared" si="7"/>
        <v>-</v>
      </c>
      <c r="AF40" s="47" t="str">
        <f t="shared" si="22"/>
        <v>-</v>
      </c>
      <c r="AG40" s="46"/>
      <c r="AH40" s="98"/>
      <c r="AI40" s="46"/>
      <c r="AJ40" s="98"/>
      <c r="AK40" s="46"/>
      <c r="AL40" s="43" t="str">
        <f>IF(AA40=1,IF(AK40=1,LOOKUP(AC40,'Tabela eletroduto'!$A$8:$A$25,'Tabela eletroduto'!$B$8:$B$25),IF(AK40=2,LOOKUP(AC40,'Tabela eletroduto'!$A$8:$A$25,'Tabela eletroduto'!$C$8:$C$25),IF(AK40=3,LOOKUP(AC40,'Tabela eletroduto'!$A$8:$A$25,'Tabela eletroduto'!$D$8:$D$25),IF(OR(AK40&gt;3,AK40&lt;1,AA40&lt;2,AA40&gt;3),"-")))),"-")</f>
        <v>-</v>
      </c>
      <c r="AM40" s="43" t="str">
        <f>IF(AA40=2,IF(AC40&gt;=25,LOOKUP(AC40,'Tabela eletroduto'!$A$32:$A$43,'Tabela eletroduto'!$D$32:$D$43)),"-")</f>
        <v>-</v>
      </c>
      <c r="AN40" s="43" t="str">
        <f t="shared" si="8"/>
        <v>-</v>
      </c>
      <c r="AO40" s="34"/>
      <c r="AP40" s="34"/>
      <c r="AQ40" s="34"/>
      <c r="AR40" s="48" t="str">
        <f t="shared" si="9"/>
        <v>-</v>
      </c>
      <c r="AS40" s="46"/>
      <c r="AT40" s="48" t="str">
        <f t="shared" si="10"/>
        <v>-</v>
      </c>
      <c r="AU40" s="49"/>
      <c r="AV40" s="49"/>
      <c r="AW40" s="49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</row>
    <row r="41" spans="1:73" s="32" customFormat="1" hidden="1">
      <c r="A41" s="35">
        <v>33</v>
      </c>
      <c r="B41" s="198" t="s">
        <v>77</v>
      </c>
      <c r="C41" s="199"/>
      <c r="D41" s="199"/>
      <c r="E41" s="199"/>
      <c r="F41" s="200"/>
      <c r="G41" s="199"/>
      <c r="H41" s="201"/>
      <c r="I41" s="40">
        <f t="shared" si="20"/>
        <v>0</v>
      </c>
      <c r="J41" s="40">
        <f t="shared" si="21"/>
        <v>0</v>
      </c>
      <c r="K41" s="37">
        <v>24</v>
      </c>
      <c r="L41" s="40">
        <f>IF(K41=K40,0,SUMIF(K41:$K$60,K41,I41:$I$60))</f>
        <v>0</v>
      </c>
      <c r="M41" s="40">
        <f>IF(K41=K40,0,SUMIF(K41:$K$60,K41,J41:$J$60))</f>
        <v>0</v>
      </c>
      <c r="N41" s="39">
        <v>1</v>
      </c>
      <c r="O41" s="40">
        <f t="shared" si="2"/>
        <v>0</v>
      </c>
      <c r="P41" s="40">
        <f t="shared" si="3"/>
        <v>0</v>
      </c>
      <c r="Q41" s="75"/>
      <c r="R41" s="77"/>
      <c r="S41" s="76" t="str">
        <f t="shared" si="0"/>
        <v>-</v>
      </c>
      <c r="T41" s="42"/>
      <c r="U41" s="42"/>
      <c r="V41" s="41"/>
      <c r="W41" s="106" t="str">
        <f t="shared" si="4"/>
        <v>-</v>
      </c>
      <c r="X41" s="44"/>
      <c r="Y41" s="44"/>
      <c r="Z41" s="45" t="str">
        <f t="shared" si="5"/>
        <v>-</v>
      </c>
      <c r="AA41" s="46">
        <v>1</v>
      </c>
      <c r="AB41" s="46"/>
      <c r="AC41" s="98"/>
      <c r="AD41" s="45" t="str">
        <f t="shared" si="6"/>
        <v>-</v>
      </c>
      <c r="AE41" s="45" t="str">
        <f t="shared" si="7"/>
        <v>-</v>
      </c>
      <c r="AF41" s="47" t="str">
        <f t="shared" si="22"/>
        <v>-</v>
      </c>
      <c r="AG41" s="46"/>
      <c r="AH41" s="98"/>
      <c r="AI41" s="46"/>
      <c r="AJ41" s="98"/>
      <c r="AK41" s="46"/>
      <c r="AL41" s="43" t="str">
        <f>IF(AA41=1,IF(AK41=1,LOOKUP(AC41,'Tabela eletroduto'!$A$8:$A$25,'Tabela eletroduto'!$B$8:$B$25),IF(AK41=2,LOOKUP(AC41,'Tabela eletroduto'!$A$8:$A$25,'Tabela eletroduto'!$C$8:$C$25),IF(AK41=3,LOOKUP(AC41,'Tabela eletroduto'!$A$8:$A$25,'Tabela eletroduto'!$D$8:$D$25),IF(OR(AK41&gt;3,AK41&lt;1,AA41&lt;2,AA41&gt;3),"-")))),"-")</f>
        <v>-</v>
      </c>
      <c r="AM41" s="43" t="str">
        <f>IF(AA41=2,IF(AC41&gt;=25,LOOKUP(AC41,'Tabela eletroduto'!$A$32:$A$43,'Tabela eletroduto'!$D$32:$D$43)),"-")</f>
        <v>-</v>
      </c>
      <c r="AN41" s="43" t="str">
        <f t="shared" si="8"/>
        <v>-</v>
      </c>
      <c r="AO41" s="34"/>
      <c r="AP41" s="34"/>
      <c r="AQ41" s="34"/>
      <c r="AR41" s="48" t="str">
        <f t="shared" si="9"/>
        <v>-</v>
      </c>
      <c r="AS41" s="46"/>
      <c r="AT41" s="48" t="str">
        <f t="shared" si="10"/>
        <v>-</v>
      </c>
      <c r="AU41" s="49"/>
      <c r="AV41" s="49"/>
      <c r="AW41" s="4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</row>
    <row r="42" spans="1:73" s="32" customFormat="1" hidden="1">
      <c r="A42" s="35">
        <v>34</v>
      </c>
      <c r="B42" s="198" t="s">
        <v>77</v>
      </c>
      <c r="C42" s="199"/>
      <c r="D42" s="199"/>
      <c r="E42" s="199"/>
      <c r="F42" s="200"/>
      <c r="G42" s="199"/>
      <c r="H42" s="201"/>
      <c r="I42" s="40">
        <f t="shared" si="20"/>
        <v>0</v>
      </c>
      <c r="J42" s="40">
        <f t="shared" si="21"/>
        <v>0</v>
      </c>
      <c r="K42" s="37">
        <v>24</v>
      </c>
      <c r="L42" s="40">
        <f>IF(K42=K41,0,SUMIF(K42:$K$60,K42,I42:$I$60))</f>
        <v>0</v>
      </c>
      <c r="M42" s="40">
        <f>IF(K42=K41,0,SUMIF(K42:$K$60,K42,J42:$J$60))</f>
        <v>0</v>
      </c>
      <c r="N42" s="39">
        <v>1</v>
      </c>
      <c r="O42" s="40">
        <f t="shared" si="2"/>
        <v>0</v>
      </c>
      <c r="P42" s="40">
        <f t="shared" si="3"/>
        <v>0</v>
      </c>
      <c r="Q42" s="75"/>
      <c r="R42" s="77"/>
      <c r="S42" s="76" t="str">
        <f t="shared" si="0"/>
        <v>-</v>
      </c>
      <c r="T42" s="42"/>
      <c r="U42" s="42"/>
      <c r="V42" s="41"/>
      <c r="W42" s="106" t="str">
        <f t="shared" si="4"/>
        <v>-</v>
      </c>
      <c r="X42" s="44"/>
      <c r="Y42" s="44"/>
      <c r="Z42" s="45" t="str">
        <f t="shared" si="5"/>
        <v>-</v>
      </c>
      <c r="AA42" s="46">
        <v>1</v>
      </c>
      <c r="AB42" s="46"/>
      <c r="AC42" s="98"/>
      <c r="AD42" s="45" t="str">
        <f t="shared" si="6"/>
        <v>-</v>
      </c>
      <c r="AE42" s="45" t="str">
        <f t="shared" si="7"/>
        <v>-</v>
      </c>
      <c r="AF42" s="47" t="str">
        <f t="shared" si="22"/>
        <v>-</v>
      </c>
      <c r="AG42" s="46"/>
      <c r="AH42" s="98"/>
      <c r="AI42" s="46"/>
      <c r="AJ42" s="98"/>
      <c r="AK42" s="46"/>
      <c r="AL42" s="43" t="str">
        <f>IF(AA42=1,IF(AK42=1,LOOKUP(AC42,'Tabela eletroduto'!$A$8:$A$25,'Tabela eletroduto'!$B$8:$B$25),IF(AK42=2,LOOKUP(AC42,'Tabela eletroduto'!$A$8:$A$25,'Tabela eletroduto'!$C$8:$C$25),IF(AK42=3,LOOKUP(AC42,'Tabela eletroduto'!$A$8:$A$25,'Tabela eletroduto'!$D$8:$D$25),IF(OR(AK42&gt;3,AK42&lt;1,AA42&lt;2,AA42&gt;3),"-")))),"-")</f>
        <v>-</v>
      </c>
      <c r="AM42" s="43" t="str">
        <f>IF(AA42=2,IF(AC42&gt;=25,LOOKUP(AC42,'Tabela eletroduto'!$A$32:$A$43,'Tabela eletroduto'!$D$32:$D$43)),"-")</f>
        <v>-</v>
      </c>
      <c r="AN42" s="43" t="str">
        <f t="shared" si="8"/>
        <v>-</v>
      </c>
      <c r="AO42" s="34"/>
      <c r="AP42" s="34"/>
      <c r="AQ42" s="34"/>
      <c r="AR42" s="48" t="str">
        <f t="shared" si="9"/>
        <v>-</v>
      </c>
      <c r="AS42" s="46"/>
      <c r="AT42" s="48" t="str">
        <f t="shared" si="10"/>
        <v>-</v>
      </c>
      <c r="AU42" s="49"/>
      <c r="AV42" s="49"/>
      <c r="AW42" s="4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</row>
    <row r="43" spans="1:73" s="32" customFormat="1" hidden="1">
      <c r="A43" s="35">
        <v>35</v>
      </c>
      <c r="B43" s="198" t="s">
        <v>77</v>
      </c>
      <c r="C43" s="199"/>
      <c r="D43" s="199"/>
      <c r="E43" s="199"/>
      <c r="F43" s="200"/>
      <c r="G43" s="199"/>
      <c r="H43" s="201"/>
      <c r="I43" s="40">
        <f t="shared" si="20"/>
        <v>0</v>
      </c>
      <c r="J43" s="40">
        <f t="shared" si="21"/>
        <v>0</v>
      </c>
      <c r="K43" s="37">
        <v>24</v>
      </c>
      <c r="L43" s="40">
        <f>IF(K43=K42,0,SUMIF(K43:$K$60,K43,I43:$I$60))</f>
        <v>0</v>
      </c>
      <c r="M43" s="40">
        <f>IF(K43=K42,0,SUMIF(K43:$K$60,K43,J43:$J$60))</f>
        <v>0</v>
      </c>
      <c r="N43" s="39">
        <v>1</v>
      </c>
      <c r="O43" s="40">
        <f t="shared" si="2"/>
        <v>0</v>
      </c>
      <c r="P43" s="40">
        <f t="shared" si="3"/>
        <v>0</v>
      </c>
      <c r="Q43" s="75"/>
      <c r="R43" s="77"/>
      <c r="S43" s="76" t="str">
        <f t="shared" si="0"/>
        <v>-</v>
      </c>
      <c r="T43" s="42"/>
      <c r="U43" s="42"/>
      <c r="V43" s="41"/>
      <c r="W43" s="106" t="str">
        <f t="shared" si="4"/>
        <v>-</v>
      </c>
      <c r="X43" s="44"/>
      <c r="Y43" s="44"/>
      <c r="Z43" s="45" t="str">
        <f t="shared" si="5"/>
        <v>-</v>
      </c>
      <c r="AA43" s="46">
        <v>1</v>
      </c>
      <c r="AB43" s="46"/>
      <c r="AC43" s="98"/>
      <c r="AD43" s="45" t="str">
        <f t="shared" si="6"/>
        <v>-</v>
      </c>
      <c r="AE43" s="45" t="str">
        <f t="shared" si="7"/>
        <v>-</v>
      </c>
      <c r="AF43" s="47" t="str">
        <f t="shared" si="22"/>
        <v>-</v>
      </c>
      <c r="AG43" s="46"/>
      <c r="AH43" s="98"/>
      <c r="AI43" s="46"/>
      <c r="AJ43" s="98"/>
      <c r="AK43" s="46"/>
      <c r="AL43" s="43" t="str">
        <f>IF(AA43=1,IF(AK43=1,LOOKUP(AC43,'Tabela eletroduto'!$A$8:$A$25,'Tabela eletroduto'!$B$8:$B$25),IF(AK43=2,LOOKUP(AC43,'Tabela eletroduto'!$A$8:$A$25,'Tabela eletroduto'!$C$8:$C$25),IF(AK43=3,LOOKUP(AC43,'Tabela eletroduto'!$A$8:$A$25,'Tabela eletroduto'!$D$8:$D$25),IF(OR(AK43&gt;3,AK43&lt;1,AA43&lt;2,AA43&gt;3),"-")))),"-")</f>
        <v>-</v>
      </c>
      <c r="AM43" s="43" t="str">
        <f>IF(AA43=2,IF(AC43&gt;=25,LOOKUP(AC43,'Tabela eletroduto'!$A$32:$A$43,'Tabela eletroduto'!$D$32:$D$43)),"-")</f>
        <v>-</v>
      </c>
      <c r="AN43" s="43" t="str">
        <f t="shared" si="8"/>
        <v>-</v>
      </c>
      <c r="AO43" s="34"/>
      <c r="AP43" s="34"/>
      <c r="AQ43" s="34"/>
      <c r="AR43" s="48" t="str">
        <f t="shared" si="9"/>
        <v>-</v>
      </c>
      <c r="AS43" s="46"/>
      <c r="AT43" s="48" t="str">
        <f t="shared" si="10"/>
        <v>-</v>
      </c>
      <c r="AU43" s="49"/>
      <c r="AV43" s="49"/>
      <c r="AW43" s="4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</row>
    <row r="44" spans="1:73" s="32" customFormat="1" hidden="1">
      <c r="A44" s="35">
        <v>36</v>
      </c>
      <c r="B44" s="198" t="s">
        <v>77</v>
      </c>
      <c r="C44" s="199"/>
      <c r="D44" s="199"/>
      <c r="E44" s="199"/>
      <c r="F44" s="200"/>
      <c r="G44" s="199"/>
      <c r="H44" s="201"/>
      <c r="I44" s="40">
        <f t="shared" si="20"/>
        <v>0</v>
      </c>
      <c r="J44" s="40">
        <f t="shared" si="21"/>
        <v>0</v>
      </c>
      <c r="K44" s="37">
        <v>24</v>
      </c>
      <c r="L44" s="40">
        <f>IF(K44=K43,0,SUMIF(K44:$K$60,K44,I44:$I$60))</f>
        <v>0</v>
      </c>
      <c r="M44" s="40">
        <f>IF(K44=K43,0,SUMIF(K44:$K$60,K44,J44:$J$60))</f>
        <v>0</v>
      </c>
      <c r="N44" s="39">
        <v>1</v>
      </c>
      <c r="O44" s="40">
        <f t="shared" si="2"/>
        <v>0</v>
      </c>
      <c r="P44" s="40">
        <f t="shared" si="3"/>
        <v>0</v>
      </c>
      <c r="Q44" s="75"/>
      <c r="R44" s="77"/>
      <c r="S44" s="76" t="str">
        <f t="shared" si="0"/>
        <v>-</v>
      </c>
      <c r="T44" s="42"/>
      <c r="U44" s="42"/>
      <c r="V44" s="41"/>
      <c r="W44" s="106" t="str">
        <f t="shared" si="4"/>
        <v>-</v>
      </c>
      <c r="X44" s="44"/>
      <c r="Y44" s="44"/>
      <c r="Z44" s="45" t="str">
        <f t="shared" si="5"/>
        <v>-</v>
      </c>
      <c r="AA44" s="46">
        <v>1</v>
      </c>
      <c r="AB44" s="46"/>
      <c r="AC44" s="98"/>
      <c r="AD44" s="45" t="str">
        <f t="shared" si="6"/>
        <v>-</v>
      </c>
      <c r="AE44" s="45" t="str">
        <f t="shared" si="7"/>
        <v>-</v>
      </c>
      <c r="AF44" s="47" t="str">
        <f t="shared" si="22"/>
        <v>-</v>
      </c>
      <c r="AG44" s="46"/>
      <c r="AH44" s="98"/>
      <c r="AI44" s="46"/>
      <c r="AJ44" s="98"/>
      <c r="AK44" s="46"/>
      <c r="AL44" s="43" t="str">
        <f>IF(AA44=1,IF(AK44=1,LOOKUP(AC44,'Tabela eletroduto'!$A$8:$A$25,'Tabela eletroduto'!$B$8:$B$25),IF(AK44=2,LOOKUP(AC44,'Tabela eletroduto'!$A$8:$A$25,'Tabela eletroduto'!$C$8:$C$25),IF(AK44=3,LOOKUP(AC44,'Tabela eletroduto'!$A$8:$A$25,'Tabela eletroduto'!$D$8:$D$25),IF(OR(AK44&gt;3,AK44&lt;1,AA44&lt;2,AA44&gt;3),"-")))),"-")</f>
        <v>-</v>
      </c>
      <c r="AM44" s="43" t="str">
        <f>IF(AA44=2,IF(AC44&gt;=25,LOOKUP(AC44,'Tabela eletroduto'!$A$32:$A$43,'Tabela eletroduto'!$D$32:$D$43)),"-")</f>
        <v>-</v>
      </c>
      <c r="AN44" s="43" t="str">
        <f t="shared" si="8"/>
        <v>-</v>
      </c>
      <c r="AO44" s="34"/>
      <c r="AP44" s="34"/>
      <c r="AQ44" s="34"/>
      <c r="AR44" s="48" t="str">
        <f t="shared" si="9"/>
        <v>-</v>
      </c>
      <c r="AS44" s="46"/>
      <c r="AT44" s="48" t="str">
        <f t="shared" si="10"/>
        <v>-</v>
      </c>
      <c r="AU44" s="49"/>
      <c r="AV44" s="49"/>
      <c r="AW44" s="49"/>
      <c r="AX44" s="104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</row>
    <row r="45" spans="1:73" s="32" customFormat="1" hidden="1">
      <c r="A45" s="35">
        <v>37</v>
      </c>
      <c r="B45" s="184" t="s">
        <v>77</v>
      </c>
      <c r="C45" s="202"/>
      <c r="D45" s="202"/>
      <c r="E45" s="202"/>
      <c r="F45" s="203"/>
      <c r="G45" s="202"/>
      <c r="H45" s="203"/>
      <c r="I45" s="40">
        <f>IF(D37=0,0,IF(F37=0,D37*E37/G37,D37*F37*750/(G37*H37)))</f>
        <v>0</v>
      </c>
      <c r="J45" s="40">
        <f>I45*SIN(ACOS(G37))</f>
        <v>0</v>
      </c>
      <c r="K45" s="37">
        <v>25</v>
      </c>
      <c r="L45" s="40">
        <f>IF(K45=K44,0,SUMIF(K45:$K$60,K45,I45:$I$60))</f>
        <v>0</v>
      </c>
      <c r="M45" s="40">
        <f>IF(K45=K44,0,SUMIF(K45:$K$60,K45,J45:$J$60))</f>
        <v>0</v>
      </c>
      <c r="N45" s="39"/>
      <c r="O45" s="40">
        <f t="shared" si="2"/>
        <v>0</v>
      </c>
      <c r="P45" s="40">
        <f t="shared" si="3"/>
        <v>0</v>
      </c>
      <c r="Q45" s="75"/>
      <c r="R45" s="77"/>
      <c r="S45" s="76" t="str">
        <f t="shared" si="0"/>
        <v>-</v>
      </c>
      <c r="T45" s="42"/>
      <c r="U45" s="42"/>
      <c r="V45" s="41"/>
      <c r="W45" s="106" t="str">
        <f t="shared" si="4"/>
        <v>-</v>
      </c>
      <c r="X45" s="44"/>
      <c r="Y45" s="44"/>
      <c r="Z45" s="45" t="str">
        <f t="shared" si="5"/>
        <v>-</v>
      </c>
      <c r="AA45" s="46">
        <v>1</v>
      </c>
      <c r="AB45" s="46"/>
      <c r="AC45" s="98"/>
      <c r="AD45" s="45" t="str">
        <f t="shared" si="6"/>
        <v>-</v>
      </c>
      <c r="AE45" s="45" t="str">
        <f t="shared" si="7"/>
        <v>-</v>
      </c>
      <c r="AF45" s="47" t="str">
        <f t="shared" si="22"/>
        <v>-</v>
      </c>
      <c r="AG45" s="46"/>
      <c r="AH45" s="98"/>
      <c r="AI45" s="46"/>
      <c r="AJ45" s="98"/>
      <c r="AK45" s="46"/>
      <c r="AL45" s="43" t="str">
        <f>IF(AA45=1,IF(AK45=1,LOOKUP(AC45,'Tabela eletroduto'!$A$8:$A$25,'Tabela eletroduto'!$B$8:$B$25),IF(AK45=2,LOOKUP(AC45,'Tabela eletroduto'!$A$8:$A$25,'Tabela eletroduto'!$C$8:$C$25),IF(AK45=3,LOOKUP(AC45,'Tabela eletroduto'!$A$8:$A$25,'Tabela eletroduto'!$D$8:$D$25),IF(OR(AK45&gt;3,AK45&lt;1,AA45&lt;2,AA45&gt;3),"-")))),"-")</f>
        <v>-</v>
      </c>
      <c r="AM45" s="43" t="str">
        <f>IF(AA45=2,IF(AC45&gt;=25,LOOKUP(AC45,'Tabela eletroduto'!$A$32:$A$43,'Tabela eletroduto'!$D$32:$D$43)),"-")</f>
        <v>-</v>
      </c>
      <c r="AN45" s="43" t="str">
        <f t="shared" si="8"/>
        <v>-</v>
      </c>
      <c r="AO45" s="34"/>
      <c r="AP45" s="34"/>
      <c r="AQ45" s="34"/>
      <c r="AR45" s="48" t="str">
        <f t="shared" si="9"/>
        <v>-</v>
      </c>
      <c r="AS45" s="46"/>
      <c r="AT45" s="48" t="str">
        <f t="shared" si="10"/>
        <v>-</v>
      </c>
      <c r="AU45" s="49"/>
      <c r="AV45" s="49"/>
      <c r="AW45" s="4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</row>
    <row r="46" spans="1:73" s="32" customFormat="1" hidden="1">
      <c r="A46" s="35">
        <v>38</v>
      </c>
      <c r="B46" s="184" t="s">
        <v>77</v>
      </c>
      <c r="C46" s="202"/>
      <c r="D46" s="202"/>
      <c r="E46" s="202"/>
      <c r="F46" s="203"/>
      <c r="G46" s="202"/>
      <c r="H46" s="185"/>
      <c r="I46" s="40">
        <f>IF(D38=0,0,IF(F38=0,D38*E38/G38,D38*F38*750/(G38*H38)))</f>
        <v>0</v>
      </c>
      <c r="J46" s="40">
        <f>I46*SIN(ACOS(G38))</f>
        <v>0</v>
      </c>
      <c r="K46" s="37"/>
      <c r="L46" s="40">
        <f>IF(K46=K45,0,SUMIF(K46:$K$60,K46,I46:$I$60))</f>
        <v>0</v>
      </c>
      <c r="M46" s="40">
        <f>IF(K46=K45,0,SUMIF(K46:$K$60,K46,J46:$J$60))</f>
        <v>0</v>
      </c>
      <c r="N46" s="39"/>
      <c r="O46" s="40">
        <f t="shared" si="2"/>
        <v>0</v>
      </c>
      <c r="P46" s="40">
        <f t="shared" si="3"/>
        <v>0</v>
      </c>
      <c r="Q46" s="75"/>
      <c r="R46" s="77"/>
      <c r="S46" s="76" t="str">
        <f t="shared" si="0"/>
        <v>-</v>
      </c>
      <c r="T46" s="42"/>
      <c r="U46" s="42"/>
      <c r="V46" s="41"/>
      <c r="W46" s="106" t="str">
        <f t="shared" si="4"/>
        <v>-</v>
      </c>
      <c r="X46" s="44"/>
      <c r="Y46" s="44"/>
      <c r="Z46" s="45" t="str">
        <f t="shared" si="5"/>
        <v>-</v>
      </c>
      <c r="AA46" s="46">
        <v>1</v>
      </c>
      <c r="AB46" s="46"/>
      <c r="AC46" s="98"/>
      <c r="AD46" s="45" t="str">
        <f t="shared" si="6"/>
        <v>-</v>
      </c>
      <c r="AE46" s="45" t="str">
        <f t="shared" si="7"/>
        <v>-</v>
      </c>
      <c r="AF46" s="47" t="str">
        <f t="shared" si="22"/>
        <v>-</v>
      </c>
      <c r="AG46" s="46"/>
      <c r="AH46" s="98"/>
      <c r="AI46" s="46"/>
      <c r="AJ46" s="98"/>
      <c r="AK46" s="46"/>
      <c r="AL46" s="43" t="str">
        <f>IF(AA46=1,IF(AK46=1,LOOKUP(AC46,'Tabela eletroduto'!$A$8:$A$25,'Tabela eletroduto'!$B$8:$B$25),IF(AK46=2,LOOKUP(AC46,'Tabela eletroduto'!$A$8:$A$25,'Tabela eletroduto'!$C$8:$C$25),IF(AK46=3,LOOKUP(AC46,'Tabela eletroduto'!$A$8:$A$25,'Tabela eletroduto'!$D$8:$D$25),IF(OR(AK46&gt;3,AK46&lt;1,AA46&lt;2,AA46&gt;3),"-")))),"-")</f>
        <v>-</v>
      </c>
      <c r="AM46" s="43" t="str">
        <f>IF(AA46=2,IF(AC46&gt;=25,LOOKUP(AC46,'Tabela eletroduto'!$A$32:$A$43,'Tabela eletroduto'!$D$32:$D$43)),"-")</f>
        <v>-</v>
      </c>
      <c r="AN46" s="43" t="str">
        <f t="shared" si="8"/>
        <v>-</v>
      </c>
      <c r="AO46" s="34"/>
      <c r="AP46" s="34"/>
      <c r="AQ46" s="34"/>
      <c r="AR46" s="48" t="str">
        <f t="shared" si="9"/>
        <v>-</v>
      </c>
      <c r="AS46" s="46"/>
      <c r="AT46" s="48" t="str">
        <f t="shared" si="10"/>
        <v>-</v>
      </c>
      <c r="AU46" s="49"/>
      <c r="AV46" s="49"/>
      <c r="AW46" s="4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</row>
    <row r="47" spans="1:73" s="32" customFormat="1" hidden="1">
      <c r="A47" s="35">
        <v>39</v>
      </c>
      <c r="B47" s="34"/>
      <c r="C47" s="36"/>
      <c r="D47" s="37"/>
      <c r="E47" s="38"/>
      <c r="F47" s="62"/>
      <c r="G47" s="39"/>
      <c r="H47" s="39"/>
      <c r="I47" s="40">
        <f t="shared" ref="I47:I60" si="23">IF(D47=0,0,IF(F47=0,D47*E47/G47,D47*F47*750/(G47*H47)))</f>
        <v>0</v>
      </c>
      <c r="J47" s="40">
        <f t="shared" ref="J47:J60" si="24">I47*SIN(ACOS(G47))</f>
        <v>0</v>
      </c>
      <c r="K47" s="37"/>
      <c r="L47" s="40">
        <f>IF(K47=K46,0,SUMIF(K47:$K$60,K47,I47:$I$60))</f>
        <v>0</v>
      </c>
      <c r="M47" s="40">
        <f>IF(K47=K46,0,SUMIF(K47:$K$60,K47,J47:$J$60))</f>
        <v>0</v>
      </c>
      <c r="N47" s="39"/>
      <c r="O47" s="40">
        <f t="shared" si="2"/>
        <v>0</v>
      </c>
      <c r="P47" s="40">
        <f t="shared" si="3"/>
        <v>0</v>
      </c>
      <c r="Q47" s="75"/>
      <c r="R47" s="77"/>
      <c r="S47" s="76" t="str">
        <f t="shared" si="0"/>
        <v>-</v>
      </c>
      <c r="T47" s="42"/>
      <c r="U47" s="42"/>
      <c r="V47" s="41"/>
      <c r="W47" s="106" t="str">
        <f t="shared" si="4"/>
        <v>-</v>
      </c>
      <c r="X47" s="44"/>
      <c r="Y47" s="44"/>
      <c r="Z47" s="45" t="str">
        <f t="shared" si="5"/>
        <v>-</v>
      </c>
      <c r="AA47" s="46">
        <v>1</v>
      </c>
      <c r="AB47" s="46"/>
      <c r="AC47" s="98"/>
      <c r="AD47" s="45" t="str">
        <f t="shared" si="6"/>
        <v>-</v>
      </c>
      <c r="AE47" s="45" t="str">
        <f t="shared" si="7"/>
        <v>-</v>
      </c>
      <c r="AF47" s="47" t="str">
        <f t="shared" si="22"/>
        <v>-</v>
      </c>
      <c r="AG47" s="46"/>
      <c r="AH47" s="98"/>
      <c r="AI47" s="46"/>
      <c r="AJ47" s="98"/>
      <c r="AK47" s="46"/>
      <c r="AL47" s="43" t="str">
        <f>IF(AA47=1,IF(AK47=1,LOOKUP(AC47,'Tabela eletroduto'!$A$8:$A$25,'Tabela eletroduto'!$B$8:$B$25),IF(AK47=2,LOOKUP(AC47,'Tabela eletroduto'!$A$8:$A$25,'Tabela eletroduto'!$C$8:$C$25),IF(AK47=3,LOOKUP(AC47,'Tabela eletroduto'!$A$8:$A$25,'Tabela eletroduto'!$D$8:$D$25),IF(OR(AK47&gt;3,AK47&lt;1,AA47&lt;2,AA47&gt;3),"-")))),"-")</f>
        <v>-</v>
      </c>
      <c r="AM47" s="43" t="str">
        <f>IF(AA47=2,IF(AC47&gt;=25,LOOKUP(AC47,'Tabela eletroduto'!$A$32:$A$43,'Tabela eletroduto'!$D$32:$D$43)),"-")</f>
        <v>-</v>
      </c>
      <c r="AN47" s="43" t="str">
        <f t="shared" si="8"/>
        <v>-</v>
      </c>
      <c r="AO47" s="34"/>
      <c r="AP47" s="34"/>
      <c r="AQ47" s="34"/>
      <c r="AR47" s="48" t="str">
        <f t="shared" si="9"/>
        <v>-</v>
      </c>
      <c r="AS47" s="46"/>
      <c r="AT47" s="48" t="str">
        <f t="shared" si="10"/>
        <v>-</v>
      </c>
      <c r="AU47" s="49"/>
      <c r="AV47" s="49"/>
      <c r="AW47" s="49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</row>
    <row r="48" spans="1:73" s="32" customFormat="1" hidden="1">
      <c r="A48" s="35">
        <v>40</v>
      </c>
      <c r="B48" s="34"/>
      <c r="C48" s="36"/>
      <c r="D48" s="37"/>
      <c r="E48" s="38"/>
      <c r="F48" s="62"/>
      <c r="G48" s="39"/>
      <c r="H48" s="39"/>
      <c r="I48" s="40">
        <f t="shared" si="23"/>
        <v>0</v>
      </c>
      <c r="J48" s="40">
        <f t="shared" si="24"/>
        <v>0</v>
      </c>
      <c r="K48" s="37"/>
      <c r="L48" s="40">
        <f>IF(K48=K47,0,SUMIF(K48:$K$60,K48,I48:$I$60))</f>
        <v>0</v>
      </c>
      <c r="M48" s="40">
        <f>IF(K48=K47,0,SUMIF(K48:$K$60,K48,J48:$J$60))</f>
        <v>0</v>
      </c>
      <c r="N48" s="39"/>
      <c r="O48" s="40">
        <f t="shared" si="2"/>
        <v>0</v>
      </c>
      <c r="P48" s="40">
        <f t="shared" si="3"/>
        <v>0</v>
      </c>
      <c r="Q48" s="75"/>
      <c r="R48" s="77"/>
      <c r="S48" s="76" t="str">
        <f t="shared" si="0"/>
        <v>-</v>
      </c>
      <c r="T48" s="42"/>
      <c r="U48" s="42"/>
      <c r="V48" s="41"/>
      <c r="W48" s="106" t="str">
        <f t="shared" si="4"/>
        <v>-</v>
      </c>
      <c r="X48" s="44"/>
      <c r="Y48" s="44"/>
      <c r="Z48" s="45" t="str">
        <f t="shared" si="5"/>
        <v>-</v>
      </c>
      <c r="AA48" s="46">
        <v>1</v>
      </c>
      <c r="AB48" s="46"/>
      <c r="AC48" s="98"/>
      <c r="AD48" s="45" t="str">
        <f t="shared" si="6"/>
        <v>-</v>
      </c>
      <c r="AE48" s="45" t="str">
        <f t="shared" si="7"/>
        <v>-</v>
      </c>
      <c r="AF48" s="47" t="str">
        <f t="shared" si="22"/>
        <v>-</v>
      </c>
      <c r="AG48" s="46"/>
      <c r="AH48" s="98"/>
      <c r="AI48" s="46"/>
      <c r="AJ48" s="98"/>
      <c r="AK48" s="46"/>
      <c r="AL48" s="43" t="str">
        <f>IF(AA48=1,IF(AK48=1,LOOKUP(AC48,'Tabela eletroduto'!$A$8:$A$25,'Tabela eletroduto'!$B$8:$B$25),IF(AK48=2,LOOKUP(AC48,'Tabela eletroduto'!$A$8:$A$25,'Tabela eletroduto'!$C$8:$C$25),IF(AK48=3,LOOKUP(AC48,'Tabela eletroduto'!$A$8:$A$25,'Tabela eletroduto'!$D$8:$D$25),IF(OR(AK48&gt;3,AK48&lt;1,AA48&lt;2,AA48&gt;3),"-")))),"-")</f>
        <v>-</v>
      </c>
      <c r="AM48" s="43" t="str">
        <f>IF(AA48=2,IF(AC48&gt;=25,LOOKUP(AC48,'Tabela eletroduto'!$A$32:$A$43,'Tabela eletroduto'!$D$32:$D$43)),"-")</f>
        <v>-</v>
      </c>
      <c r="AN48" s="43" t="str">
        <f t="shared" si="8"/>
        <v>-</v>
      </c>
      <c r="AO48" s="34"/>
      <c r="AP48" s="34"/>
      <c r="AQ48" s="34"/>
      <c r="AR48" s="48" t="str">
        <f t="shared" si="9"/>
        <v>-</v>
      </c>
      <c r="AS48" s="46"/>
      <c r="AT48" s="48" t="str">
        <f t="shared" si="10"/>
        <v>-</v>
      </c>
      <c r="AU48" s="49"/>
      <c r="AV48" s="49"/>
      <c r="AW48" s="49"/>
      <c r="AX48" s="104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</row>
    <row r="49" spans="1:73" s="32" customFormat="1" hidden="1">
      <c r="A49" s="35">
        <v>41</v>
      </c>
      <c r="B49" s="34"/>
      <c r="C49" s="36"/>
      <c r="D49" s="37"/>
      <c r="E49" s="38"/>
      <c r="F49" s="62"/>
      <c r="G49" s="39"/>
      <c r="H49" s="39"/>
      <c r="I49" s="40">
        <f t="shared" si="23"/>
        <v>0</v>
      </c>
      <c r="J49" s="40">
        <f t="shared" si="24"/>
        <v>0</v>
      </c>
      <c r="K49" s="37"/>
      <c r="L49" s="40">
        <f>IF(K49=K48,0,SUMIF(K49:$K$60,K49,I49:$I$60))</f>
        <v>0</v>
      </c>
      <c r="M49" s="40">
        <f>IF(K49=K48,0,SUMIF(K49:$K$60,K49,J49:$J$60))</f>
        <v>0</v>
      </c>
      <c r="N49" s="39"/>
      <c r="O49" s="40">
        <f t="shared" si="2"/>
        <v>0</v>
      </c>
      <c r="P49" s="40">
        <f t="shared" si="3"/>
        <v>0</v>
      </c>
      <c r="Q49" s="75"/>
      <c r="R49" s="77"/>
      <c r="S49" s="76" t="str">
        <f t="shared" si="0"/>
        <v>-</v>
      </c>
      <c r="T49" s="42"/>
      <c r="U49" s="42"/>
      <c r="V49" s="41"/>
      <c r="W49" s="106" t="str">
        <f t="shared" si="4"/>
        <v>-</v>
      </c>
      <c r="X49" s="44"/>
      <c r="Y49" s="44"/>
      <c r="Z49" s="45" t="str">
        <f t="shared" si="5"/>
        <v>-</v>
      </c>
      <c r="AA49" s="46">
        <v>1</v>
      </c>
      <c r="AB49" s="46"/>
      <c r="AC49" s="98"/>
      <c r="AD49" s="45" t="str">
        <f t="shared" si="6"/>
        <v>-</v>
      </c>
      <c r="AE49" s="45" t="str">
        <f t="shared" si="7"/>
        <v>-</v>
      </c>
      <c r="AF49" s="47" t="str">
        <f t="shared" si="22"/>
        <v>-</v>
      </c>
      <c r="AG49" s="46"/>
      <c r="AH49" s="98"/>
      <c r="AI49" s="46"/>
      <c r="AJ49" s="98"/>
      <c r="AK49" s="46"/>
      <c r="AL49" s="43" t="str">
        <f>IF(AA49=1,IF(AK49=1,LOOKUP(AC49,'Tabela eletroduto'!$A$8:$A$25,'Tabela eletroduto'!$B$8:$B$25),IF(AK49=2,LOOKUP(AC49,'Tabela eletroduto'!$A$8:$A$25,'Tabela eletroduto'!$C$8:$C$25),IF(AK49=3,LOOKUP(AC49,'Tabela eletroduto'!$A$8:$A$25,'Tabela eletroduto'!$D$8:$D$25),IF(OR(AK49&gt;3,AK49&lt;1,AA49&lt;2,AA49&gt;3),"-")))),"-")</f>
        <v>-</v>
      </c>
      <c r="AM49" s="43" t="str">
        <f>IF(AA49=2,IF(AC49&gt;=25,LOOKUP(AC49,'Tabela eletroduto'!$A$32:$A$43,'Tabela eletroduto'!$D$32:$D$43)),"-")</f>
        <v>-</v>
      </c>
      <c r="AN49" s="43" t="str">
        <f t="shared" si="8"/>
        <v>-</v>
      </c>
      <c r="AO49" s="34"/>
      <c r="AP49" s="34"/>
      <c r="AQ49" s="34"/>
      <c r="AR49" s="48" t="str">
        <f t="shared" si="9"/>
        <v>-</v>
      </c>
      <c r="AS49" s="46"/>
      <c r="AT49" s="48" t="str">
        <f t="shared" si="10"/>
        <v>-</v>
      </c>
      <c r="AU49" s="49"/>
      <c r="AV49" s="49"/>
      <c r="AW49" s="49"/>
      <c r="AX49" s="104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</row>
    <row r="50" spans="1:73" s="32" customFormat="1" hidden="1">
      <c r="A50" s="35">
        <v>42</v>
      </c>
      <c r="B50" s="34"/>
      <c r="C50" s="36"/>
      <c r="D50" s="37"/>
      <c r="E50" s="38"/>
      <c r="F50" s="62"/>
      <c r="G50" s="39"/>
      <c r="H50" s="39"/>
      <c r="I50" s="40">
        <f t="shared" si="23"/>
        <v>0</v>
      </c>
      <c r="J50" s="40">
        <f t="shared" si="24"/>
        <v>0</v>
      </c>
      <c r="K50" s="37"/>
      <c r="L50" s="40">
        <f>IF(K50=K49,0,SUMIF(K50:$K$60,K50,I50:$I$60))</f>
        <v>0</v>
      </c>
      <c r="M50" s="40">
        <f>IF(K50=K49,0,SUMIF(K50:$K$60,K50,J50:$J$60))</f>
        <v>0</v>
      </c>
      <c r="N50" s="39"/>
      <c r="O50" s="40">
        <f t="shared" si="2"/>
        <v>0</v>
      </c>
      <c r="P50" s="40">
        <f t="shared" si="3"/>
        <v>0</v>
      </c>
      <c r="Q50" s="75"/>
      <c r="R50" s="77"/>
      <c r="S50" s="76" t="str">
        <f t="shared" si="0"/>
        <v>-</v>
      </c>
      <c r="T50" s="42"/>
      <c r="U50" s="42"/>
      <c r="V50" s="41"/>
      <c r="W50" s="106" t="str">
        <f t="shared" si="4"/>
        <v>-</v>
      </c>
      <c r="X50" s="44"/>
      <c r="Y50" s="44"/>
      <c r="Z50" s="45" t="str">
        <f t="shared" si="5"/>
        <v>-</v>
      </c>
      <c r="AA50" s="46">
        <v>1</v>
      </c>
      <c r="AB50" s="46"/>
      <c r="AC50" s="98"/>
      <c r="AD50" s="45" t="str">
        <f t="shared" si="6"/>
        <v>-</v>
      </c>
      <c r="AE50" s="45" t="str">
        <f t="shared" si="7"/>
        <v>-</v>
      </c>
      <c r="AF50" s="47" t="str">
        <f t="shared" si="22"/>
        <v>-</v>
      </c>
      <c r="AG50" s="46"/>
      <c r="AH50" s="98"/>
      <c r="AI50" s="46"/>
      <c r="AJ50" s="98"/>
      <c r="AK50" s="46"/>
      <c r="AL50" s="43" t="str">
        <f>IF(AA50=1,IF(AK50=1,LOOKUP(AC50,'Tabela eletroduto'!$A$8:$A$25,'Tabela eletroduto'!$B$8:$B$25),IF(AK50=2,LOOKUP(AC50,'Tabela eletroduto'!$A$8:$A$25,'Tabela eletroduto'!$C$8:$C$25),IF(AK50=3,LOOKUP(AC50,'Tabela eletroduto'!$A$8:$A$25,'Tabela eletroduto'!$D$8:$D$25),IF(OR(AK50&gt;3,AK50&lt;1,AA50&lt;2,AA50&gt;3),"-")))),"-")</f>
        <v>-</v>
      </c>
      <c r="AM50" s="43" t="str">
        <f>IF(AA50=2,IF(AC50&gt;=25,LOOKUP(AC50,'Tabela eletroduto'!$A$32:$A$43,'Tabela eletroduto'!$D$32:$D$43)),"-")</f>
        <v>-</v>
      </c>
      <c r="AN50" s="43" t="str">
        <f t="shared" si="8"/>
        <v>-</v>
      </c>
      <c r="AO50" s="34"/>
      <c r="AP50" s="34"/>
      <c r="AQ50" s="34"/>
      <c r="AR50" s="48" t="str">
        <f t="shared" si="9"/>
        <v>-</v>
      </c>
      <c r="AS50" s="46"/>
      <c r="AT50" s="48" t="str">
        <f t="shared" si="10"/>
        <v>-</v>
      </c>
      <c r="AU50" s="49"/>
      <c r="AV50" s="49"/>
      <c r="AW50" s="4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</row>
    <row r="51" spans="1:73" s="32" customFormat="1" hidden="1">
      <c r="A51" s="35">
        <v>43</v>
      </c>
      <c r="B51" s="34"/>
      <c r="C51" s="36"/>
      <c r="D51" s="37"/>
      <c r="E51" s="38"/>
      <c r="F51" s="62"/>
      <c r="G51" s="39"/>
      <c r="H51" s="39"/>
      <c r="I51" s="40">
        <f t="shared" si="23"/>
        <v>0</v>
      </c>
      <c r="J51" s="40">
        <f t="shared" si="24"/>
        <v>0</v>
      </c>
      <c r="K51" s="37"/>
      <c r="L51" s="40">
        <f>IF(K51=K50,0,SUMIF(K51:$K$60,K51,I51:$I$60))</f>
        <v>0</v>
      </c>
      <c r="M51" s="40">
        <f>IF(K51=K50,0,SUMIF(K51:$K$60,K51,J51:$J$60))</f>
        <v>0</v>
      </c>
      <c r="N51" s="39"/>
      <c r="O51" s="40">
        <f t="shared" si="2"/>
        <v>0</v>
      </c>
      <c r="P51" s="40">
        <f t="shared" si="3"/>
        <v>0</v>
      </c>
      <c r="Q51" s="75"/>
      <c r="R51" s="77"/>
      <c r="S51" s="76" t="str">
        <f t="shared" si="0"/>
        <v>-</v>
      </c>
      <c r="T51" s="42"/>
      <c r="U51" s="42"/>
      <c r="V51" s="41"/>
      <c r="W51" s="106" t="str">
        <f t="shared" si="4"/>
        <v>-</v>
      </c>
      <c r="X51" s="44"/>
      <c r="Y51" s="44"/>
      <c r="Z51" s="45" t="str">
        <f t="shared" si="5"/>
        <v>-</v>
      </c>
      <c r="AA51" s="46">
        <v>1</v>
      </c>
      <c r="AB51" s="46"/>
      <c r="AC51" s="98"/>
      <c r="AD51" s="45" t="str">
        <f t="shared" si="6"/>
        <v>-</v>
      </c>
      <c r="AE51" s="45" t="str">
        <f t="shared" si="7"/>
        <v>-</v>
      </c>
      <c r="AF51" s="47" t="str">
        <f t="shared" si="22"/>
        <v>-</v>
      </c>
      <c r="AG51" s="46"/>
      <c r="AH51" s="98"/>
      <c r="AI51" s="46"/>
      <c r="AJ51" s="98"/>
      <c r="AK51" s="46"/>
      <c r="AL51" s="43" t="str">
        <f>IF(AA51=1,IF(AK51=1,LOOKUP(AC51,'Tabela eletroduto'!$A$8:$A$25,'Tabela eletroduto'!$B$8:$B$25),IF(AK51=2,LOOKUP(AC51,'Tabela eletroduto'!$A$8:$A$25,'Tabela eletroduto'!$C$8:$C$25),IF(AK51=3,LOOKUP(AC51,'Tabela eletroduto'!$A$8:$A$25,'Tabela eletroduto'!$D$8:$D$25),IF(OR(AK51&gt;3,AK51&lt;1,AA51&lt;2,AA51&gt;3),"-")))),"-")</f>
        <v>-</v>
      </c>
      <c r="AM51" s="43" t="str">
        <f>IF(AA51=2,IF(AC51&gt;=25,LOOKUP(AC51,'Tabela eletroduto'!$A$32:$A$43,'Tabela eletroduto'!$D$32:$D$43)),"-")</f>
        <v>-</v>
      </c>
      <c r="AN51" s="43" t="str">
        <f t="shared" si="8"/>
        <v>-</v>
      </c>
      <c r="AO51" s="34"/>
      <c r="AP51" s="34"/>
      <c r="AQ51" s="34"/>
      <c r="AR51" s="48" t="str">
        <f t="shared" si="9"/>
        <v>-</v>
      </c>
      <c r="AS51" s="46"/>
      <c r="AT51" s="48" t="str">
        <f t="shared" si="10"/>
        <v>-</v>
      </c>
      <c r="AU51" s="49"/>
      <c r="AV51" s="49"/>
      <c r="AW51" s="49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</row>
    <row r="52" spans="1:73" s="32" customFormat="1" hidden="1">
      <c r="A52" s="35">
        <v>44</v>
      </c>
      <c r="B52" s="34"/>
      <c r="C52" s="36"/>
      <c r="D52" s="37"/>
      <c r="E52" s="38"/>
      <c r="F52" s="62"/>
      <c r="G52" s="39"/>
      <c r="H52" s="39"/>
      <c r="I52" s="40">
        <f t="shared" si="23"/>
        <v>0</v>
      </c>
      <c r="J52" s="40">
        <f t="shared" si="24"/>
        <v>0</v>
      </c>
      <c r="K52" s="37"/>
      <c r="L52" s="40">
        <f>IF(K52=K51,0,SUMIF(K52:$K$60,K52,I52:$I$60))</f>
        <v>0</v>
      </c>
      <c r="M52" s="40">
        <f>IF(K52=K51,0,SUMIF(K52:$K$60,K52,J52:$J$60))</f>
        <v>0</v>
      </c>
      <c r="N52" s="39"/>
      <c r="O52" s="40">
        <f t="shared" si="2"/>
        <v>0</v>
      </c>
      <c r="P52" s="40">
        <f t="shared" si="3"/>
        <v>0</v>
      </c>
      <c r="Q52" s="75"/>
      <c r="R52" s="77"/>
      <c r="S52" s="76" t="str">
        <f t="shared" si="0"/>
        <v>-</v>
      </c>
      <c r="T52" s="42"/>
      <c r="U52" s="42"/>
      <c r="V52" s="41"/>
      <c r="W52" s="106" t="str">
        <f t="shared" si="4"/>
        <v>-</v>
      </c>
      <c r="X52" s="44"/>
      <c r="Y52" s="44"/>
      <c r="Z52" s="45" t="str">
        <f t="shared" si="5"/>
        <v>-</v>
      </c>
      <c r="AA52" s="46">
        <v>1</v>
      </c>
      <c r="AB52" s="46"/>
      <c r="AC52" s="98"/>
      <c r="AD52" s="45" t="str">
        <f t="shared" si="6"/>
        <v>-</v>
      </c>
      <c r="AE52" s="45" t="str">
        <f t="shared" si="7"/>
        <v>-</v>
      </c>
      <c r="AF52" s="47" t="str">
        <f t="shared" si="22"/>
        <v>-</v>
      </c>
      <c r="AG52" s="46"/>
      <c r="AH52" s="98"/>
      <c r="AI52" s="46"/>
      <c r="AJ52" s="98"/>
      <c r="AK52" s="46"/>
      <c r="AL52" s="43" t="str">
        <f>IF(AA52=1,IF(AK52=1,LOOKUP(AC52,'Tabela eletroduto'!$A$8:$A$25,'Tabela eletroduto'!$B$8:$B$25),IF(AK52=2,LOOKUP(AC52,'Tabela eletroduto'!$A$8:$A$25,'Tabela eletroduto'!$C$8:$C$25),IF(AK52=3,LOOKUP(AC52,'Tabela eletroduto'!$A$8:$A$25,'Tabela eletroduto'!$D$8:$D$25),IF(OR(AK52&gt;3,AK52&lt;1,AA52&lt;2,AA52&gt;3),"-")))),"-")</f>
        <v>-</v>
      </c>
      <c r="AM52" s="43" t="str">
        <f>IF(AA52=2,IF(AC52&gt;=25,LOOKUP(AC52,'Tabela eletroduto'!$A$32:$A$43,'Tabela eletroduto'!$D$32:$D$43)),"-")</f>
        <v>-</v>
      </c>
      <c r="AN52" s="43" t="str">
        <f t="shared" si="8"/>
        <v>-</v>
      </c>
      <c r="AO52" s="34"/>
      <c r="AP52" s="34"/>
      <c r="AQ52" s="34"/>
      <c r="AR52" s="48" t="str">
        <f t="shared" si="9"/>
        <v>-</v>
      </c>
      <c r="AS52" s="46"/>
      <c r="AT52" s="48" t="str">
        <f t="shared" si="10"/>
        <v>-</v>
      </c>
      <c r="AU52" s="49"/>
      <c r="AV52" s="49"/>
      <c r="AW52" s="49"/>
      <c r="AX52" s="104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</row>
    <row r="53" spans="1:73" s="32" customFormat="1" hidden="1">
      <c r="A53" s="35">
        <v>45</v>
      </c>
      <c r="B53" s="34"/>
      <c r="C53" s="36"/>
      <c r="D53" s="37"/>
      <c r="E53" s="38"/>
      <c r="F53" s="62"/>
      <c r="G53" s="39"/>
      <c r="H53" s="39"/>
      <c r="I53" s="40">
        <f t="shared" si="23"/>
        <v>0</v>
      </c>
      <c r="J53" s="40">
        <f t="shared" si="24"/>
        <v>0</v>
      </c>
      <c r="K53" s="37"/>
      <c r="L53" s="40">
        <f>IF(K53=K52,0,SUMIF(K53:$K$60,K53,I53:$I$60))</f>
        <v>0</v>
      </c>
      <c r="M53" s="40">
        <f>IF(K53=K52,0,SUMIF(K53:$K$60,K53,J53:$J$60))</f>
        <v>0</v>
      </c>
      <c r="N53" s="39"/>
      <c r="O53" s="40">
        <f t="shared" si="2"/>
        <v>0</v>
      </c>
      <c r="P53" s="40">
        <f t="shared" si="3"/>
        <v>0</v>
      </c>
      <c r="Q53" s="75"/>
      <c r="R53" s="77"/>
      <c r="S53" s="76" t="str">
        <f t="shared" si="0"/>
        <v>-</v>
      </c>
      <c r="T53" s="42"/>
      <c r="U53" s="42"/>
      <c r="V53" s="41"/>
      <c r="W53" s="106" t="str">
        <f t="shared" si="4"/>
        <v>-</v>
      </c>
      <c r="X53" s="44"/>
      <c r="Y53" s="44"/>
      <c r="Z53" s="45" t="str">
        <f t="shared" si="5"/>
        <v>-</v>
      </c>
      <c r="AA53" s="46">
        <v>1</v>
      </c>
      <c r="AB53" s="46"/>
      <c r="AC53" s="98"/>
      <c r="AD53" s="45" t="str">
        <f t="shared" si="6"/>
        <v>-</v>
      </c>
      <c r="AE53" s="45" t="str">
        <f t="shared" si="7"/>
        <v>-</v>
      </c>
      <c r="AF53" s="47" t="str">
        <f t="shared" si="22"/>
        <v>-</v>
      </c>
      <c r="AG53" s="46"/>
      <c r="AH53" s="98"/>
      <c r="AI53" s="46"/>
      <c r="AJ53" s="98"/>
      <c r="AK53" s="46"/>
      <c r="AL53" s="43" t="str">
        <f>IF(AA53=1,IF(AK53=1,LOOKUP(AC53,'Tabela eletroduto'!$A$8:$A$25,'Tabela eletroduto'!$B$8:$B$25),IF(AK53=2,LOOKUP(AC53,'Tabela eletroduto'!$A$8:$A$25,'Tabela eletroduto'!$C$8:$C$25),IF(AK53=3,LOOKUP(AC53,'Tabela eletroduto'!$A$8:$A$25,'Tabela eletroduto'!$D$8:$D$25),IF(OR(AK53&gt;3,AK53&lt;1,AA53&lt;2,AA53&gt;3),"-")))),"-")</f>
        <v>-</v>
      </c>
      <c r="AM53" s="43" t="str">
        <f>IF(AA53=2,IF(AC53&gt;=25,LOOKUP(AC53,'Tabela eletroduto'!$A$32:$A$43,'Tabela eletroduto'!$D$32:$D$43)),"-")</f>
        <v>-</v>
      </c>
      <c r="AN53" s="43" t="str">
        <f t="shared" si="8"/>
        <v>-</v>
      </c>
      <c r="AO53" s="34"/>
      <c r="AP53" s="34"/>
      <c r="AQ53" s="34"/>
      <c r="AR53" s="48" t="str">
        <f t="shared" si="9"/>
        <v>-</v>
      </c>
      <c r="AS53" s="46"/>
      <c r="AT53" s="48" t="str">
        <f t="shared" si="10"/>
        <v>-</v>
      </c>
      <c r="AU53" s="49"/>
      <c r="AV53" s="49"/>
      <c r="AW53" s="49"/>
      <c r="AX53" s="104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</row>
    <row r="54" spans="1:73" s="32" customFormat="1" hidden="1">
      <c r="A54" s="35">
        <v>46</v>
      </c>
      <c r="B54" s="34"/>
      <c r="C54" s="36"/>
      <c r="D54" s="37"/>
      <c r="E54" s="38"/>
      <c r="F54" s="62"/>
      <c r="G54" s="39"/>
      <c r="H54" s="39"/>
      <c r="I54" s="40">
        <f t="shared" si="23"/>
        <v>0</v>
      </c>
      <c r="J54" s="40">
        <f t="shared" si="24"/>
        <v>0</v>
      </c>
      <c r="K54" s="37"/>
      <c r="L54" s="40">
        <f>IF(K54=K53,0,SUMIF(K54:$K$60,K54,I54:$I$60))</f>
        <v>0</v>
      </c>
      <c r="M54" s="40">
        <f>IF(K54=K53,0,SUMIF(K54:$K$60,K54,J54:$J$60))</f>
        <v>0</v>
      </c>
      <c r="N54" s="39"/>
      <c r="O54" s="40">
        <f t="shared" si="2"/>
        <v>0</v>
      </c>
      <c r="P54" s="40">
        <f t="shared" si="3"/>
        <v>0</v>
      </c>
      <c r="Q54" s="75"/>
      <c r="R54" s="77"/>
      <c r="S54" s="76" t="str">
        <f t="shared" si="0"/>
        <v>-</v>
      </c>
      <c r="T54" s="42"/>
      <c r="U54" s="42"/>
      <c r="V54" s="41"/>
      <c r="W54" s="106" t="str">
        <f t="shared" si="4"/>
        <v>-</v>
      </c>
      <c r="X54" s="44"/>
      <c r="Y54" s="44"/>
      <c r="Z54" s="45" t="str">
        <f t="shared" si="5"/>
        <v>-</v>
      </c>
      <c r="AA54" s="46">
        <v>1</v>
      </c>
      <c r="AB54" s="46"/>
      <c r="AC54" s="98"/>
      <c r="AD54" s="45" t="str">
        <f t="shared" si="6"/>
        <v>-</v>
      </c>
      <c r="AE54" s="45" t="str">
        <f t="shared" si="7"/>
        <v>-</v>
      </c>
      <c r="AF54" s="47" t="str">
        <f t="shared" si="22"/>
        <v>-</v>
      </c>
      <c r="AG54" s="46"/>
      <c r="AH54" s="98"/>
      <c r="AI54" s="46"/>
      <c r="AJ54" s="98"/>
      <c r="AK54" s="46"/>
      <c r="AL54" s="43" t="str">
        <f>IF(AA54=1,IF(AK54=1,LOOKUP(AC54,'Tabela eletroduto'!$A$8:$A$25,'Tabela eletroduto'!$B$8:$B$25),IF(AK54=2,LOOKUP(AC54,'Tabela eletroduto'!$A$8:$A$25,'Tabela eletroduto'!$C$8:$C$25),IF(AK54=3,LOOKUP(AC54,'Tabela eletroduto'!$A$8:$A$25,'Tabela eletroduto'!$D$8:$D$25),IF(OR(AK54&gt;3,AK54&lt;1,AA54&lt;2,AA54&gt;3),"-")))),"-")</f>
        <v>-</v>
      </c>
      <c r="AM54" s="43" t="str">
        <f>IF(AA54=2,IF(AC54&gt;=25,LOOKUP(AC54,'Tabela eletroduto'!$A$32:$A$43,'Tabela eletroduto'!$D$32:$D$43)),"-")</f>
        <v>-</v>
      </c>
      <c r="AN54" s="43" t="str">
        <f t="shared" si="8"/>
        <v>-</v>
      </c>
      <c r="AO54" s="34"/>
      <c r="AP54" s="34"/>
      <c r="AQ54" s="34"/>
      <c r="AR54" s="48" t="str">
        <f t="shared" si="9"/>
        <v>-</v>
      </c>
      <c r="AS54" s="46"/>
      <c r="AT54" s="48" t="str">
        <f t="shared" si="10"/>
        <v>-</v>
      </c>
      <c r="AU54" s="49"/>
      <c r="AV54" s="49"/>
      <c r="AW54" s="49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</row>
    <row r="55" spans="1:73" s="32" customFormat="1" hidden="1">
      <c r="A55" s="35">
        <v>47</v>
      </c>
      <c r="B55" s="34"/>
      <c r="C55" s="36"/>
      <c r="D55" s="37"/>
      <c r="E55" s="38"/>
      <c r="F55" s="62"/>
      <c r="G55" s="39"/>
      <c r="H55" s="39"/>
      <c r="I55" s="40">
        <f t="shared" si="23"/>
        <v>0</v>
      </c>
      <c r="J55" s="40">
        <f t="shared" si="24"/>
        <v>0</v>
      </c>
      <c r="K55" s="37"/>
      <c r="L55" s="40">
        <f>IF(K55=K54,0,SUMIF(K55:$K$60,K55,I55:$I$60))</f>
        <v>0</v>
      </c>
      <c r="M55" s="40">
        <f>IF(K55=K54,0,SUMIF(K55:$K$60,K55,J55:$J$60))</f>
        <v>0</v>
      </c>
      <c r="N55" s="39"/>
      <c r="O55" s="40">
        <f t="shared" si="2"/>
        <v>0</v>
      </c>
      <c r="P55" s="40">
        <f t="shared" si="3"/>
        <v>0</v>
      </c>
      <c r="Q55" s="75"/>
      <c r="R55" s="77"/>
      <c r="S55" s="76" t="str">
        <f t="shared" si="0"/>
        <v>-</v>
      </c>
      <c r="T55" s="42"/>
      <c r="U55" s="42"/>
      <c r="V55" s="41"/>
      <c r="W55" s="106" t="str">
        <f t="shared" si="4"/>
        <v>-</v>
      </c>
      <c r="X55" s="44"/>
      <c r="Y55" s="44"/>
      <c r="Z55" s="45" t="str">
        <f t="shared" si="5"/>
        <v>-</v>
      </c>
      <c r="AA55" s="46">
        <v>1</v>
      </c>
      <c r="AB55" s="46"/>
      <c r="AC55" s="98"/>
      <c r="AD55" s="45" t="str">
        <f t="shared" si="6"/>
        <v>-</v>
      </c>
      <c r="AE55" s="45" t="str">
        <f t="shared" si="7"/>
        <v>-</v>
      </c>
      <c r="AF55" s="47" t="str">
        <f t="shared" si="22"/>
        <v>-</v>
      </c>
      <c r="AG55" s="46"/>
      <c r="AH55" s="98"/>
      <c r="AI55" s="46"/>
      <c r="AJ55" s="98"/>
      <c r="AK55" s="46"/>
      <c r="AL55" s="43" t="str">
        <f>IF(AA55=1,IF(AK55=1,LOOKUP(AC55,'Tabela eletroduto'!$A$8:$A$25,'Tabela eletroduto'!$B$8:$B$25),IF(AK55=2,LOOKUP(AC55,'Tabela eletroduto'!$A$8:$A$25,'Tabela eletroduto'!$C$8:$C$25),IF(AK55=3,LOOKUP(AC55,'Tabela eletroduto'!$A$8:$A$25,'Tabela eletroduto'!$D$8:$D$25),IF(OR(AK55&gt;3,AK55&lt;1,AA55&lt;2,AA55&gt;3),"-")))),"-")</f>
        <v>-</v>
      </c>
      <c r="AM55" s="43" t="str">
        <f>IF(AA55=2,IF(AC55&gt;=25,LOOKUP(AC55,'Tabela eletroduto'!$A$32:$A$43,'Tabela eletroduto'!$D$32:$D$43)),"-")</f>
        <v>-</v>
      </c>
      <c r="AN55" s="43" t="str">
        <f t="shared" si="8"/>
        <v>-</v>
      </c>
      <c r="AO55" s="34"/>
      <c r="AP55" s="34"/>
      <c r="AQ55" s="34"/>
      <c r="AR55" s="48" t="str">
        <f t="shared" si="9"/>
        <v>-</v>
      </c>
      <c r="AS55" s="46"/>
      <c r="AT55" s="48" t="str">
        <f t="shared" si="10"/>
        <v>-</v>
      </c>
      <c r="AU55" s="49"/>
      <c r="AV55" s="49"/>
      <c r="AW55" s="4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</row>
    <row r="56" spans="1:73" s="32" customFormat="1" hidden="1">
      <c r="A56" s="35">
        <v>48</v>
      </c>
      <c r="B56" s="34"/>
      <c r="C56" s="36"/>
      <c r="D56" s="37"/>
      <c r="E56" s="38"/>
      <c r="F56" s="62"/>
      <c r="G56" s="39"/>
      <c r="H56" s="39"/>
      <c r="I56" s="40">
        <f t="shared" si="23"/>
        <v>0</v>
      </c>
      <c r="J56" s="40">
        <f t="shared" si="24"/>
        <v>0</v>
      </c>
      <c r="K56" s="37"/>
      <c r="L56" s="40">
        <f>IF(K56=K55,0,SUMIF(K56:$K$60,K56,I56:$I$60))</f>
        <v>0</v>
      </c>
      <c r="M56" s="40">
        <f>IF(K56=K55,0,SUMIF(K56:$K$60,K56,J56:$J$60))</f>
        <v>0</v>
      </c>
      <c r="N56" s="39"/>
      <c r="O56" s="40">
        <f t="shared" si="2"/>
        <v>0</v>
      </c>
      <c r="P56" s="40">
        <f t="shared" si="3"/>
        <v>0</v>
      </c>
      <c r="Q56" s="75"/>
      <c r="R56" s="77"/>
      <c r="S56" s="76" t="str">
        <f t="shared" si="0"/>
        <v>-</v>
      </c>
      <c r="T56" s="42"/>
      <c r="U56" s="42"/>
      <c r="V56" s="41"/>
      <c r="W56" s="106" t="str">
        <f t="shared" si="4"/>
        <v>-</v>
      </c>
      <c r="X56" s="44"/>
      <c r="Y56" s="44"/>
      <c r="Z56" s="45" t="str">
        <f t="shared" si="5"/>
        <v>-</v>
      </c>
      <c r="AA56" s="46">
        <v>1</v>
      </c>
      <c r="AB56" s="46"/>
      <c r="AC56" s="98"/>
      <c r="AD56" s="45" t="str">
        <f t="shared" si="6"/>
        <v>-</v>
      </c>
      <c r="AE56" s="45" t="str">
        <f t="shared" si="7"/>
        <v>-</v>
      </c>
      <c r="AF56" s="47" t="str">
        <f t="shared" si="22"/>
        <v>-</v>
      </c>
      <c r="AG56" s="46"/>
      <c r="AH56" s="98"/>
      <c r="AI56" s="46"/>
      <c r="AJ56" s="98"/>
      <c r="AK56" s="46"/>
      <c r="AL56" s="43" t="str">
        <f>IF(AA56=1,IF(AK56=1,LOOKUP(AC56,'Tabela eletroduto'!$A$8:$A$25,'Tabela eletroduto'!$B$8:$B$25),IF(AK56=2,LOOKUP(AC56,'Tabela eletroduto'!$A$8:$A$25,'Tabela eletroduto'!$C$8:$C$25),IF(AK56=3,LOOKUP(AC56,'Tabela eletroduto'!$A$8:$A$25,'Tabela eletroduto'!$D$8:$D$25),IF(OR(AK56&gt;3,AK56&lt;1,AA56&lt;2,AA56&gt;3),"-")))),"-")</f>
        <v>-</v>
      </c>
      <c r="AM56" s="43" t="str">
        <f>IF(AA56=2,IF(AC56&gt;=25,LOOKUP(AC56,'Tabela eletroduto'!$A$32:$A$43,'Tabela eletroduto'!$D$32:$D$43)),"-")</f>
        <v>-</v>
      </c>
      <c r="AN56" s="43" t="str">
        <f t="shared" si="8"/>
        <v>-</v>
      </c>
      <c r="AO56" s="34"/>
      <c r="AP56" s="34"/>
      <c r="AQ56" s="34"/>
      <c r="AR56" s="48" t="str">
        <f t="shared" si="9"/>
        <v>-</v>
      </c>
      <c r="AS56" s="46"/>
      <c r="AT56" s="48" t="str">
        <f t="shared" si="10"/>
        <v>-</v>
      </c>
      <c r="AU56" s="49"/>
      <c r="AV56" s="49"/>
      <c r="AW56" s="49"/>
      <c r="AX56" s="104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</row>
    <row r="57" spans="1:73" s="32" customFormat="1" hidden="1">
      <c r="A57" s="35">
        <v>49</v>
      </c>
      <c r="B57" s="34"/>
      <c r="C57" s="36"/>
      <c r="D57" s="37"/>
      <c r="E57" s="38"/>
      <c r="F57" s="62"/>
      <c r="G57" s="39"/>
      <c r="H57" s="39"/>
      <c r="I57" s="40">
        <f t="shared" si="23"/>
        <v>0</v>
      </c>
      <c r="J57" s="40">
        <f t="shared" si="24"/>
        <v>0</v>
      </c>
      <c r="K57" s="37"/>
      <c r="L57" s="40">
        <f>IF(K57=K56,0,SUMIF(K57:$K$60,K57,I57:$I$60))</f>
        <v>0</v>
      </c>
      <c r="M57" s="40">
        <f>IF(K57=K56,0,SUMIF(K57:$K$60,K57,J57:$J$60))</f>
        <v>0</v>
      </c>
      <c r="N57" s="39"/>
      <c r="O57" s="40">
        <f t="shared" si="2"/>
        <v>0</v>
      </c>
      <c r="P57" s="40">
        <f t="shared" si="3"/>
        <v>0</v>
      </c>
      <c r="Q57" s="75"/>
      <c r="R57" s="77"/>
      <c r="S57" s="76" t="str">
        <f t="shared" si="0"/>
        <v>-</v>
      </c>
      <c r="T57" s="42"/>
      <c r="U57" s="42"/>
      <c r="V57" s="41"/>
      <c r="W57" s="106" t="str">
        <f t="shared" si="4"/>
        <v>-</v>
      </c>
      <c r="X57" s="44"/>
      <c r="Y57" s="44"/>
      <c r="Z57" s="45" t="str">
        <f t="shared" si="5"/>
        <v>-</v>
      </c>
      <c r="AA57" s="46">
        <v>1</v>
      </c>
      <c r="AB57" s="46"/>
      <c r="AC57" s="98"/>
      <c r="AD57" s="45" t="str">
        <f t="shared" si="6"/>
        <v>-</v>
      </c>
      <c r="AE57" s="45" t="str">
        <f t="shared" si="7"/>
        <v>-</v>
      </c>
      <c r="AF57" s="47" t="str">
        <f t="shared" si="22"/>
        <v>-</v>
      </c>
      <c r="AG57" s="46"/>
      <c r="AH57" s="98"/>
      <c r="AI57" s="46"/>
      <c r="AJ57" s="98"/>
      <c r="AK57" s="46"/>
      <c r="AL57" s="43" t="str">
        <f>IF(AA57=1,IF(AK57=1,LOOKUP(AC57,'Tabela eletroduto'!$A$8:$A$25,'Tabela eletroduto'!$B$8:$B$25),IF(AK57=2,LOOKUP(AC57,'Tabela eletroduto'!$A$8:$A$25,'Tabela eletroduto'!$C$8:$C$25),IF(AK57=3,LOOKUP(AC57,'Tabela eletroduto'!$A$8:$A$25,'Tabela eletroduto'!$D$8:$D$25),IF(OR(AK57&gt;3,AK57&lt;1,AA57&lt;2,AA57&gt;3),"-")))),"-")</f>
        <v>-</v>
      </c>
      <c r="AM57" s="43" t="str">
        <f>IF(AA57=2,IF(AC57&gt;=25,LOOKUP(AC57,'Tabela eletroduto'!$A$32:$A$43,'Tabela eletroduto'!$D$32:$D$43)),"-")</f>
        <v>-</v>
      </c>
      <c r="AN57" s="43" t="str">
        <f t="shared" si="8"/>
        <v>-</v>
      </c>
      <c r="AO57" s="34"/>
      <c r="AP57" s="34"/>
      <c r="AQ57" s="34"/>
      <c r="AR57" s="48" t="str">
        <f t="shared" si="9"/>
        <v>-</v>
      </c>
      <c r="AS57" s="46"/>
      <c r="AT57" s="48" t="str">
        <f t="shared" si="10"/>
        <v>-</v>
      </c>
      <c r="AU57" s="49"/>
      <c r="AV57" s="49"/>
      <c r="AW57" s="4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</row>
    <row r="58" spans="1:73" s="32" customFormat="1" hidden="1">
      <c r="A58" s="35">
        <v>50</v>
      </c>
      <c r="B58" s="34"/>
      <c r="C58" s="36"/>
      <c r="D58" s="37"/>
      <c r="E58" s="38"/>
      <c r="F58" s="62"/>
      <c r="G58" s="39"/>
      <c r="H58" s="39"/>
      <c r="I58" s="40">
        <f t="shared" si="23"/>
        <v>0</v>
      </c>
      <c r="J58" s="40">
        <f t="shared" si="24"/>
        <v>0</v>
      </c>
      <c r="K58" s="37"/>
      <c r="L58" s="40">
        <f>IF(K58=K57,0,SUMIF(K58:$K$60,K58,I58:$I$60))</f>
        <v>0</v>
      </c>
      <c r="M58" s="40">
        <f>IF(K58=K57,0,SUMIF(K58:$K$60,K58,J58:$J$60))</f>
        <v>0</v>
      </c>
      <c r="N58" s="39"/>
      <c r="O58" s="40">
        <f t="shared" si="2"/>
        <v>0</v>
      </c>
      <c r="P58" s="40">
        <f t="shared" si="3"/>
        <v>0</v>
      </c>
      <c r="Q58" s="75"/>
      <c r="R58" s="77"/>
      <c r="S58" s="76" t="str">
        <f t="shared" si="0"/>
        <v>-</v>
      </c>
      <c r="T58" s="42"/>
      <c r="U58" s="42"/>
      <c r="V58" s="41"/>
      <c r="W58" s="106" t="str">
        <f t="shared" si="4"/>
        <v>-</v>
      </c>
      <c r="X58" s="44"/>
      <c r="Y58" s="44"/>
      <c r="Z58" s="45" t="str">
        <f t="shared" si="5"/>
        <v>-</v>
      </c>
      <c r="AA58" s="46">
        <v>1</v>
      </c>
      <c r="AB58" s="46"/>
      <c r="AC58" s="98"/>
      <c r="AD58" s="45" t="str">
        <f t="shared" si="6"/>
        <v>-</v>
      </c>
      <c r="AE58" s="45" t="str">
        <f t="shared" si="7"/>
        <v>-</v>
      </c>
      <c r="AF58" s="47" t="str">
        <f t="shared" si="22"/>
        <v>-</v>
      </c>
      <c r="AG58" s="46"/>
      <c r="AH58" s="98"/>
      <c r="AI58" s="46"/>
      <c r="AJ58" s="98"/>
      <c r="AK58" s="46"/>
      <c r="AL58" s="43" t="str">
        <f>IF(AA58=1,IF(AK58=1,LOOKUP(AC58,'Tabela eletroduto'!$A$8:$A$25,'Tabela eletroduto'!$B$8:$B$25),IF(AK58=2,LOOKUP(AC58,'Tabela eletroduto'!$A$8:$A$25,'Tabela eletroduto'!$C$8:$C$25),IF(AK58=3,LOOKUP(AC58,'Tabela eletroduto'!$A$8:$A$25,'Tabela eletroduto'!$D$8:$D$25),IF(OR(AK58&gt;3,AK58&lt;1,AA58&lt;2,AA58&gt;3),"-")))),"-")</f>
        <v>-</v>
      </c>
      <c r="AM58" s="43" t="str">
        <f>IF(AA58=2,IF(AC58&gt;=25,LOOKUP(AC58,'Tabela eletroduto'!$A$32:$A$43,'Tabela eletroduto'!$D$32:$D$43)),"-")</f>
        <v>-</v>
      </c>
      <c r="AN58" s="43" t="str">
        <f t="shared" si="8"/>
        <v>-</v>
      </c>
      <c r="AO58" s="34"/>
      <c r="AP58" s="34"/>
      <c r="AQ58" s="34"/>
      <c r="AR58" s="48" t="str">
        <f t="shared" si="9"/>
        <v>-</v>
      </c>
      <c r="AS58" s="46"/>
      <c r="AT58" s="48" t="str">
        <f t="shared" si="10"/>
        <v>-</v>
      </c>
      <c r="AU58" s="49"/>
      <c r="AV58" s="49"/>
      <c r="AW58" s="49"/>
      <c r="AX58" s="104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</row>
    <row r="59" spans="1:73" s="32" customFormat="1" hidden="1">
      <c r="A59" s="204">
        <v>13</v>
      </c>
      <c r="B59" s="34"/>
      <c r="C59" s="36"/>
      <c r="D59" s="37"/>
      <c r="E59" s="38"/>
      <c r="F59" s="62"/>
      <c r="G59" s="39"/>
      <c r="H59" s="39"/>
      <c r="I59" s="40">
        <f t="shared" si="23"/>
        <v>0</v>
      </c>
      <c r="J59" s="40">
        <f t="shared" si="24"/>
        <v>0</v>
      </c>
      <c r="K59" s="103">
        <v>13</v>
      </c>
      <c r="L59" s="40">
        <f>IF(K59=K58,0,SUMIF(K59:$K$60,K59,I59:$I$60))</f>
        <v>0</v>
      </c>
      <c r="M59" s="40">
        <f>IF(K59=K58,0,SUMIF(K59:$K$60,K59,J59:$J$60))</f>
        <v>0</v>
      </c>
      <c r="N59" s="39">
        <v>1</v>
      </c>
      <c r="O59" s="40">
        <f t="shared" si="2"/>
        <v>0</v>
      </c>
      <c r="P59" s="40">
        <f t="shared" si="3"/>
        <v>0</v>
      </c>
      <c r="Q59" s="75">
        <v>1</v>
      </c>
      <c r="R59" s="77">
        <v>220</v>
      </c>
      <c r="S59" s="76" t="str">
        <f t="shared" si="0"/>
        <v>-</v>
      </c>
      <c r="T59" s="42"/>
      <c r="U59" s="42"/>
      <c r="V59" s="41"/>
      <c r="W59" s="106" t="str">
        <f t="shared" si="4"/>
        <v>-</v>
      </c>
      <c r="X59" s="44"/>
      <c r="Y59" s="44"/>
      <c r="Z59" s="45" t="str">
        <f t="shared" si="5"/>
        <v>-</v>
      </c>
      <c r="AA59" s="46">
        <v>1</v>
      </c>
      <c r="AB59" s="46"/>
      <c r="AC59" s="98"/>
      <c r="AD59" s="45" t="str">
        <f t="shared" si="6"/>
        <v>-</v>
      </c>
      <c r="AE59" s="45" t="str">
        <f t="shared" si="7"/>
        <v>-</v>
      </c>
      <c r="AF59" s="47" t="str">
        <f t="shared" si="22"/>
        <v>-</v>
      </c>
      <c r="AG59" s="46"/>
      <c r="AH59" s="98"/>
      <c r="AI59" s="46"/>
      <c r="AJ59" s="98"/>
      <c r="AK59" s="46"/>
      <c r="AL59" s="43" t="str">
        <f>IF(AA59=1,IF(AK59=1,LOOKUP(AC59,'Tabela eletroduto'!$A$8:$A$25,'Tabela eletroduto'!$B$8:$B$25),IF(AK59=2,LOOKUP(AC59,'Tabela eletroduto'!$A$8:$A$25,'Tabela eletroduto'!$C$8:$C$25),IF(AK59=3,LOOKUP(AC59,'Tabela eletroduto'!$A$8:$A$25,'Tabela eletroduto'!$D$8:$D$25),IF(OR(AK59&gt;3,AK59&lt;1,AA59&lt;2,AA59&gt;3),"-")))),"-")</f>
        <v>-</v>
      </c>
      <c r="AM59" s="43" t="str">
        <f>IF(AA59=2,IF(AC59&gt;=25,LOOKUP(AC59,'Tabela eletroduto'!$A$32:$A$43,'Tabela eletroduto'!$D$32:$D$43)),"-")</f>
        <v>-</v>
      </c>
      <c r="AN59" s="43" t="str">
        <f t="shared" si="8"/>
        <v>-</v>
      </c>
      <c r="AO59" s="34"/>
      <c r="AP59" s="34"/>
      <c r="AQ59" s="34"/>
      <c r="AR59" s="48">
        <f t="shared" si="9"/>
        <v>1</v>
      </c>
      <c r="AS59" s="46"/>
      <c r="AT59" s="48" t="str">
        <f t="shared" si="10"/>
        <v>-</v>
      </c>
      <c r="AU59" s="49"/>
      <c r="AV59" s="49"/>
      <c r="AW59" s="49"/>
      <c r="AX59" s="104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</row>
    <row r="60" spans="1:73" s="32" customFormat="1" hidden="1">
      <c r="B60" s="34"/>
      <c r="C60" s="36"/>
      <c r="D60" s="37"/>
      <c r="E60" s="38"/>
      <c r="F60" s="62"/>
      <c r="G60" s="39"/>
      <c r="H60" s="39"/>
      <c r="I60" s="40">
        <f t="shared" si="23"/>
        <v>0</v>
      </c>
      <c r="J60" s="40">
        <f t="shared" si="24"/>
        <v>0</v>
      </c>
      <c r="K60" s="103"/>
      <c r="L60" s="40">
        <f>IF(K60=K59,0,SUMIF(K60:$K$60,K60,I60:$I$60))</f>
        <v>0</v>
      </c>
      <c r="M60" s="40">
        <f>IF(K60=K59,0,SUMIF(K60:$K$60,K60,J60:$J$60))</f>
        <v>0</v>
      </c>
      <c r="N60" s="39"/>
      <c r="O60" s="40">
        <f t="shared" si="2"/>
        <v>0</v>
      </c>
      <c r="P60" s="40">
        <f t="shared" si="3"/>
        <v>0</v>
      </c>
      <c r="Q60" s="75"/>
      <c r="R60" s="77"/>
      <c r="S60" s="76" t="str">
        <f t="shared" si="0"/>
        <v>-</v>
      </c>
      <c r="T60" s="42"/>
      <c r="U60" s="42"/>
      <c r="V60" s="41"/>
      <c r="W60" s="106" t="str">
        <f t="shared" si="4"/>
        <v>-</v>
      </c>
      <c r="X60" s="44"/>
      <c r="Y60" s="44"/>
      <c r="Z60" s="45" t="str">
        <f t="shared" si="5"/>
        <v>-</v>
      </c>
      <c r="AA60" s="46"/>
      <c r="AB60" s="46"/>
      <c r="AC60" s="98"/>
      <c r="AD60" s="45" t="str">
        <f t="shared" si="6"/>
        <v>-</v>
      </c>
      <c r="AE60" s="45" t="str">
        <f t="shared" si="7"/>
        <v>-</v>
      </c>
      <c r="AF60" s="47" t="str">
        <f t="shared" si="22"/>
        <v>-</v>
      </c>
      <c r="AG60" s="46"/>
      <c r="AH60" s="98"/>
      <c r="AI60" s="46"/>
      <c r="AJ60" s="98"/>
      <c r="AK60" s="46"/>
      <c r="AL60" s="43" t="str">
        <f>IF(AA60=1,IF(AK60=1,LOOKUP(AC60,'Tabela eletroduto'!$A$8:$A$25,'Tabela eletroduto'!$B$8:$B$25),IF(AK60=2,LOOKUP(AC60,'Tabela eletroduto'!$A$8:$A$25,'Tabela eletroduto'!$C$8:$C$25),IF(AK60=3,LOOKUP(AC60,'Tabela eletroduto'!$A$8:$A$25,'Tabela eletroduto'!$D$8:$D$25),IF(OR(AK60&gt;3,AK60&lt;1,AA60&lt;2,AA60&gt;3),"-")))),"-")</f>
        <v>-</v>
      </c>
      <c r="AM60" s="43" t="str">
        <f>IF(AA60=2,IF(AC60&gt;=25,LOOKUP(AC60,'Tabela eletroduto'!$A$32:$A$43,'Tabela eletroduto'!$D$32:$D$43)),"-")</f>
        <v>-</v>
      </c>
      <c r="AN60" s="43" t="str">
        <f t="shared" si="8"/>
        <v>-</v>
      </c>
      <c r="AO60" s="34"/>
      <c r="AP60" s="34"/>
      <c r="AQ60" s="34"/>
      <c r="AR60" s="48" t="str">
        <f t="shared" si="9"/>
        <v>-</v>
      </c>
      <c r="AS60" s="46"/>
      <c r="AT60" s="48" t="str">
        <f t="shared" si="10"/>
        <v>-</v>
      </c>
      <c r="AU60" s="49"/>
      <c r="AV60" s="49"/>
      <c r="AW60" s="49"/>
      <c r="AX60" s="104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</row>
    <row r="61" spans="1:73" s="7" customFormat="1" ht="27" customHeight="1">
      <c r="A61" s="298" t="s">
        <v>74</v>
      </c>
      <c r="B61" s="299"/>
      <c r="C61" s="299"/>
      <c r="D61" s="300"/>
      <c r="E61" s="50">
        <f>SUM(E9:E20)</f>
        <v>8100</v>
      </c>
      <c r="F61" s="50">
        <f>SUM(F9:F58)</f>
        <v>0</v>
      </c>
      <c r="G61" s="51">
        <f>COS(ASIN(J61/I61))</f>
        <v>0.84421016184010045</v>
      </c>
      <c r="H61" s="108"/>
      <c r="I61" s="74">
        <f>SUM(I9:I60)</f>
        <v>19190.025575447569</v>
      </c>
      <c r="J61" s="74">
        <f>SUM(J9:J60)</f>
        <v>10286.090048180571</v>
      </c>
      <c r="K61" s="74">
        <v>1</v>
      </c>
      <c r="L61" s="74">
        <f>SUM(L9:L60)</f>
        <v>19190.025575447569</v>
      </c>
      <c r="M61" s="74">
        <f>SUM(M9:M60)</f>
        <v>10286.090048180571</v>
      </c>
      <c r="N61" s="55">
        <v>1</v>
      </c>
      <c r="O61" s="74">
        <f>L61*N61</f>
        <v>19190.025575447569</v>
      </c>
      <c r="P61" s="74">
        <f>M61*N61</f>
        <v>10286.090048180571</v>
      </c>
      <c r="Q61" s="71">
        <v>3</v>
      </c>
      <c r="R61" s="72">
        <v>220</v>
      </c>
      <c r="S61" s="73">
        <f>IF(Q61=0,0,IF(Q61&lt;3,O61/R61,O61/(R61*SQRT(3))))</f>
        <v>50.360756507911169</v>
      </c>
      <c r="T61" s="55">
        <v>1</v>
      </c>
      <c r="U61" s="55">
        <v>0.72</v>
      </c>
      <c r="V61" s="56">
        <v>10</v>
      </c>
      <c r="W61" s="57">
        <f t="shared" ref="W61" si="25">IF(V61=0,0,IF(V61&lt;15,S61/(T61*U61),(S61/(T61*U61)/0.86)))</f>
        <v>69.945495149876621</v>
      </c>
      <c r="X61" s="58">
        <v>30</v>
      </c>
      <c r="Y61" s="58">
        <v>3</v>
      </c>
      <c r="Z61" s="59">
        <f t="shared" ref="Z61" si="26">IF(Q61&lt;3,(200*(1/56)*X61*W61)/(Y61*R61),(100*SQRT(3)*(1/56)*X61*W61)/(Y61*R61))</f>
        <v>9.8335350129990893</v>
      </c>
      <c r="AA61" s="52">
        <v>1</v>
      </c>
      <c r="AB61" s="61">
        <v>1</v>
      </c>
      <c r="AC61" s="110">
        <v>4</v>
      </c>
      <c r="AD61" s="59">
        <f t="shared" si="6"/>
        <v>4</v>
      </c>
      <c r="AE61" s="59">
        <f t="shared" si="7"/>
        <v>7.375151259749317</v>
      </c>
      <c r="AF61" s="47">
        <f>IF(AB61=0,"-",IF(AC61=0,0,AE61))</f>
        <v>7.375151259749317</v>
      </c>
      <c r="AG61" s="61">
        <v>1</v>
      </c>
      <c r="AH61" s="110">
        <v>4</v>
      </c>
      <c r="AI61" s="61">
        <v>1</v>
      </c>
      <c r="AJ61" s="110">
        <v>4</v>
      </c>
      <c r="AK61" s="52">
        <v>2</v>
      </c>
      <c r="AL61" s="51">
        <f>IF(AA61=1,IF(AK61=1,LOOKUP(AC61,'Tabela eletroduto'!$A$8:$A$25,'Tabela eletroduto'!$B$8:$B$25),IF(AK61=2,LOOKUP(AC61,'Tabela eletroduto'!$A$8:$A$25,'Tabela eletroduto'!$C$8:$C$25),IF(AK61=3,LOOKUP(AC61,'Tabela eletroduto'!$A$8:$A$25,'Tabela eletroduto'!$D$8:$D$25),IF(OR(AK61&gt;3,AK61&lt;1,AA61&lt;2,AA61&gt;3),"-")))),"-")</f>
        <v>36.299999999999997</v>
      </c>
      <c r="AM61" s="102" t="str">
        <f>IF(AA61=2,IF(AC61&gt;=25,LOOKUP(AC61,'Tabela eletroduto'!$A$32:$A$43,'Tabela eletroduto'!$D$32:$D$43)),"-")</f>
        <v>-</v>
      </c>
      <c r="AN61" s="51">
        <f>IF(AK61=0,"-",IF(AA61=1,((Q61*AB61+2)*AL61),((Q61*AB61+1)*AM61)))</f>
        <v>181.5</v>
      </c>
      <c r="AO61" s="53" t="s">
        <v>148</v>
      </c>
      <c r="AP61" s="53"/>
      <c r="AQ61" s="53">
        <v>10</v>
      </c>
      <c r="AR61" s="54">
        <f t="shared" ref="AR61" si="27">Q61</f>
        <v>3</v>
      </c>
      <c r="AS61" s="46">
        <v>20</v>
      </c>
      <c r="AT61" s="54" t="str">
        <f t="shared" si="10"/>
        <v>NÃO</v>
      </c>
      <c r="AU61" s="54">
        <f>SUM(AU9:AU60)</f>
        <v>260.86956521739131</v>
      </c>
      <c r="AV61" s="54">
        <f>SUM(AV9:AV60)</f>
        <v>6718.6700767263428</v>
      </c>
      <c r="AW61" s="54">
        <f>SUM(AW9:AW60)</f>
        <v>86.956521739130437</v>
      </c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</row>
    <row r="62" spans="1:73" s="7" customFormat="1" ht="27" customHeight="1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 t="s">
        <v>17</v>
      </c>
      <c r="AP62" s="100"/>
      <c r="AQ62" s="100"/>
      <c r="AR62" s="100"/>
      <c r="AS62" s="101"/>
      <c r="AT62" s="68"/>
      <c r="AU62" s="60">
        <f>AU61/L61</f>
        <v>1.3594018631802008E-2</v>
      </c>
      <c r="AV62" s="60">
        <f>AV61/L61</f>
        <v>0.35011261711513603</v>
      </c>
      <c r="AW62" s="60">
        <f>AW61/L61</f>
        <v>4.5313395439340026E-3</v>
      </c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</row>
    <row r="63" spans="1:73" s="8" customFormat="1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69"/>
      <c r="AO63" s="301" t="s">
        <v>18</v>
      </c>
      <c r="AP63" s="301"/>
      <c r="AQ63" s="301"/>
      <c r="AR63" s="301"/>
      <c r="AS63" s="301"/>
      <c r="AT63" s="109"/>
      <c r="AU63" s="302">
        <f>(MAX(AU61:AW61)-(AU61+AV61+AW61)/3)/((AU61+AV61+AW61)/3)</f>
        <v>1.8523344191096638</v>
      </c>
      <c r="AV63" s="302"/>
      <c r="AW63" s="302"/>
    </row>
    <row r="64" spans="1:73" s="9" customFormat="1">
      <c r="A64" s="91"/>
      <c r="B64" s="303" t="s">
        <v>124</v>
      </c>
      <c r="C64" s="304"/>
      <c r="D64" s="304"/>
      <c r="E64" s="305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70"/>
      <c r="AL64" s="70"/>
      <c r="AM64" s="70"/>
      <c r="AN64" s="94"/>
      <c r="AO64" s="293"/>
      <c r="AP64" s="293"/>
      <c r="AQ64" s="293"/>
      <c r="AR64" s="293"/>
      <c r="AS64" s="293"/>
      <c r="AT64" s="293"/>
      <c r="AU64" s="293"/>
      <c r="AV64" s="293"/>
      <c r="AW64" s="293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</row>
    <row r="65" spans="1:73" s="9" customFormat="1">
      <c r="A65" s="90"/>
      <c r="B65" s="89" t="s">
        <v>106</v>
      </c>
      <c r="C65" s="294" t="s">
        <v>123</v>
      </c>
      <c r="D65" s="295"/>
      <c r="E65" s="296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4"/>
      <c r="AL65" s="94"/>
      <c r="AM65" s="94"/>
      <c r="AN65" s="94"/>
      <c r="AO65" s="293"/>
      <c r="AP65" s="293"/>
      <c r="AQ65" s="293"/>
      <c r="AR65" s="293"/>
      <c r="AS65" s="293"/>
      <c r="AT65" s="293"/>
      <c r="AU65" s="293"/>
      <c r="AV65" s="293"/>
      <c r="AW65" s="293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</row>
    <row r="66" spans="1:73" s="9" customFormat="1">
      <c r="A66" s="90"/>
      <c r="B66" s="21" t="s">
        <v>79</v>
      </c>
      <c r="C66" s="290" t="s">
        <v>107</v>
      </c>
      <c r="D66" s="291"/>
      <c r="E66" s="29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4"/>
      <c r="AL66" s="94"/>
      <c r="AM66" s="94"/>
      <c r="AN66" s="94"/>
      <c r="AO66" s="293"/>
      <c r="AP66" s="293"/>
      <c r="AQ66" s="293"/>
      <c r="AR66" s="293"/>
      <c r="AS66" s="293"/>
      <c r="AT66" s="293"/>
      <c r="AU66" s="293"/>
      <c r="AV66" s="293"/>
      <c r="AW66" s="293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</row>
    <row r="67" spans="1:73" s="9" customFormat="1" ht="25.5" customHeight="1">
      <c r="A67" s="90"/>
      <c r="B67" s="21" t="s">
        <v>77</v>
      </c>
      <c r="C67" s="290" t="s">
        <v>108</v>
      </c>
      <c r="D67" s="291"/>
      <c r="E67" s="29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4"/>
      <c r="AL67" s="94"/>
      <c r="AM67" s="94"/>
      <c r="AN67" s="94"/>
      <c r="AO67" s="293"/>
      <c r="AP67" s="293"/>
      <c r="AQ67" s="293"/>
      <c r="AR67" s="293"/>
      <c r="AS67" s="293"/>
      <c r="AT67" s="293"/>
      <c r="AU67" s="293"/>
      <c r="AV67" s="293"/>
      <c r="AW67" s="293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</row>
    <row r="68" spans="1:73" s="9" customFormat="1" ht="25.5" customHeight="1">
      <c r="B68" s="21" t="s">
        <v>91</v>
      </c>
      <c r="C68" s="290" t="s">
        <v>109</v>
      </c>
      <c r="D68" s="291"/>
      <c r="E68" s="29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4"/>
      <c r="AL68" s="94"/>
      <c r="AM68" s="94"/>
      <c r="AN68" s="94"/>
      <c r="AO68" s="293"/>
      <c r="AP68" s="293"/>
      <c r="AQ68" s="293"/>
      <c r="AR68" s="293"/>
      <c r="AS68" s="293"/>
      <c r="AT68" s="293"/>
      <c r="AU68" s="293"/>
      <c r="AV68" s="293"/>
      <c r="AW68" s="293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</row>
    <row r="69" spans="1:73" s="9" customFormat="1" ht="18" customHeight="1">
      <c r="A69" s="90"/>
      <c r="B69" s="21" t="s">
        <v>78</v>
      </c>
      <c r="C69" s="290" t="s">
        <v>110</v>
      </c>
      <c r="D69" s="291"/>
      <c r="E69" s="292"/>
      <c r="I69" s="8"/>
      <c r="J69" s="3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5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</row>
    <row r="70" spans="1:73" ht="18" customHeight="1">
      <c r="B70" s="21" t="s">
        <v>111</v>
      </c>
      <c r="C70" s="290" t="s">
        <v>112</v>
      </c>
      <c r="D70" s="291"/>
      <c r="E70" s="292"/>
      <c r="L70" s="8"/>
      <c r="AA70" s="86"/>
    </row>
    <row r="71" spans="1:73" s="1" customFormat="1">
      <c r="B71" s="21" t="s">
        <v>113</v>
      </c>
      <c r="C71" s="290" t="s">
        <v>114</v>
      </c>
      <c r="D71" s="291"/>
      <c r="E71" s="292"/>
      <c r="I71" s="10"/>
      <c r="J71" s="10"/>
      <c r="K71" s="10"/>
      <c r="L71" s="8"/>
      <c r="AA71" s="86"/>
    </row>
    <row r="72" spans="1:73" s="1" customFormat="1">
      <c r="B72" s="21" t="s">
        <v>115</v>
      </c>
      <c r="C72" s="290" t="s">
        <v>116</v>
      </c>
      <c r="D72" s="291"/>
      <c r="E72" s="292"/>
      <c r="I72" s="10"/>
      <c r="J72" s="10"/>
      <c r="K72" s="10"/>
      <c r="AA72" s="86"/>
    </row>
    <row r="73" spans="1:73" s="1" customFormat="1">
      <c r="B73" s="21" t="s">
        <v>117</v>
      </c>
      <c r="C73" s="290" t="s">
        <v>118</v>
      </c>
      <c r="D73" s="291"/>
      <c r="E73" s="292"/>
      <c r="I73" s="10"/>
      <c r="J73" s="10"/>
      <c r="K73" s="10"/>
      <c r="AA73" s="86"/>
    </row>
    <row r="74" spans="1:73" s="1" customFormat="1" ht="25.5" customHeight="1">
      <c r="B74" s="21" t="s">
        <v>119</v>
      </c>
      <c r="C74" s="290" t="s">
        <v>120</v>
      </c>
      <c r="D74" s="291"/>
      <c r="E74" s="292"/>
      <c r="I74" s="10"/>
      <c r="J74" s="10"/>
      <c r="K74" s="10"/>
      <c r="AA74" s="86"/>
    </row>
    <row r="75" spans="1:73" s="1" customFormat="1" ht="25.5" customHeight="1">
      <c r="B75" s="21" t="s">
        <v>121</v>
      </c>
      <c r="C75" s="290" t="s">
        <v>122</v>
      </c>
      <c r="D75" s="291"/>
      <c r="E75" s="292"/>
      <c r="I75" s="10"/>
      <c r="J75" s="10"/>
      <c r="K75" s="10"/>
      <c r="AA75" s="86"/>
    </row>
    <row r="76" spans="1:73" s="1" customFormat="1" ht="27" customHeight="1">
      <c r="B76" s="21" t="s">
        <v>126</v>
      </c>
      <c r="C76" s="290" t="s">
        <v>127</v>
      </c>
      <c r="D76" s="291"/>
      <c r="E76" s="292"/>
      <c r="I76" s="10"/>
      <c r="J76" s="10"/>
      <c r="K76" s="10"/>
      <c r="AA76" s="86"/>
    </row>
    <row r="77" spans="1:73" s="1" customFormat="1">
      <c r="B77" s="21" t="s">
        <v>128</v>
      </c>
      <c r="C77" s="290" t="s">
        <v>129</v>
      </c>
      <c r="D77" s="291"/>
      <c r="E77" s="292"/>
      <c r="I77" s="10"/>
      <c r="J77" s="10"/>
      <c r="K77" s="10"/>
      <c r="AA77" s="86"/>
    </row>
    <row r="78" spans="1:73" s="1" customFormat="1">
      <c r="A78" s="90"/>
      <c r="B78" s="21" t="s">
        <v>130</v>
      </c>
      <c r="C78" s="290" t="s">
        <v>131</v>
      </c>
      <c r="D78" s="291"/>
      <c r="E78" s="292"/>
      <c r="I78" s="10"/>
      <c r="J78" s="10"/>
      <c r="K78" s="10"/>
      <c r="AA78" s="86"/>
    </row>
    <row r="79" spans="1:73" s="1" customFormat="1">
      <c r="B79" s="21" t="s">
        <v>14</v>
      </c>
      <c r="C79" s="290" t="s">
        <v>132</v>
      </c>
      <c r="D79" s="291"/>
      <c r="E79" s="292"/>
      <c r="I79" s="10"/>
      <c r="J79" s="10"/>
      <c r="K79" s="10"/>
      <c r="AA79" s="86"/>
    </row>
    <row r="80" spans="1:73" s="1" customFormat="1" ht="28.5" customHeight="1">
      <c r="B80" s="21" t="s">
        <v>144</v>
      </c>
      <c r="C80" s="290" t="s">
        <v>145</v>
      </c>
      <c r="D80" s="291"/>
      <c r="E80" s="292"/>
      <c r="I80" s="10"/>
      <c r="J80" s="10"/>
      <c r="K80" s="10"/>
      <c r="AA80" s="86"/>
    </row>
    <row r="81" spans="2:27" s="1" customFormat="1">
      <c r="B81" s="21" t="s">
        <v>89</v>
      </c>
      <c r="C81" s="290" t="s">
        <v>146</v>
      </c>
      <c r="D81" s="291"/>
      <c r="E81" s="292"/>
      <c r="I81" s="10"/>
      <c r="J81" s="10"/>
      <c r="K81" s="10"/>
      <c r="AA81" s="86"/>
    </row>
    <row r="82" spans="2:27" s="1" customFormat="1" ht="28.5" customHeight="1">
      <c r="B82" s="21" t="s">
        <v>90</v>
      </c>
      <c r="C82" s="290" t="s">
        <v>147</v>
      </c>
      <c r="D82" s="291"/>
      <c r="E82" s="292"/>
      <c r="I82" s="10"/>
      <c r="J82" s="10"/>
      <c r="K82" s="10"/>
      <c r="AA82" s="86"/>
    </row>
    <row r="83" spans="2:27" s="1" customFormat="1">
      <c r="B83" s="21" t="s">
        <v>148</v>
      </c>
      <c r="C83" s="290" t="s">
        <v>149</v>
      </c>
      <c r="D83" s="291"/>
      <c r="E83" s="292"/>
      <c r="I83" s="10"/>
      <c r="J83" s="10"/>
      <c r="K83" s="10"/>
      <c r="AA83" s="86"/>
    </row>
    <row r="84" spans="2:27" s="1" customFormat="1">
      <c r="B84" s="21" t="s">
        <v>150</v>
      </c>
      <c r="C84" s="290" t="s">
        <v>151</v>
      </c>
      <c r="D84" s="291"/>
      <c r="E84" s="292"/>
      <c r="I84" s="10"/>
      <c r="J84" s="10"/>
      <c r="K84" s="10"/>
      <c r="AA84" s="86"/>
    </row>
  </sheetData>
  <mergeCells count="102">
    <mergeCell ref="A1:C1"/>
    <mergeCell ref="A2:C2"/>
    <mergeCell ref="D2:H2"/>
    <mergeCell ref="AA2:AB2"/>
    <mergeCell ref="A3:C3"/>
    <mergeCell ref="D3:I3"/>
    <mergeCell ref="AB3:AJ3"/>
    <mergeCell ref="AI4:AJ6"/>
    <mergeCell ref="AK4:AK6"/>
    <mergeCell ref="AL4:AN6"/>
    <mergeCell ref="AO4:AT6"/>
    <mergeCell ref="AU4:AW6"/>
    <mergeCell ref="A7:A8"/>
    <mergeCell ref="B7:B8"/>
    <mergeCell ref="C7:C8"/>
    <mergeCell ref="D7:D8"/>
    <mergeCell ref="E7:E8"/>
    <mergeCell ref="W4:W6"/>
    <mergeCell ref="X4:Z6"/>
    <mergeCell ref="AA4:AA6"/>
    <mergeCell ref="AB4:AD6"/>
    <mergeCell ref="AE4:AF6"/>
    <mergeCell ref="AG4:AH6"/>
    <mergeCell ref="A4:C6"/>
    <mergeCell ref="D4:M6"/>
    <mergeCell ref="N4:P6"/>
    <mergeCell ref="Q4:R6"/>
    <mergeCell ref="S4:S6"/>
    <mergeCell ref="T4:V6"/>
    <mergeCell ref="L7:L8"/>
    <mergeCell ref="M7:M8"/>
    <mergeCell ref="N7:N8"/>
    <mergeCell ref="O7:O8"/>
    <mergeCell ref="P7:P8"/>
    <mergeCell ref="Q7:Q8"/>
    <mergeCell ref="F7:F8"/>
    <mergeCell ref="G7:G8"/>
    <mergeCell ref="H7:H8"/>
    <mergeCell ref="I7:I8"/>
    <mergeCell ref="J7:J8"/>
    <mergeCell ref="K7:K8"/>
    <mergeCell ref="AI7:AI8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AV7:AV8"/>
    <mergeCell ref="AW7:AW8"/>
    <mergeCell ref="A61:D61"/>
    <mergeCell ref="AO63:AS63"/>
    <mergeCell ref="AU63:AW63"/>
    <mergeCell ref="B64:E64"/>
    <mergeCell ref="AO64:AW64"/>
    <mergeCell ref="AP7:AP8"/>
    <mergeCell ref="AQ7:AQ8"/>
    <mergeCell ref="AR7:AR8"/>
    <mergeCell ref="AS7:AS8"/>
    <mergeCell ref="AT7:AT8"/>
    <mergeCell ref="AU7:AU8"/>
    <mergeCell ref="AJ7:AJ8"/>
    <mergeCell ref="AK7:AK8"/>
    <mergeCell ref="AL7:AL8"/>
    <mergeCell ref="AM7:AM8"/>
    <mergeCell ref="AN7:AN8"/>
    <mergeCell ref="AO7:AO8"/>
    <mergeCell ref="AD7:AD8"/>
    <mergeCell ref="AE7:AE8"/>
    <mergeCell ref="AF7:AF8"/>
    <mergeCell ref="AG7:AG8"/>
    <mergeCell ref="AH7:AH8"/>
    <mergeCell ref="C68:E68"/>
    <mergeCell ref="AO68:AW68"/>
    <mergeCell ref="C69:E69"/>
    <mergeCell ref="C70:E70"/>
    <mergeCell ref="C71:E71"/>
    <mergeCell ref="C72:E72"/>
    <mergeCell ref="C65:E65"/>
    <mergeCell ref="AO65:AW65"/>
    <mergeCell ref="C66:E66"/>
    <mergeCell ref="AO66:AW66"/>
    <mergeCell ref="C67:E67"/>
    <mergeCell ref="AO67:AW67"/>
    <mergeCell ref="C79:E79"/>
    <mergeCell ref="C80:E80"/>
    <mergeCell ref="C81:E81"/>
    <mergeCell ref="C82:E82"/>
    <mergeCell ref="C83:E83"/>
    <mergeCell ref="C84:E84"/>
    <mergeCell ref="C73:E73"/>
    <mergeCell ref="C74:E74"/>
    <mergeCell ref="C75:E75"/>
    <mergeCell ref="C76:E76"/>
    <mergeCell ref="C77:E77"/>
    <mergeCell ref="C78:E78"/>
  </mergeCells>
  <phoneticPr fontId="42" type="noConversion"/>
  <printOptions horizontalCentered="1"/>
  <pageMargins left="0.26" right="0.5" top="0.35433070866141736" bottom="0.22" header="0.15748031496062992" footer="0.14000000000000001"/>
  <pageSetup paperSize="9" scale="10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5A66-3658-488C-BEFD-10BE098F9B3C}">
  <sheetPr>
    <tabColor indexed="42"/>
    <pageSetUpPr fitToPage="1"/>
  </sheetPr>
  <dimension ref="A1:BU84"/>
  <sheetViews>
    <sheetView showGridLines="0" zoomScale="115" zoomScaleNormal="115" workbookViewId="0">
      <pane xSplit="8" ySplit="8" topLeftCell="I9" activePane="bottomRight" state="frozen"/>
      <selection activeCell="BM9" sqref="BM9:BO9"/>
      <selection pane="topRight" activeCell="BM9" sqref="BM9:BO9"/>
      <selection pane="bottomLeft" activeCell="BM9" sqref="BM9:BO9"/>
      <selection pane="bottomRight" activeCell="D4" sqref="D4:M6"/>
    </sheetView>
  </sheetViews>
  <sheetFormatPr defaultRowHeight="12.75"/>
  <cols>
    <col min="1" max="1" width="5" style="1" customWidth="1"/>
    <col min="2" max="2" width="8.140625" style="1" customWidth="1"/>
    <col min="3" max="3" width="27.140625" style="1" customWidth="1"/>
    <col min="4" max="4" width="6.7109375" style="1" bestFit="1" customWidth="1"/>
    <col min="5" max="5" width="7.28515625" style="1" customWidth="1"/>
    <col min="6" max="6" width="4.5703125" style="1" customWidth="1"/>
    <col min="7" max="7" width="8.28515625" style="1" customWidth="1"/>
    <col min="8" max="8" width="4.140625" style="1" customWidth="1"/>
    <col min="9" max="9" width="7" style="10" customWidth="1"/>
    <col min="10" max="10" width="11.5703125" style="10" customWidth="1"/>
    <col min="11" max="11" width="9.42578125" style="10" customWidth="1"/>
    <col min="12" max="12" width="13.85546875" style="1" bestFit="1" customWidth="1"/>
    <col min="13" max="13" width="11.7109375" style="1" bestFit="1" customWidth="1"/>
    <col min="14" max="16" width="11.7109375" style="1" customWidth="1"/>
    <col min="17" max="18" width="7.7109375" style="1" customWidth="1"/>
    <col min="19" max="19" width="11.140625" style="1" bestFit="1" customWidth="1"/>
    <col min="20" max="21" width="6" style="1" customWidth="1"/>
    <col min="22" max="22" width="6.7109375" style="1" customWidth="1"/>
    <col min="23" max="23" width="11.140625" style="1" bestFit="1" customWidth="1"/>
    <col min="24" max="24" width="7.85546875" style="1" customWidth="1"/>
    <col min="25" max="25" width="8" style="1" customWidth="1"/>
    <col min="26" max="26" width="9.140625" style="1" customWidth="1"/>
    <col min="27" max="27" width="11" style="84" customWidth="1"/>
    <col min="28" max="36" width="9.140625" style="1" customWidth="1"/>
    <col min="37" max="39" width="13.85546875" style="1" customWidth="1"/>
    <col min="40" max="40" width="12.5703125" style="1" bestFit="1" customWidth="1"/>
    <col min="41" max="41" width="11.28515625" style="1" bestFit="1" customWidth="1"/>
    <col min="42" max="43" width="11.28515625" style="1" customWidth="1"/>
    <col min="44" max="44" width="9.140625" style="1" customWidth="1"/>
    <col min="45" max="45" width="10.5703125" style="1" bestFit="1" customWidth="1"/>
    <col min="46" max="46" width="10.5703125" style="1" customWidth="1"/>
    <col min="47" max="49" width="12.140625" style="1" bestFit="1" customWidth="1"/>
    <col min="50" max="73" width="9.140625" style="1" customWidth="1"/>
  </cols>
  <sheetData>
    <row r="1" spans="1:73" ht="23.25">
      <c r="A1" s="343" t="s">
        <v>0</v>
      </c>
      <c r="B1" s="344"/>
      <c r="C1" s="345"/>
      <c r="D1" s="96"/>
      <c r="E1" s="97"/>
      <c r="F1" s="97"/>
      <c r="G1" s="97"/>
      <c r="H1" s="97"/>
      <c r="I1" s="9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79"/>
      <c r="Z1" s="87"/>
      <c r="AA1" s="79"/>
      <c r="AB1" s="83"/>
      <c r="AC1" s="83"/>
      <c r="AD1" s="83"/>
      <c r="AE1" s="83"/>
      <c r="AF1" s="83"/>
      <c r="AH1" s="82"/>
      <c r="AI1" s="78"/>
      <c r="AJ1" s="78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</row>
    <row r="2" spans="1:73" ht="18" customHeight="1">
      <c r="A2" s="346" t="s">
        <v>193</v>
      </c>
      <c r="B2" s="347"/>
      <c r="C2" s="348"/>
      <c r="D2" s="349"/>
      <c r="E2" s="350"/>
      <c r="F2" s="350"/>
      <c r="G2" s="350"/>
      <c r="H2" s="350"/>
      <c r="I2" s="95"/>
      <c r="J2" s="16"/>
      <c r="K2" s="87"/>
      <c r="L2" s="87"/>
      <c r="M2" s="87"/>
      <c r="N2" s="87"/>
      <c r="O2" s="87"/>
      <c r="P2" s="87"/>
      <c r="Q2" s="87"/>
      <c r="R2" s="87"/>
      <c r="S2" s="16"/>
      <c r="T2" s="16"/>
      <c r="U2" s="16"/>
      <c r="V2" s="2"/>
      <c r="W2" s="2"/>
      <c r="X2" s="2"/>
      <c r="Y2" s="2"/>
      <c r="Z2" s="2"/>
      <c r="AA2" s="351"/>
      <c r="AB2" s="351"/>
      <c r="AC2" s="107"/>
      <c r="AD2" s="81"/>
      <c r="AE2" s="81"/>
      <c r="AF2" s="81"/>
      <c r="AG2" s="79"/>
      <c r="AH2" s="80"/>
      <c r="AI2" s="80"/>
      <c r="AJ2" s="80"/>
      <c r="AK2" s="2"/>
      <c r="AL2" s="2"/>
      <c r="AM2" s="2"/>
      <c r="BP2"/>
      <c r="BQ2"/>
      <c r="BR2"/>
      <c r="BS2"/>
      <c r="BT2"/>
      <c r="BU2"/>
    </row>
    <row r="3" spans="1:73" ht="18" customHeight="1">
      <c r="A3" s="343" t="s">
        <v>210</v>
      </c>
      <c r="B3" s="344"/>
      <c r="C3" s="345"/>
      <c r="D3" s="349"/>
      <c r="E3" s="350"/>
      <c r="F3" s="350"/>
      <c r="G3" s="350"/>
      <c r="H3" s="350"/>
      <c r="I3" s="350"/>
      <c r="J3" s="3"/>
      <c r="K3" s="105"/>
      <c r="L3" s="105"/>
      <c r="M3" s="105"/>
      <c r="N3" s="105"/>
      <c r="O3" s="105"/>
      <c r="P3" s="105"/>
      <c r="Q3" s="105"/>
      <c r="R3" s="105"/>
      <c r="S3" s="16"/>
      <c r="T3" s="16"/>
      <c r="U3" s="16"/>
      <c r="V3" s="3"/>
      <c r="W3" s="3"/>
      <c r="X3" s="3"/>
      <c r="Y3" s="3"/>
      <c r="Z3" s="3"/>
      <c r="AA3" s="88"/>
      <c r="AB3" s="352" t="s">
        <v>103</v>
      </c>
      <c r="AC3" s="353"/>
      <c r="AD3" s="353"/>
      <c r="AE3" s="353"/>
      <c r="AF3" s="353"/>
      <c r="AG3" s="353"/>
      <c r="AH3" s="353"/>
      <c r="AI3" s="353"/>
      <c r="AJ3" s="354"/>
      <c r="AK3" s="3"/>
      <c r="AL3" s="3"/>
      <c r="AM3" s="3"/>
      <c r="BP3"/>
      <c r="BQ3"/>
      <c r="BR3"/>
      <c r="BS3"/>
      <c r="BT3"/>
      <c r="BU3"/>
    </row>
    <row r="4" spans="1:73" ht="18" customHeight="1">
      <c r="A4" s="332" t="s">
        <v>137</v>
      </c>
      <c r="B4" s="332"/>
      <c r="C4" s="332"/>
      <c r="D4" s="332" t="s">
        <v>134</v>
      </c>
      <c r="E4" s="332"/>
      <c r="F4" s="332"/>
      <c r="G4" s="332"/>
      <c r="H4" s="332"/>
      <c r="I4" s="332"/>
      <c r="J4" s="332"/>
      <c r="K4" s="332"/>
      <c r="L4" s="332"/>
      <c r="M4" s="332"/>
      <c r="N4" s="332" t="s">
        <v>135</v>
      </c>
      <c r="O4" s="332"/>
      <c r="P4" s="332"/>
      <c r="Q4" s="333" t="s">
        <v>136</v>
      </c>
      <c r="R4" s="335"/>
      <c r="S4" s="332" t="s">
        <v>125</v>
      </c>
      <c r="T4" s="332" t="s">
        <v>101</v>
      </c>
      <c r="U4" s="332"/>
      <c r="V4" s="332"/>
      <c r="W4" s="332" t="s">
        <v>102</v>
      </c>
      <c r="X4" s="333" t="s">
        <v>138</v>
      </c>
      <c r="Y4" s="334"/>
      <c r="Z4" s="335"/>
      <c r="AA4" s="332" t="s">
        <v>99</v>
      </c>
      <c r="AB4" s="321" t="s">
        <v>93</v>
      </c>
      <c r="AC4" s="322"/>
      <c r="AD4" s="323"/>
      <c r="AE4" s="342" t="s">
        <v>100</v>
      </c>
      <c r="AF4" s="342"/>
      <c r="AG4" s="321" t="s">
        <v>94</v>
      </c>
      <c r="AH4" s="323"/>
      <c r="AI4" s="321" t="s">
        <v>95</v>
      </c>
      <c r="AJ4" s="323"/>
      <c r="AK4" s="321" t="s">
        <v>105</v>
      </c>
      <c r="AL4" s="320" t="s">
        <v>104</v>
      </c>
      <c r="AM4" s="320"/>
      <c r="AN4" s="320"/>
      <c r="AO4" s="321" t="s">
        <v>98</v>
      </c>
      <c r="AP4" s="322"/>
      <c r="AQ4" s="322"/>
      <c r="AR4" s="322"/>
      <c r="AS4" s="322"/>
      <c r="AT4" s="323"/>
      <c r="AU4" s="320" t="s">
        <v>152</v>
      </c>
      <c r="AV4" s="320"/>
      <c r="AW4" s="320"/>
      <c r="BP4"/>
      <c r="BQ4"/>
      <c r="BR4"/>
      <c r="BS4"/>
      <c r="BT4"/>
      <c r="BU4"/>
    </row>
    <row r="5" spans="1:73" ht="18" customHeight="1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6"/>
      <c r="R5" s="338"/>
      <c r="S5" s="332"/>
      <c r="T5" s="332"/>
      <c r="U5" s="332"/>
      <c r="V5" s="332"/>
      <c r="W5" s="332"/>
      <c r="X5" s="336"/>
      <c r="Y5" s="337"/>
      <c r="Z5" s="338"/>
      <c r="AA5" s="332"/>
      <c r="AB5" s="324"/>
      <c r="AC5" s="325"/>
      <c r="AD5" s="326"/>
      <c r="AE5" s="342"/>
      <c r="AF5" s="342"/>
      <c r="AG5" s="324"/>
      <c r="AH5" s="326"/>
      <c r="AI5" s="324"/>
      <c r="AJ5" s="326"/>
      <c r="AK5" s="324"/>
      <c r="AL5" s="320"/>
      <c r="AM5" s="320"/>
      <c r="AN5" s="320"/>
      <c r="AO5" s="324"/>
      <c r="AP5" s="325"/>
      <c r="AQ5" s="325"/>
      <c r="AR5" s="325"/>
      <c r="AS5" s="325"/>
      <c r="AT5" s="326"/>
      <c r="AU5" s="320"/>
      <c r="AV5" s="320"/>
      <c r="AW5" s="320"/>
      <c r="BP5"/>
      <c r="BQ5"/>
      <c r="BR5"/>
      <c r="BS5"/>
      <c r="BT5"/>
      <c r="BU5"/>
    </row>
    <row r="6" spans="1:73" ht="18" customHeight="1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9"/>
      <c r="R6" s="341"/>
      <c r="S6" s="332"/>
      <c r="T6" s="332"/>
      <c r="U6" s="332"/>
      <c r="V6" s="332"/>
      <c r="W6" s="332"/>
      <c r="X6" s="339"/>
      <c r="Y6" s="340"/>
      <c r="Z6" s="341"/>
      <c r="AA6" s="332"/>
      <c r="AB6" s="327"/>
      <c r="AC6" s="328"/>
      <c r="AD6" s="329"/>
      <c r="AE6" s="342"/>
      <c r="AF6" s="342"/>
      <c r="AG6" s="327"/>
      <c r="AH6" s="329"/>
      <c r="AI6" s="327"/>
      <c r="AJ6" s="329"/>
      <c r="AK6" s="327"/>
      <c r="AL6" s="320"/>
      <c r="AM6" s="320"/>
      <c r="AN6" s="320"/>
      <c r="AO6" s="327"/>
      <c r="AP6" s="328"/>
      <c r="AQ6" s="328"/>
      <c r="AR6" s="328"/>
      <c r="AS6" s="328"/>
      <c r="AT6" s="329"/>
      <c r="AU6" s="320"/>
      <c r="AV6" s="320"/>
      <c r="AW6" s="320"/>
      <c r="BP6"/>
      <c r="BQ6"/>
      <c r="BR6"/>
      <c r="BS6"/>
      <c r="BT6"/>
      <c r="BU6"/>
    </row>
    <row r="7" spans="1:73">
      <c r="A7" s="306" t="s">
        <v>23</v>
      </c>
      <c r="B7" s="306" t="s">
        <v>1</v>
      </c>
      <c r="C7" s="306" t="s">
        <v>133</v>
      </c>
      <c r="D7" s="307" t="s">
        <v>10</v>
      </c>
      <c r="E7" s="330" t="s">
        <v>33</v>
      </c>
      <c r="F7" s="307" t="s">
        <v>34</v>
      </c>
      <c r="G7" s="307" t="s">
        <v>24</v>
      </c>
      <c r="H7" s="316" t="s">
        <v>25</v>
      </c>
      <c r="I7" s="317" t="s">
        <v>39</v>
      </c>
      <c r="J7" s="317" t="s">
        <v>38</v>
      </c>
      <c r="K7" s="317" t="s">
        <v>41</v>
      </c>
      <c r="L7" s="317" t="s">
        <v>37</v>
      </c>
      <c r="M7" s="317" t="s">
        <v>40</v>
      </c>
      <c r="N7" s="313" t="s">
        <v>72</v>
      </c>
      <c r="O7" s="313" t="s">
        <v>75</v>
      </c>
      <c r="P7" s="313" t="s">
        <v>73</v>
      </c>
      <c r="Q7" s="314" t="s">
        <v>71</v>
      </c>
      <c r="R7" s="308" t="s">
        <v>2</v>
      </c>
      <c r="S7" s="308" t="s">
        <v>3</v>
      </c>
      <c r="T7" s="308" t="s">
        <v>92</v>
      </c>
      <c r="U7" s="308" t="s">
        <v>4</v>
      </c>
      <c r="V7" s="308" t="s">
        <v>35</v>
      </c>
      <c r="W7" s="318" t="s">
        <v>5</v>
      </c>
      <c r="X7" s="318" t="s">
        <v>6</v>
      </c>
      <c r="Y7" s="306" t="s">
        <v>7</v>
      </c>
      <c r="Z7" s="306" t="s">
        <v>42</v>
      </c>
      <c r="AA7" s="306" t="s">
        <v>139</v>
      </c>
      <c r="AB7" s="311" t="s">
        <v>153</v>
      </c>
      <c r="AC7" s="311" t="s">
        <v>68</v>
      </c>
      <c r="AD7" s="311" t="s">
        <v>69</v>
      </c>
      <c r="AE7" s="308" t="s">
        <v>8</v>
      </c>
      <c r="AF7" s="308" t="s">
        <v>9</v>
      </c>
      <c r="AG7" s="310" t="s">
        <v>96</v>
      </c>
      <c r="AH7" s="310" t="s">
        <v>68</v>
      </c>
      <c r="AI7" s="310" t="s">
        <v>96</v>
      </c>
      <c r="AJ7" s="310" t="s">
        <v>68</v>
      </c>
      <c r="AK7" s="311" t="s">
        <v>97</v>
      </c>
      <c r="AL7" s="311" t="s">
        <v>140</v>
      </c>
      <c r="AM7" s="311" t="s">
        <v>141</v>
      </c>
      <c r="AN7" s="311" t="s">
        <v>36</v>
      </c>
      <c r="AO7" s="307" t="s">
        <v>1</v>
      </c>
      <c r="AP7" s="306" t="s">
        <v>142</v>
      </c>
      <c r="AQ7" s="308" t="s">
        <v>143</v>
      </c>
      <c r="AR7" s="306" t="s">
        <v>12</v>
      </c>
      <c r="AS7" s="306" t="s">
        <v>13</v>
      </c>
      <c r="AT7" s="306" t="s">
        <v>76</v>
      </c>
      <c r="AU7" s="297" t="s">
        <v>14</v>
      </c>
      <c r="AV7" s="297" t="s">
        <v>15</v>
      </c>
      <c r="AW7" s="297" t="s">
        <v>16</v>
      </c>
    </row>
    <row r="8" spans="1:73" ht="25.15" customHeight="1">
      <c r="A8" s="306"/>
      <c r="B8" s="306"/>
      <c r="C8" s="306"/>
      <c r="D8" s="307"/>
      <c r="E8" s="331"/>
      <c r="F8" s="307"/>
      <c r="G8" s="307"/>
      <c r="H8" s="316"/>
      <c r="I8" s="317"/>
      <c r="J8" s="317"/>
      <c r="K8" s="317"/>
      <c r="L8" s="317"/>
      <c r="M8" s="317"/>
      <c r="N8" s="313"/>
      <c r="O8" s="313"/>
      <c r="P8" s="313"/>
      <c r="Q8" s="315"/>
      <c r="R8" s="309"/>
      <c r="S8" s="309"/>
      <c r="T8" s="309"/>
      <c r="U8" s="309"/>
      <c r="V8" s="309"/>
      <c r="W8" s="319"/>
      <c r="X8" s="319"/>
      <c r="Y8" s="306"/>
      <c r="Z8" s="306"/>
      <c r="AA8" s="306"/>
      <c r="AB8" s="312"/>
      <c r="AC8" s="312"/>
      <c r="AD8" s="312"/>
      <c r="AE8" s="309"/>
      <c r="AF8" s="309"/>
      <c r="AG8" s="307"/>
      <c r="AH8" s="307"/>
      <c r="AI8" s="307"/>
      <c r="AJ8" s="307"/>
      <c r="AK8" s="312"/>
      <c r="AL8" s="312"/>
      <c r="AM8" s="312"/>
      <c r="AN8" s="312"/>
      <c r="AO8" s="307"/>
      <c r="AP8" s="307"/>
      <c r="AQ8" s="309"/>
      <c r="AR8" s="306"/>
      <c r="AS8" s="306"/>
      <c r="AT8" s="306"/>
      <c r="AU8" s="297"/>
      <c r="AV8" s="297"/>
      <c r="AW8" s="297"/>
    </row>
    <row r="9" spans="1:73" s="32" customFormat="1" ht="18" customHeight="1">
      <c r="A9" s="35">
        <v>1</v>
      </c>
      <c r="B9" s="34" t="s">
        <v>78</v>
      </c>
      <c r="C9" s="36" t="s">
        <v>201</v>
      </c>
      <c r="D9" s="37">
        <v>4</v>
      </c>
      <c r="E9" s="38">
        <v>40</v>
      </c>
      <c r="F9" s="62"/>
      <c r="G9" s="39">
        <v>0.92</v>
      </c>
      <c r="H9" s="39"/>
      <c r="I9" s="40">
        <f>IF(D9=0,0,IF(F9=0,D9*E9/G9,D9*F9*750/(G9*H9)))</f>
        <v>173.91304347826087</v>
      </c>
      <c r="J9" s="40">
        <f>I9*SIN(ACOS(G9))</f>
        <v>68.159714581792741</v>
      </c>
      <c r="K9" s="37">
        <v>1</v>
      </c>
      <c r="L9" s="40">
        <f>IF(K9=K7,0,SUMIF(K9:K58,K9,I9:I58))</f>
        <v>173.91304347826087</v>
      </c>
      <c r="M9" s="40">
        <f>IF(K9=K7,0,SUMIF(K9:K58,K9,J9:J58))</f>
        <v>68.159714581792741</v>
      </c>
      <c r="N9" s="39">
        <v>1</v>
      </c>
      <c r="O9" s="40">
        <f>L9*N9</f>
        <v>173.91304347826087</v>
      </c>
      <c r="P9" s="40">
        <f>M9*N9</f>
        <v>68.159714581792741</v>
      </c>
      <c r="Q9" s="75">
        <v>1</v>
      </c>
      <c r="R9" s="77">
        <v>220</v>
      </c>
      <c r="S9" s="76" t="str">
        <f t="shared" ref="S9:S60" si="0">IF(V9=0,"-",IF(Q9=0,0,IF(Q9&lt;3,O9/R9,O9/(R9*SQRT(3)))))</f>
        <v>-</v>
      </c>
      <c r="T9" s="42"/>
      <c r="U9" s="42"/>
      <c r="V9" s="41"/>
      <c r="W9" s="106" t="str">
        <f>IF(V9=0,"-",IF(V9&lt;15,S9/(T9*U9),(S9/(T9*U9)/0.86)))</f>
        <v>-</v>
      </c>
      <c r="X9" s="44">
        <v>15</v>
      </c>
      <c r="Y9" s="44">
        <v>3</v>
      </c>
      <c r="Z9" s="45" t="e">
        <f>IF(Y9=0,"-",IF(Q9&lt;3,(200*(1/56)*X9*W9)/(Y9*R9),(100*SQRT(3)*(1/56)*X9*W9)/(Y9*R9)))</f>
        <v>#VALUE!</v>
      </c>
      <c r="AA9" s="46">
        <v>1</v>
      </c>
      <c r="AB9" s="46">
        <v>1</v>
      </c>
      <c r="AC9" s="98">
        <v>4</v>
      </c>
      <c r="AD9" s="45">
        <f>IF(AB9=0,"-",AB9*AC9)</f>
        <v>4</v>
      </c>
      <c r="AE9" s="45" t="e">
        <f>IF(AB9=0,"-",IF(AC9=0,0,IF(Q9&lt;3,(200*(1/56)*W9*X9)/(AD9*R9),(100*SQRT(3)*(1/56)*W9*X9)/(AD9*R9))))</f>
        <v>#VALUE!</v>
      </c>
      <c r="AF9" s="47" t="e">
        <f t="shared" ref="AF9:AF33" si="1">IF(AB9=0,"-",IF(AC9=0,0,AE9+$AE$61))</f>
        <v>#VALUE!</v>
      </c>
      <c r="AG9" s="46">
        <v>1</v>
      </c>
      <c r="AH9" s="98">
        <v>4</v>
      </c>
      <c r="AI9" s="46">
        <v>1</v>
      </c>
      <c r="AJ9" s="98">
        <v>4</v>
      </c>
      <c r="AK9" s="46">
        <v>2</v>
      </c>
      <c r="AL9" s="43">
        <f>IF(AA9=1,IF(AK9=1,LOOKUP(AC9,'Tabela eletroduto'!$A$8:$A$25,'Tabela eletroduto'!$B$8:$B$25),IF(AK9=2,LOOKUP(AC9,'Tabela eletroduto'!$A$8:$A$25,'Tabela eletroduto'!$C$8:$C$25),IF(AK9=3,LOOKUP(AC9,'Tabela eletroduto'!$A$8:$A$25,'Tabela eletroduto'!$D$8:$D$25),IF(OR(AK9&gt;3,AK9&lt;1,AA9&lt;2,AA9&gt;3),"-")))),"-")</f>
        <v>36.299999999999997</v>
      </c>
      <c r="AM9" s="43" t="str">
        <f>IF(AA9=2,IF(AC9&gt;=25,LOOKUP(AC9,'Tabela eletroduto'!$A$32:$A$43,'Tabela eletroduto'!$D$32:$D$43)),"-")</f>
        <v>-</v>
      </c>
      <c r="AN9" s="43">
        <f>IF(AK9=0,"-",IF(AA9=1,((Q9*AB9+2)*AL9),((Q9*AB9+1)*AM9)))</f>
        <v>108.89999999999999</v>
      </c>
      <c r="AO9" s="34" t="s">
        <v>148</v>
      </c>
      <c r="AP9" s="34"/>
      <c r="AQ9" s="34"/>
      <c r="AR9" s="48">
        <f>IF(Q9=0,"-",Q9)</f>
        <v>1</v>
      </c>
      <c r="AS9" s="46">
        <v>32</v>
      </c>
      <c r="AT9" s="48" t="str">
        <f>IF(AS9=0,"-",IF(AS9&gt;W9,"SIM","NÃO"))</f>
        <v>NÃO</v>
      </c>
      <c r="AU9" s="40"/>
      <c r="AV9" s="49"/>
      <c r="AW9" s="49"/>
      <c r="AX9" s="104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</row>
    <row r="10" spans="1:73" s="32" customFormat="1" ht="31.5">
      <c r="A10" s="35">
        <v>2</v>
      </c>
      <c r="B10" s="34" t="s">
        <v>79</v>
      </c>
      <c r="C10" s="36" t="s">
        <v>195</v>
      </c>
      <c r="D10" s="37">
        <v>6</v>
      </c>
      <c r="E10" s="38">
        <v>800</v>
      </c>
      <c r="F10" s="62"/>
      <c r="G10" s="39">
        <v>0.85</v>
      </c>
      <c r="H10" s="39"/>
      <c r="I10" s="40">
        <f t="shared" ref="I10:I60" si="2">IF(D10=0,0,IF(F10=0,D10*E10/G10,D10*F10*750/(G10*H10)))</f>
        <v>5647.0588235294117</v>
      </c>
      <c r="J10" s="40">
        <f t="shared" ref="J10:J60" si="3">I10*SIN(ACOS(G10))</f>
        <v>2974.7728243348906</v>
      </c>
      <c r="K10" s="37">
        <v>2</v>
      </c>
      <c r="L10" s="40">
        <f>IF(K10=K9,0,SUMIF(K10:$K$60,K10,I10:$I$60))</f>
        <v>5647.0588235294117</v>
      </c>
      <c r="M10" s="40">
        <f>IF(K10=K9,0,SUMIF(K10:$K$60,K10,J10:$J$60))</f>
        <v>2974.7728243348906</v>
      </c>
      <c r="N10" s="39">
        <v>1</v>
      </c>
      <c r="O10" s="40">
        <f t="shared" ref="O10:O60" si="4">L10*N10</f>
        <v>5647.0588235294117</v>
      </c>
      <c r="P10" s="40">
        <f t="shared" ref="P10:P60" si="5">M10*N10</f>
        <v>2974.7728243348906</v>
      </c>
      <c r="Q10" s="75">
        <v>1</v>
      </c>
      <c r="R10" s="77">
        <v>220</v>
      </c>
      <c r="S10" s="76" t="str">
        <f t="shared" si="0"/>
        <v>-</v>
      </c>
      <c r="T10" s="42"/>
      <c r="U10" s="42"/>
      <c r="V10" s="41"/>
      <c r="W10" s="106" t="str">
        <f t="shared" ref="W10:W60" si="6">IF(V10=0,"-",IF(V10&lt;15,S10/(T10*U10),(S10/(T10*U10)/0.86)))</f>
        <v>-</v>
      </c>
      <c r="X10" s="44"/>
      <c r="Y10" s="44"/>
      <c r="Z10" s="45" t="str">
        <f t="shared" ref="Z10:Z60" si="7">IF(Y10=0,"-",IF(Q10&lt;3,(200*(1/56)*X10*W10)/(Y10*R10),(100*SQRT(3)*(1/56)*X10*W10)/(Y10*R10)))</f>
        <v>-</v>
      </c>
      <c r="AA10" s="46">
        <v>1</v>
      </c>
      <c r="AB10" s="46"/>
      <c r="AC10" s="98"/>
      <c r="AD10" s="45" t="str">
        <f t="shared" ref="AD10:AD61" si="8">IF(AB10=0,"-",AB10*AC10)</f>
        <v>-</v>
      </c>
      <c r="AE10" s="45" t="str">
        <f t="shared" ref="AE10:AE61" si="9">IF(AB10=0,"-",IF(AC10=0,0,IF(Q10&lt;3,(200*(1/56)*W10*X10)/(AD10*R10),(100*SQRT(3)*(1/56)*W10*X10)/(AD10*R10))))</f>
        <v>-</v>
      </c>
      <c r="AF10" s="47" t="str">
        <f t="shared" si="1"/>
        <v>-</v>
      </c>
      <c r="AG10" s="46"/>
      <c r="AH10" s="98"/>
      <c r="AI10" s="46"/>
      <c r="AJ10" s="98"/>
      <c r="AK10" s="46"/>
      <c r="AL10" s="43" t="str">
        <f>IF(AA10=1,IF(AK10=1,LOOKUP(AC10,'Tabela eletroduto'!$A$8:$A$25,'Tabela eletroduto'!$B$8:$B$25),IF(AK10=2,LOOKUP(AC10,'Tabela eletroduto'!$A$8:$A$25,'Tabela eletroduto'!$C$8:$C$25),IF(AK10=3,LOOKUP(AC10,'Tabela eletroduto'!$A$8:$A$25,'Tabela eletroduto'!$D$8:$D$25),IF(OR(AK10&gt;3,AK10&lt;1,AA10&lt;2,AA10&gt;3),"-")))),"-")</f>
        <v>-</v>
      </c>
      <c r="AM10" s="43" t="str">
        <f>IF(AA10=2,IF(AC10&gt;=25,LOOKUP(AC10,'Tabela eletroduto'!$A$32:$A$43,'Tabela eletroduto'!$D$32:$D$43)),"-")</f>
        <v>-</v>
      </c>
      <c r="AN10" s="43" t="str">
        <f t="shared" ref="AN10:AN60" si="10">IF(AK10=0,"-",IF(AA10=1,((Q10*AB10+2)*AL10),((Q10*AB10+1)*AM10)))</f>
        <v>-</v>
      </c>
      <c r="AO10" s="34"/>
      <c r="AP10" s="34"/>
      <c r="AQ10" s="34"/>
      <c r="AR10" s="48">
        <f t="shared" ref="AR10:AR60" si="11">IF(Q10=0,"-",Q10)</f>
        <v>1</v>
      </c>
      <c r="AS10" s="46"/>
      <c r="AT10" s="48" t="str">
        <f t="shared" ref="AT10:AT61" si="12">IF(AS10=0,"-",IF(AS10&gt;W10,"SIM","NÃO"))</f>
        <v>-</v>
      </c>
      <c r="AU10" s="49"/>
      <c r="AV10" s="49"/>
      <c r="AW10" s="49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</row>
    <row r="11" spans="1:73" s="32" customFormat="1" ht="21">
      <c r="A11" s="35">
        <v>3</v>
      </c>
      <c r="B11" s="34" t="s">
        <v>192</v>
      </c>
      <c r="C11" s="36" t="s">
        <v>198</v>
      </c>
      <c r="D11" s="37">
        <v>1</v>
      </c>
      <c r="E11" s="38">
        <v>3520</v>
      </c>
      <c r="F11" s="62"/>
      <c r="G11" s="39">
        <v>0.8</v>
      </c>
      <c r="H11" s="39"/>
      <c r="I11" s="40">
        <f t="shared" si="2"/>
        <v>4400</v>
      </c>
      <c r="J11" s="40">
        <f t="shared" si="3"/>
        <v>2639.9999999999995</v>
      </c>
      <c r="K11" s="37">
        <v>3</v>
      </c>
      <c r="L11" s="40">
        <f>IF(K11=K10,0,SUMIF(K11:$K$60,K11,I11:$I$60))</f>
        <v>4400</v>
      </c>
      <c r="M11" s="40">
        <f>IF(K11=K10,0,SUMIF(K11:$K$60,K11,J11:$J$60))</f>
        <v>2639.9999999999995</v>
      </c>
      <c r="N11" s="39">
        <v>1</v>
      </c>
      <c r="O11" s="40">
        <f t="shared" si="4"/>
        <v>4400</v>
      </c>
      <c r="P11" s="40">
        <f t="shared" si="5"/>
        <v>2639.9999999999995</v>
      </c>
      <c r="Q11" s="75">
        <v>1</v>
      </c>
      <c r="R11" s="77">
        <v>220</v>
      </c>
      <c r="S11" s="76" t="str">
        <f t="shared" si="0"/>
        <v>-</v>
      </c>
      <c r="T11" s="42"/>
      <c r="U11" s="42"/>
      <c r="V11" s="41"/>
      <c r="W11" s="106" t="str">
        <f t="shared" si="6"/>
        <v>-</v>
      </c>
      <c r="X11" s="44"/>
      <c r="Y11" s="44"/>
      <c r="Z11" s="45" t="str">
        <f t="shared" si="7"/>
        <v>-</v>
      </c>
      <c r="AA11" s="46">
        <v>1</v>
      </c>
      <c r="AB11" s="46"/>
      <c r="AC11" s="98"/>
      <c r="AD11" s="45" t="str">
        <f t="shared" si="8"/>
        <v>-</v>
      </c>
      <c r="AE11" s="45" t="str">
        <f t="shared" si="9"/>
        <v>-</v>
      </c>
      <c r="AF11" s="47" t="str">
        <f t="shared" si="1"/>
        <v>-</v>
      </c>
      <c r="AG11" s="46"/>
      <c r="AH11" s="98"/>
      <c r="AI11" s="46"/>
      <c r="AJ11" s="98"/>
      <c r="AK11" s="46"/>
      <c r="AL11" s="43" t="str">
        <f>IF(AA11=1,IF(AK11=1,LOOKUP(AC11,'Tabela eletroduto'!$A$8:$A$25,'Tabela eletroduto'!$B$8:$B$25),IF(AK11=2,LOOKUP(AC11,'Tabela eletroduto'!$A$8:$A$25,'Tabela eletroduto'!$C$8:$C$25),IF(AK11=3,LOOKUP(AC11,'Tabela eletroduto'!$A$8:$A$25,'Tabela eletroduto'!$D$8:$D$25),IF(OR(AK11&gt;3,AK11&lt;1,AA11&lt;2,AA11&gt;3),"-")))),"-")</f>
        <v>-</v>
      </c>
      <c r="AM11" s="43" t="str">
        <f>IF(AA11=2,IF(AC11&gt;=25,LOOKUP(AC11,'Tabela eletroduto'!$A$32:$A$43,'Tabela eletroduto'!$D$32:$D$43)),"-")</f>
        <v>-</v>
      </c>
      <c r="AN11" s="43" t="str">
        <f t="shared" si="10"/>
        <v>-</v>
      </c>
      <c r="AO11" s="34"/>
      <c r="AP11" s="34"/>
      <c r="AQ11" s="34"/>
      <c r="AR11" s="48">
        <f t="shared" si="11"/>
        <v>1</v>
      </c>
      <c r="AS11" s="46"/>
      <c r="AT11" s="48" t="str">
        <f t="shared" si="12"/>
        <v>-</v>
      </c>
      <c r="AU11" s="49"/>
      <c r="AV11" s="49"/>
      <c r="AW11" s="49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</row>
    <row r="12" spans="1:73" s="32" customFormat="1">
      <c r="A12" s="35">
        <v>4</v>
      </c>
      <c r="B12" s="34" t="s">
        <v>207</v>
      </c>
      <c r="C12" s="36" t="s">
        <v>208</v>
      </c>
      <c r="D12" s="37">
        <v>1</v>
      </c>
      <c r="E12" s="38">
        <v>1000</v>
      </c>
      <c r="F12" s="62"/>
      <c r="G12" s="39">
        <v>0.85</v>
      </c>
      <c r="H12" s="39"/>
      <c r="I12" s="40">
        <f t="shared" si="2"/>
        <v>1176.4705882352941</v>
      </c>
      <c r="J12" s="40">
        <f t="shared" si="3"/>
        <v>619.74433840310223</v>
      </c>
      <c r="K12" s="37">
        <v>4</v>
      </c>
      <c r="L12" s="40">
        <f>IF(K12=K11,0,SUMIF(K12:$K$60,K12,I12:$I$60))</f>
        <v>1176.4705882352941</v>
      </c>
      <c r="M12" s="40">
        <f>IF(K12=K11,0,SUMIF(K12:$K$60,K12,J12:$J$60))</f>
        <v>619.74433840310223</v>
      </c>
      <c r="N12" s="39">
        <v>1</v>
      </c>
      <c r="O12" s="40">
        <f t="shared" si="4"/>
        <v>1176.4705882352941</v>
      </c>
      <c r="P12" s="40">
        <f t="shared" si="5"/>
        <v>619.74433840310223</v>
      </c>
      <c r="Q12" s="75">
        <v>1</v>
      </c>
      <c r="R12" s="77">
        <v>220</v>
      </c>
      <c r="S12" s="76" t="str">
        <f t="shared" si="0"/>
        <v>-</v>
      </c>
      <c r="T12" s="42"/>
      <c r="U12" s="42"/>
      <c r="V12" s="41"/>
      <c r="W12" s="106" t="str">
        <f t="shared" si="6"/>
        <v>-</v>
      </c>
      <c r="X12" s="44"/>
      <c r="Y12" s="44"/>
      <c r="Z12" s="45" t="str">
        <f t="shared" si="7"/>
        <v>-</v>
      </c>
      <c r="AA12" s="46">
        <v>1</v>
      </c>
      <c r="AB12" s="46"/>
      <c r="AC12" s="98"/>
      <c r="AD12" s="45" t="str">
        <f t="shared" si="8"/>
        <v>-</v>
      </c>
      <c r="AE12" s="45" t="str">
        <f t="shared" si="9"/>
        <v>-</v>
      </c>
      <c r="AF12" s="47" t="str">
        <f t="shared" si="1"/>
        <v>-</v>
      </c>
      <c r="AG12" s="46"/>
      <c r="AH12" s="98"/>
      <c r="AI12" s="46"/>
      <c r="AJ12" s="98"/>
      <c r="AK12" s="46"/>
      <c r="AL12" s="43" t="str">
        <f>IF(AA12=1,IF(AK12=1,LOOKUP(AC12,'Tabela eletroduto'!$A$8:$A$25,'Tabela eletroduto'!$B$8:$B$25),IF(AK12=2,LOOKUP(AC12,'Tabela eletroduto'!$A$8:$A$25,'Tabela eletroduto'!$C$8:$C$25),IF(AK12=3,LOOKUP(AC12,'Tabela eletroduto'!$A$8:$A$25,'Tabela eletroduto'!$D$8:$D$25),IF(OR(AK12&gt;3,AK12&lt;1,AA12&lt;2,AA12&gt;3),"-")))),"-")</f>
        <v>-</v>
      </c>
      <c r="AM12" s="43" t="str">
        <f>IF(AA12=2,IF(AC12&gt;=25,LOOKUP(AC12,'Tabela eletroduto'!$A$32:$A$43,'Tabela eletroduto'!$D$32:$D$43)),"-")</f>
        <v>-</v>
      </c>
      <c r="AN12" s="43" t="str">
        <f t="shared" si="10"/>
        <v>-</v>
      </c>
      <c r="AO12" s="34"/>
      <c r="AP12" s="34"/>
      <c r="AQ12" s="34"/>
      <c r="AR12" s="48">
        <f t="shared" si="11"/>
        <v>1</v>
      </c>
      <c r="AS12" s="46"/>
      <c r="AT12" s="48" t="str">
        <f t="shared" si="12"/>
        <v>-</v>
      </c>
      <c r="AU12" s="49"/>
      <c r="AV12" s="49"/>
      <c r="AW12" s="4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</row>
    <row r="13" spans="1:73" s="32" customFormat="1">
      <c r="A13" s="35">
        <v>5</v>
      </c>
      <c r="B13" s="34" t="s">
        <v>207</v>
      </c>
      <c r="C13" s="36" t="s">
        <v>208</v>
      </c>
      <c r="D13" s="37">
        <v>1</v>
      </c>
      <c r="E13" s="38">
        <v>1000</v>
      </c>
      <c r="F13" s="62"/>
      <c r="G13" s="39">
        <v>0.85</v>
      </c>
      <c r="H13" s="39"/>
      <c r="I13" s="40">
        <f t="shared" si="2"/>
        <v>1176.4705882352941</v>
      </c>
      <c r="J13" s="40">
        <f t="shared" si="3"/>
        <v>619.74433840310223</v>
      </c>
      <c r="K13" s="37">
        <v>5</v>
      </c>
      <c r="L13" s="40">
        <f>IF(K13=K12,0,SUMIF(K13:$K$60,K13,I13:$I$60))</f>
        <v>1176.4705882352941</v>
      </c>
      <c r="M13" s="40">
        <f>IF(K13=K12,0,SUMIF(K13:$K$60,K13,J13:$J$60))</f>
        <v>619.74433840310223</v>
      </c>
      <c r="N13" s="39">
        <v>1</v>
      </c>
      <c r="O13" s="40">
        <f t="shared" si="4"/>
        <v>1176.4705882352941</v>
      </c>
      <c r="P13" s="40">
        <f t="shared" si="5"/>
        <v>619.74433840310223</v>
      </c>
      <c r="Q13" s="75">
        <v>1</v>
      </c>
      <c r="R13" s="77">
        <v>220</v>
      </c>
      <c r="S13" s="76" t="str">
        <f t="shared" si="0"/>
        <v>-</v>
      </c>
      <c r="T13" s="42"/>
      <c r="U13" s="42"/>
      <c r="V13" s="41"/>
      <c r="W13" s="106" t="str">
        <f t="shared" si="6"/>
        <v>-</v>
      </c>
      <c r="X13" s="44"/>
      <c r="Y13" s="44"/>
      <c r="Z13" s="45" t="str">
        <f t="shared" si="7"/>
        <v>-</v>
      </c>
      <c r="AA13" s="46">
        <v>1</v>
      </c>
      <c r="AB13" s="46"/>
      <c r="AC13" s="98"/>
      <c r="AD13" s="45" t="str">
        <f t="shared" si="8"/>
        <v>-</v>
      </c>
      <c r="AE13" s="45" t="str">
        <f t="shared" si="9"/>
        <v>-</v>
      </c>
      <c r="AF13" s="47" t="str">
        <f t="shared" si="1"/>
        <v>-</v>
      </c>
      <c r="AG13" s="46"/>
      <c r="AH13" s="98"/>
      <c r="AI13" s="46"/>
      <c r="AJ13" s="98"/>
      <c r="AK13" s="46"/>
      <c r="AL13" s="43" t="str">
        <f>IF(AA13=1,IF(AK13=1,LOOKUP(AC13,'Tabela eletroduto'!$A$8:$A$25,'Tabela eletroduto'!$B$8:$B$25),IF(AK13=2,LOOKUP(AC13,'Tabela eletroduto'!$A$8:$A$25,'Tabela eletroduto'!$C$8:$C$25),IF(AK13=3,LOOKUP(AC13,'Tabela eletroduto'!$A$8:$A$25,'Tabela eletroduto'!$D$8:$D$25),IF(OR(AK13&gt;3,AK13&lt;1,AA13&lt;2,AA13&gt;3),"-")))),"-")</f>
        <v>-</v>
      </c>
      <c r="AM13" s="43" t="str">
        <f>IF(AA13=2,IF(AC13&gt;=25,LOOKUP(AC13,'Tabela eletroduto'!$A$32:$A$43,'Tabela eletroduto'!$D$32:$D$43)),"-")</f>
        <v>-</v>
      </c>
      <c r="AN13" s="43" t="str">
        <f t="shared" si="10"/>
        <v>-</v>
      </c>
      <c r="AO13" s="34"/>
      <c r="AP13" s="34"/>
      <c r="AQ13" s="34"/>
      <c r="AR13" s="48">
        <f t="shared" si="11"/>
        <v>1</v>
      </c>
      <c r="AS13" s="46"/>
      <c r="AT13" s="48" t="str">
        <f t="shared" si="12"/>
        <v>-</v>
      </c>
      <c r="AU13" s="49"/>
      <c r="AV13" s="49"/>
      <c r="AW13" s="49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</row>
    <row r="14" spans="1:73" s="32" customFormat="1" hidden="1">
      <c r="A14" s="35">
        <v>6</v>
      </c>
      <c r="B14" s="34" t="s">
        <v>78</v>
      </c>
      <c r="C14" s="36"/>
      <c r="D14" s="37"/>
      <c r="E14" s="38"/>
      <c r="F14" s="62"/>
      <c r="G14" s="39"/>
      <c r="H14" s="39"/>
      <c r="I14" s="40">
        <f t="shared" si="2"/>
        <v>0</v>
      </c>
      <c r="J14" s="40">
        <f t="shared" si="3"/>
        <v>0</v>
      </c>
      <c r="K14" s="37">
        <v>6</v>
      </c>
      <c r="L14" s="40">
        <f>IF(K14=K13,0,SUMIF(K14:$K$60,K14,I14:$I$60))</f>
        <v>0</v>
      </c>
      <c r="M14" s="40">
        <f>IF(K14=K13,0,SUMIF(K14:$K$60,K14,J14:$J$60))</f>
        <v>0</v>
      </c>
      <c r="N14" s="39">
        <v>1</v>
      </c>
      <c r="O14" s="40">
        <f t="shared" si="4"/>
        <v>0</v>
      </c>
      <c r="P14" s="40">
        <f t="shared" si="5"/>
        <v>0</v>
      </c>
      <c r="Q14" s="75">
        <v>1</v>
      </c>
      <c r="R14" s="77">
        <v>220</v>
      </c>
      <c r="S14" s="76" t="str">
        <f t="shared" si="0"/>
        <v>-</v>
      </c>
      <c r="T14" s="42"/>
      <c r="U14" s="42"/>
      <c r="V14" s="41"/>
      <c r="W14" s="106" t="str">
        <f t="shared" si="6"/>
        <v>-</v>
      </c>
      <c r="X14" s="44"/>
      <c r="Y14" s="44"/>
      <c r="Z14" s="45" t="str">
        <f t="shared" si="7"/>
        <v>-</v>
      </c>
      <c r="AA14" s="46">
        <v>1</v>
      </c>
      <c r="AB14" s="46"/>
      <c r="AC14" s="98"/>
      <c r="AD14" s="45" t="str">
        <f t="shared" si="8"/>
        <v>-</v>
      </c>
      <c r="AE14" s="45" t="str">
        <f t="shared" si="9"/>
        <v>-</v>
      </c>
      <c r="AF14" s="47" t="str">
        <f t="shared" si="1"/>
        <v>-</v>
      </c>
      <c r="AG14" s="46"/>
      <c r="AH14" s="98"/>
      <c r="AI14" s="46"/>
      <c r="AJ14" s="98"/>
      <c r="AK14" s="46"/>
      <c r="AL14" s="43" t="str">
        <f>IF(AA14=1,IF(AK14=1,LOOKUP(AC14,'Tabela eletroduto'!$A$8:$A$25,'Tabela eletroduto'!$B$8:$B$25),IF(AK14=2,LOOKUP(AC14,'Tabela eletroduto'!$A$8:$A$25,'Tabela eletroduto'!$C$8:$C$25),IF(AK14=3,LOOKUP(AC14,'Tabela eletroduto'!$A$8:$A$25,'Tabela eletroduto'!$D$8:$D$25),IF(OR(AK14&gt;3,AK14&lt;1,AA14&lt;2,AA14&gt;3),"-")))),"-")</f>
        <v>-</v>
      </c>
      <c r="AM14" s="43" t="str">
        <f>IF(AA14=2,IF(AC14&gt;=25,LOOKUP(AC14,'Tabela eletroduto'!$A$32:$A$43,'Tabela eletroduto'!$D$32:$D$43)),"-")</f>
        <v>-</v>
      </c>
      <c r="AN14" s="43" t="str">
        <f t="shared" si="10"/>
        <v>-</v>
      </c>
      <c r="AO14" s="34"/>
      <c r="AP14" s="34"/>
      <c r="AQ14" s="34"/>
      <c r="AR14" s="48">
        <v>2</v>
      </c>
      <c r="AS14" s="46"/>
      <c r="AT14" s="48" t="str">
        <f t="shared" si="12"/>
        <v>-</v>
      </c>
      <c r="AU14" s="49"/>
      <c r="AV14" s="49"/>
      <c r="AW14" s="49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</row>
    <row r="15" spans="1:73" s="32" customFormat="1" hidden="1">
      <c r="A15" s="35">
        <v>7</v>
      </c>
      <c r="B15" s="34" t="s">
        <v>79</v>
      </c>
      <c r="C15" s="36"/>
      <c r="D15" s="37"/>
      <c r="E15" s="38"/>
      <c r="F15" s="62"/>
      <c r="G15" s="39"/>
      <c r="H15" s="39"/>
      <c r="I15" s="40">
        <f t="shared" si="2"/>
        <v>0</v>
      </c>
      <c r="J15" s="40">
        <f t="shared" si="3"/>
        <v>0</v>
      </c>
      <c r="K15" s="37">
        <v>7</v>
      </c>
      <c r="L15" s="40">
        <f>IF(K15=K14,0,SUMIF(K15:$K$60,K15,I15:$I$60))</f>
        <v>0</v>
      </c>
      <c r="M15" s="40">
        <f>IF(K15=K14,0,SUMIF(K15:$K$60,K15,J15:$J$60))</f>
        <v>0</v>
      </c>
      <c r="N15" s="39">
        <v>1</v>
      </c>
      <c r="O15" s="40">
        <f t="shared" si="4"/>
        <v>0</v>
      </c>
      <c r="P15" s="40">
        <f t="shared" si="5"/>
        <v>0</v>
      </c>
      <c r="Q15" s="75">
        <v>1</v>
      </c>
      <c r="R15" s="77">
        <v>220</v>
      </c>
      <c r="S15" s="76" t="str">
        <f t="shared" si="0"/>
        <v>-</v>
      </c>
      <c r="T15" s="42"/>
      <c r="U15" s="42"/>
      <c r="V15" s="41"/>
      <c r="W15" s="106" t="str">
        <f t="shared" si="6"/>
        <v>-</v>
      </c>
      <c r="X15" s="44"/>
      <c r="Y15" s="44"/>
      <c r="Z15" s="45" t="str">
        <f t="shared" si="7"/>
        <v>-</v>
      </c>
      <c r="AA15" s="46">
        <v>1</v>
      </c>
      <c r="AB15" s="46"/>
      <c r="AC15" s="98"/>
      <c r="AD15" s="45" t="str">
        <f t="shared" si="8"/>
        <v>-</v>
      </c>
      <c r="AE15" s="45" t="str">
        <f t="shared" si="9"/>
        <v>-</v>
      </c>
      <c r="AF15" s="47" t="str">
        <f t="shared" si="1"/>
        <v>-</v>
      </c>
      <c r="AG15" s="46"/>
      <c r="AH15" s="98"/>
      <c r="AI15" s="46"/>
      <c r="AJ15" s="98"/>
      <c r="AK15" s="46"/>
      <c r="AL15" s="43" t="str">
        <f>IF(AA15=1,IF(AK15=1,LOOKUP(AC15,'Tabela eletroduto'!$A$8:$A$25,'Tabela eletroduto'!$B$8:$B$25),IF(AK15=2,LOOKUP(AC15,'Tabela eletroduto'!$A$8:$A$25,'Tabela eletroduto'!$C$8:$C$25),IF(AK15=3,LOOKUP(AC15,'Tabela eletroduto'!$A$8:$A$25,'Tabela eletroduto'!$D$8:$D$25),IF(OR(AK15&gt;3,AK15&lt;1,AA15&lt;2,AA15&gt;3),"-")))),"-")</f>
        <v>-</v>
      </c>
      <c r="AM15" s="43" t="str">
        <f>IF(AA15=2,IF(AC15&gt;=25,LOOKUP(AC15,'Tabela eletroduto'!$A$32:$A$43,'Tabela eletroduto'!$D$32:$D$43)),"-")</f>
        <v>-</v>
      </c>
      <c r="AN15" s="43" t="str">
        <f t="shared" si="10"/>
        <v>-</v>
      </c>
      <c r="AO15" s="34" t="s">
        <v>148</v>
      </c>
      <c r="AP15" s="34"/>
      <c r="AQ15" s="34"/>
      <c r="AR15" s="48">
        <f t="shared" si="11"/>
        <v>1</v>
      </c>
      <c r="AS15" s="46"/>
      <c r="AT15" s="48" t="str">
        <f t="shared" si="12"/>
        <v>-</v>
      </c>
      <c r="AU15" s="49"/>
      <c r="AV15" s="49"/>
      <c r="AW15" s="49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</row>
    <row r="16" spans="1:73" s="32" customFormat="1" hidden="1">
      <c r="A16" s="35">
        <v>8</v>
      </c>
      <c r="B16" s="34" t="s">
        <v>79</v>
      </c>
      <c r="C16" s="36"/>
      <c r="D16" s="37"/>
      <c r="E16" s="38"/>
      <c r="F16" s="62"/>
      <c r="G16" s="39"/>
      <c r="H16" s="39"/>
      <c r="I16" s="40">
        <f t="shared" si="2"/>
        <v>0</v>
      </c>
      <c r="J16" s="40">
        <f t="shared" si="3"/>
        <v>0</v>
      </c>
      <c r="K16" s="37">
        <v>8</v>
      </c>
      <c r="L16" s="40">
        <f>IF(K16=K15,0,SUMIF(K16:$K$60,K16,I16:$I$60))</f>
        <v>0</v>
      </c>
      <c r="M16" s="40">
        <f>IF(K16=K15,0,SUMIF(K16:$K$60,K16,J16:$J$60))</f>
        <v>0</v>
      </c>
      <c r="N16" s="39">
        <v>1</v>
      </c>
      <c r="O16" s="40">
        <f t="shared" si="4"/>
        <v>0</v>
      </c>
      <c r="P16" s="40">
        <f t="shared" si="5"/>
        <v>0</v>
      </c>
      <c r="Q16" s="75">
        <v>1</v>
      </c>
      <c r="R16" s="77">
        <v>220</v>
      </c>
      <c r="S16" s="76" t="str">
        <f t="shared" si="0"/>
        <v>-</v>
      </c>
      <c r="T16" s="42"/>
      <c r="U16" s="42"/>
      <c r="V16" s="41"/>
      <c r="W16" s="106" t="str">
        <f t="shared" si="6"/>
        <v>-</v>
      </c>
      <c r="X16" s="44"/>
      <c r="Y16" s="44"/>
      <c r="Z16" s="45" t="str">
        <f t="shared" si="7"/>
        <v>-</v>
      </c>
      <c r="AA16" s="46">
        <v>1</v>
      </c>
      <c r="AB16" s="46"/>
      <c r="AC16" s="98"/>
      <c r="AD16" s="45" t="str">
        <f t="shared" si="8"/>
        <v>-</v>
      </c>
      <c r="AE16" s="45" t="str">
        <f t="shared" si="9"/>
        <v>-</v>
      </c>
      <c r="AF16" s="47" t="str">
        <f t="shared" si="1"/>
        <v>-</v>
      </c>
      <c r="AG16" s="46"/>
      <c r="AH16" s="98"/>
      <c r="AI16" s="46"/>
      <c r="AJ16" s="98"/>
      <c r="AK16" s="46"/>
      <c r="AL16" s="43" t="str">
        <f>IF(AA16=1,IF(AK16=1,LOOKUP(AC16,'Tabela eletroduto'!$A$8:$A$25,'Tabela eletroduto'!$B$8:$B$25),IF(AK16=2,LOOKUP(AC16,'Tabela eletroduto'!$A$8:$A$25,'Tabela eletroduto'!$C$8:$C$25),IF(AK16=3,LOOKUP(AC16,'Tabela eletroduto'!$A$8:$A$25,'Tabela eletroduto'!$D$8:$D$25),IF(OR(AK16&gt;3,AK16&lt;1,AA16&lt;2,AA16&gt;3),"-")))),"-")</f>
        <v>-</v>
      </c>
      <c r="AM16" s="43" t="str">
        <f>IF(AA16=2,IF(AC16&gt;=25,LOOKUP(AC16,'Tabela eletroduto'!$A$32:$A$43,'Tabela eletroduto'!$D$32:$D$43)),"-")</f>
        <v>-</v>
      </c>
      <c r="AN16" s="43" t="str">
        <f t="shared" si="10"/>
        <v>-</v>
      </c>
      <c r="AO16" s="34" t="s">
        <v>148</v>
      </c>
      <c r="AP16" s="34"/>
      <c r="AQ16" s="34"/>
      <c r="AR16" s="48">
        <f t="shared" si="11"/>
        <v>1</v>
      </c>
      <c r="AS16" s="46"/>
      <c r="AT16" s="48" t="str">
        <f t="shared" si="12"/>
        <v>-</v>
      </c>
      <c r="AU16" s="49"/>
      <c r="AV16" s="49"/>
      <c r="AW16" s="4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</row>
    <row r="17" spans="1:73" s="32" customFormat="1" hidden="1">
      <c r="A17" s="35">
        <v>9</v>
      </c>
      <c r="B17" s="34" t="s">
        <v>79</v>
      </c>
      <c r="C17" s="36"/>
      <c r="D17" s="37"/>
      <c r="E17" s="38"/>
      <c r="F17" s="62"/>
      <c r="G17" s="39"/>
      <c r="H17" s="39"/>
      <c r="I17" s="40">
        <f>IF(D17=0,0,IF(F17=0,D17*E17/G17,D17*F17*750/(G17*H17)))</f>
        <v>0</v>
      </c>
      <c r="J17" s="40">
        <f>I17*SIN(ACOS(G17))</f>
        <v>0</v>
      </c>
      <c r="K17" s="37">
        <v>9</v>
      </c>
      <c r="L17" s="40">
        <f>IF(K17=K16,0,SUMIF(K17:$K$60,K17,I17:$I$60))</f>
        <v>0</v>
      </c>
      <c r="M17" s="40">
        <f>IF(K17=K16,0,SUMIF(K17:$K$60,K17,J17:$J$60))</f>
        <v>0</v>
      </c>
      <c r="N17" s="39">
        <v>1</v>
      </c>
      <c r="O17" s="40">
        <f t="shared" si="4"/>
        <v>0</v>
      </c>
      <c r="P17" s="40">
        <f t="shared" si="5"/>
        <v>0</v>
      </c>
      <c r="Q17" s="75">
        <v>1</v>
      </c>
      <c r="R17" s="77">
        <v>220</v>
      </c>
      <c r="S17" s="76" t="str">
        <f t="shared" si="0"/>
        <v>-</v>
      </c>
      <c r="T17" s="42"/>
      <c r="U17" s="42"/>
      <c r="V17" s="41"/>
      <c r="W17" s="106" t="str">
        <f t="shared" si="6"/>
        <v>-</v>
      </c>
      <c r="X17" s="44"/>
      <c r="Y17" s="44"/>
      <c r="Z17" s="45" t="str">
        <f t="shared" si="7"/>
        <v>-</v>
      </c>
      <c r="AA17" s="46">
        <v>1</v>
      </c>
      <c r="AB17" s="46"/>
      <c r="AC17" s="98"/>
      <c r="AD17" s="45" t="str">
        <f t="shared" si="8"/>
        <v>-</v>
      </c>
      <c r="AE17" s="45" t="str">
        <f t="shared" si="9"/>
        <v>-</v>
      </c>
      <c r="AF17" s="47" t="str">
        <f t="shared" si="1"/>
        <v>-</v>
      </c>
      <c r="AG17" s="46"/>
      <c r="AH17" s="98"/>
      <c r="AI17" s="46"/>
      <c r="AJ17" s="98"/>
      <c r="AK17" s="46"/>
      <c r="AL17" s="43" t="str">
        <f>IF(AA17=1,IF(AK17=1,LOOKUP(AC17,'Tabela eletroduto'!$A$8:$A$25,'Tabela eletroduto'!$B$8:$B$25),IF(AK17=2,LOOKUP(AC17,'Tabela eletroduto'!$A$8:$A$25,'Tabela eletroduto'!$C$8:$C$25),IF(AK17=3,LOOKUP(AC17,'Tabela eletroduto'!$A$8:$A$25,'Tabela eletroduto'!$D$8:$D$25),IF(OR(AK17&gt;3,AK17&lt;1,AA17&lt;2,AA17&gt;3),"-")))),"-")</f>
        <v>-</v>
      </c>
      <c r="AM17" s="43" t="str">
        <f>IF(AA17=2,IF(AC17&gt;=25,LOOKUP(AC17,'Tabela eletroduto'!$A$32:$A$43,'Tabela eletroduto'!$D$32:$D$43)),"-")</f>
        <v>-</v>
      </c>
      <c r="AN17" s="43" t="str">
        <f t="shared" si="10"/>
        <v>-</v>
      </c>
      <c r="AO17" s="34" t="s">
        <v>148</v>
      </c>
      <c r="AP17" s="34"/>
      <c r="AQ17" s="34"/>
      <c r="AR17" s="48">
        <f t="shared" si="11"/>
        <v>1</v>
      </c>
      <c r="AS17" s="46"/>
      <c r="AT17" s="48" t="str">
        <f t="shared" si="12"/>
        <v>-</v>
      </c>
      <c r="AU17" s="49"/>
      <c r="AV17" s="49"/>
      <c r="AW17" s="49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</row>
    <row r="18" spans="1:73" s="32" customFormat="1" hidden="1">
      <c r="A18" s="35">
        <v>10</v>
      </c>
      <c r="B18" s="34" t="s">
        <v>192</v>
      </c>
      <c r="C18" s="36"/>
      <c r="D18" s="37"/>
      <c r="E18" s="38"/>
      <c r="F18" s="62"/>
      <c r="G18" s="39"/>
      <c r="H18" s="39"/>
      <c r="I18" s="40">
        <f t="shared" si="2"/>
        <v>0</v>
      </c>
      <c r="J18" s="40">
        <f t="shared" si="3"/>
        <v>0</v>
      </c>
      <c r="K18" s="37">
        <v>10</v>
      </c>
      <c r="L18" s="40">
        <f>IF(K18=K17,0,SUMIF(K18:$K$60,K18,I18:$I$60))</f>
        <v>0</v>
      </c>
      <c r="M18" s="40">
        <f>IF(K18=K17,0,SUMIF(K18:$K$60,K18,J18:$J$60))</f>
        <v>0</v>
      </c>
      <c r="N18" s="39">
        <v>1</v>
      </c>
      <c r="O18" s="40">
        <f t="shared" si="4"/>
        <v>0</v>
      </c>
      <c r="P18" s="40">
        <f t="shared" si="5"/>
        <v>0</v>
      </c>
      <c r="Q18" s="75">
        <v>2</v>
      </c>
      <c r="R18" s="77">
        <v>380</v>
      </c>
      <c r="S18" s="76" t="str">
        <f t="shared" si="0"/>
        <v>-</v>
      </c>
      <c r="T18" s="42"/>
      <c r="U18" s="42"/>
      <c r="V18" s="41"/>
      <c r="W18" s="106" t="str">
        <f t="shared" si="6"/>
        <v>-</v>
      </c>
      <c r="X18" s="44"/>
      <c r="Y18" s="44"/>
      <c r="Z18" s="45" t="str">
        <f t="shared" si="7"/>
        <v>-</v>
      </c>
      <c r="AA18" s="46">
        <v>1</v>
      </c>
      <c r="AB18" s="46"/>
      <c r="AC18" s="98"/>
      <c r="AD18" s="45" t="str">
        <f t="shared" si="8"/>
        <v>-</v>
      </c>
      <c r="AE18" s="45" t="str">
        <f t="shared" si="9"/>
        <v>-</v>
      </c>
      <c r="AF18" s="47" t="str">
        <f t="shared" si="1"/>
        <v>-</v>
      </c>
      <c r="AG18" s="46"/>
      <c r="AH18" s="98"/>
      <c r="AI18" s="46"/>
      <c r="AJ18" s="98"/>
      <c r="AK18" s="46"/>
      <c r="AL18" s="43" t="str">
        <f>IF(AA18=1,IF(AK18=1,LOOKUP(AC18,'Tabela eletroduto'!$A$8:$A$25,'Tabela eletroduto'!$B$8:$B$25),IF(AK18=2,LOOKUP(AC18,'Tabela eletroduto'!$A$8:$A$25,'Tabela eletroduto'!$C$8:$C$25),IF(AK18=3,LOOKUP(AC18,'Tabela eletroduto'!$A$8:$A$25,'Tabela eletroduto'!$D$8:$D$25),IF(OR(AK18&gt;3,AK18&lt;1,AA18&lt;2,AA18&gt;3),"-")))),"-")</f>
        <v>-</v>
      </c>
      <c r="AM18" s="43" t="str">
        <f>IF(AA18=2,IF(AC18&gt;=25,LOOKUP(AC18,'Tabela eletroduto'!$A$32:$A$43,'Tabela eletroduto'!$D$32:$D$43)),"-")</f>
        <v>-</v>
      </c>
      <c r="AN18" s="43" t="str">
        <f t="shared" si="10"/>
        <v>-</v>
      </c>
      <c r="AO18" s="34"/>
      <c r="AP18" s="34"/>
      <c r="AQ18" s="34"/>
      <c r="AR18" s="48">
        <f t="shared" si="11"/>
        <v>2</v>
      </c>
      <c r="AS18" s="46"/>
      <c r="AT18" s="48" t="str">
        <f t="shared" si="12"/>
        <v>-</v>
      </c>
      <c r="AU18" s="49"/>
      <c r="AV18" s="49"/>
      <c r="AW18" s="49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</row>
    <row r="19" spans="1:73" s="32" customFormat="1" hidden="1">
      <c r="A19" s="35">
        <v>11</v>
      </c>
      <c r="B19" s="34" t="s">
        <v>192</v>
      </c>
      <c r="C19" s="36"/>
      <c r="D19" s="37"/>
      <c r="E19" s="38"/>
      <c r="F19" s="62"/>
      <c r="G19" s="39"/>
      <c r="H19" s="39"/>
      <c r="I19" s="40">
        <f t="shared" si="2"/>
        <v>0</v>
      </c>
      <c r="J19" s="40">
        <f t="shared" si="3"/>
        <v>0</v>
      </c>
      <c r="K19" s="37">
        <v>11</v>
      </c>
      <c r="L19" s="40">
        <f>IF(K19=K18,0,SUMIF(K19:$K$60,K19,I19:$I$60))</f>
        <v>0</v>
      </c>
      <c r="M19" s="40">
        <f>IF(K19=K18,0,SUMIF(K19:$K$60,K19,J19:$J$60))</f>
        <v>0</v>
      </c>
      <c r="N19" s="39">
        <v>2</v>
      </c>
      <c r="O19" s="40">
        <f t="shared" si="4"/>
        <v>0</v>
      </c>
      <c r="P19" s="40">
        <f t="shared" si="5"/>
        <v>0</v>
      </c>
      <c r="Q19" s="75">
        <v>2</v>
      </c>
      <c r="R19" s="77">
        <v>380</v>
      </c>
      <c r="S19" s="76" t="str">
        <f t="shared" si="0"/>
        <v>-</v>
      </c>
      <c r="T19" s="42"/>
      <c r="U19" s="42"/>
      <c r="V19" s="41"/>
      <c r="W19" s="106" t="str">
        <f t="shared" si="6"/>
        <v>-</v>
      </c>
      <c r="X19" s="44"/>
      <c r="Y19" s="44"/>
      <c r="Z19" s="45" t="str">
        <f t="shared" si="7"/>
        <v>-</v>
      </c>
      <c r="AA19" s="46">
        <v>1</v>
      </c>
      <c r="AB19" s="46"/>
      <c r="AC19" s="98"/>
      <c r="AD19" s="45" t="str">
        <f t="shared" si="8"/>
        <v>-</v>
      </c>
      <c r="AE19" s="45" t="str">
        <f t="shared" si="9"/>
        <v>-</v>
      </c>
      <c r="AF19" s="47" t="str">
        <f t="shared" si="1"/>
        <v>-</v>
      </c>
      <c r="AG19" s="46"/>
      <c r="AH19" s="98"/>
      <c r="AI19" s="46"/>
      <c r="AJ19" s="98"/>
      <c r="AK19" s="46"/>
      <c r="AL19" s="43" t="str">
        <f>IF(AA19=1,IF(AK19=1,LOOKUP(AC19,'Tabela eletroduto'!$A$8:$A$25,'Tabela eletroduto'!$B$8:$B$25),IF(AK19=2,LOOKUP(AC19,'Tabela eletroduto'!$A$8:$A$25,'Tabela eletroduto'!$C$8:$C$25),IF(AK19=3,LOOKUP(AC19,'Tabela eletroduto'!$A$8:$A$25,'Tabela eletroduto'!$D$8:$D$25),IF(OR(AK19&gt;3,AK19&lt;1,AA19&lt;2,AA19&gt;3),"-")))),"-")</f>
        <v>-</v>
      </c>
      <c r="AM19" s="43" t="str">
        <f>IF(AA19=2,IF(AC19&gt;=25,LOOKUP(AC19,'Tabela eletroduto'!$A$32:$A$43,'Tabela eletroduto'!$D$32:$D$43)),"-")</f>
        <v>-</v>
      </c>
      <c r="AN19" s="43" t="str">
        <f t="shared" si="10"/>
        <v>-</v>
      </c>
      <c r="AO19" s="34"/>
      <c r="AP19" s="34"/>
      <c r="AQ19" s="34"/>
      <c r="AR19" s="48">
        <f t="shared" si="11"/>
        <v>2</v>
      </c>
      <c r="AS19" s="46"/>
      <c r="AT19" s="48" t="str">
        <f t="shared" si="12"/>
        <v>-</v>
      </c>
      <c r="AU19" s="49"/>
      <c r="AV19" s="49"/>
      <c r="AW19" s="4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</row>
    <row r="20" spans="1:73" s="32" customFormat="1" hidden="1">
      <c r="A20" s="35">
        <v>12</v>
      </c>
      <c r="B20" s="34" t="s">
        <v>192</v>
      </c>
      <c r="C20" s="36"/>
      <c r="D20" s="37"/>
      <c r="E20" s="38"/>
      <c r="F20" s="62"/>
      <c r="G20" s="39"/>
      <c r="H20" s="39"/>
      <c r="I20" s="40">
        <f t="shared" si="2"/>
        <v>0</v>
      </c>
      <c r="J20" s="40">
        <f t="shared" si="3"/>
        <v>0</v>
      </c>
      <c r="K20" s="37">
        <v>12</v>
      </c>
      <c r="L20" s="40">
        <f>IF(K20=K19,0,SUMIF(K20:$K$60,K20,I20:$I$60))</f>
        <v>0</v>
      </c>
      <c r="M20" s="40">
        <f>IF(K20=K19,0,SUMIF(K20:$K$60,K20,J20:$J$60))</f>
        <v>0</v>
      </c>
      <c r="N20" s="39">
        <v>1</v>
      </c>
      <c r="O20" s="40">
        <f t="shared" si="4"/>
        <v>0</v>
      </c>
      <c r="P20" s="40">
        <f t="shared" si="5"/>
        <v>0</v>
      </c>
      <c r="Q20" s="75">
        <v>2</v>
      </c>
      <c r="R20" s="77">
        <v>380</v>
      </c>
      <c r="S20" s="76" t="str">
        <f t="shared" si="0"/>
        <v>-</v>
      </c>
      <c r="T20" s="42"/>
      <c r="U20" s="42"/>
      <c r="V20" s="41"/>
      <c r="W20" s="106" t="str">
        <f t="shared" si="6"/>
        <v>-</v>
      </c>
      <c r="X20" s="44"/>
      <c r="Y20" s="44"/>
      <c r="Z20" s="45" t="str">
        <f t="shared" si="7"/>
        <v>-</v>
      </c>
      <c r="AA20" s="46">
        <v>1</v>
      </c>
      <c r="AB20" s="46"/>
      <c r="AC20" s="98"/>
      <c r="AD20" s="45" t="str">
        <f t="shared" si="8"/>
        <v>-</v>
      </c>
      <c r="AE20" s="45" t="str">
        <f t="shared" si="9"/>
        <v>-</v>
      </c>
      <c r="AF20" s="47" t="str">
        <f t="shared" si="1"/>
        <v>-</v>
      </c>
      <c r="AG20" s="46"/>
      <c r="AH20" s="98"/>
      <c r="AI20" s="46"/>
      <c r="AJ20" s="98"/>
      <c r="AK20" s="46"/>
      <c r="AL20" s="43" t="str">
        <f>IF(AA20=1,IF(AK20=1,LOOKUP(AC20,'Tabela eletroduto'!$A$8:$A$25,'Tabela eletroduto'!$B$8:$B$25),IF(AK20=2,LOOKUP(AC20,'Tabela eletroduto'!$A$8:$A$25,'Tabela eletroduto'!$C$8:$C$25),IF(AK20=3,LOOKUP(AC20,'Tabela eletroduto'!$A$8:$A$25,'Tabela eletroduto'!$D$8:$D$25),IF(OR(AK20&gt;3,AK20&lt;1,AA20&lt;2,AA20&gt;3),"-")))),"-")</f>
        <v>-</v>
      </c>
      <c r="AM20" s="43" t="str">
        <f>IF(AA20=2,IF(AC20&gt;=25,LOOKUP(AC20,'Tabela eletroduto'!$A$32:$A$43,'Tabela eletroduto'!$D$32:$D$43)),"-")</f>
        <v>-</v>
      </c>
      <c r="AN20" s="43" t="str">
        <f t="shared" si="10"/>
        <v>-</v>
      </c>
      <c r="AO20" s="34"/>
      <c r="AP20" s="34"/>
      <c r="AQ20" s="34"/>
      <c r="AR20" s="48">
        <f t="shared" si="11"/>
        <v>2</v>
      </c>
      <c r="AS20" s="46"/>
      <c r="AT20" s="48" t="str">
        <f t="shared" si="12"/>
        <v>-</v>
      </c>
      <c r="AU20" s="49"/>
      <c r="AV20" s="49"/>
      <c r="AW20" s="4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</row>
    <row r="21" spans="1:73" s="32" customFormat="1" hidden="1">
      <c r="A21" s="35">
        <v>13</v>
      </c>
      <c r="B21" s="34" t="s">
        <v>77</v>
      </c>
      <c r="C21" s="36"/>
      <c r="D21" s="37"/>
      <c r="E21" s="38"/>
      <c r="F21" s="62"/>
      <c r="G21" s="39"/>
      <c r="H21" s="39"/>
      <c r="I21" s="40">
        <f t="shared" si="2"/>
        <v>0</v>
      </c>
      <c r="J21" s="40">
        <f t="shared" si="3"/>
        <v>0</v>
      </c>
      <c r="K21" s="37">
        <v>11</v>
      </c>
      <c r="L21" s="40">
        <f>IF(K21=K20,0,SUMIF(K21:$K$60,K21,I21:$I$60))</f>
        <v>0</v>
      </c>
      <c r="M21" s="40">
        <f>IF(K21=K20,0,SUMIF(K21:$K$60,K21,J21:$J$60))</f>
        <v>0</v>
      </c>
      <c r="N21" s="39">
        <v>1</v>
      </c>
      <c r="O21" s="40">
        <f t="shared" si="4"/>
        <v>0</v>
      </c>
      <c r="P21" s="40">
        <f t="shared" si="5"/>
        <v>0</v>
      </c>
      <c r="Q21" s="75"/>
      <c r="R21" s="77"/>
      <c r="S21" s="76" t="str">
        <f t="shared" si="0"/>
        <v>-</v>
      </c>
      <c r="T21" s="42"/>
      <c r="U21" s="42"/>
      <c r="V21" s="41"/>
      <c r="W21" s="106" t="str">
        <f t="shared" si="6"/>
        <v>-</v>
      </c>
      <c r="X21" s="44"/>
      <c r="Y21" s="44"/>
      <c r="Z21" s="45" t="str">
        <f t="shared" si="7"/>
        <v>-</v>
      </c>
      <c r="AA21" s="46">
        <v>1</v>
      </c>
      <c r="AB21" s="46"/>
      <c r="AC21" s="98"/>
      <c r="AD21" s="45" t="str">
        <f t="shared" si="8"/>
        <v>-</v>
      </c>
      <c r="AE21" s="45" t="str">
        <f t="shared" si="9"/>
        <v>-</v>
      </c>
      <c r="AF21" s="47" t="str">
        <f t="shared" si="1"/>
        <v>-</v>
      </c>
      <c r="AG21" s="46"/>
      <c r="AH21" s="98"/>
      <c r="AI21" s="46"/>
      <c r="AJ21" s="98"/>
      <c r="AK21" s="46"/>
      <c r="AL21" s="43" t="str">
        <f>IF(AA21=1,IF(AK21=1,LOOKUP(AC21,'Tabela eletroduto'!$A$8:$A$25,'Tabela eletroduto'!$B$8:$B$25),IF(AK21=2,LOOKUP(AC21,'Tabela eletroduto'!$A$8:$A$25,'Tabela eletroduto'!$C$8:$C$25),IF(AK21=3,LOOKUP(AC21,'Tabela eletroduto'!$A$8:$A$25,'Tabela eletroduto'!$D$8:$D$25),IF(OR(AK21&gt;3,AK21&lt;1,AA21&lt;2,AA21&gt;3),"-")))),"-")</f>
        <v>-</v>
      </c>
      <c r="AM21" s="43" t="str">
        <f>IF(AA21=2,IF(AC21&gt;=25,LOOKUP(AC21,'Tabela eletroduto'!$A$32:$A$43,'Tabela eletroduto'!$D$32:$D$43)),"-")</f>
        <v>-</v>
      </c>
      <c r="AN21" s="43" t="str">
        <f t="shared" si="10"/>
        <v>-</v>
      </c>
      <c r="AO21" s="34"/>
      <c r="AP21" s="34"/>
      <c r="AQ21" s="34"/>
      <c r="AR21" s="48" t="str">
        <f t="shared" si="11"/>
        <v>-</v>
      </c>
      <c r="AS21" s="46"/>
      <c r="AT21" s="48" t="str">
        <f t="shared" si="12"/>
        <v>-</v>
      </c>
      <c r="AU21" s="49"/>
      <c r="AV21" s="49"/>
      <c r="AW21" s="4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</row>
    <row r="22" spans="1:73" s="32" customFormat="1" hidden="1">
      <c r="A22" s="35">
        <v>14</v>
      </c>
      <c r="B22" s="34" t="s">
        <v>191</v>
      </c>
      <c r="C22" s="36"/>
      <c r="D22" s="37"/>
      <c r="E22" s="38"/>
      <c r="F22" s="62"/>
      <c r="G22" s="39"/>
      <c r="H22" s="39"/>
      <c r="I22" s="40">
        <f t="shared" si="2"/>
        <v>0</v>
      </c>
      <c r="J22" s="40">
        <f t="shared" si="3"/>
        <v>0</v>
      </c>
      <c r="K22" s="37">
        <v>12</v>
      </c>
      <c r="L22" s="40">
        <f>IF(K22=K21,0,SUMIF(K22:$K$60,K22,I22:$I$60))</f>
        <v>0</v>
      </c>
      <c r="M22" s="40">
        <f>IF(K22=K21,0,SUMIF(K22:$K$60,K22,J22:$J$60))</f>
        <v>0</v>
      </c>
      <c r="N22" s="39">
        <v>1</v>
      </c>
      <c r="O22" s="40">
        <f t="shared" si="4"/>
        <v>0</v>
      </c>
      <c r="P22" s="40">
        <f t="shared" si="5"/>
        <v>0</v>
      </c>
      <c r="Q22" s="75"/>
      <c r="R22" s="77"/>
      <c r="S22" s="76" t="str">
        <f t="shared" si="0"/>
        <v>-</v>
      </c>
      <c r="T22" s="42"/>
      <c r="U22" s="42"/>
      <c r="V22" s="41"/>
      <c r="W22" s="106" t="str">
        <f t="shared" si="6"/>
        <v>-</v>
      </c>
      <c r="X22" s="44"/>
      <c r="Y22" s="44"/>
      <c r="Z22" s="45" t="str">
        <f t="shared" si="7"/>
        <v>-</v>
      </c>
      <c r="AA22" s="46">
        <v>1</v>
      </c>
      <c r="AB22" s="46"/>
      <c r="AC22" s="98"/>
      <c r="AD22" s="45" t="str">
        <f t="shared" si="8"/>
        <v>-</v>
      </c>
      <c r="AE22" s="45" t="str">
        <f t="shared" si="9"/>
        <v>-</v>
      </c>
      <c r="AF22" s="47" t="str">
        <f t="shared" si="1"/>
        <v>-</v>
      </c>
      <c r="AG22" s="46"/>
      <c r="AH22" s="98"/>
      <c r="AI22" s="46"/>
      <c r="AJ22" s="98"/>
      <c r="AK22" s="46"/>
      <c r="AL22" s="43" t="str">
        <f>IF(AA22=1,IF(AK22=1,LOOKUP(AC22,'Tabela eletroduto'!$A$8:$A$25,'Tabela eletroduto'!$B$8:$B$25),IF(AK22=2,LOOKUP(AC22,'Tabela eletroduto'!$A$8:$A$25,'Tabela eletroduto'!$C$8:$C$25),IF(AK22=3,LOOKUP(AC22,'Tabela eletroduto'!$A$8:$A$25,'Tabela eletroduto'!$D$8:$D$25),IF(OR(AK22&gt;3,AK22&lt;1,AA22&lt;2,AA22&gt;3),"-")))),"-")</f>
        <v>-</v>
      </c>
      <c r="AM22" s="43" t="str">
        <f>IF(AA22=2,IF(AC22&gt;=25,LOOKUP(AC22,'Tabela eletroduto'!$A$32:$A$43,'Tabela eletroduto'!$D$32:$D$43)),"-")</f>
        <v>-</v>
      </c>
      <c r="AN22" s="43" t="str">
        <f t="shared" si="10"/>
        <v>-</v>
      </c>
      <c r="AO22" s="34"/>
      <c r="AP22" s="34"/>
      <c r="AQ22" s="34"/>
      <c r="AR22" s="48" t="str">
        <f t="shared" si="11"/>
        <v>-</v>
      </c>
      <c r="AS22" s="46"/>
      <c r="AT22" s="48" t="str">
        <f t="shared" si="12"/>
        <v>-</v>
      </c>
      <c r="AU22" s="49"/>
      <c r="AV22" s="49"/>
      <c r="AW22" s="4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</row>
    <row r="23" spans="1:73" s="32" customFormat="1" hidden="1">
      <c r="A23" s="35">
        <v>15</v>
      </c>
      <c r="B23" s="34" t="s">
        <v>191</v>
      </c>
      <c r="C23" s="36"/>
      <c r="D23" s="37"/>
      <c r="E23" s="38"/>
      <c r="F23" s="62"/>
      <c r="G23" s="39"/>
      <c r="H23" s="39"/>
      <c r="I23" s="40">
        <f t="shared" si="2"/>
        <v>0</v>
      </c>
      <c r="J23" s="40">
        <f t="shared" si="3"/>
        <v>0</v>
      </c>
      <c r="K23" s="37">
        <v>13</v>
      </c>
      <c r="L23" s="40">
        <f>IF(K23=K22,0,SUMIF(K23:$K$60,K23,I23:$I$60))</f>
        <v>0</v>
      </c>
      <c r="M23" s="40">
        <f>IF(K23=K22,0,SUMIF(K23:$K$60,K23,J23:$J$60))</f>
        <v>0</v>
      </c>
      <c r="N23" s="39">
        <v>1</v>
      </c>
      <c r="O23" s="40">
        <f t="shared" si="4"/>
        <v>0</v>
      </c>
      <c r="P23" s="40">
        <f t="shared" si="5"/>
        <v>0</v>
      </c>
      <c r="Q23" s="75"/>
      <c r="R23" s="77"/>
      <c r="S23" s="76" t="str">
        <f t="shared" si="0"/>
        <v>-</v>
      </c>
      <c r="T23" s="42"/>
      <c r="U23" s="42"/>
      <c r="V23" s="41"/>
      <c r="W23" s="106" t="str">
        <f t="shared" si="6"/>
        <v>-</v>
      </c>
      <c r="X23" s="44"/>
      <c r="Y23" s="44"/>
      <c r="Z23" s="45" t="str">
        <f t="shared" si="7"/>
        <v>-</v>
      </c>
      <c r="AA23" s="46">
        <v>1</v>
      </c>
      <c r="AB23" s="46"/>
      <c r="AC23" s="98"/>
      <c r="AD23" s="45" t="str">
        <f t="shared" si="8"/>
        <v>-</v>
      </c>
      <c r="AE23" s="45" t="str">
        <f t="shared" si="9"/>
        <v>-</v>
      </c>
      <c r="AF23" s="47" t="str">
        <f t="shared" si="1"/>
        <v>-</v>
      </c>
      <c r="AG23" s="46"/>
      <c r="AH23" s="98"/>
      <c r="AI23" s="46"/>
      <c r="AJ23" s="98"/>
      <c r="AK23" s="46"/>
      <c r="AL23" s="43" t="str">
        <f>IF(AA23=1,IF(AK23=1,LOOKUP(AC23,'Tabela eletroduto'!$A$8:$A$25,'Tabela eletroduto'!$B$8:$B$25),IF(AK23=2,LOOKUP(AC23,'Tabela eletroduto'!$A$8:$A$25,'Tabela eletroduto'!$C$8:$C$25),IF(AK23=3,LOOKUP(AC23,'Tabela eletroduto'!$A$8:$A$25,'Tabela eletroduto'!$D$8:$D$25),IF(OR(AK23&gt;3,AK23&lt;1,AA23&lt;2,AA23&gt;3),"-")))),"-")</f>
        <v>-</v>
      </c>
      <c r="AM23" s="43" t="str">
        <f>IF(AA23=2,IF(AC23&gt;=25,LOOKUP(AC23,'Tabela eletroduto'!$A$32:$A$43,'Tabela eletroduto'!$D$32:$D$43)),"-")</f>
        <v>-</v>
      </c>
      <c r="AN23" s="43" t="str">
        <f t="shared" si="10"/>
        <v>-</v>
      </c>
      <c r="AO23" s="34"/>
      <c r="AP23" s="34"/>
      <c r="AQ23" s="34"/>
      <c r="AR23" s="48" t="str">
        <f t="shared" si="11"/>
        <v>-</v>
      </c>
      <c r="AS23" s="46"/>
      <c r="AT23" s="48" t="str">
        <f t="shared" si="12"/>
        <v>-</v>
      </c>
      <c r="AU23" s="49"/>
      <c r="AV23" s="49"/>
      <c r="AW23" s="4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</row>
    <row r="24" spans="1:73" s="32" customFormat="1" hidden="1">
      <c r="A24" s="35">
        <v>16</v>
      </c>
      <c r="B24" s="34" t="s">
        <v>192</v>
      </c>
      <c r="C24" s="36"/>
      <c r="D24" s="37"/>
      <c r="E24" s="38"/>
      <c r="F24" s="62"/>
      <c r="G24" s="39"/>
      <c r="H24" s="39"/>
      <c r="I24" s="40">
        <f t="shared" si="2"/>
        <v>0</v>
      </c>
      <c r="J24" s="40">
        <f t="shared" si="3"/>
        <v>0</v>
      </c>
      <c r="K24" s="37">
        <v>14</v>
      </c>
      <c r="L24" s="40">
        <f>IF(K24=K23,0,SUMIF(K24:$K$60,K24,I24:$I$60))</f>
        <v>0</v>
      </c>
      <c r="M24" s="40">
        <f>IF(K24=K23,0,SUMIF(K24:$K$60,K24,J24:$J$60))</f>
        <v>0</v>
      </c>
      <c r="N24" s="39">
        <v>1</v>
      </c>
      <c r="O24" s="40">
        <f t="shared" si="4"/>
        <v>0</v>
      </c>
      <c r="P24" s="40">
        <f t="shared" si="5"/>
        <v>0</v>
      </c>
      <c r="Q24" s="75"/>
      <c r="R24" s="77"/>
      <c r="S24" s="76" t="str">
        <f t="shared" si="0"/>
        <v>-</v>
      </c>
      <c r="T24" s="42"/>
      <c r="U24" s="42"/>
      <c r="V24" s="41"/>
      <c r="W24" s="106" t="str">
        <f t="shared" si="6"/>
        <v>-</v>
      </c>
      <c r="X24" s="44"/>
      <c r="Y24" s="44"/>
      <c r="Z24" s="45" t="str">
        <f t="shared" si="7"/>
        <v>-</v>
      </c>
      <c r="AA24" s="46">
        <v>1</v>
      </c>
      <c r="AB24" s="46"/>
      <c r="AC24" s="98"/>
      <c r="AD24" s="45" t="str">
        <f t="shared" si="8"/>
        <v>-</v>
      </c>
      <c r="AE24" s="45" t="str">
        <f t="shared" si="9"/>
        <v>-</v>
      </c>
      <c r="AF24" s="47" t="str">
        <f t="shared" si="1"/>
        <v>-</v>
      </c>
      <c r="AG24" s="46"/>
      <c r="AH24" s="98"/>
      <c r="AI24" s="46"/>
      <c r="AJ24" s="98"/>
      <c r="AK24" s="46"/>
      <c r="AL24" s="43" t="str">
        <f>IF(AA24=1,IF(AK24=1,LOOKUP(AC24,'Tabela eletroduto'!$A$8:$A$25,'Tabela eletroduto'!$B$8:$B$25),IF(AK24=2,LOOKUP(AC24,'Tabela eletroduto'!$A$8:$A$25,'Tabela eletroduto'!$C$8:$C$25),IF(AK24=3,LOOKUP(AC24,'Tabela eletroduto'!$A$8:$A$25,'Tabela eletroduto'!$D$8:$D$25),IF(OR(AK24&gt;3,AK24&lt;1,AA24&lt;2,AA24&gt;3),"-")))),"-")</f>
        <v>-</v>
      </c>
      <c r="AM24" s="43" t="str">
        <f>IF(AA24=2,IF(AC24&gt;=25,LOOKUP(AC24,'Tabela eletroduto'!$A$32:$A$43,'Tabela eletroduto'!$D$32:$D$43)),"-")</f>
        <v>-</v>
      </c>
      <c r="AN24" s="43" t="str">
        <f t="shared" si="10"/>
        <v>-</v>
      </c>
      <c r="AO24" s="34"/>
      <c r="AP24" s="34"/>
      <c r="AQ24" s="34"/>
      <c r="AR24" s="48" t="str">
        <f t="shared" si="11"/>
        <v>-</v>
      </c>
      <c r="AS24" s="46"/>
      <c r="AT24" s="48" t="str">
        <f t="shared" si="12"/>
        <v>-</v>
      </c>
      <c r="AU24" s="49"/>
      <c r="AV24" s="49"/>
      <c r="AW24" s="49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</row>
    <row r="25" spans="1:73" s="32" customFormat="1" hidden="1">
      <c r="A25" s="35">
        <v>17</v>
      </c>
      <c r="B25" s="34" t="s">
        <v>192</v>
      </c>
      <c r="C25" s="36"/>
      <c r="D25" s="37"/>
      <c r="E25" s="38"/>
      <c r="F25" s="62"/>
      <c r="G25" s="39"/>
      <c r="H25" s="39"/>
      <c r="I25" s="40">
        <f t="shared" si="2"/>
        <v>0</v>
      </c>
      <c r="J25" s="40">
        <f t="shared" si="3"/>
        <v>0</v>
      </c>
      <c r="K25" s="37">
        <v>15</v>
      </c>
      <c r="L25" s="40">
        <f>IF(K25=K24,0,SUMIF(K25:$K$60,K25,I25:$I$60))</f>
        <v>0</v>
      </c>
      <c r="M25" s="40">
        <f>IF(K25=K24,0,SUMIF(K25:$K$60,K25,J25:$J$60))</f>
        <v>0</v>
      </c>
      <c r="N25" s="39">
        <v>1</v>
      </c>
      <c r="O25" s="40">
        <f t="shared" si="4"/>
        <v>0</v>
      </c>
      <c r="P25" s="40">
        <f t="shared" si="5"/>
        <v>0</v>
      </c>
      <c r="Q25" s="75"/>
      <c r="R25" s="77"/>
      <c r="S25" s="76" t="str">
        <f t="shared" si="0"/>
        <v>-</v>
      </c>
      <c r="T25" s="42"/>
      <c r="U25" s="42"/>
      <c r="V25" s="41"/>
      <c r="W25" s="106" t="str">
        <f t="shared" si="6"/>
        <v>-</v>
      </c>
      <c r="X25" s="44"/>
      <c r="Y25" s="44"/>
      <c r="Z25" s="45" t="str">
        <f t="shared" si="7"/>
        <v>-</v>
      </c>
      <c r="AA25" s="46">
        <v>1</v>
      </c>
      <c r="AB25" s="46"/>
      <c r="AC25" s="98"/>
      <c r="AD25" s="45" t="str">
        <f t="shared" si="8"/>
        <v>-</v>
      </c>
      <c r="AE25" s="45" t="str">
        <f t="shared" si="9"/>
        <v>-</v>
      </c>
      <c r="AF25" s="47" t="str">
        <f t="shared" si="1"/>
        <v>-</v>
      </c>
      <c r="AG25" s="46"/>
      <c r="AH25" s="98"/>
      <c r="AI25" s="46"/>
      <c r="AJ25" s="98"/>
      <c r="AK25" s="46"/>
      <c r="AL25" s="43" t="str">
        <f>IF(AA25=1,IF(AK25=1,LOOKUP(AC25,'Tabela eletroduto'!$A$8:$A$25,'Tabela eletroduto'!$B$8:$B$25),IF(AK25=2,LOOKUP(AC25,'Tabela eletroduto'!$A$8:$A$25,'Tabela eletroduto'!$C$8:$C$25),IF(AK25=3,LOOKUP(AC25,'Tabela eletroduto'!$A$8:$A$25,'Tabela eletroduto'!$D$8:$D$25),IF(OR(AK25&gt;3,AK25&lt;1,AA25&lt;2,AA25&gt;3),"-")))),"-")</f>
        <v>-</v>
      </c>
      <c r="AM25" s="43" t="str">
        <f>IF(AA25=2,IF(AC25&gt;=25,LOOKUP(AC25,'Tabela eletroduto'!$A$32:$A$43,'Tabela eletroduto'!$D$32:$D$43)),"-")</f>
        <v>-</v>
      </c>
      <c r="AN25" s="43" t="str">
        <f t="shared" si="10"/>
        <v>-</v>
      </c>
      <c r="AO25" s="34"/>
      <c r="AP25" s="34"/>
      <c r="AQ25" s="34"/>
      <c r="AR25" s="48" t="str">
        <f t="shared" si="11"/>
        <v>-</v>
      </c>
      <c r="AS25" s="46"/>
      <c r="AT25" s="48" t="str">
        <f t="shared" si="12"/>
        <v>-</v>
      </c>
      <c r="AU25" s="49"/>
      <c r="AV25" s="49"/>
      <c r="AW25" s="49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</row>
    <row r="26" spans="1:73" s="32" customFormat="1" hidden="1">
      <c r="A26" s="35">
        <v>18</v>
      </c>
      <c r="B26" s="34" t="s">
        <v>192</v>
      </c>
      <c r="C26" s="36"/>
      <c r="D26" s="37"/>
      <c r="E26" s="38"/>
      <c r="F26" s="62"/>
      <c r="G26" s="39"/>
      <c r="H26" s="39"/>
      <c r="I26" s="40">
        <f t="shared" si="2"/>
        <v>0</v>
      </c>
      <c r="J26" s="40">
        <f t="shared" si="3"/>
        <v>0</v>
      </c>
      <c r="K26" s="37">
        <v>16</v>
      </c>
      <c r="L26" s="40">
        <f>IF(K26=K25,0,SUMIF(K26:$K$60,K26,I26:$I$60))</f>
        <v>0</v>
      </c>
      <c r="M26" s="40">
        <f>IF(K26=K25,0,SUMIF(K26:$K$60,K26,J26:$J$60))</f>
        <v>0</v>
      </c>
      <c r="N26" s="39">
        <v>1</v>
      </c>
      <c r="O26" s="40">
        <f t="shared" si="4"/>
        <v>0</v>
      </c>
      <c r="P26" s="40">
        <f t="shared" si="5"/>
        <v>0</v>
      </c>
      <c r="Q26" s="75"/>
      <c r="R26" s="77"/>
      <c r="S26" s="76" t="str">
        <f t="shared" si="0"/>
        <v>-</v>
      </c>
      <c r="T26" s="42"/>
      <c r="U26" s="42"/>
      <c r="V26" s="41"/>
      <c r="W26" s="106" t="str">
        <f t="shared" si="6"/>
        <v>-</v>
      </c>
      <c r="X26" s="44"/>
      <c r="Y26" s="44"/>
      <c r="Z26" s="45" t="str">
        <f t="shared" si="7"/>
        <v>-</v>
      </c>
      <c r="AA26" s="46">
        <v>1</v>
      </c>
      <c r="AB26" s="46"/>
      <c r="AC26" s="98"/>
      <c r="AD26" s="45" t="str">
        <f t="shared" si="8"/>
        <v>-</v>
      </c>
      <c r="AE26" s="45" t="str">
        <f t="shared" si="9"/>
        <v>-</v>
      </c>
      <c r="AF26" s="47" t="str">
        <f t="shared" si="1"/>
        <v>-</v>
      </c>
      <c r="AG26" s="46"/>
      <c r="AH26" s="98"/>
      <c r="AI26" s="46"/>
      <c r="AJ26" s="98"/>
      <c r="AK26" s="46"/>
      <c r="AL26" s="43" t="str">
        <f>IF(AA26=1,IF(AK26=1,LOOKUP(AC26,'Tabela eletroduto'!$A$8:$A$25,'Tabela eletroduto'!$B$8:$B$25),IF(AK26=2,LOOKUP(AC26,'Tabela eletroduto'!$A$8:$A$25,'Tabela eletroduto'!$C$8:$C$25),IF(AK26=3,LOOKUP(AC26,'Tabela eletroduto'!$A$8:$A$25,'Tabela eletroduto'!$D$8:$D$25),IF(OR(AK26&gt;3,AK26&lt;1,AA26&lt;2,AA26&gt;3),"-")))),"-")</f>
        <v>-</v>
      </c>
      <c r="AM26" s="43" t="str">
        <f>IF(AA26=2,IF(AC26&gt;=25,LOOKUP(AC26,'Tabela eletroduto'!$A$32:$A$43,'Tabela eletroduto'!$D$32:$D$43)),"-")</f>
        <v>-</v>
      </c>
      <c r="AN26" s="43" t="str">
        <f t="shared" si="10"/>
        <v>-</v>
      </c>
      <c r="AO26" s="34"/>
      <c r="AP26" s="34"/>
      <c r="AQ26" s="34"/>
      <c r="AR26" s="48" t="str">
        <f t="shared" si="11"/>
        <v>-</v>
      </c>
      <c r="AS26" s="46"/>
      <c r="AT26" s="48" t="str">
        <f t="shared" si="12"/>
        <v>-</v>
      </c>
      <c r="AU26" s="49"/>
      <c r="AV26" s="49"/>
      <c r="AW26" s="49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</row>
    <row r="27" spans="1:73" s="32" customFormat="1" hidden="1">
      <c r="A27" s="35">
        <v>19</v>
      </c>
      <c r="B27" s="186" t="s">
        <v>79</v>
      </c>
      <c r="C27" s="173"/>
      <c r="D27" s="175"/>
      <c r="E27" s="174"/>
      <c r="F27" s="176"/>
      <c r="G27" s="187"/>
      <c r="H27" s="187"/>
      <c r="I27" s="40">
        <f t="shared" si="2"/>
        <v>0</v>
      </c>
      <c r="J27" s="40">
        <f t="shared" si="3"/>
        <v>0</v>
      </c>
      <c r="K27" s="37">
        <v>17</v>
      </c>
      <c r="L27" s="40">
        <f>IF(K27=K26,0,SUMIF(K27:$K$60,K27,I27:$I$60))</f>
        <v>0</v>
      </c>
      <c r="M27" s="40">
        <f>IF(K27=K26,0,SUMIF(K27:$K$60,K27,J27:$J$60))</f>
        <v>0</v>
      </c>
      <c r="N27" s="39">
        <v>1</v>
      </c>
      <c r="O27" s="40">
        <f t="shared" si="4"/>
        <v>0</v>
      </c>
      <c r="P27" s="40">
        <f t="shared" si="5"/>
        <v>0</v>
      </c>
      <c r="Q27" s="75"/>
      <c r="R27" s="77"/>
      <c r="S27" s="76" t="str">
        <f t="shared" si="0"/>
        <v>-</v>
      </c>
      <c r="T27" s="42"/>
      <c r="U27" s="42"/>
      <c r="V27" s="41"/>
      <c r="W27" s="106" t="str">
        <f t="shared" si="6"/>
        <v>-</v>
      </c>
      <c r="X27" s="44"/>
      <c r="Y27" s="44"/>
      <c r="Z27" s="45" t="str">
        <f t="shared" si="7"/>
        <v>-</v>
      </c>
      <c r="AA27" s="46">
        <v>1</v>
      </c>
      <c r="AB27" s="46"/>
      <c r="AC27" s="98"/>
      <c r="AD27" s="45" t="str">
        <f t="shared" si="8"/>
        <v>-</v>
      </c>
      <c r="AE27" s="45" t="str">
        <f t="shared" si="9"/>
        <v>-</v>
      </c>
      <c r="AF27" s="47" t="str">
        <f t="shared" si="1"/>
        <v>-</v>
      </c>
      <c r="AG27" s="46"/>
      <c r="AH27" s="98"/>
      <c r="AI27" s="46"/>
      <c r="AJ27" s="98"/>
      <c r="AK27" s="46"/>
      <c r="AL27" s="43" t="str">
        <f>IF(AA27=1,IF(AK27=1,LOOKUP(AC27,'Tabela eletroduto'!$A$8:$A$25,'Tabela eletroduto'!$B$8:$B$25),IF(AK27=2,LOOKUP(AC27,'Tabela eletroduto'!$A$8:$A$25,'Tabela eletroduto'!$C$8:$C$25),IF(AK27=3,LOOKUP(AC27,'Tabela eletroduto'!$A$8:$A$25,'Tabela eletroduto'!$D$8:$D$25),IF(OR(AK27&gt;3,AK27&lt;1,AA27&lt;2,AA27&gt;3),"-")))),"-")</f>
        <v>-</v>
      </c>
      <c r="AM27" s="43" t="str">
        <f>IF(AA27=2,IF(AC27&gt;=25,LOOKUP(AC27,'Tabela eletroduto'!$A$32:$A$43,'Tabela eletroduto'!$D$32:$D$43)),"-")</f>
        <v>-</v>
      </c>
      <c r="AN27" s="43" t="str">
        <f t="shared" si="10"/>
        <v>-</v>
      </c>
      <c r="AO27" s="34"/>
      <c r="AP27" s="34"/>
      <c r="AQ27" s="34"/>
      <c r="AR27" s="48" t="str">
        <f t="shared" si="11"/>
        <v>-</v>
      </c>
      <c r="AS27" s="46"/>
      <c r="AT27" s="48" t="str">
        <f t="shared" si="12"/>
        <v>-</v>
      </c>
      <c r="AU27" s="49"/>
      <c r="AV27" s="49"/>
      <c r="AW27" s="49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</row>
    <row r="28" spans="1:73" s="32" customFormat="1" hidden="1">
      <c r="A28" s="35">
        <v>20</v>
      </c>
      <c r="B28" s="186" t="s">
        <v>79</v>
      </c>
      <c r="C28" s="173"/>
      <c r="D28" s="175"/>
      <c r="E28" s="174"/>
      <c r="F28" s="176"/>
      <c r="G28" s="187"/>
      <c r="H28" s="187"/>
      <c r="I28" s="40">
        <f t="shared" si="2"/>
        <v>0</v>
      </c>
      <c r="J28" s="40">
        <f t="shared" si="3"/>
        <v>0</v>
      </c>
      <c r="K28" s="37">
        <v>17</v>
      </c>
      <c r="L28" s="40">
        <f>IF(K28=K27,0,SUMIF(K28:$K$60,K28,I28:$I$60))</f>
        <v>0</v>
      </c>
      <c r="M28" s="40">
        <f>IF(K28=K27,0,SUMIF(K28:$K$60,K28,J28:$J$60))</f>
        <v>0</v>
      </c>
      <c r="N28" s="39">
        <v>1</v>
      </c>
      <c r="O28" s="40">
        <f t="shared" si="4"/>
        <v>0</v>
      </c>
      <c r="P28" s="40">
        <f t="shared" si="5"/>
        <v>0</v>
      </c>
      <c r="Q28" s="75"/>
      <c r="R28" s="77"/>
      <c r="S28" s="76" t="str">
        <f t="shared" si="0"/>
        <v>-</v>
      </c>
      <c r="T28" s="42"/>
      <c r="U28" s="42"/>
      <c r="V28" s="41"/>
      <c r="W28" s="106" t="str">
        <f t="shared" si="6"/>
        <v>-</v>
      </c>
      <c r="X28" s="44"/>
      <c r="Y28" s="44"/>
      <c r="Z28" s="45" t="str">
        <f t="shared" si="7"/>
        <v>-</v>
      </c>
      <c r="AA28" s="46">
        <v>1</v>
      </c>
      <c r="AB28" s="46"/>
      <c r="AC28" s="98"/>
      <c r="AD28" s="45" t="str">
        <f t="shared" si="8"/>
        <v>-</v>
      </c>
      <c r="AE28" s="45" t="str">
        <f t="shared" si="9"/>
        <v>-</v>
      </c>
      <c r="AF28" s="47" t="str">
        <f t="shared" si="1"/>
        <v>-</v>
      </c>
      <c r="AG28" s="46"/>
      <c r="AH28" s="98"/>
      <c r="AI28" s="46"/>
      <c r="AJ28" s="98"/>
      <c r="AK28" s="46"/>
      <c r="AL28" s="43" t="str">
        <f>IF(AA28=1,IF(AK28=1,LOOKUP(AC28,'Tabela eletroduto'!$A$8:$A$25,'Tabela eletroduto'!$B$8:$B$25),IF(AK28=2,LOOKUP(AC28,'Tabela eletroduto'!$A$8:$A$25,'Tabela eletroduto'!$C$8:$C$25),IF(AK28=3,LOOKUP(AC28,'Tabela eletroduto'!$A$8:$A$25,'Tabela eletroduto'!$D$8:$D$25),IF(OR(AK28&gt;3,AK28&lt;1,AA28&lt;2,AA28&gt;3),"-")))),"-")</f>
        <v>-</v>
      </c>
      <c r="AM28" s="43" t="str">
        <f>IF(AA28=2,IF(AC28&gt;=25,LOOKUP(AC28,'Tabela eletroduto'!$A$32:$A$43,'Tabela eletroduto'!$D$32:$D$43)),"-")</f>
        <v>-</v>
      </c>
      <c r="AN28" s="43" t="str">
        <f t="shared" si="10"/>
        <v>-</v>
      </c>
      <c r="AO28" s="34"/>
      <c r="AP28" s="34"/>
      <c r="AQ28" s="34"/>
      <c r="AR28" s="48" t="str">
        <f t="shared" si="11"/>
        <v>-</v>
      </c>
      <c r="AS28" s="46"/>
      <c r="AT28" s="48" t="str">
        <f t="shared" si="12"/>
        <v>-</v>
      </c>
      <c r="AU28" s="49"/>
      <c r="AV28" s="49"/>
      <c r="AW28" s="4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</row>
    <row r="29" spans="1:73" s="32" customFormat="1" hidden="1">
      <c r="A29" s="35">
        <v>21</v>
      </c>
      <c r="B29" s="186" t="s">
        <v>79</v>
      </c>
      <c r="C29" s="173"/>
      <c r="D29" s="175"/>
      <c r="E29" s="174"/>
      <c r="F29" s="176"/>
      <c r="G29" s="187"/>
      <c r="H29" s="187"/>
      <c r="I29" s="40">
        <f t="shared" si="2"/>
        <v>0</v>
      </c>
      <c r="J29" s="40">
        <f t="shared" si="3"/>
        <v>0</v>
      </c>
      <c r="K29" s="37">
        <v>17</v>
      </c>
      <c r="L29" s="40">
        <f>IF(K29=K28,0,SUMIF(K29:$K$60,K29,I29:$I$60))</f>
        <v>0</v>
      </c>
      <c r="M29" s="40">
        <f>IF(K29=K28,0,SUMIF(K29:$K$60,K29,J29:$J$60))</f>
        <v>0</v>
      </c>
      <c r="N29" s="39">
        <v>1</v>
      </c>
      <c r="O29" s="40">
        <f t="shared" si="4"/>
        <v>0</v>
      </c>
      <c r="P29" s="40">
        <f t="shared" si="5"/>
        <v>0</v>
      </c>
      <c r="Q29" s="75"/>
      <c r="R29" s="77"/>
      <c r="S29" s="76" t="str">
        <f t="shared" si="0"/>
        <v>-</v>
      </c>
      <c r="T29" s="42"/>
      <c r="U29" s="42"/>
      <c r="V29" s="41"/>
      <c r="W29" s="106" t="str">
        <f t="shared" si="6"/>
        <v>-</v>
      </c>
      <c r="X29" s="44"/>
      <c r="Y29" s="44"/>
      <c r="Z29" s="45" t="str">
        <f t="shared" si="7"/>
        <v>-</v>
      </c>
      <c r="AA29" s="46">
        <v>1</v>
      </c>
      <c r="AB29" s="46"/>
      <c r="AC29" s="98"/>
      <c r="AD29" s="45" t="str">
        <f t="shared" si="8"/>
        <v>-</v>
      </c>
      <c r="AE29" s="45" t="str">
        <f t="shared" si="9"/>
        <v>-</v>
      </c>
      <c r="AF29" s="47" t="str">
        <f t="shared" si="1"/>
        <v>-</v>
      </c>
      <c r="AG29" s="46"/>
      <c r="AH29" s="98"/>
      <c r="AI29" s="46"/>
      <c r="AJ29" s="98"/>
      <c r="AK29" s="46"/>
      <c r="AL29" s="43" t="str">
        <f>IF(AA29=1,IF(AK29=1,LOOKUP(AC29,'Tabela eletroduto'!$A$8:$A$25,'Tabela eletroduto'!$B$8:$B$25),IF(AK29=2,LOOKUP(AC29,'Tabela eletroduto'!$A$8:$A$25,'Tabela eletroduto'!$C$8:$C$25),IF(AK29=3,LOOKUP(AC29,'Tabela eletroduto'!$A$8:$A$25,'Tabela eletroduto'!$D$8:$D$25),IF(OR(AK29&gt;3,AK29&lt;1,AA29&lt;2,AA29&gt;3),"-")))),"-")</f>
        <v>-</v>
      </c>
      <c r="AM29" s="43" t="str">
        <f>IF(AA29=2,IF(AC29&gt;=25,LOOKUP(AC29,'Tabela eletroduto'!$A$32:$A$43,'Tabela eletroduto'!$D$32:$D$43)),"-")</f>
        <v>-</v>
      </c>
      <c r="AN29" s="43" t="str">
        <f t="shared" si="10"/>
        <v>-</v>
      </c>
      <c r="AO29" s="34"/>
      <c r="AP29" s="34"/>
      <c r="AQ29" s="34"/>
      <c r="AR29" s="48" t="str">
        <f t="shared" si="11"/>
        <v>-</v>
      </c>
      <c r="AS29" s="46"/>
      <c r="AT29" s="48" t="str">
        <f t="shared" si="12"/>
        <v>-</v>
      </c>
      <c r="AU29" s="49"/>
      <c r="AV29" s="49"/>
      <c r="AW29" s="49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</row>
    <row r="30" spans="1:73" s="32" customFormat="1" hidden="1">
      <c r="A30" s="35">
        <v>22</v>
      </c>
      <c r="B30" s="186" t="s">
        <v>79</v>
      </c>
      <c r="C30" s="173"/>
      <c r="D30" s="175"/>
      <c r="E30" s="174"/>
      <c r="F30" s="176"/>
      <c r="G30" s="187"/>
      <c r="H30" s="187"/>
      <c r="I30" s="40">
        <f t="shared" si="2"/>
        <v>0</v>
      </c>
      <c r="J30" s="40">
        <f t="shared" si="3"/>
        <v>0</v>
      </c>
      <c r="K30" s="37">
        <v>17</v>
      </c>
      <c r="L30" s="40">
        <f>IF(K30=K29,0,SUMIF(K30:$K$60,K30,I30:$I$60))</f>
        <v>0</v>
      </c>
      <c r="M30" s="40">
        <f>IF(K30=K29,0,SUMIF(K30:$K$60,K30,J30:$J$60))</f>
        <v>0</v>
      </c>
      <c r="N30" s="39">
        <v>1</v>
      </c>
      <c r="O30" s="40">
        <f t="shared" si="4"/>
        <v>0</v>
      </c>
      <c r="P30" s="40">
        <f t="shared" si="5"/>
        <v>0</v>
      </c>
      <c r="Q30" s="75"/>
      <c r="R30" s="77"/>
      <c r="S30" s="76" t="str">
        <f t="shared" si="0"/>
        <v>-</v>
      </c>
      <c r="T30" s="42"/>
      <c r="U30" s="42"/>
      <c r="V30" s="41"/>
      <c r="W30" s="106" t="str">
        <f t="shared" si="6"/>
        <v>-</v>
      </c>
      <c r="X30" s="44"/>
      <c r="Y30" s="44"/>
      <c r="Z30" s="45" t="str">
        <f t="shared" si="7"/>
        <v>-</v>
      </c>
      <c r="AA30" s="46">
        <v>1</v>
      </c>
      <c r="AB30" s="46"/>
      <c r="AC30" s="98"/>
      <c r="AD30" s="45" t="str">
        <f t="shared" si="8"/>
        <v>-</v>
      </c>
      <c r="AE30" s="45" t="str">
        <f t="shared" si="9"/>
        <v>-</v>
      </c>
      <c r="AF30" s="47" t="str">
        <f t="shared" si="1"/>
        <v>-</v>
      </c>
      <c r="AG30" s="46"/>
      <c r="AH30" s="98"/>
      <c r="AI30" s="46"/>
      <c r="AJ30" s="98"/>
      <c r="AK30" s="46"/>
      <c r="AL30" s="43" t="str">
        <f>IF(AA30=1,IF(AK30=1,LOOKUP(AC30,'Tabela eletroduto'!$A$8:$A$25,'Tabela eletroduto'!$B$8:$B$25),IF(AK30=2,LOOKUP(AC30,'Tabela eletroduto'!$A$8:$A$25,'Tabela eletroduto'!$C$8:$C$25),IF(AK30=3,LOOKUP(AC30,'Tabela eletroduto'!$A$8:$A$25,'Tabela eletroduto'!$D$8:$D$25),IF(OR(AK30&gt;3,AK30&lt;1,AA30&lt;2,AA30&gt;3),"-")))),"-")</f>
        <v>-</v>
      </c>
      <c r="AM30" s="43" t="str">
        <f>IF(AA30=2,IF(AC30&gt;=25,LOOKUP(AC30,'Tabela eletroduto'!$A$32:$A$43,'Tabela eletroduto'!$D$32:$D$43)),"-")</f>
        <v>-</v>
      </c>
      <c r="AN30" s="43" t="str">
        <f t="shared" si="10"/>
        <v>-</v>
      </c>
      <c r="AO30" s="34"/>
      <c r="AP30" s="34"/>
      <c r="AQ30" s="34"/>
      <c r="AR30" s="48" t="str">
        <f t="shared" si="11"/>
        <v>-</v>
      </c>
      <c r="AS30" s="46"/>
      <c r="AT30" s="48" t="str">
        <f t="shared" si="12"/>
        <v>-</v>
      </c>
      <c r="AU30" s="49"/>
      <c r="AV30" s="49"/>
      <c r="AW30" s="4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</row>
    <row r="31" spans="1:73" s="32" customFormat="1" hidden="1">
      <c r="A31" s="35">
        <v>23</v>
      </c>
      <c r="B31" s="188" t="s">
        <v>79</v>
      </c>
      <c r="C31" s="189"/>
      <c r="D31" s="190"/>
      <c r="E31" s="191"/>
      <c r="F31" s="192"/>
      <c r="G31" s="193"/>
      <c r="H31" s="193"/>
      <c r="I31" s="172">
        <f t="shared" si="2"/>
        <v>0</v>
      </c>
      <c r="J31" s="172">
        <f t="shared" si="3"/>
        <v>0</v>
      </c>
      <c r="K31" s="171">
        <v>17</v>
      </c>
      <c r="L31" s="172">
        <f>IF(K31=K30,0,SUMIF(K31:$K$60,K31,I31:$I$60))</f>
        <v>0</v>
      </c>
      <c r="M31" s="40">
        <f>IF(K31=K30,0,SUMIF(K31:$K$60,K31,J31:$J$60))</f>
        <v>0</v>
      </c>
      <c r="N31" s="39">
        <v>1</v>
      </c>
      <c r="O31" s="40">
        <f t="shared" si="4"/>
        <v>0</v>
      </c>
      <c r="P31" s="40">
        <f t="shared" si="5"/>
        <v>0</v>
      </c>
      <c r="Q31" s="75"/>
      <c r="R31" s="77"/>
      <c r="S31" s="76" t="str">
        <f t="shared" si="0"/>
        <v>-</v>
      </c>
      <c r="T31" s="42"/>
      <c r="U31" s="42"/>
      <c r="V31" s="41"/>
      <c r="W31" s="106" t="str">
        <f t="shared" si="6"/>
        <v>-</v>
      </c>
      <c r="X31" s="44"/>
      <c r="Y31" s="44"/>
      <c r="Z31" s="45" t="str">
        <f t="shared" si="7"/>
        <v>-</v>
      </c>
      <c r="AA31" s="46">
        <v>1</v>
      </c>
      <c r="AB31" s="46"/>
      <c r="AC31" s="98"/>
      <c r="AD31" s="45" t="str">
        <f t="shared" si="8"/>
        <v>-</v>
      </c>
      <c r="AE31" s="45" t="str">
        <f t="shared" si="9"/>
        <v>-</v>
      </c>
      <c r="AF31" s="47" t="str">
        <f t="shared" si="1"/>
        <v>-</v>
      </c>
      <c r="AG31" s="46"/>
      <c r="AH31" s="98"/>
      <c r="AI31" s="46"/>
      <c r="AJ31" s="98"/>
      <c r="AK31" s="46"/>
      <c r="AL31" s="43" t="str">
        <f>IF(AA31=1,IF(AK31=1,LOOKUP(AC31,'Tabela eletroduto'!$A$8:$A$25,'Tabela eletroduto'!$B$8:$B$25),IF(AK31=2,LOOKUP(AC31,'Tabela eletroduto'!$A$8:$A$25,'Tabela eletroduto'!$C$8:$C$25),IF(AK31=3,LOOKUP(AC31,'Tabela eletroduto'!$A$8:$A$25,'Tabela eletroduto'!$D$8:$D$25),IF(OR(AK31&gt;3,AK31&lt;1,AA31&lt;2,AA31&gt;3),"-")))),"-")</f>
        <v>-</v>
      </c>
      <c r="AM31" s="43" t="str">
        <f>IF(AA31=2,IF(AC31&gt;=25,LOOKUP(AC31,'Tabela eletroduto'!$A$32:$A$43,'Tabela eletroduto'!$D$32:$D$43)),"-")</f>
        <v>-</v>
      </c>
      <c r="AN31" s="43" t="str">
        <f t="shared" si="10"/>
        <v>-</v>
      </c>
      <c r="AO31" s="34"/>
      <c r="AP31" s="34"/>
      <c r="AQ31" s="34"/>
      <c r="AR31" s="48" t="str">
        <f t="shared" si="11"/>
        <v>-</v>
      </c>
      <c r="AS31" s="46"/>
      <c r="AT31" s="48" t="str">
        <f t="shared" si="12"/>
        <v>-</v>
      </c>
      <c r="AU31" s="49"/>
      <c r="AV31" s="49"/>
      <c r="AW31" s="49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</row>
    <row r="32" spans="1:73" s="32" customFormat="1" hidden="1">
      <c r="A32" s="170">
        <v>24</v>
      </c>
      <c r="B32" s="178" t="s">
        <v>77</v>
      </c>
      <c r="C32" s="179"/>
      <c r="D32" s="181"/>
      <c r="E32" s="180"/>
      <c r="F32" s="182"/>
      <c r="G32" s="179"/>
      <c r="H32" s="183"/>
      <c r="I32" s="40">
        <f t="shared" si="2"/>
        <v>0</v>
      </c>
      <c r="J32" s="40">
        <f t="shared" si="3"/>
        <v>0</v>
      </c>
      <c r="K32" s="37">
        <v>18</v>
      </c>
      <c r="L32" s="40">
        <f>IF(K32=K31,0,SUMIF(K32:$K$60,K32,I32:$I$60))</f>
        <v>0</v>
      </c>
      <c r="M32" s="40">
        <f>IF(K32=K31,0,SUMIF(K32:$K$60,K32,J32:$J$60))</f>
        <v>0</v>
      </c>
      <c r="N32" s="39">
        <v>1</v>
      </c>
      <c r="O32" s="40">
        <f t="shared" si="4"/>
        <v>0</v>
      </c>
      <c r="P32" s="40">
        <f t="shared" si="5"/>
        <v>0</v>
      </c>
      <c r="Q32" s="75"/>
      <c r="R32" s="77"/>
      <c r="S32" s="76" t="str">
        <f t="shared" si="0"/>
        <v>-</v>
      </c>
      <c r="T32" s="42"/>
      <c r="U32" s="42"/>
      <c r="V32" s="41"/>
      <c r="W32" s="106" t="str">
        <f t="shared" si="6"/>
        <v>-</v>
      </c>
      <c r="X32" s="44"/>
      <c r="Y32" s="44"/>
      <c r="Z32" s="45" t="str">
        <f t="shared" si="7"/>
        <v>-</v>
      </c>
      <c r="AA32" s="46">
        <v>1</v>
      </c>
      <c r="AB32" s="46"/>
      <c r="AC32" s="98"/>
      <c r="AD32" s="45" t="str">
        <f t="shared" si="8"/>
        <v>-</v>
      </c>
      <c r="AE32" s="45" t="str">
        <f t="shared" si="9"/>
        <v>-</v>
      </c>
      <c r="AF32" s="47" t="str">
        <f t="shared" si="1"/>
        <v>-</v>
      </c>
      <c r="AG32" s="46"/>
      <c r="AH32" s="98"/>
      <c r="AI32" s="46"/>
      <c r="AJ32" s="98"/>
      <c r="AK32" s="46"/>
      <c r="AL32" s="43" t="str">
        <f>IF(AA32=1,IF(AK32=1,LOOKUP(AC32,'Tabela eletroduto'!$A$8:$A$25,'Tabela eletroduto'!$B$8:$B$25),IF(AK32=2,LOOKUP(AC32,'Tabela eletroduto'!$A$8:$A$25,'Tabela eletroduto'!$C$8:$C$25),IF(AK32=3,LOOKUP(AC32,'Tabela eletroduto'!$A$8:$A$25,'Tabela eletroduto'!$D$8:$D$25),IF(OR(AK32&gt;3,AK32&lt;1,AA32&lt;2,AA32&gt;3),"-")))),"-")</f>
        <v>-</v>
      </c>
      <c r="AM32" s="43" t="str">
        <f>IF(AA32=2,IF(AC32&gt;=25,LOOKUP(AC32,'Tabela eletroduto'!$A$32:$A$43,'Tabela eletroduto'!$D$32:$D$43)),"-")</f>
        <v>-</v>
      </c>
      <c r="AN32" s="43" t="str">
        <f t="shared" si="10"/>
        <v>-</v>
      </c>
      <c r="AO32" s="34"/>
      <c r="AP32" s="34"/>
      <c r="AQ32" s="34"/>
      <c r="AR32" s="48" t="str">
        <f t="shared" si="11"/>
        <v>-</v>
      </c>
      <c r="AS32" s="46"/>
      <c r="AT32" s="48" t="str">
        <f t="shared" si="12"/>
        <v>-</v>
      </c>
      <c r="AU32" s="49"/>
      <c r="AV32" s="49"/>
      <c r="AW32" s="49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</row>
    <row r="33" spans="1:73" s="32" customFormat="1" hidden="1">
      <c r="A33" s="170">
        <v>25</v>
      </c>
      <c r="B33" s="178" t="s">
        <v>77</v>
      </c>
      <c r="C33" s="179"/>
      <c r="D33" s="181"/>
      <c r="E33" s="180"/>
      <c r="F33" s="182"/>
      <c r="G33" s="179"/>
      <c r="H33" s="183"/>
      <c r="I33" s="40">
        <f t="shared" si="2"/>
        <v>0</v>
      </c>
      <c r="J33" s="40">
        <f t="shared" si="3"/>
        <v>0</v>
      </c>
      <c r="K33" s="37">
        <v>19</v>
      </c>
      <c r="L33" s="40">
        <f>IF(K33=K32,0,SUMIF(K33:$K$60,K33,I33:$I$60))</f>
        <v>0</v>
      </c>
      <c r="M33" s="40">
        <f>IF(K33=K32,0,SUMIF(K33:$K$60,K33,J33:$J$60))</f>
        <v>0</v>
      </c>
      <c r="N33" s="39">
        <v>1</v>
      </c>
      <c r="O33" s="40">
        <f t="shared" si="4"/>
        <v>0</v>
      </c>
      <c r="P33" s="40">
        <f t="shared" si="5"/>
        <v>0</v>
      </c>
      <c r="Q33" s="75"/>
      <c r="R33" s="77"/>
      <c r="S33" s="76" t="str">
        <f t="shared" si="0"/>
        <v>-</v>
      </c>
      <c r="T33" s="42"/>
      <c r="U33" s="42"/>
      <c r="V33" s="41"/>
      <c r="W33" s="106" t="str">
        <f t="shared" si="6"/>
        <v>-</v>
      </c>
      <c r="X33" s="44"/>
      <c r="Y33" s="44"/>
      <c r="Z33" s="45" t="str">
        <f t="shared" si="7"/>
        <v>-</v>
      </c>
      <c r="AA33" s="46">
        <v>1</v>
      </c>
      <c r="AB33" s="46"/>
      <c r="AC33" s="98"/>
      <c r="AD33" s="45" t="str">
        <f t="shared" si="8"/>
        <v>-</v>
      </c>
      <c r="AE33" s="45" t="str">
        <f t="shared" si="9"/>
        <v>-</v>
      </c>
      <c r="AF33" s="47" t="str">
        <f t="shared" si="1"/>
        <v>-</v>
      </c>
      <c r="AG33" s="46"/>
      <c r="AH33" s="98"/>
      <c r="AI33" s="46"/>
      <c r="AJ33" s="98"/>
      <c r="AK33" s="46"/>
      <c r="AL33" s="43" t="str">
        <f>IF(AA33=1,IF(AK33=1,LOOKUP(AC33,'Tabela eletroduto'!$A$8:$A$25,'Tabela eletroduto'!$B$8:$B$25),IF(AK33=2,LOOKUP(AC33,'Tabela eletroduto'!$A$8:$A$25,'Tabela eletroduto'!$C$8:$C$25),IF(AK33=3,LOOKUP(AC33,'Tabela eletroduto'!$A$8:$A$25,'Tabela eletroduto'!$D$8:$D$25),IF(OR(AK33&gt;3,AK33&lt;1,AA33&lt;2,AA33&gt;3),"-")))),"-")</f>
        <v>-</v>
      </c>
      <c r="AM33" s="43" t="str">
        <f>IF(AA33=2,IF(AC33&gt;=25,LOOKUP(AC33,'Tabela eletroduto'!$A$32:$A$43,'Tabela eletroduto'!$D$32:$D$43)),"-")</f>
        <v>-</v>
      </c>
      <c r="AN33" s="43" t="str">
        <f t="shared" si="10"/>
        <v>-</v>
      </c>
      <c r="AO33" s="34"/>
      <c r="AP33" s="34"/>
      <c r="AQ33" s="34"/>
      <c r="AR33" s="48" t="str">
        <f t="shared" si="11"/>
        <v>-</v>
      </c>
      <c r="AS33" s="46"/>
      <c r="AT33" s="48" t="str">
        <f t="shared" si="12"/>
        <v>-</v>
      </c>
      <c r="AU33" s="49"/>
      <c r="AV33" s="49"/>
      <c r="AW33" s="49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</row>
    <row r="34" spans="1:73" s="32" customFormat="1" hidden="1">
      <c r="A34" s="170">
        <v>26</v>
      </c>
      <c r="B34" s="178" t="s">
        <v>79</v>
      </c>
      <c r="C34" s="179"/>
      <c r="D34" s="181"/>
      <c r="E34" s="180"/>
      <c r="F34" s="182"/>
      <c r="G34" s="179"/>
      <c r="H34" s="183"/>
      <c r="I34" s="40">
        <f t="shared" si="2"/>
        <v>0</v>
      </c>
      <c r="J34" s="40">
        <f t="shared" si="3"/>
        <v>0</v>
      </c>
      <c r="K34" s="37"/>
      <c r="L34" s="40"/>
      <c r="M34" s="40"/>
      <c r="N34" s="39"/>
      <c r="O34" s="40"/>
      <c r="P34" s="40"/>
      <c r="Q34" s="75"/>
      <c r="R34" s="77"/>
      <c r="S34" s="76"/>
      <c r="T34" s="42"/>
      <c r="U34" s="42"/>
      <c r="V34" s="41"/>
      <c r="W34" s="106"/>
      <c r="X34" s="44"/>
      <c r="Y34" s="44"/>
      <c r="Z34" s="45"/>
      <c r="AA34" s="46">
        <v>1</v>
      </c>
      <c r="AB34" s="46"/>
      <c r="AC34" s="98"/>
      <c r="AD34" s="45"/>
      <c r="AE34" s="45"/>
      <c r="AF34" s="47"/>
      <c r="AG34" s="46"/>
      <c r="AH34" s="98"/>
      <c r="AI34" s="46"/>
      <c r="AJ34" s="98"/>
      <c r="AK34" s="46"/>
      <c r="AL34" s="43"/>
      <c r="AM34" s="43"/>
      <c r="AN34" s="43"/>
      <c r="AO34" s="34"/>
      <c r="AP34" s="34"/>
      <c r="AQ34" s="34"/>
      <c r="AR34" s="48"/>
      <c r="AS34" s="46"/>
      <c r="AT34" s="48"/>
      <c r="AU34" s="49"/>
      <c r="AV34" s="49"/>
      <c r="AW34" s="49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</row>
    <row r="35" spans="1:73" s="32" customFormat="1" hidden="1">
      <c r="A35" s="170">
        <v>27</v>
      </c>
      <c r="B35" s="178" t="s">
        <v>77</v>
      </c>
      <c r="C35" s="179"/>
      <c r="D35" s="181"/>
      <c r="E35" s="180"/>
      <c r="F35" s="182"/>
      <c r="G35" s="179"/>
      <c r="H35" s="183"/>
      <c r="I35" s="40">
        <f t="shared" si="2"/>
        <v>0</v>
      </c>
      <c r="J35" s="40">
        <f t="shared" si="3"/>
        <v>0</v>
      </c>
      <c r="K35" s="37">
        <v>19</v>
      </c>
      <c r="L35" s="40">
        <f>IF(K35=K33,0,SUMIF(K35:$K$60,K35,I35:$I$60))</f>
        <v>0</v>
      </c>
      <c r="M35" s="40">
        <f>IF(K35=K33,0,SUMIF(K35:$K$60,K35,J35:$J$60))</f>
        <v>0</v>
      </c>
      <c r="N35" s="39">
        <v>1</v>
      </c>
      <c r="O35" s="40">
        <f t="shared" si="4"/>
        <v>0</v>
      </c>
      <c r="P35" s="40">
        <f t="shared" si="5"/>
        <v>0</v>
      </c>
      <c r="Q35" s="75"/>
      <c r="R35" s="77"/>
      <c r="S35" s="76" t="str">
        <f t="shared" si="0"/>
        <v>-</v>
      </c>
      <c r="T35" s="42"/>
      <c r="U35" s="42"/>
      <c r="V35" s="41"/>
      <c r="W35" s="106" t="str">
        <f t="shared" si="6"/>
        <v>-</v>
      </c>
      <c r="X35" s="44"/>
      <c r="Y35" s="44"/>
      <c r="Z35" s="45" t="str">
        <f t="shared" si="7"/>
        <v>-</v>
      </c>
      <c r="AA35" s="46">
        <v>1</v>
      </c>
      <c r="AB35" s="46"/>
      <c r="AC35" s="98"/>
      <c r="AD35" s="45" t="str">
        <f t="shared" si="8"/>
        <v>-</v>
      </c>
      <c r="AE35" s="45" t="str">
        <f t="shared" si="9"/>
        <v>-</v>
      </c>
      <c r="AF35" s="47" t="str">
        <f>IF(AB35=0,"-",IF(AC35=0,0,AE35+$AE$61))</f>
        <v>-</v>
      </c>
      <c r="AG35" s="46"/>
      <c r="AH35" s="98"/>
      <c r="AI35" s="46"/>
      <c r="AJ35" s="98"/>
      <c r="AK35" s="46"/>
      <c r="AL35" s="43" t="str">
        <f>IF(AA35=1,IF(AK35=1,LOOKUP(AC35,'Tabela eletroduto'!$A$8:$A$25,'Tabela eletroduto'!$B$8:$B$25),IF(AK35=2,LOOKUP(AC35,'Tabela eletroduto'!$A$8:$A$25,'Tabela eletroduto'!$C$8:$C$25),IF(AK35=3,LOOKUP(AC35,'Tabela eletroduto'!$A$8:$A$25,'Tabela eletroduto'!$D$8:$D$25),IF(OR(AK35&gt;3,AK35&lt;1,AA35&lt;2,AA35&gt;3),"-")))),"-")</f>
        <v>-</v>
      </c>
      <c r="AM35" s="43" t="str">
        <f>IF(AA35=2,IF(AC35&gt;=25,LOOKUP(AC35,'Tabela eletroduto'!$A$32:$A$43,'Tabela eletroduto'!$D$32:$D$43)),"-")</f>
        <v>-</v>
      </c>
      <c r="AN35" s="43" t="str">
        <f t="shared" si="10"/>
        <v>-</v>
      </c>
      <c r="AO35" s="34"/>
      <c r="AP35" s="34"/>
      <c r="AQ35" s="34"/>
      <c r="AR35" s="48" t="str">
        <f t="shared" si="11"/>
        <v>-</v>
      </c>
      <c r="AS35" s="46"/>
      <c r="AT35" s="48" t="str">
        <f t="shared" si="12"/>
        <v>-</v>
      </c>
      <c r="AU35" s="49"/>
      <c r="AV35" s="49"/>
      <c r="AW35" s="4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</row>
    <row r="36" spans="1:73" s="32" customFormat="1" hidden="1">
      <c r="A36" s="170">
        <v>28</v>
      </c>
      <c r="B36" s="194" t="s">
        <v>77</v>
      </c>
      <c r="C36" s="194"/>
      <c r="D36" s="177"/>
      <c r="E36" s="194"/>
      <c r="F36" s="177"/>
      <c r="G36" s="194"/>
      <c r="H36" s="195"/>
      <c r="I36" s="40">
        <f t="shared" si="2"/>
        <v>0</v>
      </c>
      <c r="J36" s="40">
        <f t="shared" si="3"/>
        <v>0</v>
      </c>
      <c r="K36" s="37">
        <v>20</v>
      </c>
      <c r="L36" s="40">
        <f>IF(K36=K35,0,SUMIF(K36:$K$60,K36,I36:$I$60))</f>
        <v>0</v>
      </c>
      <c r="M36" s="40">
        <f>IF(K36=K35,0,SUMIF(K36:$K$60,K36,J36:$J$60))</f>
        <v>0</v>
      </c>
      <c r="N36" s="39">
        <v>1</v>
      </c>
      <c r="O36" s="40">
        <f t="shared" si="4"/>
        <v>0</v>
      </c>
      <c r="P36" s="40">
        <f t="shared" si="5"/>
        <v>0</v>
      </c>
      <c r="Q36" s="75"/>
      <c r="R36" s="77"/>
      <c r="S36" s="76" t="str">
        <f t="shared" si="0"/>
        <v>-</v>
      </c>
      <c r="T36" s="42"/>
      <c r="U36" s="42"/>
      <c r="V36" s="41"/>
      <c r="W36" s="106" t="str">
        <f t="shared" si="6"/>
        <v>-</v>
      </c>
      <c r="X36" s="44"/>
      <c r="Y36" s="44"/>
      <c r="Z36" s="45" t="str">
        <f t="shared" si="7"/>
        <v>-</v>
      </c>
      <c r="AA36" s="46">
        <v>1</v>
      </c>
      <c r="AB36" s="46"/>
      <c r="AC36" s="98"/>
      <c r="AD36" s="45" t="str">
        <f t="shared" si="8"/>
        <v>-</v>
      </c>
      <c r="AE36" s="45" t="str">
        <f t="shared" si="9"/>
        <v>-</v>
      </c>
      <c r="AF36" s="47" t="str">
        <f>IF(AB36=0,"-",IF(AC36=0,0,AE36+$AE$61))</f>
        <v>-</v>
      </c>
      <c r="AG36" s="46"/>
      <c r="AH36" s="98"/>
      <c r="AI36" s="46"/>
      <c r="AJ36" s="98"/>
      <c r="AK36" s="46"/>
      <c r="AL36" s="43" t="str">
        <f>IF(AA36=1,IF(AK36=1,LOOKUP(AC36,'Tabela eletroduto'!$A$8:$A$25,'Tabela eletroduto'!$B$8:$B$25),IF(AK36=2,LOOKUP(AC36,'Tabela eletroduto'!$A$8:$A$25,'Tabela eletroduto'!$C$8:$C$25),IF(AK36=3,LOOKUP(AC36,'Tabela eletroduto'!$A$8:$A$25,'Tabela eletroduto'!$D$8:$D$25),IF(OR(AK36&gt;3,AK36&lt;1,AA36&lt;2,AA36&gt;3),"-")))),"-")</f>
        <v>-</v>
      </c>
      <c r="AM36" s="43" t="str">
        <f>IF(AA36=2,IF(AC36&gt;=25,LOOKUP(AC36,'Tabela eletroduto'!$A$32:$A$43,'Tabela eletroduto'!$D$32:$D$43)),"-")</f>
        <v>-</v>
      </c>
      <c r="AN36" s="43" t="str">
        <f t="shared" si="10"/>
        <v>-</v>
      </c>
      <c r="AO36" s="34"/>
      <c r="AP36" s="34"/>
      <c r="AQ36" s="34"/>
      <c r="AR36" s="48" t="str">
        <f t="shared" si="11"/>
        <v>-</v>
      </c>
      <c r="AS36" s="46"/>
      <c r="AT36" s="48" t="str">
        <f t="shared" si="12"/>
        <v>-</v>
      </c>
      <c r="AU36" s="49"/>
      <c r="AV36" s="49"/>
      <c r="AW36" s="4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</row>
    <row r="37" spans="1:73" s="32" customFormat="1" hidden="1">
      <c r="A37" s="170">
        <v>29</v>
      </c>
      <c r="B37" s="194" t="s">
        <v>79</v>
      </c>
      <c r="C37" s="194"/>
      <c r="D37" s="177"/>
      <c r="E37" s="194"/>
      <c r="F37" s="177"/>
      <c r="G37" s="194"/>
      <c r="H37" s="195"/>
      <c r="I37" s="40"/>
      <c r="J37" s="40"/>
      <c r="K37" s="37">
        <v>21</v>
      </c>
      <c r="L37" s="40"/>
      <c r="M37" s="40"/>
      <c r="N37" s="39"/>
      <c r="O37" s="40"/>
      <c r="P37" s="40"/>
      <c r="Q37" s="75"/>
      <c r="R37" s="77"/>
      <c r="S37" s="76"/>
      <c r="T37" s="42"/>
      <c r="U37" s="42"/>
      <c r="V37" s="41"/>
      <c r="W37" s="106"/>
      <c r="X37" s="44"/>
      <c r="Y37" s="44"/>
      <c r="Z37" s="45"/>
      <c r="AA37" s="46">
        <v>1</v>
      </c>
      <c r="AB37" s="46"/>
      <c r="AC37" s="98"/>
      <c r="AD37" s="45"/>
      <c r="AE37" s="45"/>
      <c r="AF37" s="47"/>
      <c r="AG37" s="46"/>
      <c r="AH37" s="98"/>
      <c r="AI37" s="46"/>
      <c r="AJ37" s="98"/>
      <c r="AK37" s="46"/>
      <c r="AL37" s="43"/>
      <c r="AM37" s="43"/>
      <c r="AN37" s="43"/>
      <c r="AO37" s="34"/>
      <c r="AP37" s="34"/>
      <c r="AQ37" s="34"/>
      <c r="AR37" s="48"/>
      <c r="AS37" s="46"/>
      <c r="AT37" s="48"/>
      <c r="AU37" s="49"/>
      <c r="AV37" s="49"/>
      <c r="AW37" s="4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</row>
    <row r="38" spans="1:73" s="32" customFormat="1" ht="15.75" hidden="1" customHeight="1">
      <c r="A38" s="35">
        <v>30</v>
      </c>
      <c r="B38" s="194" t="s">
        <v>77</v>
      </c>
      <c r="C38" s="194"/>
      <c r="D38" s="194"/>
      <c r="E38" s="194"/>
      <c r="F38" s="194"/>
      <c r="G38" s="194"/>
      <c r="H38" s="195"/>
      <c r="I38" s="40">
        <f t="shared" si="2"/>
        <v>0</v>
      </c>
      <c r="J38" s="40">
        <f t="shared" si="3"/>
        <v>0</v>
      </c>
      <c r="K38" s="37">
        <v>21</v>
      </c>
      <c r="L38" s="40">
        <f>IF(K38=K36,0,SUMIF(K38:$K$60,K38,I38:$I$60))</f>
        <v>0</v>
      </c>
      <c r="M38" s="40">
        <f>IF(K38=K36,0,SUMIF(K38:$K$60,K38,J38:$J$60))</f>
        <v>0</v>
      </c>
      <c r="N38" s="39">
        <v>1</v>
      </c>
      <c r="O38" s="40">
        <f t="shared" si="4"/>
        <v>0</v>
      </c>
      <c r="P38" s="40">
        <f t="shared" si="5"/>
        <v>0</v>
      </c>
      <c r="Q38" s="75"/>
      <c r="R38" s="77"/>
      <c r="S38" s="76" t="str">
        <f t="shared" si="0"/>
        <v>-</v>
      </c>
      <c r="T38" s="42"/>
      <c r="U38" s="42"/>
      <c r="V38" s="41"/>
      <c r="W38" s="106" t="str">
        <f t="shared" si="6"/>
        <v>-</v>
      </c>
      <c r="X38" s="44"/>
      <c r="Y38" s="44"/>
      <c r="Z38" s="45" t="str">
        <f t="shared" si="7"/>
        <v>-</v>
      </c>
      <c r="AA38" s="46">
        <v>1</v>
      </c>
      <c r="AB38" s="46"/>
      <c r="AC38" s="98"/>
      <c r="AD38" s="45" t="str">
        <f t="shared" si="8"/>
        <v>-</v>
      </c>
      <c r="AE38" s="45" t="str">
        <f t="shared" si="9"/>
        <v>-</v>
      </c>
      <c r="AF38" s="47" t="str">
        <f t="shared" ref="AF38:AF60" si="13">IF(AB38=0,"-",IF(AC38=0,0,AE38+$AE$61))</f>
        <v>-</v>
      </c>
      <c r="AG38" s="46"/>
      <c r="AH38" s="98"/>
      <c r="AI38" s="46"/>
      <c r="AJ38" s="98"/>
      <c r="AK38" s="46"/>
      <c r="AL38" s="43" t="str">
        <f>IF(AA38=1,IF(AK38=1,LOOKUP(AC38,'Tabela eletroduto'!$A$8:$A$25,'Tabela eletroduto'!$B$8:$B$25),IF(AK38=2,LOOKUP(AC38,'Tabela eletroduto'!$A$8:$A$25,'Tabela eletroduto'!$C$8:$C$25),IF(AK38=3,LOOKUP(AC38,'Tabela eletroduto'!$A$8:$A$25,'Tabela eletroduto'!$D$8:$D$25),IF(OR(AK38&gt;3,AK38&lt;1,AA38&lt;2,AA38&gt;3),"-")))),"-")</f>
        <v>-</v>
      </c>
      <c r="AM38" s="43" t="str">
        <f>IF(AA38=2,IF(AC38&gt;=25,LOOKUP(AC38,'Tabela eletroduto'!$A$32:$A$43,'Tabela eletroduto'!$D$32:$D$43)),"-")</f>
        <v>-</v>
      </c>
      <c r="AN38" s="43" t="str">
        <f t="shared" si="10"/>
        <v>-</v>
      </c>
      <c r="AO38" s="34"/>
      <c r="AP38" s="34"/>
      <c r="AQ38" s="34"/>
      <c r="AR38" s="48" t="str">
        <f t="shared" si="11"/>
        <v>-</v>
      </c>
      <c r="AS38" s="46"/>
      <c r="AT38" s="48" t="str">
        <f t="shared" si="12"/>
        <v>-</v>
      </c>
      <c r="AU38" s="49"/>
      <c r="AV38" s="49"/>
      <c r="AW38" s="4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</row>
    <row r="39" spans="1:73" s="32" customFormat="1" hidden="1">
      <c r="A39" s="35">
        <v>31</v>
      </c>
      <c r="B39" s="196" t="s">
        <v>77</v>
      </c>
      <c r="C39" s="196"/>
      <c r="D39" s="196"/>
      <c r="E39" s="196"/>
      <c r="F39" s="196"/>
      <c r="G39" s="196"/>
      <c r="H39" s="197"/>
      <c r="I39" s="40">
        <f t="shared" si="2"/>
        <v>0</v>
      </c>
      <c r="J39" s="40">
        <f t="shared" si="3"/>
        <v>0</v>
      </c>
      <c r="K39" s="37">
        <v>22</v>
      </c>
      <c r="L39" s="40">
        <f>IF(K39=K38,0,SUMIF(K39:$K$60,K39,I39:$I$60))</f>
        <v>0</v>
      </c>
      <c r="M39" s="40">
        <f>IF(K39=K38,0,SUMIF(K39:$K$60,K39,J39:$J$60))</f>
        <v>0</v>
      </c>
      <c r="N39" s="39">
        <v>1</v>
      </c>
      <c r="O39" s="40">
        <f t="shared" si="4"/>
        <v>0</v>
      </c>
      <c r="P39" s="40">
        <f t="shared" si="5"/>
        <v>0</v>
      </c>
      <c r="Q39" s="75"/>
      <c r="R39" s="77"/>
      <c r="S39" s="76" t="str">
        <f t="shared" si="0"/>
        <v>-</v>
      </c>
      <c r="T39" s="42"/>
      <c r="U39" s="42"/>
      <c r="V39" s="41"/>
      <c r="W39" s="106" t="str">
        <f t="shared" si="6"/>
        <v>-</v>
      </c>
      <c r="X39" s="44"/>
      <c r="Y39" s="44"/>
      <c r="Z39" s="45" t="str">
        <f t="shared" si="7"/>
        <v>-</v>
      </c>
      <c r="AA39" s="46">
        <v>1</v>
      </c>
      <c r="AB39" s="46"/>
      <c r="AC39" s="98"/>
      <c r="AD39" s="45" t="str">
        <f t="shared" si="8"/>
        <v>-</v>
      </c>
      <c r="AE39" s="45" t="str">
        <f t="shared" si="9"/>
        <v>-</v>
      </c>
      <c r="AF39" s="47" t="str">
        <f t="shared" si="13"/>
        <v>-</v>
      </c>
      <c r="AG39" s="46"/>
      <c r="AH39" s="98"/>
      <c r="AI39" s="46"/>
      <c r="AJ39" s="98"/>
      <c r="AK39" s="46"/>
      <c r="AL39" s="43" t="str">
        <f>IF(AA39=1,IF(AK39=1,LOOKUP(AC39,'Tabela eletroduto'!$A$8:$A$25,'Tabela eletroduto'!$B$8:$B$25),IF(AK39=2,LOOKUP(AC39,'Tabela eletroduto'!$A$8:$A$25,'Tabela eletroduto'!$C$8:$C$25),IF(AK39=3,LOOKUP(AC39,'Tabela eletroduto'!$A$8:$A$25,'Tabela eletroduto'!$D$8:$D$25),IF(OR(AK39&gt;3,AK39&lt;1,AA39&lt;2,AA39&gt;3),"-")))),"-")</f>
        <v>-</v>
      </c>
      <c r="AM39" s="43" t="str">
        <f>IF(AA39=2,IF(AC39&gt;=25,LOOKUP(AC39,'Tabela eletroduto'!$A$32:$A$43,'Tabela eletroduto'!$D$32:$D$43)),"-")</f>
        <v>-</v>
      </c>
      <c r="AN39" s="43" t="str">
        <f t="shared" si="10"/>
        <v>-</v>
      </c>
      <c r="AO39" s="34"/>
      <c r="AP39" s="34"/>
      <c r="AQ39" s="34"/>
      <c r="AR39" s="48" t="str">
        <f t="shared" si="11"/>
        <v>-</v>
      </c>
      <c r="AS39" s="46"/>
      <c r="AT39" s="48" t="str">
        <f t="shared" si="12"/>
        <v>-</v>
      </c>
      <c r="AU39" s="49"/>
      <c r="AV39" s="49"/>
      <c r="AW39" s="4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</row>
    <row r="40" spans="1:73" s="32" customFormat="1" hidden="1">
      <c r="A40" s="35">
        <v>32</v>
      </c>
      <c r="B40" s="196" t="s">
        <v>77</v>
      </c>
      <c r="C40" s="196"/>
      <c r="D40" s="196"/>
      <c r="E40" s="196"/>
      <c r="F40" s="196"/>
      <c r="G40" s="196"/>
      <c r="H40" s="197"/>
      <c r="I40" s="40">
        <f t="shared" si="2"/>
        <v>0</v>
      </c>
      <c r="J40" s="40">
        <f t="shared" si="3"/>
        <v>0</v>
      </c>
      <c r="K40" s="37">
        <v>23</v>
      </c>
      <c r="L40" s="40">
        <f>IF(K40=K39,0,SUMIF(K40:$K$60,K40,I40:$I$60))</f>
        <v>0</v>
      </c>
      <c r="M40" s="40">
        <f>IF(K40=K39,0,SUMIF(K40:$K$60,K40,J40:$J$60))</f>
        <v>0</v>
      </c>
      <c r="N40" s="39">
        <v>1</v>
      </c>
      <c r="O40" s="40">
        <f t="shared" si="4"/>
        <v>0</v>
      </c>
      <c r="P40" s="40">
        <f t="shared" si="5"/>
        <v>0</v>
      </c>
      <c r="Q40" s="75"/>
      <c r="R40" s="77"/>
      <c r="S40" s="76" t="str">
        <f t="shared" si="0"/>
        <v>-</v>
      </c>
      <c r="T40" s="42"/>
      <c r="U40" s="42"/>
      <c r="V40" s="41"/>
      <c r="W40" s="106" t="str">
        <f t="shared" si="6"/>
        <v>-</v>
      </c>
      <c r="X40" s="44"/>
      <c r="Y40" s="44"/>
      <c r="Z40" s="45" t="str">
        <f t="shared" si="7"/>
        <v>-</v>
      </c>
      <c r="AA40" s="46">
        <v>1</v>
      </c>
      <c r="AB40" s="46"/>
      <c r="AC40" s="98"/>
      <c r="AD40" s="45" t="str">
        <f t="shared" si="8"/>
        <v>-</v>
      </c>
      <c r="AE40" s="45" t="str">
        <f t="shared" si="9"/>
        <v>-</v>
      </c>
      <c r="AF40" s="47" t="str">
        <f t="shared" si="13"/>
        <v>-</v>
      </c>
      <c r="AG40" s="46"/>
      <c r="AH40" s="98"/>
      <c r="AI40" s="46"/>
      <c r="AJ40" s="98"/>
      <c r="AK40" s="46"/>
      <c r="AL40" s="43" t="str">
        <f>IF(AA40=1,IF(AK40=1,LOOKUP(AC40,'Tabela eletroduto'!$A$8:$A$25,'Tabela eletroduto'!$B$8:$B$25),IF(AK40=2,LOOKUP(AC40,'Tabela eletroduto'!$A$8:$A$25,'Tabela eletroduto'!$C$8:$C$25),IF(AK40=3,LOOKUP(AC40,'Tabela eletroduto'!$A$8:$A$25,'Tabela eletroduto'!$D$8:$D$25),IF(OR(AK40&gt;3,AK40&lt;1,AA40&lt;2,AA40&gt;3),"-")))),"-")</f>
        <v>-</v>
      </c>
      <c r="AM40" s="43" t="str">
        <f>IF(AA40=2,IF(AC40&gt;=25,LOOKUP(AC40,'Tabela eletroduto'!$A$32:$A$43,'Tabela eletroduto'!$D$32:$D$43)),"-")</f>
        <v>-</v>
      </c>
      <c r="AN40" s="43" t="str">
        <f t="shared" si="10"/>
        <v>-</v>
      </c>
      <c r="AO40" s="34"/>
      <c r="AP40" s="34"/>
      <c r="AQ40" s="34"/>
      <c r="AR40" s="48" t="str">
        <f t="shared" si="11"/>
        <v>-</v>
      </c>
      <c r="AS40" s="46"/>
      <c r="AT40" s="48" t="str">
        <f t="shared" si="12"/>
        <v>-</v>
      </c>
      <c r="AU40" s="49"/>
      <c r="AV40" s="49"/>
      <c r="AW40" s="49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</row>
    <row r="41" spans="1:73" s="32" customFormat="1" hidden="1">
      <c r="A41" s="35">
        <v>33</v>
      </c>
      <c r="B41" s="198" t="s">
        <v>77</v>
      </c>
      <c r="C41" s="199"/>
      <c r="D41" s="199"/>
      <c r="E41" s="199"/>
      <c r="F41" s="200"/>
      <c r="G41" s="199"/>
      <c r="H41" s="201"/>
      <c r="I41" s="40">
        <f t="shared" si="2"/>
        <v>0</v>
      </c>
      <c r="J41" s="40">
        <f t="shared" si="3"/>
        <v>0</v>
      </c>
      <c r="K41" s="37">
        <v>24</v>
      </c>
      <c r="L41" s="40">
        <f>IF(K41=K40,0,SUMIF(K41:$K$60,K41,I41:$I$60))</f>
        <v>0</v>
      </c>
      <c r="M41" s="40">
        <f>IF(K41=K40,0,SUMIF(K41:$K$60,K41,J41:$J$60))</f>
        <v>0</v>
      </c>
      <c r="N41" s="39">
        <v>1</v>
      </c>
      <c r="O41" s="40">
        <f t="shared" si="4"/>
        <v>0</v>
      </c>
      <c r="P41" s="40">
        <f t="shared" si="5"/>
        <v>0</v>
      </c>
      <c r="Q41" s="75"/>
      <c r="R41" s="77"/>
      <c r="S41" s="76" t="str">
        <f t="shared" si="0"/>
        <v>-</v>
      </c>
      <c r="T41" s="42"/>
      <c r="U41" s="42"/>
      <c r="V41" s="41"/>
      <c r="W41" s="106" t="str">
        <f t="shared" si="6"/>
        <v>-</v>
      </c>
      <c r="X41" s="44"/>
      <c r="Y41" s="44"/>
      <c r="Z41" s="45" t="str">
        <f t="shared" si="7"/>
        <v>-</v>
      </c>
      <c r="AA41" s="46">
        <v>1</v>
      </c>
      <c r="AB41" s="46"/>
      <c r="AC41" s="98"/>
      <c r="AD41" s="45" t="str">
        <f t="shared" si="8"/>
        <v>-</v>
      </c>
      <c r="AE41" s="45" t="str">
        <f t="shared" si="9"/>
        <v>-</v>
      </c>
      <c r="AF41" s="47" t="str">
        <f t="shared" si="13"/>
        <v>-</v>
      </c>
      <c r="AG41" s="46"/>
      <c r="AH41" s="98"/>
      <c r="AI41" s="46"/>
      <c r="AJ41" s="98"/>
      <c r="AK41" s="46"/>
      <c r="AL41" s="43" t="str">
        <f>IF(AA41=1,IF(AK41=1,LOOKUP(AC41,'Tabela eletroduto'!$A$8:$A$25,'Tabela eletroduto'!$B$8:$B$25),IF(AK41=2,LOOKUP(AC41,'Tabela eletroduto'!$A$8:$A$25,'Tabela eletroduto'!$C$8:$C$25),IF(AK41=3,LOOKUP(AC41,'Tabela eletroduto'!$A$8:$A$25,'Tabela eletroduto'!$D$8:$D$25),IF(OR(AK41&gt;3,AK41&lt;1,AA41&lt;2,AA41&gt;3),"-")))),"-")</f>
        <v>-</v>
      </c>
      <c r="AM41" s="43" t="str">
        <f>IF(AA41=2,IF(AC41&gt;=25,LOOKUP(AC41,'Tabela eletroduto'!$A$32:$A$43,'Tabela eletroduto'!$D$32:$D$43)),"-")</f>
        <v>-</v>
      </c>
      <c r="AN41" s="43" t="str">
        <f t="shared" si="10"/>
        <v>-</v>
      </c>
      <c r="AO41" s="34"/>
      <c r="AP41" s="34"/>
      <c r="AQ41" s="34"/>
      <c r="AR41" s="48" t="str">
        <f t="shared" si="11"/>
        <v>-</v>
      </c>
      <c r="AS41" s="46"/>
      <c r="AT41" s="48" t="str">
        <f t="shared" si="12"/>
        <v>-</v>
      </c>
      <c r="AU41" s="49"/>
      <c r="AV41" s="49"/>
      <c r="AW41" s="4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</row>
    <row r="42" spans="1:73" s="32" customFormat="1" hidden="1">
      <c r="A42" s="35">
        <v>34</v>
      </c>
      <c r="B42" s="198" t="s">
        <v>77</v>
      </c>
      <c r="C42" s="199"/>
      <c r="D42" s="199"/>
      <c r="E42" s="199"/>
      <c r="F42" s="200"/>
      <c r="G42" s="199"/>
      <c r="H42" s="201"/>
      <c r="I42" s="40">
        <f t="shared" si="2"/>
        <v>0</v>
      </c>
      <c r="J42" s="40">
        <f t="shared" si="3"/>
        <v>0</v>
      </c>
      <c r="K42" s="37">
        <v>24</v>
      </c>
      <c r="L42" s="40">
        <f>IF(K42=K41,0,SUMIF(K42:$K$60,K42,I42:$I$60))</f>
        <v>0</v>
      </c>
      <c r="M42" s="40">
        <f>IF(K42=K41,0,SUMIF(K42:$K$60,K42,J42:$J$60))</f>
        <v>0</v>
      </c>
      <c r="N42" s="39">
        <v>1</v>
      </c>
      <c r="O42" s="40">
        <f t="shared" si="4"/>
        <v>0</v>
      </c>
      <c r="P42" s="40">
        <f t="shared" si="5"/>
        <v>0</v>
      </c>
      <c r="Q42" s="75"/>
      <c r="R42" s="77"/>
      <c r="S42" s="76" t="str">
        <f t="shared" si="0"/>
        <v>-</v>
      </c>
      <c r="T42" s="42"/>
      <c r="U42" s="42"/>
      <c r="V42" s="41"/>
      <c r="W42" s="106" t="str">
        <f t="shared" si="6"/>
        <v>-</v>
      </c>
      <c r="X42" s="44"/>
      <c r="Y42" s="44"/>
      <c r="Z42" s="45" t="str">
        <f t="shared" si="7"/>
        <v>-</v>
      </c>
      <c r="AA42" s="46">
        <v>1</v>
      </c>
      <c r="AB42" s="46"/>
      <c r="AC42" s="98"/>
      <c r="AD42" s="45" t="str">
        <f t="shared" si="8"/>
        <v>-</v>
      </c>
      <c r="AE42" s="45" t="str">
        <f t="shared" si="9"/>
        <v>-</v>
      </c>
      <c r="AF42" s="47" t="str">
        <f t="shared" si="13"/>
        <v>-</v>
      </c>
      <c r="AG42" s="46"/>
      <c r="AH42" s="98"/>
      <c r="AI42" s="46"/>
      <c r="AJ42" s="98"/>
      <c r="AK42" s="46"/>
      <c r="AL42" s="43" t="str">
        <f>IF(AA42=1,IF(AK42=1,LOOKUP(AC42,'Tabela eletroduto'!$A$8:$A$25,'Tabela eletroduto'!$B$8:$B$25),IF(AK42=2,LOOKUP(AC42,'Tabela eletroduto'!$A$8:$A$25,'Tabela eletroduto'!$C$8:$C$25),IF(AK42=3,LOOKUP(AC42,'Tabela eletroduto'!$A$8:$A$25,'Tabela eletroduto'!$D$8:$D$25),IF(OR(AK42&gt;3,AK42&lt;1,AA42&lt;2,AA42&gt;3),"-")))),"-")</f>
        <v>-</v>
      </c>
      <c r="AM42" s="43" t="str">
        <f>IF(AA42=2,IF(AC42&gt;=25,LOOKUP(AC42,'Tabela eletroduto'!$A$32:$A$43,'Tabela eletroduto'!$D$32:$D$43)),"-")</f>
        <v>-</v>
      </c>
      <c r="AN42" s="43" t="str">
        <f t="shared" si="10"/>
        <v>-</v>
      </c>
      <c r="AO42" s="34"/>
      <c r="AP42" s="34"/>
      <c r="AQ42" s="34"/>
      <c r="AR42" s="48" t="str">
        <f t="shared" si="11"/>
        <v>-</v>
      </c>
      <c r="AS42" s="46"/>
      <c r="AT42" s="48" t="str">
        <f t="shared" si="12"/>
        <v>-</v>
      </c>
      <c r="AU42" s="49"/>
      <c r="AV42" s="49"/>
      <c r="AW42" s="4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</row>
    <row r="43" spans="1:73" s="32" customFormat="1" hidden="1">
      <c r="A43" s="35">
        <v>35</v>
      </c>
      <c r="B43" s="198" t="s">
        <v>77</v>
      </c>
      <c r="C43" s="199"/>
      <c r="D43" s="199"/>
      <c r="E43" s="199"/>
      <c r="F43" s="200"/>
      <c r="G43" s="199"/>
      <c r="H43" s="201"/>
      <c r="I43" s="40">
        <f t="shared" si="2"/>
        <v>0</v>
      </c>
      <c r="J43" s="40">
        <f t="shared" si="3"/>
        <v>0</v>
      </c>
      <c r="K43" s="37">
        <v>24</v>
      </c>
      <c r="L43" s="40">
        <f>IF(K43=K42,0,SUMIF(K43:$K$60,K43,I43:$I$60))</f>
        <v>0</v>
      </c>
      <c r="M43" s="40">
        <f>IF(K43=K42,0,SUMIF(K43:$K$60,K43,J43:$J$60))</f>
        <v>0</v>
      </c>
      <c r="N43" s="39">
        <v>1</v>
      </c>
      <c r="O43" s="40">
        <f t="shared" si="4"/>
        <v>0</v>
      </c>
      <c r="P43" s="40">
        <f t="shared" si="5"/>
        <v>0</v>
      </c>
      <c r="Q43" s="75"/>
      <c r="R43" s="77"/>
      <c r="S43" s="76" t="str">
        <f t="shared" si="0"/>
        <v>-</v>
      </c>
      <c r="T43" s="42"/>
      <c r="U43" s="42"/>
      <c r="V43" s="41"/>
      <c r="W43" s="106" t="str">
        <f t="shared" si="6"/>
        <v>-</v>
      </c>
      <c r="X43" s="44"/>
      <c r="Y43" s="44"/>
      <c r="Z43" s="45" t="str">
        <f t="shared" si="7"/>
        <v>-</v>
      </c>
      <c r="AA43" s="46">
        <v>1</v>
      </c>
      <c r="AB43" s="46"/>
      <c r="AC43" s="98"/>
      <c r="AD43" s="45" t="str">
        <f t="shared" si="8"/>
        <v>-</v>
      </c>
      <c r="AE43" s="45" t="str">
        <f t="shared" si="9"/>
        <v>-</v>
      </c>
      <c r="AF43" s="47" t="str">
        <f t="shared" si="13"/>
        <v>-</v>
      </c>
      <c r="AG43" s="46"/>
      <c r="AH43" s="98"/>
      <c r="AI43" s="46"/>
      <c r="AJ43" s="98"/>
      <c r="AK43" s="46"/>
      <c r="AL43" s="43" t="str">
        <f>IF(AA43=1,IF(AK43=1,LOOKUP(AC43,'Tabela eletroduto'!$A$8:$A$25,'Tabela eletroduto'!$B$8:$B$25),IF(AK43=2,LOOKUP(AC43,'Tabela eletroduto'!$A$8:$A$25,'Tabela eletroduto'!$C$8:$C$25),IF(AK43=3,LOOKUP(AC43,'Tabela eletroduto'!$A$8:$A$25,'Tabela eletroduto'!$D$8:$D$25),IF(OR(AK43&gt;3,AK43&lt;1,AA43&lt;2,AA43&gt;3),"-")))),"-")</f>
        <v>-</v>
      </c>
      <c r="AM43" s="43" t="str">
        <f>IF(AA43=2,IF(AC43&gt;=25,LOOKUP(AC43,'Tabela eletroduto'!$A$32:$A$43,'Tabela eletroduto'!$D$32:$D$43)),"-")</f>
        <v>-</v>
      </c>
      <c r="AN43" s="43" t="str">
        <f t="shared" si="10"/>
        <v>-</v>
      </c>
      <c r="AO43" s="34"/>
      <c r="AP43" s="34"/>
      <c r="AQ43" s="34"/>
      <c r="AR43" s="48" t="str">
        <f t="shared" si="11"/>
        <v>-</v>
      </c>
      <c r="AS43" s="46"/>
      <c r="AT43" s="48" t="str">
        <f t="shared" si="12"/>
        <v>-</v>
      </c>
      <c r="AU43" s="49"/>
      <c r="AV43" s="49"/>
      <c r="AW43" s="4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</row>
    <row r="44" spans="1:73" s="32" customFormat="1" hidden="1">
      <c r="A44" s="35">
        <v>36</v>
      </c>
      <c r="B44" s="198" t="s">
        <v>77</v>
      </c>
      <c r="C44" s="199"/>
      <c r="D44" s="199"/>
      <c r="E44" s="199"/>
      <c r="F44" s="200"/>
      <c r="G44" s="199"/>
      <c r="H44" s="201"/>
      <c r="I44" s="40">
        <f t="shared" si="2"/>
        <v>0</v>
      </c>
      <c r="J44" s="40">
        <f t="shared" si="3"/>
        <v>0</v>
      </c>
      <c r="K44" s="37">
        <v>24</v>
      </c>
      <c r="L44" s="40">
        <f>IF(K44=K43,0,SUMIF(K44:$K$60,K44,I44:$I$60))</f>
        <v>0</v>
      </c>
      <c r="M44" s="40">
        <f>IF(K44=K43,0,SUMIF(K44:$K$60,K44,J44:$J$60))</f>
        <v>0</v>
      </c>
      <c r="N44" s="39">
        <v>1</v>
      </c>
      <c r="O44" s="40">
        <f t="shared" si="4"/>
        <v>0</v>
      </c>
      <c r="P44" s="40">
        <f t="shared" si="5"/>
        <v>0</v>
      </c>
      <c r="Q44" s="75"/>
      <c r="R44" s="77"/>
      <c r="S44" s="76" t="str">
        <f t="shared" si="0"/>
        <v>-</v>
      </c>
      <c r="T44" s="42"/>
      <c r="U44" s="42"/>
      <c r="V44" s="41"/>
      <c r="W44" s="106" t="str">
        <f t="shared" si="6"/>
        <v>-</v>
      </c>
      <c r="X44" s="44"/>
      <c r="Y44" s="44"/>
      <c r="Z44" s="45" t="str">
        <f t="shared" si="7"/>
        <v>-</v>
      </c>
      <c r="AA44" s="46">
        <v>1</v>
      </c>
      <c r="AB44" s="46"/>
      <c r="AC44" s="98"/>
      <c r="AD44" s="45" t="str">
        <f t="shared" si="8"/>
        <v>-</v>
      </c>
      <c r="AE44" s="45" t="str">
        <f t="shared" si="9"/>
        <v>-</v>
      </c>
      <c r="AF44" s="47" t="str">
        <f t="shared" si="13"/>
        <v>-</v>
      </c>
      <c r="AG44" s="46"/>
      <c r="AH44" s="98"/>
      <c r="AI44" s="46"/>
      <c r="AJ44" s="98"/>
      <c r="AK44" s="46"/>
      <c r="AL44" s="43" t="str">
        <f>IF(AA44=1,IF(AK44=1,LOOKUP(AC44,'Tabela eletroduto'!$A$8:$A$25,'Tabela eletroduto'!$B$8:$B$25),IF(AK44=2,LOOKUP(AC44,'Tabela eletroduto'!$A$8:$A$25,'Tabela eletroduto'!$C$8:$C$25),IF(AK44=3,LOOKUP(AC44,'Tabela eletroduto'!$A$8:$A$25,'Tabela eletroduto'!$D$8:$D$25),IF(OR(AK44&gt;3,AK44&lt;1,AA44&lt;2,AA44&gt;3),"-")))),"-")</f>
        <v>-</v>
      </c>
      <c r="AM44" s="43" t="str">
        <f>IF(AA44=2,IF(AC44&gt;=25,LOOKUP(AC44,'Tabela eletroduto'!$A$32:$A$43,'Tabela eletroduto'!$D$32:$D$43)),"-")</f>
        <v>-</v>
      </c>
      <c r="AN44" s="43" t="str">
        <f t="shared" si="10"/>
        <v>-</v>
      </c>
      <c r="AO44" s="34"/>
      <c r="AP44" s="34"/>
      <c r="AQ44" s="34"/>
      <c r="AR44" s="48" t="str">
        <f t="shared" si="11"/>
        <v>-</v>
      </c>
      <c r="AS44" s="46"/>
      <c r="AT44" s="48" t="str">
        <f t="shared" si="12"/>
        <v>-</v>
      </c>
      <c r="AU44" s="49"/>
      <c r="AV44" s="49"/>
      <c r="AW44" s="49"/>
      <c r="AX44" s="104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</row>
    <row r="45" spans="1:73" s="32" customFormat="1" hidden="1">
      <c r="A45" s="35">
        <v>37</v>
      </c>
      <c r="B45" s="184" t="s">
        <v>77</v>
      </c>
      <c r="C45" s="202"/>
      <c r="D45" s="202"/>
      <c r="E45" s="202"/>
      <c r="F45" s="203"/>
      <c r="G45" s="202"/>
      <c r="H45" s="203"/>
      <c r="I45" s="40">
        <f>IF(D37=0,0,IF(F37=0,D37*E37/G37,D37*F37*750/(G37*H37)))</f>
        <v>0</v>
      </c>
      <c r="J45" s="40">
        <f>I45*SIN(ACOS(G37))</f>
        <v>0</v>
      </c>
      <c r="K45" s="37">
        <v>25</v>
      </c>
      <c r="L45" s="40">
        <f>IF(K45=K44,0,SUMIF(K45:$K$60,K45,I45:$I$60))</f>
        <v>0</v>
      </c>
      <c r="M45" s="40">
        <f>IF(K45=K44,0,SUMIF(K45:$K$60,K45,J45:$J$60))</f>
        <v>0</v>
      </c>
      <c r="N45" s="39"/>
      <c r="O45" s="40">
        <f t="shared" si="4"/>
        <v>0</v>
      </c>
      <c r="P45" s="40">
        <f t="shared" si="5"/>
        <v>0</v>
      </c>
      <c r="Q45" s="75"/>
      <c r="R45" s="77"/>
      <c r="S45" s="76" t="str">
        <f t="shared" si="0"/>
        <v>-</v>
      </c>
      <c r="T45" s="42"/>
      <c r="U45" s="42"/>
      <c r="V45" s="41"/>
      <c r="W45" s="106" t="str">
        <f t="shared" si="6"/>
        <v>-</v>
      </c>
      <c r="X45" s="44"/>
      <c r="Y45" s="44"/>
      <c r="Z45" s="45" t="str">
        <f t="shared" si="7"/>
        <v>-</v>
      </c>
      <c r="AA45" s="46">
        <v>1</v>
      </c>
      <c r="AB45" s="46"/>
      <c r="AC45" s="98"/>
      <c r="AD45" s="45" t="str">
        <f t="shared" si="8"/>
        <v>-</v>
      </c>
      <c r="AE45" s="45" t="str">
        <f t="shared" si="9"/>
        <v>-</v>
      </c>
      <c r="AF45" s="47" t="str">
        <f t="shared" si="13"/>
        <v>-</v>
      </c>
      <c r="AG45" s="46"/>
      <c r="AH45" s="98"/>
      <c r="AI45" s="46"/>
      <c r="AJ45" s="98"/>
      <c r="AK45" s="46"/>
      <c r="AL45" s="43" t="str">
        <f>IF(AA45=1,IF(AK45=1,LOOKUP(AC45,'Tabela eletroduto'!$A$8:$A$25,'Tabela eletroduto'!$B$8:$B$25),IF(AK45=2,LOOKUP(AC45,'Tabela eletroduto'!$A$8:$A$25,'Tabela eletroduto'!$C$8:$C$25),IF(AK45=3,LOOKUP(AC45,'Tabela eletroduto'!$A$8:$A$25,'Tabela eletroduto'!$D$8:$D$25),IF(OR(AK45&gt;3,AK45&lt;1,AA45&lt;2,AA45&gt;3),"-")))),"-")</f>
        <v>-</v>
      </c>
      <c r="AM45" s="43" t="str">
        <f>IF(AA45=2,IF(AC45&gt;=25,LOOKUP(AC45,'Tabela eletroduto'!$A$32:$A$43,'Tabela eletroduto'!$D$32:$D$43)),"-")</f>
        <v>-</v>
      </c>
      <c r="AN45" s="43" t="str">
        <f t="shared" si="10"/>
        <v>-</v>
      </c>
      <c r="AO45" s="34"/>
      <c r="AP45" s="34"/>
      <c r="AQ45" s="34"/>
      <c r="AR45" s="48" t="str">
        <f t="shared" si="11"/>
        <v>-</v>
      </c>
      <c r="AS45" s="46"/>
      <c r="AT45" s="48" t="str">
        <f t="shared" si="12"/>
        <v>-</v>
      </c>
      <c r="AU45" s="49"/>
      <c r="AV45" s="49"/>
      <c r="AW45" s="4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</row>
    <row r="46" spans="1:73" s="32" customFormat="1" hidden="1">
      <c r="A46" s="35">
        <v>38</v>
      </c>
      <c r="B46" s="184" t="s">
        <v>77</v>
      </c>
      <c r="C46" s="202"/>
      <c r="D46" s="202"/>
      <c r="E46" s="202"/>
      <c r="F46" s="203"/>
      <c r="G46" s="202"/>
      <c r="H46" s="185"/>
      <c r="I46" s="40">
        <f>IF(D38=0,0,IF(F38=0,D38*E38/G38,D38*F38*750/(G38*H38)))</f>
        <v>0</v>
      </c>
      <c r="J46" s="40">
        <f>I46*SIN(ACOS(G38))</f>
        <v>0</v>
      </c>
      <c r="K46" s="37"/>
      <c r="L46" s="40">
        <f>IF(K46=K45,0,SUMIF(K46:$K$60,K46,I46:$I$60))</f>
        <v>0</v>
      </c>
      <c r="M46" s="40">
        <f>IF(K46=K45,0,SUMIF(K46:$K$60,K46,J46:$J$60))</f>
        <v>0</v>
      </c>
      <c r="N46" s="39"/>
      <c r="O46" s="40">
        <f t="shared" si="4"/>
        <v>0</v>
      </c>
      <c r="P46" s="40">
        <f t="shared" si="5"/>
        <v>0</v>
      </c>
      <c r="Q46" s="75"/>
      <c r="R46" s="77"/>
      <c r="S46" s="76" t="str">
        <f t="shared" si="0"/>
        <v>-</v>
      </c>
      <c r="T46" s="42"/>
      <c r="U46" s="42"/>
      <c r="V46" s="41"/>
      <c r="W46" s="106" t="str">
        <f t="shared" si="6"/>
        <v>-</v>
      </c>
      <c r="X46" s="44"/>
      <c r="Y46" s="44"/>
      <c r="Z46" s="45" t="str">
        <f t="shared" si="7"/>
        <v>-</v>
      </c>
      <c r="AA46" s="46">
        <v>1</v>
      </c>
      <c r="AB46" s="46"/>
      <c r="AC46" s="98"/>
      <c r="AD46" s="45" t="str">
        <f t="shared" si="8"/>
        <v>-</v>
      </c>
      <c r="AE46" s="45" t="str">
        <f t="shared" si="9"/>
        <v>-</v>
      </c>
      <c r="AF46" s="47" t="str">
        <f t="shared" si="13"/>
        <v>-</v>
      </c>
      <c r="AG46" s="46"/>
      <c r="AH46" s="98"/>
      <c r="AI46" s="46"/>
      <c r="AJ46" s="98"/>
      <c r="AK46" s="46"/>
      <c r="AL46" s="43" t="str">
        <f>IF(AA46=1,IF(AK46=1,LOOKUP(AC46,'Tabela eletroduto'!$A$8:$A$25,'Tabela eletroduto'!$B$8:$B$25),IF(AK46=2,LOOKUP(AC46,'Tabela eletroduto'!$A$8:$A$25,'Tabela eletroduto'!$C$8:$C$25),IF(AK46=3,LOOKUP(AC46,'Tabela eletroduto'!$A$8:$A$25,'Tabela eletroduto'!$D$8:$D$25),IF(OR(AK46&gt;3,AK46&lt;1,AA46&lt;2,AA46&gt;3),"-")))),"-")</f>
        <v>-</v>
      </c>
      <c r="AM46" s="43" t="str">
        <f>IF(AA46=2,IF(AC46&gt;=25,LOOKUP(AC46,'Tabela eletroduto'!$A$32:$A$43,'Tabela eletroduto'!$D$32:$D$43)),"-")</f>
        <v>-</v>
      </c>
      <c r="AN46" s="43" t="str">
        <f t="shared" si="10"/>
        <v>-</v>
      </c>
      <c r="AO46" s="34"/>
      <c r="AP46" s="34"/>
      <c r="AQ46" s="34"/>
      <c r="AR46" s="48" t="str">
        <f t="shared" si="11"/>
        <v>-</v>
      </c>
      <c r="AS46" s="46"/>
      <c r="AT46" s="48" t="str">
        <f t="shared" si="12"/>
        <v>-</v>
      </c>
      <c r="AU46" s="49"/>
      <c r="AV46" s="49"/>
      <c r="AW46" s="4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</row>
    <row r="47" spans="1:73" s="32" customFormat="1" hidden="1">
      <c r="A47" s="35">
        <v>39</v>
      </c>
      <c r="B47" s="34"/>
      <c r="C47" s="36"/>
      <c r="D47" s="37"/>
      <c r="E47" s="38"/>
      <c r="F47" s="62"/>
      <c r="G47" s="39"/>
      <c r="H47" s="39"/>
      <c r="I47" s="40">
        <f t="shared" si="2"/>
        <v>0</v>
      </c>
      <c r="J47" s="40">
        <f t="shared" si="3"/>
        <v>0</v>
      </c>
      <c r="K47" s="37"/>
      <c r="L47" s="40">
        <f>IF(K47=K46,0,SUMIF(K47:$K$60,K47,I47:$I$60))</f>
        <v>0</v>
      </c>
      <c r="M47" s="40">
        <f>IF(K47=K46,0,SUMIF(K47:$K$60,K47,J47:$J$60))</f>
        <v>0</v>
      </c>
      <c r="N47" s="39"/>
      <c r="O47" s="40">
        <f t="shared" si="4"/>
        <v>0</v>
      </c>
      <c r="P47" s="40">
        <f t="shared" si="5"/>
        <v>0</v>
      </c>
      <c r="Q47" s="75"/>
      <c r="R47" s="77"/>
      <c r="S47" s="76" t="str">
        <f t="shared" si="0"/>
        <v>-</v>
      </c>
      <c r="T47" s="42"/>
      <c r="U47" s="42"/>
      <c r="V47" s="41"/>
      <c r="W47" s="106" t="str">
        <f t="shared" si="6"/>
        <v>-</v>
      </c>
      <c r="X47" s="44"/>
      <c r="Y47" s="44"/>
      <c r="Z47" s="45" t="str">
        <f t="shared" si="7"/>
        <v>-</v>
      </c>
      <c r="AA47" s="46">
        <v>1</v>
      </c>
      <c r="AB47" s="46"/>
      <c r="AC47" s="98"/>
      <c r="AD47" s="45" t="str">
        <f t="shared" si="8"/>
        <v>-</v>
      </c>
      <c r="AE47" s="45" t="str">
        <f t="shared" si="9"/>
        <v>-</v>
      </c>
      <c r="AF47" s="47" t="str">
        <f t="shared" si="13"/>
        <v>-</v>
      </c>
      <c r="AG47" s="46"/>
      <c r="AH47" s="98"/>
      <c r="AI47" s="46"/>
      <c r="AJ47" s="98"/>
      <c r="AK47" s="46"/>
      <c r="AL47" s="43" t="str">
        <f>IF(AA47=1,IF(AK47=1,LOOKUP(AC47,'Tabela eletroduto'!$A$8:$A$25,'Tabela eletroduto'!$B$8:$B$25),IF(AK47=2,LOOKUP(AC47,'Tabela eletroduto'!$A$8:$A$25,'Tabela eletroduto'!$C$8:$C$25),IF(AK47=3,LOOKUP(AC47,'Tabela eletroduto'!$A$8:$A$25,'Tabela eletroduto'!$D$8:$D$25),IF(OR(AK47&gt;3,AK47&lt;1,AA47&lt;2,AA47&gt;3),"-")))),"-")</f>
        <v>-</v>
      </c>
      <c r="AM47" s="43" t="str">
        <f>IF(AA47=2,IF(AC47&gt;=25,LOOKUP(AC47,'Tabela eletroduto'!$A$32:$A$43,'Tabela eletroduto'!$D$32:$D$43)),"-")</f>
        <v>-</v>
      </c>
      <c r="AN47" s="43" t="str">
        <f t="shared" si="10"/>
        <v>-</v>
      </c>
      <c r="AO47" s="34"/>
      <c r="AP47" s="34"/>
      <c r="AQ47" s="34"/>
      <c r="AR47" s="48" t="str">
        <f t="shared" si="11"/>
        <v>-</v>
      </c>
      <c r="AS47" s="46"/>
      <c r="AT47" s="48" t="str">
        <f t="shared" si="12"/>
        <v>-</v>
      </c>
      <c r="AU47" s="49"/>
      <c r="AV47" s="49"/>
      <c r="AW47" s="49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</row>
    <row r="48" spans="1:73" s="32" customFormat="1" hidden="1">
      <c r="A48" s="35">
        <v>40</v>
      </c>
      <c r="B48" s="34"/>
      <c r="C48" s="36"/>
      <c r="D48" s="37"/>
      <c r="E48" s="38"/>
      <c r="F48" s="62"/>
      <c r="G48" s="39"/>
      <c r="H48" s="39"/>
      <c r="I48" s="40">
        <f t="shared" si="2"/>
        <v>0</v>
      </c>
      <c r="J48" s="40">
        <f t="shared" si="3"/>
        <v>0</v>
      </c>
      <c r="K48" s="37"/>
      <c r="L48" s="40">
        <f>IF(K48=K47,0,SUMIF(K48:$K$60,K48,I48:$I$60))</f>
        <v>0</v>
      </c>
      <c r="M48" s="40">
        <f>IF(K48=K47,0,SUMIF(K48:$K$60,K48,J48:$J$60))</f>
        <v>0</v>
      </c>
      <c r="N48" s="39"/>
      <c r="O48" s="40">
        <f t="shared" si="4"/>
        <v>0</v>
      </c>
      <c r="P48" s="40">
        <f t="shared" si="5"/>
        <v>0</v>
      </c>
      <c r="Q48" s="75"/>
      <c r="R48" s="77"/>
      <c r="S48" s="76" t="str">
        <f t="shared" si="0"/>
        <v>-</v>
      </c>
      <c r="T48" s="42"/>
      <c r="U48" s="42"/>
      <c r="V48" s="41"/>
      <c r="W48" s="106" t="str">
        <f t="shared" si="6"/>
        <v>-</v>
      </c>
      <c r="X48" s="44"/>
      <c r="Y48" s="44"/>
      <c r="Z48" s="45" t="str">
        <f t="shared" si="7"/>
        <v>-</v>
      </c>
      <c r="AA48" s="46">
        <v>1</v>
      </c>
      <c r="AB48" s="46"/>
      <c r="AC48" s="98"/>
      <c r="AD48" s="45" t="str">
        <f t="shared" si="8"/>
        <v>-</v>
      </c>
      <c r="AE48" s="45" t="str">
        <f t="shared" si="9"/>
        <v>-</v>
      </c>
      <c r="AF48" s="47" t="str">
        <f t="shared" si="13"/>
        <v>-</v>
      </c>
      <c r="AG48" s="46"/>
      <c r="AH48" s="98"/>
      <c r="AI48" s="46"/>
      <c r="AJ48" s="98"/>
      <c r="AK48" s="46"/>
      <c r="AL48" s="43" t="str">
        <f>IF(AA48=1,IF(AK48=1,LOOKUP(AC48,'Tabela eletroduto'!$A$8:$A$25,'Tabela eletroduto'!$B$8:$B$25),IF(AK48=2,LOOKUP(AC48,'Tabela eletroduto'!$A$8:$A$25,'Tabela eletroduto'!$C$8:$C$25),IF(AK48=3,LOOKUP(AC48,'Tabela eletroduto'!$A$8:$A$25,'Tabela eletroduto'!$D$8:$D$25),IF(OR(AK48&gt;3,AK48&lt;1,AA48&lt;2,AA48&gt;3),"-")))),"-")</f>
        <v>-</v>
      </c>
      <c r="AM48" s="43" t="str">
        <f>IF(AA48=2,IF(AC48&gt;=25,LOOKUP(AC48,'Tabela eletroduto'!$A$32:$A$43,'Tabela eletroduto'!$D$32:$D$43)),"-")</f>
        <v>-</v>
      </c>
      <c r="AN48" s="43" t="str">
        <f t="shared" si="10"/>
        <v>-</v>
      </c>
      <c r="AO48" s="34"/>
      <c r="AP48" s="34"/>
      <c r="AQ48" s="34"/>
      <c r="AR48" s="48" t="str">
        <f t="shared" si="11"/>
        <v>-</v>
      </c>
      <c r="AS48" s="46"/>
      <c r="AT48" s="48" t="str">
        <f t="shared" si="12"/>
        <v>-</v>
      </c>
      <c r="AU48" s="49"/>
      <c r="AV48" s="49"/>
      <c r="AW48" s="49"/>
      <c r="AX48" s="104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</row>
    <row r="49" spans="1:73" s="32" customFormat="1" hidden="1">
      <c r="A49" s="35">
        <v>41</v>
      </c>
      <c r="B49" s="34"/>
      <c r="C49" s="36"/>
      <c r="D49" s="37"/>
      <c r="E49" s="38"/>
      <c r="F49" s="62"/>
      <c r="G49" s="39"/>
      <c r="H49" s="39"/>
      <c r="I49" s="40">
        <f t="shared" si="2"/>
        <v>0</v>
      </c>
      <c r="J49" s="40">
        <f t="shared" si="3"/>
        <v>0</v>
      </c>
      <c r="K49" s="37"/>
      <c r="L49" s="40">
        <f>IF(K49=K48,0,SUMIF(K49:$K$60,K49,I49:$I$60))</f>
        <v>0</v>
      </c>
      <c r="M49" s="40">
        <f>IF(K49=K48,0,SUMIF(K49:$K$60,K49,J49:$J$60))</f>
        <v>0</v>
      </c>
      <c r="N49" s="39"/>
      <c r="O49" s="40">
        <f t="shared" si="4"/>
        <v>0</v>
      </c>
      <c r="P49" s="40">
        <f t="shared" si="5"/>
        <v>0</v>
      </c>
      <c r="Q49" s="75"/>
      <c r="R49" s="77"/>
      <c r="S49" s="76" t="str">
        <f t="shared" si="0"/>
        <v>-</v>
      </c>
      <c r="T49" s="42"/>
      <c r="U49" s="42"/>
      <c r="V49" s="41"/>
      <c r="W49" s="106" t="str">
        <f t="shared" si="6"/>
        <v>-</v>
      </c>
      <c r="X49" s="44"/>
      <c r="Y49" s="44"/>
      <c r="Z49" s="45" t="str">
        <f t="shared" si="7"/>
        <v>-</v>
      </c>
      <c r="AA49" s="46">
        <v>1</v>
      </c>
      <c r="AB49" s="46"/>
      <c r="AC49" s="98"/>
      <c r="AD49" s="45" t="str">
        <f t="shared" si="8"/>
        <v>-</v>
      </c>
      <c r="AE49" s="45" t="str">
        <f t="shared" si="9"/>
        <v>-</v>
      </c>
      <c r="AF49" s="47" t="str">
        <f t="shared" si="13"/>
        <v>-</v>
      </c>
      <c r="AG49" s="46"/>
      <c r="AH49" s="98"/>
      <c r="AI49" s="46"/>
      <c r="AJ49" s="98"/>
      <c r="AK49" s="46"/>
      <c r="AL49" s="43" t="str">
        <f>IF(AA49=1,IF(AK49=1,LOOKUP(AC49,'Tabela eletroduto'!$A$8:$A$25,'Tabela eletroduto'!$B$8:$B$25),IF(AK49=2,LOOKUP(AC49,'Tabela eletroduto'!$A$8:$A$25,'Tabela eletroduto'!$C$8:$C$25),IF(AK49=3,LOOKUP(AC49,'Tabela eletroduto'!$A$8:$A$25,'Tabela eletroduto'!$D$8:$D$25),IF(OR(AK49&gt;3,AK49&lt;1,AA49&lt;2,AA49&gt;3),"-")))),"-")</f>
        <v>-</v>
      </c>
      <c r="AM49" s="43" t="str">
        <f>IF(AA49=2,IF(AC49&gt;=25,LOOKUP(AC49,'Tabela eletroduto'!$A$32:$A$43,'Tabela eletroduto'!$D$32:$D$43)),"-")</f>
        <v>-</v>
      </c>
      <c r="AN49" s="43" t="str">
        <f t="shared" si="10"/>
        <v>-</v>
      </c>
      <c r="AO49" s="34"/>
      <c r="AP49" s="34"/>
      <c r="AQ49" s="34"/>
      <c r="AR49" s="48" t="str">
        <f t="shared" si="11"/>
        <v>-</v>
      </c>
      <c r="AS49" s="46"/>
      <c r="AT49" s="48" t="str">
        <f t="shared" si="12"/>
        <v>-</v>
      </c>
      <c r="AU49" s="49"/>
      <c r="AV49" s="49"/>
      <c r="AW49" s="49"/>
      <c r="AX49" s="104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</row>
    <row r="50" spans="1:73" s="32" customFormat="1" hidden="1">
      <c r="A50" s="35">
        <v>42</v>
      </c>
      <c r="B50" s="34"/>
      <c r="C50" s="36"/>
      <c r="D50" s="37"/>
      <c r="E50" s="38"/>
      <c r="F50" s="62"/>
      <c r="G50" s="39"/>
      <c r="H50" s="39"/>
      <c r="I50" s="40">
        <f t="shared" si="2"/>
        <v>0</v>
      </c>
      <c r="J50" s="40">
        <f t="shared" si="3"/>
        <v>0</v>
      </c>
      <c r="K50" s="37"/>
      <c r="L50" s="40">
        <f>IF(K50=K49,0,SUMIF(K50:$K$60,K50,I50:$I$60))</f>
        <v>0</v>
      </c>
      <c r="M50" s="40">
        <f>IF(K50=K49,0,SUMIF(K50:$K$60,K50,J50:$J$60))</f>
        <v>0</v>
      </c>
      <c r="N50" s="39"/>
      <c r="O50" s="40">
        <f t="shared" si="4"/>
        <v>0</v>
      </c>
      <c r="P50" s="40">
        <f t="shared" si="5"/>
        <v>0</v>
      </c>
      <c r="Q50" s="75"/>
      <c r="R50" s="77"/>
      <c r="S50" s="76" t="str">
        <f t="shared" si="0"/>
        <v>-</v>
      </c>
      <c r="T50" s="42"/>
      <c r="U50" s="42"/>
      <c r="V50" s="41"/>
      <c r="W50" s="106" t="str">
        <f t="shared" si="6"/>
        <v>-</v>
      </c>
      <c r="X50" s="44"/>
      <c r="Y50" s="44"/>
      <c r="Z50" s="45" t="str">
        <f t="shared" si="7"/>
        <v>-</v>
      </c>
      <c r="AA50" s="46">
        <v>1</v>
      </c>
      <c r="AB50" s="46"/>
      <c r="AC50" s="98"/>
      <c r="AD50" s="45" t="str">
        <f t="shared" si="8"/>
        <v>-</v>
      </c>
      <c r="AE50" s="45" t="str">
        <f t="shared" si="9"/>
        <v>-</v>
      </c>
      <c r="AF50" s="47" t="str">
        <f t="shared" si="13"/>
        <v>-</v>
      </c>
      <c r="AG50" s="46"/>
      <c r="AH50" s="98"/>
      <c r="AI50" s="46"/>
      <c r="AJ50" s="98"/>
      <c r="AK50" s="46"/>
      <c r="AL50" s="43" t="str">
        <f>IF(AA50=1,IF(AK50=1,LOOKUP(AC50,'Tabela eletroduto'!$A$8:$A$25,'Tabela eletroduto'!$B$8:$B$25),IF(AK50=2,LOOKUP(AC50,'Tabela eletroduto'!$A$8:$A$25,'Tabela eletroduto'!$C$8:$C$25),IF(AK50=3,LOOKUP(AC50,'Tabela eletroduto'!$A$8:$A$25,'Tabela eletroduto'!$D$8:$D$25),IF(OR(AK50&gt;3,AK50&lt;1,AA50&lt;2,AA50&gt;3),"-")))),"-")</f>
        <v>-</v>
      </c>
      <c r="AM50" s="43" t="str">
        <f>IF(AA50=2,IF(AC50&gt;=25,LOOKUP(AC50,'Tabela eletroduto'!$A$32:$A$43,'Tabela eletroduto'!$D$32:$D$43)),"-")</f>
        <v>-</v>
      </c>
      <c r="AN50" s="43" t="str">
        <f t="shared" si="10"/>
        <v>-</v>
      </c>
      <c r="AO50" s="34"/>
      <c r="AP50" s="34"/>
      <c r="AQ50" s="34"/>
      <c r="AR50" s="48" t="str">
        <f t="shared" si="11"/>
        <v>-</v>
      </c>
      <c r="AS50" s="46"/>
      <c r="AT50" s="48" t="str">
        <f t="shared" si="12"/>
        <v>-</v>
      </c>
      <c r="AU50" s="49"/>
      <c r="AV50" s="49"/>
      <c r="AW50" s="4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</row>
    <row r="51" spans="1:73" s="32" customFormat="1" hidden="1">
      <c r="A51" s="35">
        <v>43</v>
      </c>
      <c r="B51" s="34"/>
      <c r="C51" s="36"/>
      <c r="D51" s="37"/>
      <c r="E51" s="38"/>
      <c r="F51" s="62"/>
      <c r="G51" s="39"/>
      <c r="H51" s="39"/>
      <c r="I51" s="40">
        <f t="shared" si="2"/>
        <v>0</v>
      </c>
      <c r="J51" s="40">
        <f t="shared" si="3"/>
        <v>0</v>
      </c>
      <c r="K51" s="37"/>
      <c r="L51" s="40">
        <f>IF(K51=K50,0,SUMIF(K51:$K$60,K51,I51:$I$60))</f>
        <v>0</v>
      </c>
      <c r="M51" s="40">
        <f>IF(K51=K50,0,SUMIF(K51:$K$60,K51,J51:$J$60))</f>
        <v>0</v>
      </c>
      <c r="N51" s="39"/>
      <c r="O51" s="40">
        <f t="shared" si="4"/>
        <v>0</v>
      </c>
      <c r="P51" s="40">
        <f t="shared" si="5"/>
        <v>0</v>
      </c>
      <c r="Q51" s="75"/>
      <c r="R51" s="77"/>
      <c r="S51" s="76" t="str">
        <f t="shared" si="0"/>
        <v>-</v>
      </c>
      <c r="T51" s="42"/>
      <c r="U51" s="42"/>
      <c r="V51" s="41"/>
      <c r="W51" s="106" t="str">
        <f t="shared" si="6"/>
        <v>-</v>
      </c>
      <c r="X51" s="44"/>
      <c r="Y51" s="44"/>
      <c r="Z51" s="45" t="str">
        <f t="shared" si="7"/>
        <v>-</v>
      </c>
      <c r="AA51" s="46">
        <v>1</v>
      </c>
      <c r="AB51" s="46"/>
      <c r="AC51" s="98"/>
      <c r="AD51" s="45" t="str">
        <f t="shared" si="8"/>
        <v>-</v>
      </c>
      <c r="AE51" s="45" t="str">
        <f t="shared" si="9"/>
        <v>-</v>
      </c>
      <c r="AF51" s="47" t="str">
        <f t="shared" si="13"/>
        <v>-</v>
      </c>
      <c r="AG51" s="46"/>
      <c r="AH51" s="98"/>
      <c r="AI51" s="46"/>
      <c r="AJ51" s="98"/>
      <c r="AK51" s="46"/>
      <c r="AL51" s="43" t="str">
        <f>IF(AA51=1,IF(AK51=1,LOOKUP(AC51,'Tabela eletroduto'!$A$8:$A$25,'Tabela eletroduto'!$B$8:$B$25),IF(AK51=2,LOOKUP(AC51,'Tabela eletroduto'!$A$8:$A$25,'Tabela eletroduto'!$C$8:$C$25),IF(AK51=3,LOOKUP(AC51,'Tabela eletroduto'!$A$8:$A$25,'Tabela eletroduto'!$D$8:$D$25),IF(OR(AK51&gt;3,AK51&lt;1,AA51&lt;2,AA51&gt;3),"-")))),"-")</f>
        <v>-</v>
      </c>
      <c r="AM51" s="43" t="str">
        <f>IF(AA51=2,IF(AC51&gt;=25,LOOKUP(AC51,'Tabela eletroduto'!$A$32:$A$43,'Tabela eletroduto'!$D$32:$D$43)),"-")</f>
        <v>-</v>
      </c>
      <c r="AN51" s="43" t="str">
        <f t="shared" si="10"/>
        <v>-</v>
      </c>
      <c r="AO51" s="34"/>
      <c r="AP51" s="34"/>
      <c r="AQ51" s="34"/>
      <c r="AR51" s="48" t="str">
        <f t="shared" si="11"/>
        <v>-</v>
      </c>
      <c r="AS51" s="46"/>
      <c r="AT51" s="48" t="str">
        <f t="shared" si="12"/>
        <v>-</v>
      </c>
      <c r="AU51" s="49"/>
      <c r="AV51" s="49"/>
      <c r="AW51" s="49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</row>
    <row r="52" spans="1:73" s="32" customFormat="1" hidden="1">
      <c r="A52" s="35">
        <v>44</v>
      </c>
      <c r="B52" s="34"/>
      <c r="C52" s="36"/>
      <c r="D52" s="37"/>
      <c r="E52" s="38"/>
      <c r="F52" s="62"/>
      <c r="G52" s="39"/>
      <c r="H52" s="39"/>
      <c r="I52" s="40">
        <f t="shared" si="2"/>
        <v>0</v>
      </c>
      <c r="J52" s="40">
        <f t="shared" si="3"/>
        <v>0</v>
      </c>
      <c r="K52" s="37"/>
      <c r="L52" s="40">
        <f>IF(K52=K51,0,SUMIF(K52:$K$60,K52,I52:$I$60))</f>
        <v>0</v>
      </c>
      <c r="M52" s="40">
        <f>IF(K52=K51,0,SUMIF(K52:$K$60,K52,J52:$J$60))</f>
        <v>0</v>
      </c>
      <c r="N52" s="39"/>
      <c r="O52" s="40">
        <f t="shared" si="4"/>
        <v>0</v>
      </c>
      <c r="P52" s="40">
        <f t="shared" si="5"/>
        <v>0</v>
      </c>
      <c r="Q52" s="75"/>
      <c r="R52" s="77"/>
      <c r="S52" s="76" t="str">
        <f t="shared" si="0"/>
        <v>-</v>
      </c>
      <c r="T52" s="42"/>
      <c r="U52" s="42"/>
      <c r="V52" s="41"/>
      <c r="W52" s="106" t="str">
        <f t="shared" si="6"/>
        <v>-</v>
      </c>
      <c r="X52" s="44"/>
      <c r="Y52" s="44"/>
      <c r="Z52" s="45" t="str">
        <f t="shared" si="7"/>
        <v>-</v>
      </c>
      <c r="AA52" s="46">
        <v>1</v>
      </c>
      <c r="AB52" s="46"/>
      <c r="AC52" s="98"/>
      <c r="AD52" s="45" t="str">
        <f t="shared" si="8"/>
        <v>-</v>
      </c>
      <c r="AE52" s="45" t="str">
        <f t="shared" si="9"/>
        <v>-</v>
      </c>
      <c r="AF52" s="47" t="str">
        <f t="shared" si="13"/>
        <v>-</v>
      </c>
      <c r="AG52" s="46"/>
      <c r="AH52" s="98"/>
      <c r="AI52" s="46"/>
      <c r="AJ52" s="98"/>
      <c r="AK52" s="46"/>
      <c r="AL52" s="43" t="str">
        <f>IF(AA52=1,IF(AK52=1,LOOKUP(AC52,'Tabela eletroduto'!$A$8:$A$25,'Tabela eletroduto'!$B$8:$B$25),IF(AK52=2,LOOKUP(AC52,'Tabela eletroduto'!$A$8:$A$25,'Tabela eletroduto'!$C$8:$C$25),IF(AK52=3,LOOKUP(AC52,'Tabela eletroduto'!$A$8:$A$25,'Tabela eletroduto'!$D$8:$D$25),IF(OR(AK52&gt;3,AK52&lt;1,AA52&lt;2,AA52&gt;3),"-")))),"-")</f>
        <v>-</v>
      </c>
      <c r="AM52" s="43" t="str">
        <f>IF(AA52=2,IF(AC52&gt;=25,LOOKUP(AC52,'Tabela eletroduto'!$A$32:$A$43,'Tabela eletroduto'!$D$32:$D$43)),"-")</f>
        <v>-</v>
      </c>
      <c r="AN52" s="43" t="str">
        <f t="shared" si="10"/>
        <v>-</v>
      </c>
      <c r="AO52" s="34"/>
      <c r="AP52" s="34"/>
      <c r="AQ52" s="34"/>
      <c r="AR52" s="48" t="str">
        <f t="shared" si="11"/>
        <v>-</v>
      </c>
      <c r="AS52" s="46"/>
      <c r="AT52" s="48" t="str">
        <f t="shared" si="12"/>
        <v>-</v>
      </c>
      <c r="AU52" s="49"/>
      <c r="AV52" s="49"/>
      <c r="AW52" s="49"/>
      <c r="AX52" s="104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</row>
    <row r="53" spans="1:73" s="32" customFormat="1" hidden="1">
      <c r="A53" s="35">
        <v>45</v>
      </c>
      <c r="B53" s="34"/>
      <c r="C53" s="36"/>
      <c r="D53" s="37"/>
      <c r="E53" s="38"/>
      <c r="F53" s="62"/>
      <c r="G53" s="39"/>
      <c r="H53" s="39"/>
      <c r="I53" s="40">
        <f t="shared" si="2"/>
        <v>0</v>
      </c>
      <c r="J53" s="40">
        <f t="shared" si="3"/>
        <v>0</v>
      </c>
      <c r="K53" s="37"/>
      <c r="L53" s="40">
        <f>IF(K53=K52,0,SUMIF(K53:$K$60,K53,I53:$I$60))</f>
        <v>0</v>
      </c>
      <c r="M53" s="40">
        <f>IF(K53=K52,0,SUMIF(K53:$K$60,K53,J53:$J$60))</f>
        <v>0</v>
      </c>
      <c r="N53" s="39"/>
      <c r="O53" s="40">
        <f t="shared" si="4"/>
        <v>0</v>
      </c>
      <c r="P53" s="40">
        <f t="shared" si="5"/>
        <v>0</v>
      </c>
      <c r="Q53" s="75"/>
      <c r="R53" s="77"/>
      <c r="S53" s="76" t="str">
        <f t="shared" si="0"/>
        <v>-</v>
      </c>
      <c r="T53" s="42"/>
      <c r="U53" s="42"/>
      <c r="V53" s="41"/>
      <c r="W53" s="106" t="str">
        <f t="shared" si="6"/>
        <v>-</v>
      </c>
      <c r="X53" s="44"/>
      <c r="Y53" s="44"/>
      <c r="Z53" s="45" t="str">
        <f t="shared" si="7"/>
        <v>-</v>
      </c>
      <c r="AA53" s="46">
        <v>1</v>
      </c>
      <c r="AB53" s="46"/>
      <c r="AC53" s="98"/>
      <c r="AD53" s="45" t="str">
        <f t="shared" si="8"/>
        <v>-</v>
      </c>
      <c r="AE53" s="45" t="str">
        <f t="shared" si="9"/>
        <v>-</v>
      </c>
      <c r="AF53" s="47" t="str">
        <f t="shared" si="13"/>
        <v>-</v>
      </c>
      <c r="AG53" s="46"/>
      <c r="AH53" s="98"/>
      <c r="AI53" s="46"/>
      <c r="AJ53" s="98"/>
      <c r="AK53" s="46"/>
      <c r="AL53" s="43" t="str">
        <f>IF(AA53=1,IF(AK53=1,LOOKUP(AC53,'Tabela eletroduto'!$A$8:$A$25,'Tabela eletroduto'!$B$8:$B$25),IF(AK53=2,LOOKUP(AC53,'Tabela eletroduto'!$A$8:$A$25,'Tabela eletroduto'!$C$8:$C$25),IF(AK53=3,LOOKUP(AC53,'Tabela eletroduto'!$A$8:$A$25,'Tabela eletroduto'!$D$8:$D$25),IF(OR(AK53&gt;3,AK53&lt;1,AA53&lt;2,AA53&gt;3),"-")))),"-")</f>
        <v>-</v>
      </c>
      <c r="AM53" s="43" t="str">
        <f>IF(AA53=2,IF(AC53&gt;=25,LOOKUP(AC53,'Tabela eletroduto'!$A$32:$A$43,'Tabela eletroduto'!$D$32:$D$43)),"-")</f>
        <v>-</v>
      </c>
      <c r="AN53" s="43" t="str">
        <f t="shared" si="10"/>
        <v>-</v>
      </c>
      <c r="AO53" s="34"/>
      <c r="AP53" s="34"/>
      <c r="AQ53" s="34"/>
      <c r="AR53" s="48" t="str">
        <f t="shared" si="11"/>
        <v>-</v>
      </c>
      <c r="AS53" s="46"/>
      <c r="AT53" s="48" t="str">
        <f t="shared" si="12"/>
        <v>-</v>
      </c>
      <c r="AU53" s="49"/>
      <c r="AV53" s="49"/>
      <c r="AW53" s="49"/>
      <c r="AX53" s="104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</row>
    <row r="54" spans="1:73" s="32" customFormat="1" hidden="1">
      <c r="A54" s="35">
        <v>46</v>
      </c>
      <c r="B54" s="34"/>
      <c r="C54" s="36"/>
      <c r="D54" s="37"/>
      <c r="E54" s="38"/>
      <c r="F54" s="62"/>
      <c r="G54" s="39"/>
      <c r="H54" s="39"/>
      <c r="I54" s="40">
        <f t="shared" si="2"/>
        <v>0</v>
      </c>
      <c r="J54" s="40">
        <f t="shared" si="3"/>
        <v>0</v>
      </c>
      <c r="K54" s="37"/>
      <c r="L54" s="40">
        <f>IF(K54=K53,0,SUMIF(K54:$K$60,K54,I54:$I$60))</f>
        <v>0</v>
      </c>
      <c r="M54" s="40">
        <f>IF(K54=K53,0,SUMIF(K54:$K$60,K54,J54:$J$60))</f>
        <v>0</v>
      </c>
      <c r="N54" s="39"/>
      <c r="O54" s="40">
        <f t="shared" si="4"/>
        <v>0</v>
      </c>
      <c r="P54" s="40">
        <f t="shared" si="5"/>
        <v>0</v>
      </c>
      <c r="Q54" s="75"/>
      <c r="R54" s="77"/>
      <c r="S54" s="76" t="str">
        <f t="shared" si="0"/>
        <v>-</v>
      </c>
      <c r="T54" s="42"/>
      <c r="U54" s="42"/>
      <c r="V54" s="41"/>
      <c r="W54" s="106" t="str">
        <f t="shared" si="6"/>
        <v>-</v>
      </c>
      <c r="X54" s="44"/>
      <c r="Y54" s="44"/>
      <c r="Z54" s="45" t="str">
        <f t="shared" si="7"/>
        <v>-</v>
      </c>
      <c r="AA54" s="46">
        <v>1</v>
      </c>
      <c r="AB54" s="46"/>
      <c r="AC54" s="98"/>
      <c r="AD54" s="45" t="str">
        <f t="shared" si="8"/>
        <v>-</v>
      </c>
      <c r="AE54" s="45" t="str">
        <f t="shared" si="9"/>
        <v>-</v>
      </c>
      <c r="AF54" s="47" t="str">
        <f t="shared" si="13"/>
        <v>-</v>
      </c>
      <c r="AG54" s="46"/>
      <c r="AH54" s="98"/>
      <c r="AI54" s="46"/>
      <c r="AJ54" s="98"/>
      <c r="AK54" s="46"/>
      <c r="AL54" s="43" t="str">
        <f>IF(AA54=1,IF(AK54=1,LOOKUP(AC54,'Tabela eletroduto'!$A$8:$A$25,'Tabela eletroduto'!$B$8:$B$25),IF(AK54=2,LOOKUP(AC54,'Tabela eletroduto'!$A$8:$A$25,'Tabela eletroduto'!$C$8:$C$25),IF(AK54=3,LOOKUP(AC54,'Tabela eletroduto'!$A$8:$A$25,'Tabela eletroduto'!$D$8:$D$25),IF(OR(AK54&gt;3,AK54&lt;1,AA54&lt;2,AA54&gt;3),"-")))),"-")</f>
        <v>-</v>
      </c>
      <c r="AM54" s="43" t="str">
        <f>IF(AA54=2,IF(AC54&gt;=25,LOOKUP(AC54,'Tabela eletroduto'!$A$32:$A$43,'Tabela eletroduto'!$D$32:$D$43)),"-")</f>
        <v>-</v>
      </c>
      <c r="AN54" s="43" t="str">
        <f t="shared" si="10"/>
        <v>-</v>
      </c>
      <c r="AO54" s="34"/>
      <c r="AP54" s="34"/>
      <c r="AQ54" s="34"/>
      <c r="AR54" s="48" t="str">
        <f t="shared" si="11"/>
        <v>-</v>
      </c>
      <c r="AS54" s="46"/>
      <c r="AT54" s="48" t="str">
        <f t="shared" si="12"/>
        <v>-</v>
      </c>
      <c r="AU54" s="49"/>
      <c r="AV54" s="49"/>
      <c r="AW54" s="49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</row>
    <row r="55" spans="1:73" s="32" customFormat="1" hidden="1">
      <c r="A55" s="35">
        <v>47</v>
      </c>
      <c r="B55" s="34"/>
      <c r="C55" s="36"/>
      <c r="D55" s="37"/>
      <c r="E55" s="38"/>
      <c r="F55" s="62"/>
      <c r="G55" s="39"/>
      <c r="H55" s="39"/>
      <c r="I55" s="40">
        <f t="shared" si="2"/>
        <v>0</v>
      </c>
      <c r="J55" s="40">
        <f t="shared" si="3"/>
        <v>0</v>
      </c>
      <c r="K55" s="37"/>
      <c r="L55" s="40">
        <f>IF(K55=K54,0,SUMIF(K55:$K$60,K55,I55:$I$60))</f>
        <v>0</v>
      </c>
      <c r="M55" s="40">
        <f>IF(K55=K54,0,SUMIF(K55:$K$60,K55,J55:$J$60))</f>
        <v>0</v>
      </c>
      <c r="N55" s="39"/>
      <c r="O55" s="40">
        <f t="shared" si="4"/>
        <v>0</v>
      </c>
      <c r="P55" s="40">
        <f t="shared" si="5"/>
        <v>0</v>
      </c>
      <c r="Q55" s="75"/>
      <c r="R55" s="77"/>
      <c r="S55" s="76" t="str">
        <f t="shared" si="0"/>
        <v>-</v>
      </c>
      <c r="T55" s="42"/>
      <c r="U55" s="42"/>
      <c r="V55" s="41"/>
      <c r="W55" s="106" t="str">
        <f t="shared" si="6"/>
        <v>-</v>
      </c>
      <c r="X55" s="44"/>
      <c r="Y55" s="44"/>
      <c r="Z55" s="45" t="str">
        <f t="shared" si="7"/>
        <v>-</v>
      </c>
      <c r="AA55" s="46">
        <v>1</v>
      </c>
      <c r="AB55" s="46"/>
      <c r="AC55" s="98"/>
      <c r="AD55" s="45" t="str">
        <f t="shared" si="8"/>
        <v>-</v>
      </c>
      <c r="AE55" s="45" t="str">
        <f t="shared" si="9"/>
        <v>-</v>
      </c>
      <c r="AF55" s="47" t="str">
        <f t="shared" si="13"/>
        <v>-</v>
      </c>
      <c r="AG55" s="46"/>
      <c r="AH55" s="98"/>
      <c r="AI55" s="46"/>
      <c r="AJ55" s="98"/>
      <c r="AK55" s="46"/>
      <c r="AL55" s="43" t="str">
        <f>IF(AA55=1,IF(AK55=1,LOOKUP(AC55,'Tabela eletroduto'!$A$8:$A$25,'Tabela eletroduto'!$B$8:$B$25),IF(AK55=2,LOOKUP(AC55,'Tabela eletroduto'!$A$8:$A$25,'Tabela eletroduto'!$C$8:$C$25),IF(AK55=3,LOOKUP(AC55,'Tabela eletroduto'!$A$8:$A$25,'Tabela eletroduto'!$D$8:$D$25),IF(OR(AK55&gt;3,AK55&lt;1,AA55&lt;2,AA55&gt;3),"-")))),"-")</f>
        <v>-</v>
      </c>
      <c r="AM55" s="43" t="str">
        <f>IF(AA55=2,IF(AC55&gt;=25,LOOKUP(AC55,'Tabela eletroduto'!$A$32:$A$43,'Tabela eletroduto'!$D$32:$D$43)),"-")</f>
        <v>-</v>
      </c>
      <c r="AN55" s="43" t="str">
        <f t="shared" si="10"/>
        <v>-</v>
      </c>
      <c r="AO55" s="34"/>
      <c r="AP55" s="34"/>
      <c r="AQ55" s="34"/>
      <c r="AR55" s="48" t="str">
        <f t="shared" si="11"/>
        <v>-</v>
      </c>
      <c r="AS55" s="46"/>
      <c r="AT55" s="48" t="str">
        <f t="shared" si="12"/>
        <v>-</v>
      </c>
      <c r="AU55" s="49"/>
      <c r="AV55" s="49"/>
      <c r="AW55" s="4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</row>
    <row r="56" spans="1:73" s="32" customFormat="1" hidden="1">
      <c r="A56" s="35">
        <v>48</v>
      </c>
      <c r="B56" s="34"/>
      <c r="C56" s="36"/>
      <c r="D56" s="37"/>
      <c r="E56" s="38"/>
      <c r="F56" s="62"/>
      <c r="G56" s="39"/>
      <c r="H56" s="39"/>
      <c r="I56" s="40">
        <f t="shared" si="2"/>
        <v>0</v>
      </c>
      <c r="J56" s="40">
        <f t="shared" si="3"/>
        <v>0</v>
      </c>
      <c r="K56" s="37"/>
      <c r="L56" s="40">
        <f>IF(K56=K55,0,SUMIF(K56:$K$60,K56,I56:$I$60))</f>
        <v>0</v>
      </c>
      <c r="M56" s="40">
        <f>IF(K56=K55,0,SUMIF(K56:$K$60,K56,J56:$J$60))</f>
        <v>0</v>
      </c>
      <c r="N56" s="39"/>
      <c r="O56" s="40">
        <f t="shared" si="4"/>
        <v>0</v>
      </c>
      <c r="P56" s="40">
        <f t="shared" si="5"/>
        <v>0</v>
      </c>
      <c r="Q56" s="75"/>
      <c r="R56" s="77"/>
      <c r="S56" s="76" t="str">
        <f t="shared" si="0"/>
        <v>-</v>
      </c>
      <c r="T56" s="42"/>
      <c r="U56" s="42"/>
      <c r="V56" s="41"/>
      <c r="W56" s="106" t="str">
        <f t="shared" si="6"/>
        <v>-</v>
      </c>
      <c r="X56" s="44"/>
      <c r="Y56" s="44"/>
      <c r="Z56" s="45" t="str">
        <f t="shared" si="7"/>
        <v>-</v>
      </c>
      <c r="AA56" s="46">
        <v>1</v>
      </c>
      <c r="AB56" s="46"/>
      <c r="AC56" s="98"/>
      <c r="AD56" s="45" t="str">
        <f t="shared" si="8"/>
        <v>-</v>
      </c>
      <c r="AE56" s="45" t="str">
        <f t="shared" si="9"/>
        <v>-</v>
      </c>
      <c r="AF56" s="47" t="str">
        <f t="shared" si="13"/>
        <v>-</v>
      </c>
      <c r="AG56" s="46"/>
      <c r="AH56" s="98"/>
      <c r="AI56" s="46"/>
      <c r="AJ56" s="98"/>
      <c r="AK56" s="46"/>
      <c r="AL56" s="43" t="str">
        <f>IF(AA56=1,IF(AK56=1,LOOKUP(AC56,'Tabela eletroduto'!$A$8:$A$25,'Tabela eletroduto'!$B$8:$B$25),IF(AK56=2,LOOKUP(AC56,'Tabela eletroduto'!$A$8:$A$25,'Tabela eletroduto'!$C$8:$C$25),IF(AK56=3,LOOKUP(AC56,'Tabela eletroduto'!$A$8:$A$25,'Tabela eletroduto'!$D$8:$D$25),IF(OR(AK56&gt;3,AK56&lt;1,AA56&lt;2,AA56&gt;3),"-")))),"-")</f>
        <v>-</v>
      </c>
      <c r="AM56" s="43" t="str">
        <f>IF(AA56=2,IF(AC56&gt;=25,LOOKUP(AC56,'Tabela eletroduto'!$A$32:$A$43,'Tabela eletroduto'!$D$32:$D$43)),"-")</f>
        <v>-</v>
      </c>
      <c r="AN56" s="43" t="str">
        <f t="shared" si="10"/>
        <v>-</v>
      </c>
      <c r="AO56" s="34"/>
      <c r="AP56" s="34"/>
      <c r="AQ56" s="34"/>
      <c r="AR56" s="48" t="str">
        <f t="shared" si="11"/>
        <v>-</v>
      </c>
      <c r="AS56" s="46"/>
      <c r="AT56" s="48" t="str">
        <f t="shared" si="12"/>
        <v>-</v>
      </c>
      <c r="AU56" s="49"/>
      <c r="AV56" s="49"/>
      <c r="AW56" s="49"/>
      <c r="AX56" s="104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</row>
    <row r="57" spans="1:73" s="32" customFormat="1" hidden="1">
      <c r="A57" s="35">
        <v>49</v>
      </c>
      <c r="B57" s="34"/>
      <c r="C57" s="36"/>
      <c r="D57" s="37"/>
      <c r="E57" s="38"/>
      <c r="F57" s="62"/>
      <c r="G57" s="39"/>
      <c r="H57" s="39"/>
      <c r="I57" s="40">
        <f t="shared" si="2"/>
        <v>0</v>
      </c>
      <c r="J57" s="40">
        <f t="shared" si="3"/>
        <v>0</v>
      </c>
      <c r="K57" s="37"/>
      <c r="L57" s="40">
        <f>IF(K57=K56,0,SUMIF(K57:$K$60,K57,I57:$I$60))</f>
        <v>0</v>
      </c>
      <c r="M57" s="40">
        <f>IF(K57=K56,0,SUMIF(K57:$K$60,K57,J57:$J$60))</f>
        <v>0</v>
      </c>
      <c r="N57" s="39"/>
      <c r="O57" s="40">
        <f t="shared" si="4"/>
        <v>0</v>
      </c>
      <c r="P57" s="40">
        <f t="shared" si="5"/>
        <v>0</v>
      </c>
      <c r="Q57" s="75"/>
      <c r="R57" s="77"/>
      <c r="S57" s="76" t="str">
        <f t="shared" si="0"/>
        <v>-</v>
      </c>
      <c r="T57" s="42"/>
      <c r="U57" s="42"/>
      <c r="V57" s="41"/>
      <c r="W57" s="106" t="str">
        <f t="shared" si="6"/>
        <v>-</v>
      </c>
      <c r="X57" s="44"/>
      <c r="Y57" s="44"/>
      <c r="Z57" s="45" t="str">
        <f t="shared" si="7"/>
        <v>-</v>
      </c>
      <c r="AA57" s="46">
        <v>1</v>
      </c>
      <c r="AB57" s="46"/>
      <c r="AC57" s="98"/>
      <c r="AD57" s="45" t="str">
        <f t="shared" si="8"/>
        <v>-</v>
      </c>
      <c r="AE57" s="45" t="str">
        <f t="shared" si="9"/>
        <v>-</v>
      </c>
      <c r="AF57" s="47" t="str">
        <f t="shared" si="13"/>
        <v>-</v>
      </c>
      <c r="AG57" s="46"/>
      <c r="AH57" s="98"/>
      <c r="AI57" s="46"/>
      <c r="AJ57" s="98"/>
      <c r="AK57" s="46"/>
      <c r="AL57" s="43" t="str">
        <f>IF(AA57=1,IF(AK57=1,LOOKUP(AC57,'Tabela eletroduto'!$A$8:$A$25,'Tabela eletroduto'!$B$8:$B$25),IF(AK57=2,LOOKUP(AC57,'Tabela eletroduto'!$A$8:$A$25,'Tabela eletroduto'!$C$8:$C$25),IF(AK57=3,LOOKUP(AC57,'Tabela eletroduto'!$A$8:$A$25,'Tabela eletroduto'!$D$8:$D$25),IF(OR(AK57&gt;3,AK57&lt;1,AA57&lt;2,AA57&gt;3),"-")))),"-")</f>
        <v>-</v>
      </c>
      <c r="AM57" s="43" t="str">
        <f>IF(AA57=2,IF(AC57&gt;=25,LOOKUP(AC57,'Tabela eletroduto'!$A$32:$A$43,'Tabela eletroduto'!$D$32:$D$43)),"-")</f>
        <v>-</v>
      </c>
      <c r="AN57" s="43" t="str">
        <f t="shared" si="10"/>
        <v>-</v>
      </c>
      <c r="AO57" s="34"/>
      <c r="AP57" s="34"/>
      <c r="AQ57" s="34"/>
      <c r="AR57" s="48" t="str">
        <f t="shared" si="11"/>
        <v>-</v>
      </c>
      <c r="AS57" s="46"/>
      <c r="AT57" s="48" t="str">
        <f t="shared" si="12"/>
        <v>-</v>
      </c>
      <c r="AU57" s="49"/>
      <c r="AV57" s="49"/>
      <c r="AW57" s="4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</row>
    <row r="58" spans="1:73" s="32" customFormat="1" hidden="1">
      <c r="A58" s="35">
        <v>50</v>
      </c>
      <c r="B58" s="34"/>
      <c r="C58" s="36"/>
      <c r="D58" s="37"/>
      <c r="E58" s="38"/>
      <c r="F58" s="62"/>
      <c r="G58" s="39"/>
      <c r="H58" s="39"/>
      <c r="I58" s="40">
        <f t="shared" si="2"/>
        <v>0</v>
      </c>
      <c r="J58" s="40">
        <f t="shared" si="3"/>
        <v>0</v>
      </c>
      <c r="K58" s="37"/>
      <c r="L58" s="40">
        <f>IF(K58=K57,0,SUMIF(K58:$K$60,K58,I58:$I$60))</f>
        <v>0</v>
      </c>
      <c r="M58" s="40">
        <f>IF(K58=K57,0,SUMIF(K58:$K$60,K58,J58:$J$60))</f>
        <v>0</v>
      </c>
      <c r="N58" s="39"/>
      <c r="O58" s="40">
        <f t="shared" si="4"/>
        <v>0</v>
      </c>
      <c r="P58" s="40">
        <f t="shared" si="5"/>
        <v>0</v>
      </c>
      <c r="Q58" s="75"/>
      <c r="R58" s="77"/>
      <c r="S58" s="76" t="str">
        <f t="shared" si="0"/>
        <v>-</v>
      </c>
      <c r="T58" s="42"/>
      <c r="U58" s="42"/>
      <c r="V58" s="41"/>
      <c r="W58" s="106" t="str">
        <f t="shared" si="6"/>
        <v>-</v>
      </c>
      <c r="X58" s="44"/>
      <c r="Y58" s="44"/>
      <c r="Z58" s="45" t="str">
        <f t="shared" si="7"/>
        <v>-</v>
      </c>
      <c r="AA58" s="46">
        <v>1</v>
      </c>
      <c r="AB58" s="46"/>
      <c r="AC58" s="98"/>
      <c r="AD58" s="45" t="str">
        <f t="shared" si="8"/>
        <v>-</v>
      </c>
      <c r="AE58" s="45" t="str">
        <f t="shared" si="9"/>
        <v>-</v>
      </c>
      <c r="AF58" s="47" t="str">
        <f t="shared" si="13"/>
        <v>-</v>
      </c>
      <c r="AG58" s="46"/>
      <c r="AH58" s="98"/>
      <c r="AI58" s="46"/>
      <c r="AJ58" s="98"/>
      <c r="AK58" s="46"/>
      <c r="AL58" s="43" t="str">
        <f>IF(AA58=1,IF(AK58=1,LOOKUP(AC58,'Tabela eletroduto'!$A$8:$A$25,'Tabela eletroduto'!$B$8:$B$25),IF(AK58=2,LOOKUP(AC58,'Tabela eletroduto'!$A$8:$A$25,'Tabela eletroduto'!$C$8:$C$25),IF(AK58=3,LOOKUP(AC58,'Tabela eletroduto'!$A$8:$A$25,'Tabela eletroduto'!$D$8:$D$25),IF(OR(AK58&gt;3,AK58&lt;1,AA58&lt;2,AA58&gt;3),"-")))),"-")</f>
        <v>-</v>
      </c>
      <c r="AM58" s="43" t="str">
        <f>IF(AA58=2,IF(AC58&gt;=25,LOOKUP(AC58,'Tabela eletroduto'!$A$32:$A$43,'Tabela eletroduto'!$D$32:$D$43)),"-")</f>
        <v>-</v>
      </c>
      <c r="AN58" s="43" t="str">
        <f t="shared" si="10"/>
        <v>-</v>
      </c>
      <c r="AO58" s="34"/>
      <c r="AP58" s="34"/>
      <c r="AQ58" s="34"/>
      <c r="AR58" s="48" t="str">
        <f t="shared" si="11"/>
        <v>-</v>
      </c>
      <c r="AS58" s="46"/>
      <c r="AT58" s="48" t="str">
        <f t="shared" si="12"/>
        <v>-</v>
      </c>
      <c r="AU58" s="49"/>
      <c r="AV58" s="49"/>
      <c r="AW58" s="49"/>
      <c r="AX58" s="104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</row>
    <row r="59" spans="1:73" s="32" customFormat="1" hidden="1">
      <c r="A59" s="204">
        <v>13</v>
      </c>
      <c r="B59" s="34" t="s">
        <v>79</v>
      </c>
      <c r="C59" s="36"/>
      <c r="D59" s="37"/>
      <c r="E59" s="38"/>
      <c r="F59" s="62"/>
      <c r="G59" s="39"/>
      <c r="H59" s="39"/>
      <c r="I59" s="40">
        <f t="shared" si="2"/>
        <v>0</v>
      </c>
      <c r="J59" s="40">
        <f t="shared" si="3"/>
        <v>0</v>
      </c>
      <c r="K59" s="103">
        <v>13</v>
      </c>
      <c r="L59" s="40">
        <f>IF(K59=K58,0,SUMIF(K59:$K$60,K59,I59:$I$60))</f>
        <v>0</v>
      </c>
      <c r="M59" s="40">
        <f>IF(K59=K58,0,SUMIF(K59:$K$60,K59,J59:$J$60))</f>
        <v>0</v>
      </c>
      <c r="N59" s="39">
        <v>1</v>
      </c>
      <c r="O59" s="40">
        <f t="shared" si="4"/>
        <v>0</v>
      </c>
      <c r="P59" s="40">
        <f t="shared" si="5"/>
        <v>0</v>
      </c>
      <c r="Q59" s="75">
        <v>1</v>
      </c>
      <c r="R59" s="77">
        <v>220</v>
      </c>
      <c r="S59" s="76" t="str">
        <f t="shared" si="0"/>
        <v>-</v>
      </c>
      <c r="T59" s="42"/>
      <c r="U59" s="42"/>
      <c r="V59" s="41"/>
      <c r="W59" s="106" t="str">
        <f t="shared" si="6"/>
        <v>-</v>
      </c>
      <c r="X59" s="44"/>
      <c r="Y59" s="44"/>
      <c r="Z59" s="45" t="str">
        <f t="shared" si="7"/>
        <v>-</v>
      </c>
      <c r="AA59" s="46">
        <v>1</v>
      </c>
      <c r="AB59" s="46"/>
      <c r="AC59" s="98"/>
      <c r="AD59" s="45" t="str">
        <f t="shared" si="8"/>
        <v>-</v>
      </c>
      <c r="AE59" s="45" t="str">
        <f t="shared" si="9"/>
        <v>-</v>
      </c>
      <c r="AF59" s="47" t="str">
        <f t="shared" si="13"/>
        <v>-</v>
      </c>
      <c r="AG59" s="46"/>
      <c r="AH59" s="98"/>
      <c r="AI59" s="46"/>
      <c r="AJ59" s="98"/>
      <c r="AK59" s="46"/>
      <c r="AL59" s="43" t="str">
        <f>IF(AA59=1,IF(AK59=1,LOOKUP(AC59,'Tabela eletroduto'!$A$8:$A$25,'Tabela eletroduto'!$B$8:$B$25),IF(AK59=2,LOOKUP(AC59,'Tabela eletroduto'!$A$8:$A$25,'Tabela eletroduto'!$C$8:$C$25),IF(AK59=3,LOOKUP(AC59,'Tabela eletroduto'!$A$8:$A$25,'Tabela eletroduto'!$D$8:$D$25),IF(OR(AK59&gt;3,AK59&lt;1,AA59&lt;2,AA59&gt;3),"-")))),"-")</f>
        <v>-</v>
      </c>
      <c r="AM59" s="43" t="str">
        <f>IF(AA59=2,IF(AC59&gt;=25,LOOKUP(AC59,'Tabela eletroduto'!$A$32:$A$43,'Tabela eletroduto'!$D$32:$D$43)),"-")</f>
        <v>-</v>
      </c>
      <c r="AN59" s="43" t="str">
        <f t="shared" si="10"/>
        <v>-</v>
      </c>
      <c r="AO59" s="34"/>
      <c r="AP59" s="34"/>
      <c r="AQ59" s="34"/>
      <c r="AR59" s="48">
        <f t="shared" si="11"/>
        <v>1</v>
      </c>
      <c r="AS59" s="46"/>
      <c r="AT59" s="48" t="str">
        <f t="shared" si="12"/>
        <v>-</v>
      </c>
      <c r="AU59" s="49"/>
      <c r="AV59" s="49"/>
      <c r="AW59" s="49"/>
      <c r="AX59" s="104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</row>
    <row r="60" spans="1:73" s="32" customFormat="1" hidden="1">
      <c r="B60" s="34"/>
      <c r="C60" s="36"/>
      <c r="D60" s="37"/>
      <c r="E60" s="38"/>
      <c r="F60" s="62"/>
      <c r="G60" s="39"/>
      <c r="H60" s="39"/>
      <c r="I60" s="40">
        <f t="shared" si="2"/>
        <v>0</v>
      </c>
      <c r="J60" s="40">
        <f t="shared" si="3"/>
        <v>0</v>
      </c>
      <c r="K60" s="103"/>
      <c r="L60" s="40">
        <f>IF(K60=K59,0,SUMIF(K60:$K$60,K60,I60:$I$60))</f>
        <v>0</v>
      </c>
      <c r="M60" s="40">
        <f>IF(K60=K59,0,SUMIF(K60:$K$60,K60,J60:$J$60))</f>
        <v>0</v>
      </c>
      <c r="N60" s="39"/>
      <c r="O60" s="40">
        <f t="shared" si="4"/>
        <v>0</v>
      </c>
      <c r="P60" s="40">
        <f t="shared" si="5"/>
        <v>0</v>
      </c>
      <c r="Q60" s="75"/>
      <c r="R60" s="77"/>
      <c r="S60" s="76" t="str">
        <f t="shared" si="0"/>
        <v>-</v>
      </c>
      <c r="T60" s="42"/>
      <c r="U60" s="42"/>
      <c r="V60" s="41"/>
      <c r="W60" s="106" t="str">
        <f t="shared" si="6"/>
        <v>-</v>
      </c>
      <c r="X60" s="44"/>
      <c r="Y60" s="44"/>
      <c r="Z60" s="45" t="str">
        <f t="shared" si="7"/>
        <v>-</v>
      </c>
      <c r="AA60" s="46"/>
      <c r="AB60" s="46"/>
      <c r="AC60" s="98"/>
      <c r="AD60" s="45" t="str">
        <f t="shared" si="8"/>
        <v>-</v>
      </c>
      <c r="AE60" s="45" t="str">
        <f t="shared" si="9"/>
        <v>-</v>
      </c>
      <c r="AF60" s="47" t="str">
        <f t="shared" si="13"/>
        <v>-</v>
      </c>
      <c r="AG60" s="46"/>
      <c r="AH60" s="98"/>
      <c r="AI60" s="46"/>
      <c r="AJ60" s="98"/>
      <c r="AK60" s="46"/>
      <c r="AL60" s="43" t="str">
        <f>IF(AA60=1,IF(AK60=1,LOOKUP(AC60,'Tabela eletroduto'!$A$8:$A$25,'Tabela eletroduto'!$B$8:$B$25),IF(AK60=2,LOOKUP(AC60,'Tabela eletroduto'!$A$8:$A$25,'Tabela eletroduto'!$C$8:$C$25),IF(AK60=3,LOOKUP(AC60,'Tabela eletroduto'!$A$8:$A$25,'Tabela eletroduto'!$D$8:$D$25),IF(OR(AK60&gt;3,AK60&lt;1,AA60&lt;2,AA60&gt;3),"-")))),"-")</f>
        <v>-</v>
      </c>
      <c r="AM60" s="43" t="str">
        <f>IF(AA60=2,IF(AC60&gt;=25,LOOKUP(AC60,'Tabela eletroduto'!$A$32:$A$43,'Tabela eletroduto'!$D$32:$D$43)),"-")</f>
        <v>-</v>
      </c>
      <c r="AN60" s="43" t="str">
        <f t="shared" si="10"/>
        <v>-</v>
      </c>
      <c r="AO60" s="34"/>
      <c r="AP60" s="34"/>
      <c r="AQ60" s="34"/>
      <c r="AR60" s="48" t="str">
        <f t="shared" si="11"/>
        <v>-</v>
      </c>
      <c r="AS60" s="46"/>
      <c r="AT60" s="48" t="str">
        <f t="shared" si="12"/>
        <v>-</v>
      </c>
      <c r="AU60" s="49"/>
      <c r="AV60" s="49"/>
      <c r="AW60" s="49"/>
      <c r="AX60" s="104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</row>
    <row r="61" spans="1:73" s="7" customFormat="1" ht="27" customHeight="1">
      <c r="A61" s="298" t="s">
        <v>74</v>
      </c>
      <c r="B61" s="299"/>
      <c r="C61" s="299"/>
      <c r="D61" s="300"/>
      <c r="E61" s="50">
        <f>SUM(E9:E20)</f>
        <v>6360</v>
      </c>
      <c r="F61" s="50">
        <f>SUM(F9:F58)</f>
        <v>0</v>
      </c>
      <c r="G61" s="51">
        <f>COS(ASIN(J61/I61))</f>
        <v>0.83480988018950641</v>
      </c>
      <c r="H61" s="108"/>
      <c r="I61" s="74">
        <f>SUM(I9:I60)</f>
        <v>12573.91304347826</v>
      </c>
      <c r="J61" s="74">
        <f>SUM(J9:J60)</f>
        <v>6922.4212157228867</v>
      </c>
      <c r="K61" s="74">
        <v>1</v>
      </c>
      <c r="L61" s="74">
        <f>SUM(L9:L60)</f>
        <v>12573.91304347826</v>
      </c>
      <c r="M61" s="74">
        <f>SUM(M9:M60)</f>
        <v>6922.4212157228867</v>
      </c>
      <c r="N61" s="55">
        <v>1</v>
      </c>
      <c r="O61" s="74">
        <f>L61*N61</f>
        <v>12573.91304347826</v>
      </c>
      <c r="P61" s="74">
        <f>M61*N61</f>
        <v>6922.4212157228867</v>
      </c>
      <c r="Q61" s="71">
        <v>3</v>
      </c>
      <c r="R61" s="72">
        <v>220</v>
      </c>
      <c r="S61" s="73">
        <f>IF(Q61=0,0,IF(Q61&lt;3,O61/R61,O61/(R61*SQRT(3))))</f>
        <v>32.997964001905096</v>
      </c>
      <c r="T61" s="55">
        <v>1</v>
      </c>
      <c r="U61" s="55">
        <v>0.72</v>
      </c>
      <c r="V61" s="56">
        <v>10</v>
      </c>
      <c r="W61" s="57">
        <f t="shared" ref="W61" si="14">IF(V61=0,0,IF(V61&lt;15,S61/(T61*U61),(S61/(T61*U61)/0.86)))</f>
        <v>45.830505558201523</v>
      </c>
      <c r="X61" s="58">
        <v>30</v>
      </c>
      <c r="Y61" s="58">
        <v>3</v>
      </c>
      <c r="Z61" s="59">
        <f t="shared" ref="Z61" si="15">IF(Q61&lt;3,(200*(1/56)*X61*W61)/(Y61*R61),(100*SQRT(3)*(1/56)*X61*W61)/(Y61*R61))</f>
        <v>6.443243844429615</v>
      </c>
      <c r="AA61" s="52">
        <v>1</v>
      </c>
      <c r="AB61" s="61">
        <v>1</v>
      </c>
      <c r="AC61" s="110">
        <v>4</v>
      </c>
      <c r="AD61" s="59">
        <f t="shared" si="8"/>
        <v>4</v>
      </c>
      <c r="AE61" s="59">
        <f t="shared" si="9"/>
        <v>4.8324328833222117</v>
      </c>
      <c r="AF61" s="47">
        <f>IF(AB61=0,"-",IF(AC61=0,0,AE61))</f>
        <v>4.8324328833222117</v>
      </c>
      <c r="AG61" s="61">
        <v>1</v>
      </c>
      <c r="AH61" s="110">
        <v>4</v>
      </c>
      <c r="AI61" s="61">
        <v>1</v>
      </c>
      <c r="AJ61" s="110">
        <v>4</v>
      </c>
      <c r="AK61" s="52">
        <v>2</v>
      </c>
      <c r="AL61" s="51">
        <f>IF(AA61=1,IF(AK61=1,LOOKUP(AC61,'Tabela eletroduto'!$A$8:$A$25,'Tabela eletroduto'!$B$8:$B$25),IF(AK61=2,LOOKUP(AC61,'Tabela eletroduto'!$A$8:$A$25,'Tabela eletroduto'!$C$8:$C$25),IF(AK61=3,LOOKUP(AC61,'Tabela eletroduto'!$A$8:$A$25,'Tabela eletroduto'!$D$8:$D$25),IF(OR(AK61&gt;3,AK61&lt;1,AA61&lt;2,AA61&gt;3),"-")))),"-")</f>
        <v>36.299999999999997</v>
      </c>
      <c r="AM61" s="102" t="str">
        <f>IF(AA61=2,IF(AC61&gt;=25,LOOKUP(AC61,'Tabela eletroduto'!$A$32:$A$43,'Tabela eletroduto'!$D$32:$D$43)),"-")</f>
        <v>-</v>
      </c>
      <c r="AN61" s="51">
        <f>IF(AK61=0,"-",IF(AA61=1,((Q61*AB61+2)*AL61),((Q61*AB61+1)*AM61)))</f>
        <v>181.5</v>
      </c>
      <c r="AO61" s="53" t="s">
        <v>148</v>
      </c>
      <c r="AP61" s="53"/>
      <c r="AQ61" s="53">
        <v>10</v>
      </c>
      <c r="AR61" s="54">
        <f t="shared" ref="AR61" si="16">Q61</f>
        <v>3</v>
      </c>
      <c r="AS61" s="46">
        <v>20</v>
      </c>
      <c r="AT61" s="54" t="str">
        <f t="shared" si="12"/>
        <v>NÃO</v>
      </c>
      <c r="AU61" s="54">
        <f>SUM(AU9:AU60)</f>
        <v>0</v>
      </c>
      <c r="AV61" s="54">
        <f>SUM(AV9:AV60)</f>
        <v>0</v>
      </c>
      <c r="AW61" s="54">
        <f>SUM(AW9:AW60)</f>
        <v>0</v>
      </c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</row>
    <row r="62" spans="1:73" s="7" customFormat="1" ht="27" customHeight="1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 t="s">
        <v>17</v>
      </c>
      <c r="AP62" s="100"/>
      <c r="AQ62" s="100"/>
      <c r="AR62" s="100"/>
      <c r="AS62" s="101"/>
      <c r="AT62" s="68"/>
      <c r="AU62" s="60">
        <f>AU61/L61</f>
        <v>0</v>
      </c>
      <c r="AV62" s="60">
        <f>AV61/L61</f>
        <v>0</v>
      </c>
      <c r="AW62" s="60">
        <f>AW61/L61</f>
        <v>0</v>
      </c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</row>
    <row r="63" spans="1:73" s="8" customFormat="1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69"/>
      <c r="AO63" s="301" t="s">
        <v>18</v>
      </c>
      <c r="AP63" s="301"/>
      <c r="AQ63" s="301"/>
      <c r="AR63" s="301"/>
      <c r="AS63" s="301"/>
      <c r="AT63" s="109"/>
      <c r="AU63" s="302" t="e">
        <f>(MAX(AU61:AW61)-(AU61+AV61+AW61)/3)/((AU61+AV61+AW61)/3)</f>
        <v>#DIV/0!</v>
      </c>
      <c r="AV63" s="302"/>
      <c r="AW63" s="302"/>
    </row>
    <row r="64" spans="1:73" s="9" customFormat="1">
      <c r="A64" s="91"/>
      <c r="B64" s="303" t="s">
        <v>124</v>
      </c>
      <c r="C64" s="304"/>
      <c r="D64" s="304"/>
      <c r="E64" s="305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70"/>
      <c r="AL64" s="70"/>
      <c r="AM64" s="70"/>
      <c r="AN64" s="94"/>
      <c r="AO64" s="293"/>
      <c r="AP64" s="293"/>
      <c r="AQ64" s="293"/>
      <c r="AR64" s="293"/>
      <c r="AS64" s="293"/>
      <c r="AT64" s="293"/>
      <c r="AU64" s="293"/>
      <c r="AV64" s="293"/>
      <c r="AW64" s="293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</row>
    <row r="65" spans="1:73" s="9" customFormat="1">
      <c r="A65" s="90"/>
      <c r="B65" s="89" t="s">
        <v>106</v>
      </c>
      <c r="C65" s="294" t="s">
        <v>123</v>
      </c>
      <c r="D65" s="295"/>
      <c r="E65" s="296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4"/>
      <c r="AL65" s="94"/>
      <c r="AM65" s="94"/>
      <c r="AN65" s="94"/>
      <c r="AO65" s="293"/>
      <c r="AP65" s="293"/>
      <c r="AQ65" s="293"/>
      <c r="AR65" s="293"/>
      <c r="AS65" s="293"/>
      <c r="AT65" s="293"/>
      <c r="AU65" s="293"/>
      <c r="AV65" s="293"/>
      <c r="AW65" s="293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</row>
    <row r="66" spans="1:73" s="9" customFormat="1">
      <c r="A66" s="90"/>
      <c r="B66" s="21" t="s">
        <v>79</v>
      </c>
      <c r="C66" s="290" t="s">
        <v>107</v>
      </c>
      <c r="D66" s="291"/>
      <c r="E66" s="29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4"/>
      <c r="AL66" s="94"/>
      <c r="AM66" s="94"/>
      <c r="AN66" s="94"/>
      <c r="AO66" s="293"/>
      <c r="AP66" s="293"/>
      <c r="AQ66" s="293"/>
      <c r="AR66" s="293"/>
      <c r="AS66" s="293"/>
      <c r="AT66" s="293"/>
      <c r="AU66" s="293"/>
      <c r="AV66" s="293"/>
      <c r="AW66" s="293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</row>
    <row r="67" spans="1:73" s="9" customFormat="1" ht="25.5" customHeight="1">
      <c r="A67" s="90"/>
      <c r="B67" s="21" t="s">
        <v>77</v>
      </c>
      <c r="C67" s="290" t="s">
        <v>108</v>
      </c>
      <c r="D67" s="291"/>
      <c r="E67" s="29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4"/>
      <c r="AL67" s="94"/>
      <c r="AM67" s="94"/>
      <c r="AN67" s="94"/>
      <c r="AO67" s="293"/>
      <c r="AP67" s="293"/>
      <c r="AQ67" s="293"/>
      <c r="AR67" s="293"/>
      <c r="AS67" s="293"/>
      <c r="AT67" s="293"/>
      <c r="AU67" s="293"/>
      <c r="AV67" s="293"/>
      <c r="AW67" s="293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</row>
    <row r="68" spans="1:73" s="9" customFormat="1" ht="25.5" customHeight="1">
      <c r="B68" s="21" t="s">
        <v>91</v>
      </c>
      <c r="C68" s="290" t="s">
        <v>109</v>
      </c>
      <c r="D68" s="291"/>
      <c r="E68" s="29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4"/>
      <c r="AL68" s="94"/>
      <c r="AM68" s="94"/>
      <c r="AN68" s="94"/>
      <c r="AO68" s="293"/>
      <c r="AP68" s="293"/>
      <c r="AQ68" s="293"/>
      <c r="AR68" s="293"/>
      <c r="AS68" s="293"/>
      <c r="AT68" s="293"/>
      <c r="AU68" s="293"/>
      <c r="AV68" s="293"/>
      <c r="AW68" s="293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</row>
    <row r="69" spans="1:73" s="9" customFormat="1" ht="18" customHeight="1">
      <c r="A69" s="90"/>
      <c r="B69" s="21" t="s">
        <v>78</v>
      </c>
      <c r="C69" s="290" t="s">
        <v>110</v>
      </c>
      <c r="D69" s="291"/>
      <c r="E69" s="292"/>
      <c r="I69" s="8"/>
      <c r="J69" s="3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5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</row>
    <row r="70" spans="1:73" ht="18" customHeight="1">
      <c r="B70" s="21" t="s">
        <v>111</v>
      </c>
      <c r="C70" s="290" t="s">
        <v>112</v>
      </c>
      <c r="D70" s="291"/>
      <c r="E70" s="292"/>
      <c r="L70" s="8"/>
      <c r="AA70" s="86"/>
    </row>
    <row r="71" spans="1:73" s="1" customFormat="1">
      <c r="B71" s="21" t="s">
        <v>113</v>
      </c>
      <c r="C71" s="290" t="s">
        <v>114</v>
      </c>
      <c r="D71" s="291"/>
      <c r="E71" s="292"/>
      <c r="I71" s="10"/>
      <c r="J71" s="10"/>
      <c r="K71" s="10"/>
      <c r="L71" s="8"/>
      <c r="AA71" s="86"/>
    </row>
    <row r="72" spans="1:73" s="1" customFormat="1">
      <c r="B72" s="21" t="s">
        <v>115</v>
      </c>
      <c r="C72" s="290" t="s">
        <v>116</v>
      </c>
      <c r="D72" s="291"/>
      <c r="E72" s="292"/>
      <c r="I72" s="10"/>
      <c r="J72" s="10"/>
      <c r="K72" s="10"/>
      <c r="AA72" s="86"/>
    </row>
    <row r="73" spans="1:73" s="1" customFormat="1">
      <c r="B73" s="21" t="s">
        <v>117</v>
      </c>
      <c r="C73" s="290" t="s">
        <v>118</v>
      </c>
      <c r="D73" s="291"/>
      <c r="E73" s="292"/>
      <c r="I73" s="10"/>
      <c r="J73" s="10"/>
      <c r="K73" s="10"/>
      <c r="AA73" s="86"/>
    </row>
    <row r="74" spans="1:73" s="1" customFormat="1" ht="25.5" customHeight="1">
      <c r="B74" s="21" t="s">
        <v>119</v>
      </c>
      <c r="C74" s="290" t="s">
        <v>120</v>
      </c>
      <c r="D74" s="291"/>
      <c r="E74" s="292"/>
      <c r="I74" s="10"/>
      <c r="J74" s="10"/>
      <c r="K74" s="10"/>
      <c r="AA74" s="86"/>
    </row>
    <row r="75" spans="1:73" s="1" customFormat="1" ht="25.5" customHeight="1">
      <c r="B75" s="21" t="s">
        <v>121</v>
      </c>
      <c r="C75" s="290" t="s">
        <v>122</v>
      </c>
      <c r="D75" s="291"/>
      <c r="E75" s="292"/>
      <c r="I75" s="10"/>
      <c r="J75" s="10"/>
      <c r="K75" s="10"/>
      <c r="AA75" s="86"/>
    </row>
    <row r="76" spans="1:73" s="1" customFormat="1" ht="27" customHeight="1">
      <c r="B76" s="21" t="s">
        <v>126</v>
      </c>
      <c r="C76" s="290" t="s">
        <v>127</v>
      </c>
      <c r="D76" s="291"/>
      <c r="E76" s="292"/>
      <c r="I76" s="10"/>
      <c r="J76" s="10"/>
      <c r="K76" s="10"/>
      <c r="AA76" s="86"/>
    </row>
    <row r="77" spans="1:73" s="1" customFormat="1">
      <c r="B77" s="21" t="s">
        <v>128</v>
      </c>
      <c r="C77" s="290" t="s">
        <v>129</v>
      </c>
      <c r="D77" s="291"/>
      <c r="E77" s="292"/>
      <c r="I77" s="10"/>
      <c r="J77" s="10"/>
      <c r="K77" s="10"/>
      <c r="AA77" s="86"/>
    </row>
    <row r="78" spans="1:73" s="1" customFormat="1">
      <c r="A78" s="90"/>
      <c r="B78" s="21" t="s">
        <v>130</v>
      </c>
      <c r="C78" s="290" t="s">
        <v>131</v>
      </c>
      <c r="D78" s="291"/>
      <c r="E78" s="292"/>
      <c r="I78" s="10"/>
      <c r="J78" s="10"/>
      <c r="K78" s="10"/>
      <c r="AA78" s="86"/>
    </row>
    <row r="79" spans="1:73" s="1" customFormat="1">
      <c r="B79" s="21" t="s">
        <v>14</v>
      </c>
      <c r="C79" s="290" t="s">
        <v>132</v>
      </c>
      <c r="D79" s="291"/>
      <c r="E79" s="292"/>
      <c r="I79" s="10"/>
      <c r="J79" s="10"/>
      <c r="K79" s="10"/>
      <c r="AA79" s="86"/>
    </row>
    <row r="80" spans="1:73" s="1" customFormat="1" ht="28.5" customHeight="1">
      <c r="B80" s="21" t="s">
        <v>144</v>
      </c>
      <c r="C80" s="290" t="s">
        <v>145</v>
      </c>
      <c r="D80" s="291"/>
      <c r="E80" s="292"/>
      <c r="I80" s="10"/>
      <c r="J80" s="10"/>
      <c r="K80" s="10"/>
      <c r="AA80" s="86"/>
    </row>
    <row r="81" spans="2:27" s="1" customFormat="1">
      <c r="B81" s="21" t="s">
        <v>89</v>
      </c>
      <c r="C81" s="290" t="s">
        <v>146</v>
      </c>
      <c r="D81" s="291"/>
      <c r="E81" s="292"/>
      <c r="I81" s="10"/>
      <c r="J81" s="10"/>
      <c r="K81" s="10"/>
      <c r="AA81" s="86"/>
    </row>
    <row r="82" spans="2:27" s="1" customFormat="1" ht="28.5" customHeight="1">
      <c r="B82" s="21" t="s">
        <v>90</v>
      </c>
      <c r="C82" s="290" t="s">
        <v>147</v>
      </c>
      <c r="D82" s="291"/>
      <c r="E82" s="292"/>
      <c r="I82" s="10"/>
      <c r="J82" s="10"/>
      <c r="K82" s="10"/>
      <c r="AA82" s="86"/>
    </row>
    <row r="83" spans="2:27" s="1" customFormat="1">
      <c r="B83" s="21" t="s">
        <v>148</v>
      </c>
      <c r="C83" s="290" t="s">
        <v>149</v>
      </c>
      <c r="D83" s="291"/>
      <c r="E83" s="292"/>
      <c r="I83" s="10"/>
      <c r="J83" s="10"/>
      <c r="K83" s="10"/>
      <c r="AA83" s="86"/>
    </row>
    <row r="84" spans="2:27" s="1" customFormat="1">
      <c r="B84" s="21" t="s">
        <v>150</v>
      </c>
      <c r="C84" s="290" t="s">
        <v>151</v>
      </c>
      <c r="D84" s="291"/>
      <c r="E84" s="292"/>
      <c r="I84" s="10"/>
      <c r="J84" s="10"/>
      <c r="K84" s="10"/>
      <c r="AA84" s="86"/>
    </row>
  </sheetData>
  <mergeCells count="102">
    <mergeCell ref="C79:E79"/>
    <mergeCell ref="C80:E80"/>
    <mergeCell ref="C81:E81"/>
    <mergeCell ref="C82:E82"/>
    <mergeCell ref="C83:E83"/>
    <mergeCell ref="C84:E84"/>
    <mergeCell ref="C73:E73"/>
    <mergeCell ref="C74:E74"/>
    <mergeCell ref="C75:E75"/>
    <mergeCell ref="C76:E76"/>
    <mergeCell ref="C77:E77"/>
    <mergeCell ref="C78:E78"/>
    <mergeCell ref="C68:E68"/>
    <mergeCell ref="AO68:AW68"/>
    <mergeCell ref="C69:E69"/>
    <mergeCell ref="C70:E70"/>
    <mergeCell ref="C71:E71"/>
    <mergeCell ref="C72:E72"/>
    <mergeCell ref="C65:E65"/>
    <mergeCell ref="AO65:AW65"/>
    <mergeCell ref="C66:E66"/>
    <mergeCell ref="AO66:AW66"/>
    <mergeCell ref="C67:E67"/>
    <mergeCell ref="AO67:AW67"/>
    <mergeCell ref="AV7:AV8"/>
    <mergeCell ref="AW7:AW8"/>
    <mergeCell ref="A61:D61"/>
    <mergeCell ref="AO63:AS63"/>
    <mergeCell ref="AU63:AW63"/>
    <mergeCell ref="B64:E64"/>
    <mergeCell ref="AO64:AW64"/>
    <mergeCell ref="AP7:AP8"/>
    <mergeCell ref="AQ7:AQ8"/>
    <mergeCell ref="AR7:AR8"/>
    <mergeCell ref="AS7:AS8"/>
    <mergeCell ref="AT7:AT8"/>
    <mergeCell ref="AU7:AU8"/>
    <mergeCell ref="AJ7:AJ8"/>
    <mergeCell ref="AK7:AK8"/>
    <mergeCell ref="AL7:AL8"/>
    <mergeCell ref="AM7:AM8"/>
    <mergeCell ref="AN7:AN8"/>
    <mergeCell ref="AO7:AO8"/>
    <mergeCell ref="AD7:AD8"/>
    <mergeCell ref="AE7:AE8"/>
    <mergeCell ref="AF7:AF8"/>
    <mergeCell ref="AG7:AG8"/>
    <mergeCell ref="AH7:AH8"/>
    <mergeCell ref="P7:P8"/>
    <mergeCell ref="Q7:Q8"/>
    <mergeCell ref="F7:F8"/>
    <mergeCell ref="G7:G8"/>
    <mergeCell ref="H7:H8"/>
    <mergeCell ref="I7:I8"/>
    <mergeCell ref="J7:J8"/>
    <mergeCell ref="K7:K8"/>
    <mergeCell ref="AI7:AI8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AL4:AN6"/>
    <mergeCell ref="AO4:AT6"/>
    <mergeCell ref="AU4:AW6"/>
    <mergeCell ref="A7:A8"/>
    <mergeCell ref="B7:B8"/>
    <mergeCell ref="C7:C8"/>
    <mergeCell ref="D7:D8"/>
    <mergeCell ref="E7:E8"/>
    <mergeCell ref="W4:W6"/>
    <mergeCell ref="X4:Z6"/>
    <mergeCell ref="AA4:AA6"/>
    <mergeCell ref="AB4:AD6"/>
    <mergeCell ref="AE4:AF6"/>
    <mergeCell ref="AG4:AH6"/>
    <mergeCell ref="A4:C6"/>
    <mergeCell ref="D4:M6"/>
    <mergeCell ref="N4:P6"/>
    <mergeCell ref="Q4:R6"/>
    <mergeCell ref="S4:S6"/>
    <mergeCell ref="T4:V6"/>
    <mergeCell ref="L7:L8"/>
    <mergeCell ref="M7:M8"/>
    <mergeCell ref="N7:N8"/>
    <mergeCell ref="O7:O8"/>
    <mergeCell ref="A1:C1"/>
    <mergeCell ref="A2:C2"/>
    <mergeCell ref="D2:H2"/>
    <mergeCell ref="AA2:AB2"/>
    <mergeCell ref="A3:C3"/>
    <mergeCell ref="D3:I3"/>
    <mergeCell ref="AB3:AJ3"/>
    <mergeCell ref="AI4:AJ6"/>
    <mergeCell ref="AK4:AK6"/>
  </mergeCells>
  <printOptions horizontalCentered="1"/>
  <pageMargins left="0.26" right="0.5" top="0.35433070866141736" bottom="0.22" header="0.15748031496062992" footer="0.14000000000000001"/>
  <pageSetup paperSize="9" scale="10" orientation="landscape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29B5-611F-43D2-ABA0-89D9DD0C78C9}">
  <sheetPr>
    <tabColor indexed="42"/>
    <pageSetUpPr fitToPage="1"/>
  </sheetPr>
  <dimension ref="A1:BU84"/>
  <sheetViews>
    <sheetView showGridLines="0" zoomScale="115" zoomScaleNormal="115" workbookViewId="0">
      <pane xSplit="8" ySplit="8" topLeftCell="J9" activePane="bottomRight" state="frozen"/>
      <selection activeCell="BM9" sqref="BM9:BO9"/>
      <selection pane="topRight" activeCell="BM9" sqref="BM9:BO9"/>
      <selection pane="bottomLeft" activeCell="BM9" sqref="BM9:BO9"/>
      <selection pane="bottomRight" activeCell="A4" sqref="A4:C6"/>
    </sheetView>
  </sheetViews>
  <sheetFormatPr defaultRowHeight="12.75"/>
  <cols>
    <col min="1" max="1" width="5" style="1" customWidth="1"/>
    <col min="2" max="2" width="8.140625" style="1" customWidth="1"/>
    <col min="3" max="3" width="27.140625" style="1" customWidth="1"/>
    <col min="4" max="4" width="6.7109375" style="1" bestFit="1" customWidth="1"/>
    <col min="5" max="5" width="7.28515625" style="1" customWidth="1"/>
    <col min="6" max="6" width="4.5703125" style="1" customWidth="1"/>
    <col min="7" max="7" width="8.28515625" style="1" customWidth="1"/>
    <col min="8" max="8" width="4.140625" style="1" customWidth="1"/>
    <col min="9" max="9" width="7" style="10" customWidth="1"/>
    <col min="10" max="10" width="11.5703125" style="10" customWidth="1"/>
    <col min="11" max="11" width="9.42578125" style="10" customWidth="1"/>
    <col min="12" max="12" width="13.85546875" style="1" bestFit="1" customWidth="1"/>
    <col min="13" max="13" width="11.7109375" style="1" bestFit="1" customWidth="1"/>
    <col min="14" max="16" width="11.7109375" style="1" customWidth="1"/>
    <col min="17" max="18" width="7.7109375" style="1" customWidth="1"/>
    <col min="19" max="19" width="11.140625" style="1" bestFit="1" customWidth="1"/>
    <col min="20" max="21" width="6" style="1" customWidth="1"/>
    <col min="22" max="22" width="6.7109375" style="1" customWidth="1"/>
    <col min="23" max="23" width="11.140625" style="1" bestFit="1" customWidth="1"/>
    <col min="24" max="24" width="7.85546875" style="1" customWidth="1"/>
    <col min="25" max="25" width="8" style="1" customWidth="1"/>
    <col min="26" max="26" width="9.140625" style="1" customWidth="1"/>
    <col min="27" max="27" width="11" style="84" customWidth="1"/>
    <col min="28" max="36" width="9.140625" style="1" customWidth="1"/>
    <col min="37" max="39" width="13.85546875" style="1" customWidth="1"/>
    <col min="40" max="40" width="12.5703125" style="1" bestFit="1" customWidth="1"/>
    <col min="41" max="41" width="11.28515625" style="1" bestFit="1" customWidth="1"/>
    <col min="42" max="43" width="11.28515625" style="1" customWidth="1"/>
    <col min="44" max="44" width="9.140625" style="1" customWidth="1"/>
    <col min="45" max="45" width="10.5703125" style="1" bestFit="1" customWidth="1"/>
    <col min="46" max="46" width="10.5703125" style="1" customWidth="1"/>
    <col min="47" max="49" width="12.140625" style="1" bestFit="1" customWidth="1"/>
    <col min="50" max="73" width="9.140625" style="1" customWidth="1"/>
  </cols>
  <sheetData>
    <row r="1" spans="1:73" ht="23.25">
      <c r="A1" s="343" t="s">
        <v>0</v>
      </c>
      <c r="B1" s="344"/>
      <c r="C1" s="345"/>
      <c r="D1" s="96"/>
      <c r="E1" s="97"/>
      <c r="F1" s="97"/>
      <c r="G1" s="97"/>
      <c r="H1" s="97"/>
      <c r="I1" s="9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79"/>
      <c r="Z1" s="87"/>
      <c r="AA1" s="79"/>
      <c r="AB1" s="83"/>
      <c r="AC1" s="83"/>
      <c r="AD1" s="83"/>
      <c r="AE1" s="83"/>
      <c r="AF1" s="83"/>
      <c r="AH1" s="82"/>
      <c r="AI1" s="78"/>
      <c r="AJ1" s="78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</row>
    <row r="2" spans="1:73" ht="18" customHeight="1">
      <c r="A2" s="346" t="s">
        <v>193</v>
      </c>
      <c r="B2" s="347"/>
      <c r="C2" s="348"/>
      <c r="D2" s="349"/>
      <c r="E2" s="350"/>
      <c r="F2" s="350"/>
      <c r="G2" s="350"/>
      <c r="H2" s="350"/>
      <c r="I2" s="95"/>
      <c r="J2" s="16"/>
      <c r="K2" s="87"/>
      <c r="L2" s="87"/>
      <c r="M2" s="87"/>
      <c r="N2" s="87"/>
      <c r="O2" s="87"/>
      <c r="P2" s="87"/>
      <c r="Q2" s="87"/>
      <c r="R2" s="87"/>
      <c r="S2" s="16"/>
      <c r="T2" s="16"/>
      <c r="U2" s="16"/>
      <c r="V2" s="2"/>
      <c r="W2" s="2"/>
      <c r="X2" s="2"/>
      <c r="Y2" s="2"/>
      <c r="Z2" s="2"/>
      <c r="AA2" s="351"/>
      <c r="AB2" s="351"/>
      <c r="AC2" s="107"/>
      <c r="AD2" s="81"/>
      <c r="AE2" s="81"/>
      <c r="AF2" s="81"/>
      <c r="AG2" s="79"/>
      <c r="AH2" s="80"/>
      <c r="AI2" s="80"/>
      <c r="AJ2" s="80"/>
      <c r="AK2" s="2"/>
      <c r="AL2" s="2"/>
      <c r="AM2" s="2"/>
      <c r="BP2"/>
      <c r="BQ2"/>
      <c r="BR2"/>
      <c r="BS2"/>
      <c r="BT2"/>
      <c r="BU2"/>
    </row>
    <row r="3" spans="1:73" ht="18" customHeight="1">
      <c r="A3" s="343" t="s">
        <v>211</v>
      </c>
      <c r="B3" s="344"/>
      <c r="C3" s="345"/>
      <c r="D3" s="349"/>
      <c r="E3" s="350"/>
      <c r="F3" s="350"/>
      <c r="G3" s="350"/>
      <c r="H3" s="350"/>
      <c r="I3" s="350"/>
      <c r="J3" s="3"/>
      <c r="K3" s="105"/>
      <c r="L3" s="105"/>
      <c r="M3" s="105"/>
      <c r="N3" s="105"/>
      <c r="O3" s="105"/>
      <c r="P3" s="105"/>
      <c r="Q3" s="105"/>
      <c r="R3" s="105"/>
      <c r="S3" s="16"/>
      <c r="T3" s="16"/>
      <c r="U3" s="16"/>
      <c r="V3" s="3"/>
      <c r="W3" s="3"/>
      <c r="X3" s="3"/>
      <c r="Y3" s="3"/>
      <c r="Z3" s="3"/>
      <c r="AA3" s="88"/>
      <c r="AB3" s="352" t="s">
        <v>103</v>
      </c>
      <c r="AC3" s="353"/>
      <c r="AD3" s="353"/>
      <c r="AE3" s="353"/>
      <c r="AF3" s="353"/>
      <c r="AG3" s="353"/>
      <c r="AH3" s="353"/>
      <c r="AI3" s="353"/>
      <c r="AJ3" s="354"/>
      <c r="AK3" s="3"/>
      <c r="AL3" s="3"/>
      <c r="AM3" s="3"/>
      <c r="BP3"/>
      <c r="BQ3"/>
      <c r="BR3"/>
      <c r="BS3"/>
      <c r="BT3"/>
      <c r="BU3"/>
    </row>
    <row r="4" spans="1:73" ht="18" customHeight="1">
      <c r="A4" s="332" t="s">
        <v>137</v>
      </c>
      <c r="B4" s="332"/>
      <c r="C4" s="332"/>
      <c r="D4" s="332" t="s">
        <v>134</v>
      </c>
      <c r="E4" s="332"/>
      <c r="F4" s="332"/>
      <c r="G4" s="332"/>
      <c r="H4" s="332"/>
      <c r="I4" s="332"/>
      <c r="J4" s="332"/>
      <c r="K4" s="332"/>
      <c r="L4" s="332"/>
      <c r="M4" s="332"/>
      <c r="N4" s="332" t="s">
        <v>135</v>
      </c>
      <c r="O4" s="332"/>
      <c r="P4" s="332"/>
      <c r="Q4" s="333" t="s">
        <v>136</v>
      </c>
      <c r="R4" s="335"/>
      <c r="S4" s="332" t="s">
        <v>125</v>
      </c>
      <c r="T4" s="332" t="s">
        <v>101</v>
      </c>
      <c r="U4" s="332"/>
      <c r="V4" s="332"/>
      <c r="W4" s="332" t="s">
        <v>102</v>
      </c>
      <c r="X4" s="333" t="s">
        <v>138</v>
      </c>
      <c r="Y4" s="334"/>
      <c r="Z4" s="335"/>
      <c r="AA4" s="332" t="s">
        <v>99</v>
      </c>
      <c r="AB4" s="321" t="s">
        <v>93</v>
      </c>
      <c r="AC4" s="322"/>
      <c r="AD4" s="323"/>
      <c r="AE4" s="342" t="s">
        <v>100</v>
      </c>
      <c r="AF4" s="342"/>
      <c r="AG4" s="321" t="s">
        <v>94</v>
      </c>
      <c r="AH4" s="323"/>
      <c r="AI4" s="321" t="s">
        <v>95</v>
      </c>
      <c r="AJ4" s="323"/>
      <c r="AK4" s="321" t="s">
        <v>105</v>
      </c>
      <c r="AL4" s="320" t="s">
        <v>104</v>
      </c>
      <c r="AM4" s="320"/>
      <c r="AN4" s="320"/>
      <c r="AO4" s="321" t="s">
        <v>98</v>
      </c>
      <c r="AP4" s="322"/>
      <c r="AQ4" s="322"/>
      <c r="AR4" s="322"/>
      <c r="AS4" s="322"/>
      <c r="AT4" s="323"/>
      <c r="AU4" s="320" t="s">
        <v>152</v>
      </c>
      <c r="AV4" s="320"/>
      <c r="AW4" s="320"/>
      <c r="BP4"/>
      <c r="BQ4"/>
      <c r="BR4"/>
      <c r="BS4"/>
      <c r="BT4"/>
      <c r="BU4"/>
    </row>
    <row r="5" spans="1:73" ht="18" customHeight="1">
      <c r="A5" s="332"/>
      <c r="B5" s="332"/>
      <c r="C5" s="332"/>
      <c r="D5" s="332"/>
      <c r="E5" s="332"/>
      <c r="F5" s="332"/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6"/>
      <c r="R5" s="338"/>
      <c r="S5" s="332"/>
      <c r="T5" s="332"/>
      <c r="U5" s="332"/>
      <c r="V5" s="332"/>
      <c r="W5" s="332"/>
      <c r="X5" s="336"/>
      <c r="Y5" s="337"/>
      <c r="Z5" s="338"/>
      <c r="AA5" s="332"/>
      <c r="AB5" s="324"/>
      <c r="AC5" s="325"/>
      <c r="AD5" s="326"/>
      <c r="AE5" s="342"/>
      <c r="AF5" s="342"/>
      <c r="AG5" s="324"/>
      <c r="AH5" s="326"/>
      <c r="AI5" s="324"/>
      <c r="AJ5" s="326"/>
      <c r="AK5" s="324"/>
      <c r="AL5" s="320"/>
      <c r="AM5" s="320"/>
      <c r="AN5" s="320"/>
      <c r="AO5" s="324"/>
      <c r="AP5" s="325"/>
      <c r="AQ5" s="325"/>
      <c r="AR5" s="325"/>
      <c r="AS5" s="325"/>
      <c r="AT5" s="326"/>
      <c r="AU5" s="320"/>
      <c r="AV5" s="320"/>
      <c r="AW5" s="320"/>
      <c r="BP5"/>
      <c r="BQ5"/>
      <c r="BR5"/>
      <c r="BS5"/>
      <c r="BT5"/>
      <c r="BU5"/>
    </row>
    <row r="6" spans="1:73" ht="18" customHeight="1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9"/>
      <c r="R6" s="341"/>
      <c r="S6" s="332"/>
      <c r="T6" s="332"/>
      <c r="U6" s="332"/>
      <c r="V6" s="332"/>
      <c r="W6" s="332"/>
      <c r="X6" s="339"/>
      <c r="Y6" s="340"/>
      <c r="Z6" s="341"/>
      <c r="AA6" s="332"/>
      <c r="AB6" s="327"/>
      <c r="AC6" s="328"/>
      <c r="AD6" s="329"/>
      <c r="AE6" s="342"/>
      <c r="AF6" s="342"/>
      <c r="AG6" s="327"/>
      <c r="AH6" s="329"/>
      <c r="AI6" s="327"/>
      <c r="AJ6" s="329"/>
      <c r="AK6" s="327"/>
      <c r="AL6" s="320"/>
      <c r="AM6" s="320"/>
      <c r="AN6" s="320"/>
      <c r="AO6" s="327"/>
      <c r="AP6" s="328"/>
      <c r="AQ6" s="328"/>
      <c r="AR6" s="328"/>
      <c r="AS6" s="328"/>
      <c r="AT6" s="329"/>
      <c r="AU6" s="320"/>
      <c r="AV6" s="320"/>
      <c r="AW6" s="320"/>
      <c r="BP6"/>
      <c r="BQ6"/>
      <c r="BR6"/>
      <c r="BS6"/>
      <c r="BT6"/>
      <c r="BU6"/>
    </row>
    <row r="7" spans="1:73">
      <c r="A7" s="306" t="s">
        <v>23</v>
      </c>
      <c r="B7" s="306" t="s">
        <v>1</v>
      </c>
      <c r="C7" s="306" t="s">
        <v>133</v>
      </c>
      <c r="D7" s="307" t="s">
        <v>10</v>
      </c>
      <c r="E7" s="330" t="s">
        <v>33</v>
      </c>
      <c r="F7" s="307" t="s">
        <v>34</v>
      </c>
      <c r="G7" s="307" t="s">
        <v>24</v>
      </c>
      <c r="H7" s="316" t="s">
        <v>25</v>
      </c>
      <c r="I7" s="317" t="s">
        <v>39</v>
      </c>
      <c r="J7" s="317" t="s">
        <v>38</v>
      </c>
      <c r="K7" s="317" t="s">
        <v>41</v>
      </c>
      <c r="L7" s="317" t="s">
        <v>37</v>
      </c>
      <c r="M7" s="317" t="s">
        <v>40</v>
      </c>
      <c r="N7" s="313" t="s">
        <v>72</v>
      </c>
      <c r="O7" s="313" t="s">
        <v>75</v>
      </c>
      <c r="P7" s="313" t="s">
        <v>73</v>
      </c>
      <c r="Q7" s="314" t="s">
        <v>71</v>
      </c>
      <c r="R7" s="308" t="s">
        <v>2</v>
      </c>
      <c r="S7" s="308" t="s">
        <v>3</v>
      </c>
      <c r="T7" s="308" t="s">
        <v>92</v>
      </c>
      <c r="U7" s="308" t="s">
        <v>4</v>
      </c>
      <c r="V7" s="308" t="s">
        <v>35</v>
      </c>
      <c r="W7" s="318" t="s">
        <v>5</v>
      </c>
      <c r="X7" s="318" t="s">
        <v>6</v>
      </c>
      <c r="Y7" s="306" t="s">
        <v>7</v>
      </c>
      <c r="Z7" s="306" t="s">
        <v>42</v>
      </c>
      <c r="AA7" s="306" t="s">
        <v>139</v>
      </c>
      <c r="AB7" s="311" t="s">
        <v>153</v>
      </c>
      <c r="AC7" s="311" t="s">
        <v>68</v>
      </c>
      <c r="AD7" s="311" t="s">
        <v>69</v>
      </c>
      <c r="AE7" s="308" t="s">
        <v>8</v>
      </c>
      <c r="AF7" s="308" t="s">
        <v>9</v>
      </c>
      <c r="AG7" s="310" t="s">
        <v>96</v>
      </c>
      <c r="AH7" s="310" t="s">
        <v>68</v>
      </c>
      <c r="AI7" s="310" t="s">
        <v>96</v>
      </c>
      <c r="AJ7" s="310" t="s">
        <v>68</v>
      </c>
      <c r="AK7" s="311" t="s">
        <v>97</v>
      </c>
      <c r="AL7" s="311" t="s">
        <v>140</v>
      </c>
      <c r="AM7" s="311" t="s">
        <v>141</v>
      </c>
      <c r="AN7" s="311" t="s">
        <v>36</v>
      </c>
      <c r="AO7" s="307" t="s">
        <v>1</v>
      </c>
      <c r="AP7" s="306" t="s">
        <v>142</v>
      </c>
      <c r="AQ7" s="308" t="s">
        <v>143</v>
      </c>
      <c r="AR7" s="306" t="s">
        <v>12</v>
      </c>
      <c r="AS7" s="306" t="s">
        <v>13</v>
      </c>
      <c r="AT7" s="306" t="s">
        <v>76</v>
      </c>
      <c r="AU7" s="297" t="s">
        <v>14</v>
      </c>
      <c r="AV7" s="297" t="s">
        <v>15</v>
      </c>
      <c r="AW7" s="297" t="s">
        <v>16</v>
      </c>
    </row>
    <row r="8" spans="1:73" ht="25.15" customHeight="1">
      <c r="A8" s="306"/>
      <c r="B8" s="306"/>
      <c r="C8" s="306"/>
      <c r="D8" s="307"/>
      <c r="E8" s="331"/>
      <c r="F8" s="307"/>
      <c r="G8" s="307"/>
      <c r="H8" s="316"/>
      <c r="I8" s="317"/>
      <c r="J8" s="317"/>
      <c r="K8" s="317"/>
      <c r="L8" s="317"/>
      <c r="M8" s="317"/>
      <c r="N8" s="313"/>
      <c r="O8" s="313"/>
      <c r="P8" s="313"/>
      <c r="Q8" s="315"/>
      <c r="R8" s="309"/>
      <c r="S8" s="309"/>
      <c r="T8" s="309"/>
      <c r="U8" s="309"/>
      <c r="V8" s="309"/>
      <c r="W8" s="319"/>
      <c r="X8" s="319"/>
      <c r="Y8" s="306"/>
      <c r="Z8" s="306"/>
      <c r="AA8" s="306"/>
      <c r="AB8" s="312"/>
      <c r="AC8" s="312"/>
      <c r="AD8" s="312"/>
      <c r="AE8" s="309"/>
      <c r="AF8" s="309"/>
      <c r="AG8" s="307"/>
      <c r="AH8" s="307"/>
      <c r="AI8" s="307"/>
      <c r="AJ8" s="307"/>
      <c r="AK8" s="312"/>
      <c r="AL8" s="312"/>
      <c r="AM8" s="312"/>
      <c r="AN8" s="312"/>
      <c r="AO8" s="307"/>
      <c r="AP8" s="307"/>
      <c r="AQ8" s="309"/>
      <c r="AR8" s="306"/>
      <c r="AS8" s="306"/>
      <c r="AT8" s="306"/>
      <c r="AU8" s="297"/>
      <c r="AV8" s="297"/>
      <c r="AW8" s="297"/>
    </row>
    <row r="9" spans="1:73" s="32" customFormat="1" ht="21">
      <c r="A9" s="35">
        <v>1</v>
      </c>
      <c r="B9" s="34" t="s">
        <v>78</v>
      </c>
      <c r="C9" s="36" t="s">
        <v>202</v>
      </c>
      <c r="D9" s="37">
        <v>4</v>
      </c>
      <c r="E9" s="38">
        <v>40</v>
      </c>
      <c r="F9" s="62"/>
      <c r="G9" s="39">
        <v>0.92</v>
      </c>
      <c r="H9" s="39"/>
      <c r="I9" s="40">
        <f t="shared" ref="I9:I60" si="0">IF(D9=0,0,IF(F9=0,D9*E9/G9,D9*F9*750/(G9*H9)))</f>
        <v>173.91304347826087</v>
      </c>
      <c r="J9" s="40">
        <f t="shared" ref="J9:J60" si="1">I9*SIN(ACOS(G9))</f>
        <v>68.159714581792741</v>
      </c>
      <c r="K9" s="37">
        <v>1</v>
      </c>
      <c r="L9" s="40">
        <f>IF(K9=K7,0,SUMIF(K9:K58,K9,I9:I58))</f>
        <v>173.91304347826087</v>
      </c>
      <c r="M9" s="40">
        <f>IF(K9=K7,0,SUMIF(K9:K58,K9,J9:J58))</f>
        <v>68.159714581792741</v>
      </c>
      <c r="N9" s="39">
        <v>1</v>
      </c>
      <c r="O9" s="40">
        <f>L9*N9</f>
        <v>173.91304347826087</v>
      </c>
      <c r="P9" s="40">
        <f>M9*N9</f>
        <v>68.159714581792741</v>
      </c>
      <c r="Q9" s="75">
        <v>1</v>
      </c>
      <c r="R9" s="77">
        <v>220</v>
      </c>
      <c r="S9" s="76" t="str">
        <f t="shared" ref="S9:S60" si="2">IF(V9=0,"-",IF(Q9=0,0,IF(Q9&lt;3,O9/R9,O9/(R9*SQRT(3)))))</f>
        <v>-</v>
      </c>
      <c r="T9" s="42"/>
      <c r="U9" s="42"/>
      <c r="V9" s="41"/>
      <c r="W9" s="106" t="str">
        <f>IF(V9=0,"-",IF(V9&lt;15,S9/(T9*U9),(S9/(T9*U9)/0.86)))</f>
        <v>-</v>
      </c>
      <c r="X9" s="44">
        <v>15</v>
      </c>
      <c r="Y9" s="44">
        <v>3</v>
      </c>
      <c r="Z9" s="45" t="e">
        <f>IF(Y9=0,"-",IF(Q9&lt;3,(200*(1/56)*X9*W9)/(Y9*R9),(100*SQRT(3)*(1/56)*X9*W9)/(Y9*R9)))</f>
        <v>#VALUE!</v>
      </c>
      <c r="AA9" s="46">
        <v>1</v>
      </c>
      <c r="AB9" s="46">
        <v>1</v>
      </c>
      <c r="AC9" s="98">
        <v>4</v>
      </c>
      <c r="AD9" s="45">
        <f>IF(AB9=0,"-",AB9*AC9)</f>
        <v>4</v>
      </c>
      <c r="AE9" s="45" t="e">
        <f>IF(AB9=0,"-",IF(AC9=0,0,IF(Q9&lt;3,(200*(1/56)*W9*X9)/(AD9*R9),(100*SQRT(3)*(1/56)*W9*X9)/(AD9*R9))))</f>
        <v>#VALUE!</v>
      </c>
      <c r="AF9" s="47" t="e">
        <f t="shared" ref="AF9:AF33" si="3">IF(AB9=0,"-",IF(AC9=0,0,AE9+$AE$61))</f>
        <v>#VALUE!</v>
      </c>
      <c r="AG9" s="46">
        <v>1</v>
      </c>
      <c r="AH9" s="98">
        <v>4</v>
      </c>
      <c r="AI9" s="46">
        <v>1</v>
      </c>
      <c r="AJ9" s="98">
        <v>4</v>
      </c>
      <c r="AK9" s="46">
        <v>2</v>
      </c>
      <c r="AL9" s="43">
        <f>IF(AA9=1,IF(AK9=1,LOOKUP(AC9,'Tabela eletroduto'!$A$8:$A$25,'Tabela eletroduto'!$B$8:$B$25),IF(AK9=2,LOOKUP(AC9,'Tabela eletroduto'!$A$8:$A$25,'Tabela eletroduto'!$C$8:$C$25),IF(AK9=3,LOOKUP(AC9,'Tabela eletroduto'!$A$8:$A$25,'Tabela eletroduto'!$D$8:$D$25),IF(OR(AK9&gt;3,AK9&lt;1,AA9&lt;2,AA9&gt;3),"-")))),"-")</f>
        <v>36.299999999999997</v>
      </c>
      <c r="AM9" s="43" t="str">
        <f>IF(AA9=2,IF(AC9&gt;=25,LOOKUP(AC9,'Tabela eletroduto'!$A$32:$A$43,'Tabela eletroduto'!$D$32:$D$43)),"-")</f>
        <v>-</v>
      </c>
      <c r="AN9" s="43">
        <f>IF(AK9=0,"-",IF(AA9=1,((Q9*AB9+2)*AL9),((Q9*AB9+1)*AM9)))</f>
        <v>108.89999999999999</v>
      </c>
      <c r="AO9" s="34" t="s">
        <v>148</v>
      </c>
      <c r="AP9" s="34"/>
      <c r="AQ9" s="34"/>
      <c r="AR9" s="48">
        <f>IF(Q9=0,"-",Q9)</f>
        <v>1</v>
      </c>
      <c r="AS9" s="46">
        <v>32</v>
      </c>
      <c r="AT9" s="48" t="str">
        <f>IF(AS9=0,"-",IF(AS9&gt;W9,"SIM","NÃO"))</f>
        <v>NÃO</v>
      </c>
      <c r="AU9" s="40"/>
      <c r="AV9" s="49"/>
      <c r="AW9" s="49"/>
      <c r="AX9" s="104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</row>
    <row r="10" spans="1:73" s="32" customFormat="1" ht="31.5">
      <c r="A10" s="35">
        <v>2</v>
      </c>
      <c r="B10" s="34" t="s">
        <v>79</v>
      </c>
      <c r="C10" s="36" t="s">
        <v>196</v>
      </c>
      <c r="D10" s="37">
        <v>6</v>
      </c>
      <c r="E10" s="38">
        <v>800</v>
      </c>
      <c r="F10" s="62"/>
      <c r="G10" s="39">
        <v>0.85</v>
      </c>
      <c r="H10" s="39"/>
      <c r="I10" s="40">
        <f t="shared" si="0"/>
        <v>5647.0588235294117</v>
      </c>
      <c r="J10" s="40">
        <f t="shared" si="1"/>
        <v>2974.7728243348906</v>
      </c>
      <c r="K10" s="37">
        <v>2</v>
      </c>
      <c r="L10" s="40">
        <f>IF(K10=K9,0,SUMIF(K10:$K$60,K10,I10:$I$60))</f>
        <v>5647.0588235294117</v>
      </c>
      <c r="M10" s="40">
        <f>IF(K10=K9,0,SUMIF(K10:$K$60,K10,J10:$J$60))</f>
        <v>2974.7728243348906</v>
      </c>
      <c r="N10" s="39">
        <v>1</v>
      </c>
      <c r="O10" s="40">
        <f t="shared" ref="O10:O60" si="4">L10*N10</f>
        <v>5647.0588235294117</v>
      </c>
      <c r="P10" s="40">
        <f t="shared" ref="P10:P60" si="5">M10*N10</f>
        <v>2974.7728243348906</v>
      </c>
      <c r="Q10" s="75">
        <v>1</v>
      </c>
      <c r="R10" s="77">
        <v>220</v>
      </c>
      <c r="S10" s="76" t="str">
        <f t="shared" si="2"/>
        <v>-</v>
      </c>
      <c r="T10" s="42"/>
      <c r="U10" s="42"/>
      <c r="V10" s="41"/>
      <c r="W10" s="106" t="str">
        <f t="shared" ref="W10:W60" si="6">IF(V10=0,"-",IF(V10&lt;15,S10/(T10*U10),(S10/(T10*U10)/0.86)))</f>
        <v>-</v>
      </c>
      <c r="X10" s="44"/>
      <c r="Y10" s="44"/>
      <c r="Z10" s="45" t="str">
        <f t="shared" ref="Z10:Z60" si="7">IF(Y10=0,"-",IF(Q10&lt;3,(200*(1/56)*X10*W10)/(Y10*R10),(100*SQRT(3)*(1/56)*X10*W10)/(Y10*R10)))</f>
        <v>-</v>
      </c>
      <c r="AA10" s="46">
        <v>1</v>
      </c>
      <c r="AB10" s="46"/>
      <c r="AC10" s="98"/>
      <c r="AD10" s="45" t="str">
        <f t="shared" ref="AD10:AD61" si="8">IF(AB10=0,"-",AB10*AC10)</f>
        <v>-</v>
      </c>
      <c r="AE10" s="45" t="str">
        <f t="shared" ref="AE10:AE61" si="9">IF(AB10=0,"-",IF(AC10=0,0,IF(Q10&lt;3,(200*(1/56)*W10*X10)/(AD10*R10),(100*SQRT(3)*(1/56)*W10*X10)/(AD10*R10))))</f>
        <v>-</v>
      </c>
      <c r="AF10" s="47" t="str">
        <f t="shared" si="3"/>
        <v>-</v>
      </c>
      <c r="AG10" s="46"/>
      <c r="AH10" s="98"/>
      <c r="AI10" s="46"/>
      <c r="AJ10" s="98"/>
      <c r="AK10" s="46"/>
      <c r="AL10" s="43" t="str">
        <f>IF(AA10=1,IF(AK10=1,LOOKUP(AC10,'Tabela eletroduto'!$A$8:$A$25,'Tabela eletroduto'!$B$8:$B$25),IF(AK10=2,LOOKUP(AC10,'Tabela eletroduto'!$A$8:$A$25,'Tabela eletroduto'!$C$8:$C$25),IF(AK10=3,LOOKUP(AC10,'Tabela eletroduto'!$A$8:$A$25,'Tabela eletroduto'!$D$8:$D$25),IF(OR(AK10&gt;3,AK10&lt;1,AA10&lt;2,AA10&gt;3),"-")))),"-")</f>
        <v>-</v>
      </c>
      <c r="AM10" s="43" t="str">
        <f>IF(AA10=2,IF(AC10&gt;=25,LOOKUP(AC10,'Tabela eletroduto'!$A$32:$A$43,'Tabela eletroduto'!$D$32:$D$43)),"-")</f>
        <v>-</v>
      </c>
      <c r="AN10" s="43" t="str">
        <f t="shared" ref="AN10:AN60" si="10">IF(AK10=0,"-",IF(AA10=1,((Q10*AB10+2)*AL10),((Q10*AB10+1)*AM10)))</f>
        <v>-</v>
      </c>
      <c r="AO10" s="34"/>
      <c r="AP10" s="34"/>
      <c r="AQ10" s="34"/>
      <c r="AR10" s="48">
        <f t="shared" ref="AR10:AR60" si="11">IF(Q10=0,"-",Q10)</f>
        <v>1</v>
      </c>
      <c r="AS10" s="46"/>
      <c r="AT10" s="48" t="str">
        <f t="shared" ref="AT10:AT61" si="12">IF(AS10=0,"-",IF(AS10&gt;W10,"SIM","NÃO"))</f>
        <v>-</v>
      </c>
      <c r="AU10" s="49"/>
      <c r="AV10" s="49"/>
      <c r="AW10" s="49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</row>
    <row r="11" spans="1:73" s="32" customFormat="1" ht="21">
      <c r="A11" s="35">
        <v>3</v>
      </c>
      <c r="B11" s="34" t="s">
        <v>192</v>
      </c>
      <c r="C11" s="36" t="s">
        <v>199</v>
      </c>
      <c r="D11" s="37">
        <v>1</v>
      </c>
      <c r="E11" s="38">
        <v>3520</v>
      </c>
      <c r="F11" s="62"/>
      <c r="G11" s="39">
        <v>0.8</v>
      </c>
      <c r="H11" s="39"/>
      <c r="I11" s="40">
        <f t="shared" si="0"/>
        <v>4400</v>
      </c>
      <c r="J11" s="40">
        <f t="shared" si="1"/>
        <v>2639.9999999999995</v>
      </c>
      <c r="K11" s="37">
        <v>3</v>
      </c>
      <c r="L11" s="40">
        <f>IF(K11=K10,0,SUMIF(K11:$K$60,K11,I11:$I$60))</f>
        <v>4400</v>
      </c>
      <c r="M11" s="40">
        <f>IF(K11=K10,0,SUMIF(K11:$K$60,K11,J11:$J$60))</f>
        <v>2639.9999999999995</v>
      </c>
      <c r="N11" s="39">
        <v>1</v>
      </c>
      <c r="O11" s="40">
        <f t="shared" si="4"/>
        <v>4400</v>
      </c>
      <c r="P11" s="40">
        <f t="shared" si="5"/>
        <v>2639.9999999999995</v>
      </c>
      <c r="Q11" s="75">
        <v>1</v>
      </c>
      <c r="R11" s="77">
        <v>220</v>
      </c>
      <c r="S11" s="76" t="str">
        <f t="shared" si="2"/>
        <v>-</v>
      </c>
      <c r="T11" s="42"/>
      <c r="U11" s="42"/>
      <c r="V11" s="41"/>
      <c r="W11" s="106" t="str">
        <f t="shared" si="6"/>
        <v>-</v>
      </c>
      <c r="X11" s="44"/>
      <c r="Y11" s="44"/>
      <c r="Z11" s="45" t="str">
        <f t="shared" si="7"/>
        <v>-</v>
      </c>
      <c r="AA11" s="46">
        <v>1</v>
      </c>
      <c r="AB11" s="46"/>
      <c r="AC11" s="98"/>
      <c r="AD11" s="45" t="str">
        <f t="shared" si="8"/>
        <v>-</v>
      </c>
      <c r="AE11" s="45" t="str">
        <f t="shared" si="9"/>
        <v>-</v>
      </c>
      <c r="AF11" s="47" t="str">
        <f t="shared" si="3"/>
        <v>-</v>
      </c>
      <c r="AG11" s="46"/>
      <c r="AH11" s="98"/>
      <c r="AI11" s="46"/>
      <c r="AJ11" s="98"/>
      <c r="AK11" s="46"/>
      <c r="AL11" s="43" t="str">
        <f>IF(AA11=1,IF(AK11=1,LOOKUP(AC11,'Tabela eletroduto'!$A$8:$A$25,'Tabela eletroduto'!$B$8:$B$25),IF(AK11=2,LOOKUP(AC11,'Tabela eletroduto'!$A$8:$A$25,'Tabela eletroduto'!$C$8:$C$25),IF(AK11=3,LOOKUP(AC11,'Tabela eletroduto'!$A$8:$A$25,'Tabela eletroduto'!$D$8:$D$25),IF(OR(AK11&gt;3,AK11&lt;1,AA11&lt;2,AA11&gt;3),"-")))),"-")</f>
        <v>-</v>
      </c>
      <c r="AM11" s="43" t="str">
        <f>IF(AA11=2,IF(AC11&gt;=25,LOOKUP(AC11,'Tabela eletroduto'!$A$32:$A$43,'Tabela eletroduto'!$D$32:$D$43)),"-")</f>
        <v>-</v>
      </c>
      <c r="AN11" s="43" t="str">
        <f t="shared" si="10"/>
        <v>-</v>
      </c>
      <c r="AO11" s="34"/>
      <c r="AP11" s="34"/>
      <c r="AQ11" s="34"/>
      <c r="AR11" s="48">
        <f t="shared" si="11"/>
        <v>1</v>
      </c>
      <c r="AS11" s="46"/>
      <c r="AT11" s="48" t="str">
        <f t="shared" si="12"/>
        <v>-</v>
      </c>
      <c r="AU11" s="49"/>
      <c r="AV11" s="49"/>
      <c r="AW11" s="49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</row>
    <row r="12" spans="1:73" s="32" customFormat="1">
      <c r="A12" s="35">
        <v>4</v>
      </c>
      <c r="B12" s="34" t="s">
        <v>207</v>
      </c>
      <c r="C12" s="36" t="s">
        <v>208</v>
      </c>
      <c r="D12" s="37">
        <v>1</v>
      </c>
      <c r="E12" s="38">
        <v>1000</v>
      </c>
      <c r="F12" s="62"/>
      <c r="G12" s="39">
        <v>0.85</v>
      </c>
      <c r="H12" s="39"/>
      <c r="I12" s="40">
        <f t="shared" si="0"/>
        <v>1176.4705882352941</v>
      </c>
      <c r="J12" s="40">
        <f t="shared" si="1"/>
        <v>619.74433840310223</v>
      </c>
      <c r="K12" s="37">
        <v>4</v>
      </c>
      <c r="L12" s="40">
        <f>IF(K12=K11,0,SUMIF(K12:$K$60,K12,I12:$I$60))</f>
        <v>1176.4705882352941</v>
      </c>
      <c r="M12" s="40">
        <f>IF(K12=K11,0,SUMIF(K12:$K$60,K12,J12:$J$60))</f>
        <v>619.74433840310223</v>
      </c>
      <c r="N12" s="39">
        <v>1</v>
      </c>
      <c r="O12" s="40">
        <f t="shared" si="4"/>
        <v>1176.4705882352941</v>
      </c>
      <c r="P12" s="40">
        <f t="shared" si="5"/>
        <v>619.74433840310223</v>
      </c>
      <c r="Q12" s="75">
        <v>1</v>
      </c>
      <c r="R12" s="77">
        <v>220</v>
      </c>
      <c r="S12" s="76" t="str">
        <f t="shared" si="2"/>
        <v>-</v>
      </c>
      <c r="T12" s="42"/>
      <c r="U12" s="42"/>
      <c r="V12" s="41"/>
      <c r="W12" s="106" t="str">
        <f t="shared" si="6"/>
        <v>-</v>
      </c>
      <c r="X12" s="44"/>
      <c r="Y12" s="44"/>
      <c r="Z12" s="45" t="str">
        <f t="shared" si="7"/>
        <v>-</v>
      </c>
      <c r="AA12" s="46">
        <v>1</v>
      </c>
      <c r="AB12" s="46"/>
      <c r="AC12" s="98"/>
      <c r="AD12" s="45" t="str">
        <f t="shared" si="8"/>
        <v>-</v>
      </c>
      <c r="AE12" s="45" t="str">
        <f t="shared" si="9"/>
        <v>-</v>
      </c>
      <c r="AF12" s="47" t="str">
        <f t="shared" si="3"/>
        <v>-</v>
      </c>
      <c r="AG12" s="46"/>
      <c r="AH12" s="98"/>
      <c r="AI12" s="46"/>
      <c r="AJ12" s="98"/>
      <c r="AK12" s="46"/>
      <c r="AL12" s="43" t="str">
        <f>IF(AA12=1,IF(AK12=1,LOOKUP(AC12,'Tabela eletroduto'!$A$8:$A$25,'Tabela eletroduto'!$B$8:$B$25),IF(AK12=2,LOOKUP(AC12,'Tabela eletroduto'!$A$8:$A$25,'Tabela eletroduto'!$C$8:$C$25),IF(AK12=3,LOOKUP(AC12,'Tabela eletroduto'!$A$8:$A$25,'Tabela eletroduto'!$D$8:$D$25),IF(OR(AK12&gt;3,AK12&lt;1,AA12&lt;2,AA12&gt;3),"-")))),"-")</f>
        <v>-</v>
      </c>
      <c r="AM12" s="43" t="str">
        <f>IF(AA12=2,IF(AC12&gt;=25,LOOKUP(AC12,'Tabela eletroduto'!$A$32:$A$43,'Tabela eletroduto'!$D$32:$D$43)),"-")</f>
        <v>-</v>
      </c>
      <c r="AN12" s="43" t="str">
        <f t="shared" si="10"/>
        <v>-</v>
      </c>
      <c r="AO12" s="34"/>
      <c r="AP12" s="34"/>
      <c r="AQ12" s="34"/>
      <c r="AR12" s="48">
        <f t="shared" si="11"/>
        <v>1</v>
      </c>
      <c r="AS12" s="46"/>
      <c r="AT12" s="48" t="str">
        <f t="shared" si="12"/>
        <v>-</v>
      </c>
      <c r="AU12" s="49"/>
      <c r="AV12" s="49"/>
      <c r="AW12" s="4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</row>
    <row r="13" spans="1:73" s="32" customFormat="1">
      <c r="A13" s="35">
        <v>5</v>
      </c>
      <c r="B13" s="34" t="s">
        <v>207</v>
      </c>
      <c r="C13" s="36" t="s">
        <v>208</v>
      </c>
      <c r="D13" s="37">
        <v>1</v>
      </c>
      <c r="E13" s="38">
        <v>1000</v>
      </c>
      <c r="F13" s="62"/>
      <c r="G13" s="39">
        <v>0.85</v>
      </c>
      <c r="H13" s="39"/>
      <c r="I13" s="40">
        <f t="shared" si="0"/>
        <v>1176.4705882352941</v>
      </c>
      <c r="J13" s="40">
        <f t="shared" si="1"/>
        <v>619.74433840310223</v>
      </c>
      <c r="K13" s="37">
        <v>5</v>
      </c>
      <c r="L13" s="40">
        <f>IF(K13=K12,0,SUMIF(K13:$K$60,K13,I13:$I$60))</f>
        <v>1176.4705882352941</v>
      </c>
      <c r="M13" s="40">
        <f>IF(K13=K12,0,SUMIF(K13:$K$60,K13,J13:$J$60))</f>
        <v>619.74433840310223</v>
      </c>
      <c r="N13" s="39">
        <v>1</v>
      </c>
      <c r="O13" s="40">
        <f t="shared" si="4"/>
        <v>1176.4705882352941</v>
      </c>
      <c r="P13" s="40">
        <f t="shared" si="5"/>
        <v>619.74433840310223</v>
      </c>
      <c r="Q13" s="75">
        <v>1</v>
      </c>
      <c r="R13" s="77">
        <v>220</v>
      </c>
      <c r="S13" s="76" t="str">
        <f t="shared" si="2"/>
        <v>-</v>
      </c>
      <c r="T13" s="42"/>
      <c r="U13" s="42"/>
      <c r="V13" s="41"/>
      <c r="W13" s="106" t="str">
        <f t="shared" si="6"/>
        <v>-</v>
      </c>
      <c r="X13" s="44"/>
      <c r="Y13" s="44"/>
      <c r="Z13" s="45" t="str">
        <f t="shared" si="7"/>
        <v>-</v>
      </c>
      <c r="AA13" s="46">
        <v>1</v>
      </c>
      <c r="AB13" s="46"/>
      <c r="AC13" s="98"/>
      <c r="AD13" s="45" t="str">
        <f t="shared" si="8"/>
        <v>-</v>
      </c>
      <c r="AE13" s="45" t="str">
        <f t="shared" si="9"/>
        <v>-</v>
      </c>
      <c r="AF13" s="47" t="str">
        <f t="shared" si="3"/>
        <v>-</v>
      </c>
      <c r="AG13" s="46"/>
      <c r="AH13" s="98"/>
      <c r="AI13" s="46"/>
      <c r="AJ13" s="98"/>
      <c r="AK13" s="46"/>
      <c r="AL13" s="43" t="str">
        <f>IF(AA13=1,IF(AK13=1,LOOKUP(AC13,'Tabela eletroduto'!$A$8:$A$25,'Tabela eletroduto'!$B$8:$B$25),IF(AK13=2,LOOKUP(AC13,'Tabela eletroduto'!$A$8:$A$25,'Tabela eletroduto'!$C$8:$C$25),IF(AK13=3,LOOKUP(AC13,'Tabela eletroduto'!$A$8:$A$25,'Tabela eletroduto'!$D$8:$D$25),IF(OR(AK13&gt;3,AK13&lt;1,AA13&lt;2,AA13&gt;3),"-")))),"-")</f>
        <v>-</v>
      </c>
      <c r="AM13" s="43" t="str">
        <f>IF(AA13=2,IF(AC13&gt;=25,LOOKUP(AC13,'Tabela eletroduto'!$A$32:$A$43,'Tabela eletroduto'!$D$32:$D$43)),"-")</f>
        <v>-</v>
      </c>
      <c r="AN13" s="43" t="str">
        <f t="shared" si="10"/>
        <v>-</v>
      </c>
      <c r="AO13" s="34"/>
      <c r="AP13" s="34"/>
      <c r="AQ13" s="34"/>
      <c r="AR13" s="48">
        <f t="shared" si="11"/>
        <v>1</v>
      </c>
      <c r="AS13" s="46"/>
      <c r="AT13" s="48" t="str">
        <f t="shared" si="12"/>
        <v>-</v>
      </c>
      <c r="AU13" s="49"/>
      <c r="AV13" s="49"/>
      <c r="AW13" s="49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</row>
    <row r="14" spans="1:73" s="32" customFormat="1" hidden="1">
      <c r="A14" s="35">
        <v>6</v>
      </c>
      <c r="B14" s="34" t="s">
        <v>78</v>
      </c>
      <c r="C14" s="36"/>
      <c r="D14" s="37"/>
      <c r="E14" s="38"/>
      <c r="F14" s="62"/>
      <c r="G14" s="39"/>
      <c r="H14" s="39"/>
      <c r="I14" s="40">
        <f t="shared" si="0"/>
        <v>0</v>
      </c>
      <c r="J14" s="40">
        <f t="shared" si="1"/>
        <v>0</v>
      </c>
      <c r="K14" s="37">
        <v>6</v>
      </c>
      <c r="L14" s="40">
        <f>IF(K14=K13,0,SUMIF(K14:$K$60,K14,I14:$I$60))</f>
        <v>0</v>
      </c>
      <c r="M14" s="40">
        <f>IF(K14=K13,0,SUMIF(K14:$K$60,K14,J14:$J$60))</f>
        <v>0</v>
      </c>
      <c r="N14" s="39">
        <v>1</v>
      </c>
      <c r="O14" s="40">
        <f t="shared" si="4"/>
        <v>0</v>
      </c>
      <c r="P14" s="40">
        <f t="shared" si="5"/>
        <v>0</v>
      </c>
      <c r="Q14" s="75">
        <v>1</v>
      </c>
      <c r="R14" s="77">
        <v>220</v>
      </c>
      <c r="S14" s="76" t="str">
        <f t="shared" si="2"/>
        <v>-</v>
      </c>
      <c r="T14" s="42"/>
      <c r="U14" s="42"/>
      <c r="V14" s="41"/>
      <c r="W14" s="106" t="str">
        <f t="shared" si="6"/>
        <v>-</v>
      </c>
      <c r="X14" s="44"/>
      <c r="Y14" s="44"/>
      <c r="Z14" s="45" t="str">
        <f t="shared" si="7"/>
        <v>-</v>
      </c>
      <c r="AA14" s="46">
        <v>1</v>
      </c>
      <c r="AB14" s="46"/>
      <c r="AC14" s="98"/>
      <c r="AD14" s="45" t="str">
        <f t="shared" si="8"/>
        <v>-</v>
      </c>
      <c r="AE14" s="45" t="str">
        <f t="shared" si="9"/>
        <v>-</v>
      </c>
      <c r="AF14" s="47" t="str">
        <f t="shared" si="3"/>
        <v>-</v>
      </c>
      <c r="AG14" s="46"/>
      <c r="AH14" s="98"/>
      <c r="AI14" s="46"/>
      <c r="AJ14" s="98"/>
      <c r="AK14" s="46"/>
      <c r="AL14" s="43" t="str">
        <f>IF(AA14=1,IF(AK14=1,LOOKUP(AC14,'Tabela eletroduto'!$A$8:$A$25,'Tabela eletroduto'!$B$8:$B$25),IF(AK14=2,LOOKUP(AC14,'Tabela eletroduto'!$A$8:$A$25,'Tabela eletroduto'!$C$8:$C$25),IF(AK14=3,LOOKUP(AC14,'Tabela eletroduto'!$A$8:$A$25,'Tabela eletroduto'!$D$8:$D$25),IF(OR(AK14&gt;3,AK14&lt;1,AA14&lt;2,AA14&gt;3),"-")))),"-")</f>
        <v>-</v>
      </c>
      <c r="AM14" s="43" t="str">
        <f>IF(AA14=2,IF(AC14&gt;=25,LOOKUP(AC14,'Tabela eletroduto'!$A$32:$A$43,'Tabela eletroduto'!$D$32:$D$43)),"-")</f>
        <v>-</v>
      </c>
      <c r="AN14" s="43" t="str">
        <f t="shared" si="10"/>
        <v>-</v>
      </c>
      <c r="AO14" s="34"/>
      <c r="AP14" s="34"/>
      <c r="AQ14" s="34"/>
      <c r="AR14" s="48">
        <v>2</v>
      </c>
      <c r="AS14" s="46"/>
      <c r="AT14" s="48" t="str">
        <f t="shared" si="12"/>
        <v>-</v>
      </c>
      <c r="AU14" s="49"/>
      <c r="AV14" s="49"/>
      <c r="AW14" s="49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</row>
    <row r="15" spans="1:73" s="32" customFormat="1" hidden="1">
      <c r="A15" s="35">
        <v>7</v>
      </c>
      <c r="B15" s="34" t="s">
        <v>79</v>
      </c>
      <c r="C15" s="36"/>
      <c r="D15" s="37"/>
      <c r="E15" s="38"/>
      <c r="F15" s="62"/>
      <c r="G15" s="39"/>
      <c r="H15" s="39"/>
      <c r="I15" s="40">
        <f t="shared" si="0"/>
        <v>0</v>
      </c>
      <c r="J15" s="40">
        <f t="shared" si="1"/>
        <v>0</v>
      </c>
      <c r="K15" s="37">
        <v>7</v>
      </c>
      <c r="L15" s="40">
        <f>IF(K15=K14,0,SUMIF(K15:$K$60,K15,I15:$I$60))</f>
        <v>0</v>
      </c>
      <c r="M15" s="40">
        <f>IF(K15=K14,0,SUMIF(K15:$K$60,K15,J15:$J$60))</f>
        <v>0</v>
      </c>
      <c r="N15" s="39">
        <v>1</v>
      </c>
      <c r="O15" s="40">
        <f t="shared" si="4"/>
        <v>0</v>
      </c>
      <c r="P15" s="40">
        <f t="shared" si="5"/>
        <v>0</v>
      </c>
      <c r="Q15" s="75">
        <v>1</v>
      </c>
      <c r="R15" s="77">
        <v>220</v>
      </c>
      <c r="S15" s="76" t="str">
        <f t="shared" si="2"/>
        <v>-</v>
      </c>
      <c r="T15" s="42"/>
      <c r="U15" s="42"/>
      <c r="V15" s="41"/>
      <c r="W15" s="106" t="str">
        <f t="shared" si="6"/>
        <v>-</v>
      </c>
      <c r="X15" s="44"/>
      <c r="Y15" s="44"/>
      <c r="Z15" s="45" t="str">
        <f t="shared" si="7"/>
        <v>-</v>
      </c>
      <c r="AA15" s="46">
        <v>1</v>
      </c>
      <c r="AB15" s="46"/>
      <c r="AC15" s="98"/>
      <c r="AD15" s="45" t="str">
        <f t="shared" si="8"/>
        <v>-</v>
      </c>
      <c r="AE15" s="45" t="str">
        <f t="shared" si="9"/>
        <v>-</v>
      </c>
      <c r="AF15" s="47" t="str">
        <f t="shared" si="3"/>
        <v>-</v>
      </c>
      <c r="AG15" s="46"/>
      <c r="AH15" s="98"/>
      <c r="AI15" s="46"/>
      <c r="AJ15" s="98"/>
      <c r="AK15" s="46"/>
      <c r="AL15" s="43" t="str">
        <f>IF(AA15=1,IF(AK15=1,LOOKUP(AC15,'Tabela eletroduto'!$A$8:$A$25,'Tabela eletroduto'!$B$8:$B$25),IF(AK15=2,LOOKUP(AC15,'Tabela eletroduto'!$A$8:$A$25,'Tabela eletroduto'!$C$8:$C$25),IF(AK15=3,LOOKUP(AC15,'Tabela eletroduto'!$A$8:$A$25,'Tabela eletroduto'!$D$8:$D$25),IF(OR(AK15&gt;3,AK15&lt;1,AA15&lt;2,AA15&gt;3),"-")))),"-")</f>
        <v>-</v>
      </c>
      <c r="AM15" s="43" t="str">
        <f>IF(AA15=2,IF(AC15&gt;=25,LOOKUP(AC15,'Tabela eletroduto'!$A$32:$A$43,'Tabela eletroduto'!$D$32:$D$43)),"-")</f>
        <v>-</v>
      </c>
      <c r="AN15" s="43" t="str">
        <f t="shared" si="10"/>
        <v>-</v>
      </c>
      <c r="AO15" s="34" t="s">
        <v>148</v>
      </c>
      <c r="AP15" s="34"/>
      <c r="AQ15" s="34"/>
      <c r="AR15" s="48">
        <f t="shared" si="11"/>
        <v>1</v>
      </c>
      <c r="AS15" s="46"/>
      <c r="AT15" s="48" t="str">
        <f t="shared" si="12"/>
        <v>-</v>
      </c>
      <c r="AU15" s="49"/>
      <c r="AV15" s="49"/>
      <c r="AW15" s="49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</row>
    <row r="16" spans="1:73" s="32" customFormat="1" hidden="1">
      <c r="A16" s="35">
        <v>8</v>
      </c>
      <c r="B16" s="34" t="s">
        <v>79</v>
      </c>
      <c r="C16" s="36"/>
      <c r="D16" s="37"/>
      <c r="E16" s="38"/>
      <c r="F16" s="62"/>
      <c r="G16" s="39"/>
      <c r="H16" s="39"/>
      <c r="I16" s="40">
        <f t="shared" si="0"/>
        <v>0</v>
      </c>
      <c r="J16" s="40">
        <f t="shared" si="1"/>
        <v>0</v>
      </c>
      <c r="K16" s="37">
        <v>8</v>
      </c>
      <c r="L16" s="40">
        <f>IF(K16=K15,0,SUMIF(K16:$K$60,K16,I16:$I$60))</f>
        <v>0</v>
      </c>
      <c r="M16" s="40">
        <f>IF(K16=K15,0,SUMIF(K16:$K$60,K16,J16:$J$60))</f>
        <v>0</v>
      </c>
      <c r="N16" s="39">
        <v>1</v>
      </c>
      <c r="O16" s="40">
        <f t="shared" si="4"/>
        <v>0</v>
      </c>
      <c r="P16" s="40">
        <f t="shared" si="5"/>
        <v>0</v>
      </c>
      <c r="Q16" s="75">
        <v>1</v>
      </c>
      <c r="R16" s="77">
        <v>220</v>
      </c>
      <c r="S16" s="76" t="str">
        <f t="shared" si="2"/>
        <v>-</v>
      </c>
      <c r="T16" s="42"/>
      <c r="U16" s="42"/>
      <c r="V16" s="41"/>
      <c r="W16" s="106" t="str">
        <f t="shared" si="6"/>
        <v>-</v>
      </c>
      <c r="X16" s="44"/>
      <c r="Y16" s="44"/>
      <c r="Z16" s="45" t="str">
        <f t="shared" si="7"/>
        <v>-</v>
      </c>
      <c r="AA16" s="46">
        <v>1</v>
      </c>
      <c r="AB16" s="46"/>
      <c r="AC16" s="98"/>
      <c r="AD16" s="45" t="str">
        <f t="shared" si="8"/>
        <v>-</v>
      </c>
      <c r="AE16" s="45" t="str">
        <f t="shared" si="9"/>
        <v>-</v>
      </c>
      <c r="AF16" s="47" t="str">
        <f t="shared" si="3"/>
        <v>-</v>
      </c>
      <c r="AG16" s="46"/>
      <c r="AH16" s="98"/>
      <c r="AI16" s="46"/>
      <c r="AJ16" s="98"/>
      <c r="AK16" s="46"/>
      <c r="AL16" s="43" t="str">
        <f>IF(AA16=1,IF(AK16=1,LOOKUP(AC16,'Tabela eletroduto'!$A$8:$A$25,'Tabela eletroduto'!$B$8:$B$25),IF(AK16=2,LOOKUP(AC16,'Tabela eletroduto'!$A$8:$A$25,'Tabela eletroduto'!$C$8:$C$25),IF(AK16=3,LOOKUP(AC16,'Tabela eletroduto'!$A$8:$A$25,'Tabela eletroduto'!$D$8:$D$25),IF(OR(AK16&gt;3,AK16&lt;1,AA16&lt;2,AA16&gt;3),"-")))),"-")</f>
        <v>-</v>
      </c>
      <c r="AM16" s="43" t="str">
        <f>IF(AA16=2,IF(AC16&gt;=25,LOOKUP(AC16,'Tabela eletroduto'!$A$32:$A$43,'Tabela eletroduto'!$D$32:$D$43)),"-")</f>
        <v>-</v>
      </c>
      <c r="AN16" s="43" t="str">
        <f t="shared" si="10"/>
        <v>-</v>
      </c>
      <c r="AO16" s="34" t="s">
        <v>148</v>
      </c>
      <c r="AP16" s="34"/>
      <c r="AQ16" s="34"/>
      <c r="AR16" s="48">
        <f t="shared" si="11"/>
        <v>1</v>
      </c>
      <c r="AS16" s="46"/>
      <c r="AT16" s="48" t="str">
        <f t="shared" si="12"/>
        <v>-</v>
      </c>
      <c r="AU16" s="49"/>
      <c r="AV16" s="49"/>
      <c r="AW16" s="4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</row>
    <row r="17" spans="1:73" s="32" customFormat="1" hidden="1">
      <c r="A17" s="35">
        <v>9</v>
      </c>
      <c r="B17" s="34" t="s">
        <v>79</v>
      </c>
      <c r="C17" s="36"/>
      <c r="D17" s="37"/>
      <c r="E17" s="38"/>
      <c r="F17" s="62"/>
      <c r="G17" s="39"/>
      <c r="H17" s="39"/>
      <c r="I17" s="40">
        <f>IF(D17=0,0,IF(F17=0,D17*E17/G17,D17*F17*750/(G17*H17)))</f>
        <v>0</v>
      </c>
      <c r="J17" s="40">
        <f>I17*SIN(ACOS(G17))</f>
        <v>0</v>
      </c>
      <c r="K17" s="37">
        <v>9</v>
      </c>
      <c r="L17" s="40">
        <f>IF(K17=K16,0,SUMIF(K17:$K$60,K17,I17:$I$60))</f>
        <v>0</v>
      </c>
      <c r="M17" s="40">
        <f>IF(K17=K16,0,SUMIF(K17:$K$60,K17,J17:$J$60))</f>
        <v>0</v>
      </c>
      <c r="N17" s="39">
        <v>1</v>
      </c>
      <c r="O17" s="40">
        <f t="shared" si="4"/>
        <v>0</v>
      </c>
      <c r="P17" s="40">
        <f t="shared" si="5"/>
        <v>0</v>
      </c>
      <c r="Q17" s="75">
        <v>1</v>
      </c>
      <c r="R17" s="77">
        <v>220</v>
      </c>
      <c r="S17" s="76" t="str">
        <f t="shared" si="2"/>
        <v>-</v>
      </c>
      <c r="T17" s="42"/>
      <c r="U17" s="42"/>
      <c r="V17" s="41"/>
      <c r="W17" s="106" t="str">
        <f t="shared" si="6"/>
        <v>-</v>
      </c>
      <c r="X17" s="44"/>
      <c r="Y17" s="44"/>
      <c r="Z17" s="45" t="str">
        <f t="shared" si="7"/>
        <v>-</v>
      </c>
      <c r="AA17" s="46">
        <v>1</v>
      </c>
      <c r="AB17" s="46"/>
      <c r="AC17" s="98"/>
      <c r="AD17" s="45" t="str">
        <f t="shared" si="8"/>
        <v>-</v>
      </c>
      <c r="AE17" s="45" t="str">
        <f t="shared" si="9"/>
        <v>-</v>
      </c>
      <c r="AF17" s="47" t="str">
        <f t="shared" si="3"/>
        <v>-</v>
      </c>
      <c r="AG17" s="46"/>
      <c r="AH17" s="98"/>
      <c r="AI17" s="46"/>
      <c r="AJ17" s="98"/>
      <c r="AK17" s="46"/>
      <c r="AL17" s="43" t="str">
        <f>IF(AA17=1,IF(AK17=1,LOOKUP(AC17,'Tabela eletroduto'!$A$8:$A$25,'Tabela eletroduto'!$B$8:$B$25),IF(AK17=2,LOOKUP(AC17,'Tabela eletroduto'!$A$8:$A$25,'Tabela eletroduto'!$C$8:$C$25),IF(AK17=3,LOOKUP(AC17,'Tabela eletroduto'!$A$8:$A$25,'Tabela eletroduto'!$D$8:$D$25),IF(OR(AK17&gt;3,AK17&lt;1,AA17&lt;2,AA17&gt;3),"-")))),"-")</f>
        <v>-</v>
      </c>
      <c r="AM17" s="43" t="str">
        <f>IF(AA17=2,IF(AC17&gt;=25,LOOKUP(AC17,'Tabela eletroduto'!$A$32:$A$43,'Tabela eletroduto'!$D$32:$D$43)),"-")</f>
        <v>-</v>
      </c>
      <c r="AN17" s="43" t="str">
        <f t="shared" si="10"/>
        <v>-</v>
      </c>
      <c r="AO17" s="34" t="s">
        <v>148</v>
      </c>
      <c r="AP17" s="34"/>
      <c r="AQ17" s="34"/>
      <c r="AR17" s="48">
        <f t="shared" si="11"/>
        <v>1</v>
      </c>
      <c r="AS17" s="46"/>
      <c r="AT17" s="48" t="str">
        <f t="shared" si="12"/>
        <v>-</v>
      </c>
      <c r="AU17" s="49"/>
      <c r="AV17" s="49"/>
      <c r="AW17" s="49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</row>
    <row r="18" spans="1:73" s="32" customFormat="1" hidden="1">
      <c r="A18" s="35">
        <v>10</v>
      </c>
      <c r="B18" s="34" t="s">
        <v>192</v>
      </c>
      <c r="C18" s="36"/>
      <c r="D18" s="37"/>
      <c r="E18" s="38"/>
      <c r="F18" s="62"/>
      <c r="G18" s="39"/>
      <c r="H18" s="39"/>
      <c r="I18" s="40">
        <f t="shared" si="0"/>
        <v>0</v>
      </c>
      <c r="J18" s="40">
        <f t="shared" si="1"/>
        <v>0</v>
      </c>
      <c r="K18" s="37">
        <v>10</v>
      </c>
      <c r="L18" s="40">
        <f>IF(K18=K17,0,SUMIF(K18:$K$60,K18,I18:$I$60))</f>
        <v>0</v>
      </c>
      <c r="M18" s="40">
        <f>IF(K18=K17,0,SUMIF(K18:$K$60,K18,J18:$J$60))</f>
        <v>0</v>
      </c>
      <c r="N18" s="39">
        <v>1</v>
      </c>
      <c r="O18" s="40">
        <f t="shared" si="4"/>
        <v>0</v>
      </c>
      <c r="P18" s="40">
        <f t="shared" si="5"/>
        <v>0</v>
      </c>
      <c r="Q18" s="75">
        <v>2</v>
      </c>
      <c r="R18" s="77">
        <v>380</v>
      </c>
      <c r="S18" s="76" t="str">
        <f t="shared" si="2"/>
        <v>-</v>
      </c>
      <c r="T18" s="42"/>
      <c r="U18" s="42"/>
      <c r="V18" s="41"/>
      <c r="W18" s="106" t="str">
        <f t="shared" si="6"/>
        <v>-</v>
      </c>
      <c r="X18" s="44"/>
      <c r="Y18" s="44"/>
      <c r="Z18" s="45" t="str">
        <f t="shared" si="7"/>
        <v>-</v>
      </c>
      <c r="AA18" s="46">
        <v>1</v>
      </c>
      <c r="AB18" s="46"/>
      <c r="AC18" s="98"/>
      <c r="AD18" s="45" t="str">
        <f t="shared" si="8"/>
        <v>-</v>
      </c>
      <c r="AE18" s="45" t="str">
        <f t="shared" si="9"/>
        <v>-</v>
      </c>
      <c r="AF18" s="47" t="str">
        <f t="shared" si="3"/>
        <v>-</v>
      </c>
      <c r="AG18" s="46"/>
      <c r="AH18" s="98"/>
      <c r="AI18" s="46"/>
      <c r="AJ18" s="98"/>
      <c r="AK18" s="46"/>
      <c r="AL18" s="43" t="str">
        <f>IF(AA18=1,IF(AK18=1,LOOKUP(AC18,'Tabela eletroduto'!$A$8:$A$25,'Tabela eletroduto'!$B$8:$B$25),IF(AK18=2,LOOKUP(AC18,'Tabela eletroduto'!$A$8:$A$25,'Tabela eletroduto'!$C$8:$C$25),IF(AK18=3,LOOKUP(AC18,'Tabela eletroduto'!$A$8:$A$25,'Tabela eletroduto'!$D$8:$D$25),IF(OR(AK18&gt;3,AK18&lt;1,AA18&lt;2,AA18&gt;3),"-")))),"-")</f>
        <v>-</v>
      </c>
      <c r="AM18" s="43" t="str">
        <f>IF(AA18=2,IF(AC18&gt;=25,LOOKUP(AC18,'Tabela eletroduto'!$A$32:$A$43,'Tabela eletroduto'!$D$32:$D$43)),"-")</f>
        <v>-</v>
      </c>
      <c r="AN18" s="43" t="str">
        <f t="shared" si="10"/>
        <v>-</v>
      </c>
      <c r="AO18" s="34"/>
      <c r="AP18" s="34"/>
      <c r="AQ18" s="34"/>
      <c r="AR18" s="48">
        <f t="shared" si="11"/>
        <v>2</v>
      </c>
      <c r="AS18" s="46"/>
      <c r="AT18" s="48" t="str">
        <f t="shared" si="12"/>
        <v>-</v>
      </c>
      <c r="AU18" s="49"/>
      <c r="AV18" s="49"/>
      <c r="AW18" s="49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</row>
    <row r="19" spans="1:73" s="32" customFormat="1" hidden="1">
      <c r="A19" s="35">
        <v>11</v>
      </c>
      <c r="B19" s="34" t="s">
        <v>192</v>
      </c>
      <c r="C19" s="36"/>
      <c r="D19" s="37"/>
      <c r="E19" s="38"/>
      <c r="F19" s="62"/>
      <c r="G19" s="39"/>
      <c r="H19" s="39"/>
      <c r="I19" s="40">
        <f t="shared" si="0"/>
        <v>0</v>
      </c>
      <c r="J19" s="40">
        <f t="shared" si="1"/>
        <v>0</v>
      </c>
      <c r="K19" s="37">
        <v>11</v>
      </c>
      <c r="L19" s="40">
        <f>IF(K19=K18,0,SUMIF(K19:$K$60,K19,I19:$I$60))</f>
        <v>0</v>
      </c>
      <c r="M19" s="40">
        <f>IF(K19=K18,0,SUMIF(K19:$K$60,K19,J19:$J$60))</f>
        <v>0</v>
      </c>
      <c r="N19" s="39">
        <v>2</v>
      </c>
      <c r="O19" s="40">
        <f t="shared" si="4"/>
        <v>0</v>
      </c>
      <c r="P19" s="40">
        <f t="shared" si="5"/>
        <v>0</v>
      </c>
      <c r="Q19" s="75">
        <v>2</v>
      </c>
      <c r="R19" s="77">
        <v>380</v>
      </c>
      <c r="S19" s="76" t="str">
        <f t="shared" si="2"/>
        <v>-</v>
      </c>
      <c r="T19" s="42"/>
      <c r="U19" s="42"/>
      <c r="V19" s="41"/>
      <c r="W19" s="106" t="str">
        <f t="shared" si="6"/>
        <v>-</v>
      </c>
      <c r="X19" s="44"/>
      <c r="Y19" s="44"/>
      <c r="Z19" s="45" t="str">
        <f t="shared" si="7"/>
        <v>-</v>
      </c>
      <c r="AA19" s="46">
        <v>1</v>
      </c>
      <c r="AB19" s="46"/>
      <c r="AC19" s="98"/>
      <c r="AD19" s="45" t="str">
        <f t="shared" si="8"/>
        <v>-</v>
      </c>
      <c r="AE19" s="45" t="str">
        <f t="shared" si="9"/>
        <v>-</v>
      </c>
      <c r="AF19" s="47" t="str">
        <f t="shared" si="3"/>
        <v>-</v>
      </c>
      <c r="AG19" s="46"/>
      <c r="AH19" s="98"/>
      <c r="AI19" s="46"/>
      <c r="AJ19" s="98"/>
      <c r="AK19" s="46"/>
      <c r="AL19" s="43" t="str">
        <f>IF(AA19=1,IF(AK19=1,LOOKUP(AC19,'Tabela eletroduto'!$A$8:$A$25,'Tabela eletroduto'!$B$8:$B$25),IF(AK19=2,LOOKUP(AC19,'Tabela eletroduto'!$A$8:$A$25,'Tabela eletroduto'!$C$8:$C$25),IF(AK19=3,LOOKUP(AC19,'Tabela eletroduto'!$A$8:$A$25,'Tabela eletroduto'!$D$8:$D$25),IF(OR(AK19&gt;3,AK19&lt;1,AA19&lt;2,AA19&gt;3),"-")))),"-")</f>
        <v>-</v>
      </c>
      <c r="AM19" s="43" t="str">
        <f>IF(AA19=2,IF(AC19&gt;=25,LOOKUP(AC19,'Tabela eletroduto'!$A$32:$A$43,'Tabela eletroduto'!$D$32:$D$43)),"-")</f>
        <v>-</v>
      </c>
      <c r="AN19" s="43" t="str">
        <f t="shared" si="10"/>
        <v>-</v>
      </c>
      <c r="AO19" s="34"/>
      <c r="AP19" s="34"/>
      <c r="AQ19" s="34"/>
      <c r="AR19" s="48">
        <f t="shared" si="11"/>
        <v>2</v>
      </c>
      <c r="AS19" s="46"/>
      <c r="AT19" s="48" t="str">
        <f t="shared" si="12"/>
        <v>-</v>
      </c>
      <c r="AU19" s="49"/>
      <c r="AV19" s="49"/>
      <c r="AW19" s="4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</row>
    <row r="20" spans="1:73" s="32" customFormat="1" hidden="1">
      <c r="A20" s="35">
        <v>12</v>
      </c>
      <c r="B20" s="34" t="s">
        <v>192</v>
      </c>
      <c r="C20" s="36"/>
      <c r="D20" s="37"/>
      <c r="E20" s="38"/>
      <c r="F20" s="62"/>
      <c r="G20" s="39"/>
      <c r="H20" s="39"/>
      <c r="I20" s="40">
        <f t="shared" si="0"/>
        <v>0</v>
      </c>
      <c r="J20" s="40">
        <f t="shared" si="1"/>
        <v>0</v>
      </c>
      <c r="K20" s="37">
        <v>12</v>
      </c>
      <c r="L20" s="40">
        <f>IF(K20=K19,0,SUMIF(K20:$K$60,K20,I20:$I$60))</f>
        <v>0</v>
      </c>
      <c r="M20" s="40">
        <f>IF(K20=K19,0,SUMIF(K20:$K$60,K20,J20:$J$60))</f>
        <v>0</v>
      </c>
      <c r="N20" s="39">
        <v>1</v>
      </c>
      <c r="O20" s="40">
        <f t="shared" si="4"/>
        <v>0</v>
      </c>
      <c r="P20" s="40">
        <f t="shared" si="5"/>
        <v>0</v>
      </c>
      <c r="Q20" s="75">
        <v>2</v>
      </c>
      <c r="R20" s="77">
        <v>380</v>
      </c>
      <c r="S20" s="76" t="str">
        <f t="shared" si="2"/>
        <v>-</v>
      </c>
      <c r="T20" s="42"/>
      <c r="U20" s="42"/>
      <c r="V20" s="41"/>
      <c r="W20" s="106" t="str">
        <f t="shared" si="6"/>
        <v>-</v>
      </c>
      <c r="X20" s="44"/>
      <c r="Y20" s="44"/>
      <c r="Z20" s="45" t="str">
        <f t="shared" si="7"/>
        <v>-</v>
      </c>
      <c r="AA20" s="46">
        <v>1</v>
      </c>
      <c r="AB20" s="46"/>
      <c r="AC20" s="98"/>
      <c r="AD20" s="45" t="str">
        <f t="shared" si="8"/>
        <v>-</v>
      </c>
      <c r="AE20" s="45" t="str">
        <f t="shared" si="9"/>
        <v>-</v>
      </c>
      <c r="AF20" s="47" t="str">
        <f t="shared" si="3"/>
        <v>-</v>
      </c>
      <c r="AG20" s="46"/>
      <c r="AH20" s="98"/>
      <c r="AI20" s="46"/>
      <c r="AJ20" s="98"/>
      <c r="AK20" s="46"/>
      <c r="AL20" s="43" t="str">
        <f>IF(AA20=1,IF(AK20=1,LOOKUP(AC20,'Tabela eletroduto'!$A$8:$A$25,'Tabela eletroduto'!$B$8:$B$25),IF(AK20=2,LOOKUP(AC20,'Tabela eletroduto'!$A$8:$A$25,'Tabela eletroduto'!$C$8:$C$25),IF(AK20=3,LOOKUP(AC20,'Tabela eletroduto'!$A$8:$A$25,'Tabela eletroduto'!$D$8:$D$25),IF(OR(AK20&gt;3,AK20&lt;1,AA20&lt;2,AA20&gt;3),"-")))),"-")</f>
        <v>-</v>
      </c>
      <c r="AM20" s="43" t="str">
        <f>IF(AA20=2,IF(AC20&gt;=25,LOOKUP(AC20,'Tabela eletroduto'!$A$32:$A$43,'Tabela eletroduto'!$D$32:$D$43)),"-")</f>
        <v>-</v>
      </c>
      <c r="AN20" s="43" t="str">
        <f t="shared" si="10"/>
        <v>-</v>
      </c>
      <c r="AO20" s="34"/>
      <c r="AP20" s="34"/>
      <c r="AQ20" s="34"/>
      <c r="AR20" s="48">
        <f t="shared" si="11"/>
        <v>2</v>
      </c>
      <c r="AS20" s="46"/>
      <c r="AT20" s="48" t="str">
        <f t="shared" si="12"/>
        <v>-</v>
      </c>
      <c r="AU20" s="49"/>
      <c r="AV20" s="49"/>
      <c r="AW20" s="4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</row>
    <row r="21" spans="1:73" s="32" customFormat="1" hidden="1">
      <c r="A21" s="35">
        <v>13</v>
      </c>
      <c r="B21" s="34" t="s">
        <v>77</v>
      </c>
      <c r="C21" s="36"/>
      <c r="D21" s="37"/>
      <c r="E21" s="38"/>
      <c r="F21" s="62"/>
      <c r="G21" s="39"/>
      <c r="H21" s="39"/>
      <c r="I21" s="40">
        <f t="shared" si="0"/>
        <v>0</v>
      </c>
      <c r="J21" s="40">
        <f t="shared" si="1"/>
        <v>0</v>
      </c>
      <c r="K21" s="37">
        <v>11</v>
      </c>
      <c r="L21" s="40">
        <f>IF(K21=K20,0,SUMIF(K21:$K$60,K21,I21:$I$60))</f>
        <v>0</v>
      </c>
      <c r="M21" s="40">
        <f>IF(K21=K20,0,SUMIF(K21:$K$60,K21,J21:$J$60))</f>
        <v>0</v>
      </c>
      <c r="N21" s="39">
        <v>1</v>
      </c>
      <c r="O21" s="40">
        <f t="shared" si="4"/>
        <v>0</v>
      </c>
      <c r="P21" s="40">
        <f t="shared" si="5"/>
        <v>0</v>
      </c>
      <c r="Q21" s="75"/>
      <c r="R21" s="77"/>
      <c r="S21" s="76" t="str">
        <f t="shared" si="2"/>
        <v>-</v>
      </c>
      <c r="T21" s="42"/>
      <c r="U21" s="42"/>
      <c r="V21" s="41"/>
      <c r="W21" s="106" t="str">
        <f t="shared" si="6"/>
        <v>-</v>
      </c>
      <c r="X21" s="44"/>
      <c r="Y21" s="44"/>
      <c r="Z21" s="45" t="str">
        <f t="shared" si="7"/>
        <v>-</v>
      </c>
      <c r="AA21" s="46">
        <v>1</v>
      </c>
      <c r="AB21" s="46"/>
      <c r="AC21" s="98"/>
      <c r="AD21" s="45" t="str">
        <f t="shared" si="8"/>
        <v>-</v>
      </c>
      <c r="AE21" s="45" t="str">
        <f t="shared" si="9"/>
        <v>-</v>
      </c>
      <c r="AF21" s="47" t="str">
        <f t="shared" si="3"/>
        <v>-</v>
      </c>
      <c r="AG21" s="46"/>
      <c r="AH21" s="98"/>
      <c r="AI21" s="46"/>
      <c r="AJ21" s="98"/>
      <c r="AK21" s="46"/>
      <c r="AL21" s="43" t="str">
        <f>IF(AA21=1,IF(AK21=1,LOOKUP(AC21,'Tabela eletroduto'!$A$8:$A$25,'Tabela eletroduto'!$B$8:$B$25),IF(AK21=2,LOOKUP(AC21,'Tabela eletroduto'!$A$8:$A$25,'Tabela eletroduto'!$C$8:$C$25),IF(AK21=3,LOOKUP(AC21,'Tabela eletroduto'!$A$8:$A$25,'Tabela eletroduto'!$D$8:$D$25),IF(OR(AK21&gt;3,AK21&lt;1,AA21&lt;2,AA21&gt;3),"-")))),"-")</f>
        <v>-</v>
      </c>
      <c r="AM21" s="43" t="str">
        <f>IF(AA21=2,IF(AC21&gt;=25,LOOKUP(AC21,'Tabela eletroduto'!$A$32:$A$43,'Tabela eletroduto'!$D$32:$D$43)),"-")</f>
        <v>-</v>
      </c>
      <c r="AN21" s="43" t="str">
        <f t="shared" si="10"/>
        <v>-</v>
      </c>
      <c r="AO21" s="34"/>
      <c r="AP21" s="34"/>
      <c r="AQ21" s="34"/>
      <c r="AR21" s="48" t="str">
        <f t="shared" si="11"/>
        <v>-</v>
      </c>
      <c r="AS21" s="46"/>
      <c r="AT21" s="48" t="str">
        <f t="shared" si="12"/>
        <v>-</v>
      </c>
      <c r="AU21" s="49"/>
      <c r="AV21" s="49"/>
      <c r="AW21" s="4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</row>
    <row r="22" spans="1:73" s="32" customFormat="1" hidden="1">
      <c r="A22" s="35">
        <v>14</v>
      </c>
      <c r="B22" s="34" t="s">
        <v>191</v>
      </c>
      <c r="C22" s="36"/>
      <c r="D22" s="37"/>
      <c r="E22" s="38"/>
      <c r="F22" s="62"/>
      <c r="G22" s="39"/>
      <c r="H22" s="39"/>
      <c r="I22" s="40">
        <f t="shared" si="0"/>
        <v>0</v>
      </c>
      <c r="J22" s="40">
        <f t="shared" si="1"/>
        <v>0</v>
      </c>
      <c r="K22" s="37">
        <v>12</v>
      </c>
      <c r="L22" s="40">
        <f>IF(K22=K21,0,SUMIF(K22:$K$60,K22,I22:$I$60))</f>
        <v>0</v>
      </c>
      <c r="M22" s="40">
        <f>IF(K22=K21,0,SUMIF(K22:$K$60,K22,J22:$J$60))</f>
        <v>0</v>
      </c>
      <c r="N22" s="39">
        <v>1</v>
      </c>
      <c r="O22" s="40">
        <f t="shared" si="4"/>
        <v>0</v>
      </c>
      <c r="P22" s="40">
        <f t="shared" si="5"/>
        <v>0</v>
      </c>
      <c r="Q22" s="75"/>
      <c r="R22" s="77"/>
      <c r="S22" s="76" t="str">
        <f t="shared" si="2"/>
        <v>-</v>
      </c>
      <c r="T22" s="42"/>
      <c r="U22" s="42"/>
      <c r="V22" s="41"/>
      <c r="W22" s="106" t="str">
        <f t="shared" si="6"/>
        <v>-</v>
      </c>
      <c r="X22" s="44"/>
      <c r="Y22" s="44"/>
      <c r="Z22" s="45" t="str">
        <f t="shared" si="7"/>
        <v>-</v>
      </c>
      <c r="AA22" s="46">
        <v>1</v>
      </c>
      <c r="AB22" s="46"/>
      <c r="AC22" s="98"/>
      <c r="AD22" s="45" t="str">
        <f t="shared" si="8"/>
        <v>-</v>
      </c>
      <c r="AE22" s="45" t="str">
        <f t="shared" si="9"/>
        <v>-</v>
      </c>
      <c r="AF22" s="47" t="str">
        <f t="shared" si="3"/>
        <v>-</v>
      </c>
      <c r="AG22" s="46"/>
      <c r="AH22" s="98"/>
      <c r="AI22" s="46"/>
      <c r="AJ22" s="98"/>
      <c r="AK22" s="46"/>
      <c r="AL22" s="43" t="str">
        <f>IF(AA22=1,IF(AK22=1,LOOKUP(AC22,'Tabela eletroduto'!$A$8:$A$25,'Tabela eletroduto'!$B$8:$B$25),IF(AK22=2,LOOKUP(AC22,'Tabela eletroduto'!$A$8:$A$25,'Tabela eletroduto'!$C$8:$C$25),IF(AK22=3,LOOKUP(AC22,'Tabela eletroduto'!$A$8:$A$25,'Tabela eletroduto'!$D$8:$D$25),IF(OR(AK22&gt;3,AK22&lt;1,AA22&lt;2,AA22&gt;3),"-")))),"-")</f>
        <v>-</v>
      </c>
      <c r="AM22" s="43" t="str">
        <f>IF(AA22=2,IF(AC22&gt;=25,LOOKUP(AC22,'Tabela eletroduto'!$A$32:$A$43,'Tabela eletroduto'!$D$32:$D$43)),"-")</f>
        <v>-</v>
      </c>
      <c r="AN22" s="43" t="str">
        <f t="shared" si="10"/>
        <v>-</v>
      </c>
      <c r="AO22" s="34"/>
      <c r="AP22" s="34"/>
      <c r="AQ22" s="34"/>
      <c r="AR22" s="48" t="str">
        <f t="shared" si="11"/>
        <v>-</v>
      </c>
      <c r="AS22" s="46"/>
      <c r="AT22" s="48" t="str">
        <f t="shared" si="12"/>
        <v>-</v>
      </c>
      <c r="AU22" s="49"/>
      <c r="AV22" s="49"/>
      <c r="AW22" s="4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</row>
    <row r="23" spans="1:73" s="32" customFormat="1" hidden="1">
      <c r="A23" s="35">
        <v>15</v>
      </c>
      <c r="B23" s="34" t="s">
        <v>191</v>
      </c>
      <c r="C23" s="36"/>
      <c r="D23" s="37"/>
      <c r="E23" s="38"/>
      <c r="F23" s="62"/>
      <c r="G23" s="39"/>
      <c r="H23" s="39"/>
      <c r="I23" s="40">
        <f t="shared" si="0"/>
        <v>0</v>
      </c>
      <c r="J23" s="40">
        <f t="shared" si="1"/>
        <v>0</v>
      </c>
      <c r="K23" s="37">
        <v>13</v>
      </c>
      <c r="L23" s="40">
        <f>IF(K23=K22,0,SUMIF(K23:$K$60,K23,I23:$I$60))</f>
        <v>0</v>
      </c>
      <c r="M23" s="40">
        <f>IF(K23=K22,0,SUMIF(K23:$K$60,K23,J23:$J$60))</f>
        <v>0</v>
      </c>
      <c r="N23" s="39">
        <v>1</v>
      </c>
      <c r="O23" s="40">
        <f t="shared" si="4"/>
        <v>0</v>
      </c>
      <c r="P23" s="40">
        <f t="shared" si="5"/>
        <v>0</v>
      </c>
      <c r="Q23" s="75"/>
      <c r="R23" s="77"/>
      <c r="S23" s="76" t="str">
        <f t="shared" si="2"/>
        <v>-</v>
      </c>
      <c r="T23" s="42"/>
      <c r="U23" s="42"/>
      <c r="V23" s="41"/>
      <c r="W23" s="106" t="str">
        <f t="shared" si="6"/>
        <v>-</v>
      </c>
      <c r="X23" s="44"/>
      <c r="Y23" s="44"/>
      <c r="Z23" s="45" t="str">
        <f t="shared" si="7"/>
        <v>-</v>
      </c>
      <c r="AA23" s="46">
        <v>1</v>
      </c>
      <c r="AB23" s="46"/>
      <c r="AC23" s="98"/>
      <c r="AD23" s="45" t="str">
        <f t="shared" si="8"/>
        <v>-</v>
      </c>
      <c r="AE23" s="45" t="str">
        <f t="shared" si="9"/>
        <v>-</v>
      </c>
      <c r="AF23" s="47" t="str">
        <f t="shared" si="3"/>
        <v>-</v>
      </c>
      <c r="AG23" s="46"/>
      <c r="AH23" s="98"/>
      <c r="AI23" s="46"/>
      <c r="AJ23" s="98"/>
      <c r="AK23" s="46"/>
      <c r="AL23" s="43" t="str">
        <f>IF(AA23=1,IF(AK23=1,LOOKUP(AC23,'Tabela eletroduto'!$A$8:$A$25,'Tabela eletroduto'!$B$8:$B$25),IF(AK23=2,LOOKUP(AC23,'Tabela eletroduto'!$A$8:$A$25,'Tabela eletroduto'!$C$8:$C$25),IF(AK23=3,LOOKUP(AC23,'Tabela eletroduto'!$A$8:$A$25,'Tabela eletroduto'!$D$8:$D$25),IF(OR(AK23&gt;3,AK23&lt;1,AA23&lt;2,AA23&gt;3),"-")))),"-")</f>
        <v>-</v>
      </c>
      <c r="AM23" s="43" t="str">
        <f>IF(AA23=2,IF(AC23&gt;=25,LOOKUP(AC23,'Tabela eletroduto'!$A$32:$A$43,'Tabela eletroduto'!$D$32:$D$43)),"-")</f>
        <v>-</v>
      </c>
      <c r="AN23" s="43" t="str">
        <f t="shared" si="10"/>
        <v>-</v>
      </c>
      <c r="AO23" s="34"/>
      <c r="AP23" s="34"/>
      <c r="AQ23" s="34"/>
      <c r="AR23" s="48" t="str">
        <f t="shared" si="11"/>
        <v>-</v>
      </c>
      <c r="AS23" s="46"/>
      <c r="AT23" s="48" t="str">
        <f t="shared" si="12"/>
        <v>-</v>
      </c>
      <c r="AU23" s="49"/>
      <c r="AV23" s="49"/>
      <c r="AW23" s="4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</row>
    <row r="24" spans="1:73" s="32" customFormat="1" hidden="1">
      <c r="A24" s="35">
        <v>16</v>
      </c>
      <c r="B24" s="34" t="s">
        <v>192</v>
      </c>
      <c r="C24" s="36"/>
      <c r="D24" s="37"/>
      <c r="E24" s="38"/>
      <c r="F24" s="62"/>
      <c r="G24" s="39"/>
      <c r="H24" s="39"/>
      <c r="I24" s="40">
        <f t="shared" si="0"/>
        <v>0</v>
      </c>
      <c r="J24" s="40">
        <f t="shared" si="1"/>
        <v>0</v>
      </c>
      <c r="K24" s="37">
        <v>14</v>
      </c>
      <c r="L24" s="40">
        <f>IF(K24=K23,0,SUMIF(K24:$K$60,K24,I24:$I$60))</f>
        <v>0</v>
      </c>
      <c r="M24" s="40">
        <f>IF(K24=K23,0,SUMIF(K24:$K$60,K24,J24:$J$60))</f>
        <v>0</v>
      </c>
      <c r="N24" s="39">
        <v>1</v>
      </c>
      <c r="O24" s="40">
        <f t="shared" si="4"/>
        <v>0</v>
      </c>
      <c r="P24" s="40">
        <f t="shared" si="5"/>
        <v>0</v>
      </c>
      <c r="Q24" s="75"/>
      <c r="R24" s="77"/>
      <c r="S24" s="76" t="str">
        <f t="shared" si="2"/>
        <v>-</v>
      </c>
      <c r="T24" s="42"/>
      <c r="U24" s="42"/>
      <c r="V24" s="41"/>
      <c r="W24" s="106" t="str">
        <f t="shared" si="6"/>
        <v>-</v>
      </c>
      <c r="X24" s="44"/>
      <c r="Y24" s="44"/>
      <c r="Z24" s="45" t="str">
        <f t="shared" si="7"/>
        <v>-</v>
      </c>
      <c r="AA24" s="46">
        <v>1</v>
      </c>
      <c r="AB24" s="46"/>
      <c r="AC24" s="98"/>
      <c r="AD24" s="45" t="str">
        <f t="shared" si="8"/>
        <v>-</v>
      </c>
      <c r="AE24" s="45" t="str">
        <f t="shared" si="9"/>
        <v>-</v>
      </c>
      <c r="AF24" s="47" t="str">
        <f t="shared" si="3"/>
        <v>-</v>
      </c>
      <c r="AG24" s="46"/>
      <c r="AH24" s="98"/>
      <c r="AI24" s="46"/>
      <c r="AJ24" s="98"/>
      <c r="AK24" s="46"/>
      <c r="AL24" s="43" t="str">
        <f>IF(AA24=1,IF(AK24=1,LOOKUP(AC24,'Tabela eletroduto'!$A$8:$A$25,'Tabela eletroduto'!$B$8:$B$25),IF(AK24=2,LOOKUP(AC24,'Tabela eletroduto'!$A$8:$A$25,'Tabela eletroduto'!$C$8:$C$25),IF(AK24=3,LOOKUP(AC24,'Tabela eletroduto'!$A$8:$A$25,'Tabela eletroduto'!$D$8:$D$25),IF(OR(AK24&gt;3,AK24&lt;1,AA24&lt;2,AA24&gt;3),"-")))),"-")</f>
        <v>-</v>
      </c>
      <c r="AM24" s="43" t="str">
        <f>IF(AA24=2,IF(AC24&gt;=25,LOOKUP(AC24,'Tabela eletroduto'!$A$32:$A$43,'Tabela eletroduto'!$D$32:$D$43)),"-")</f>
        <v>-</v>
      </c>
      <c r="AN24" s="43" t="str">
        <f t="shared" si="10"/>
        <v>-</v>
      </c>
      <c r="AO24" s="34"/>
      <c r="AP24" s="34"/>
      <c r="AQ24" s="34"/>
      <c r="AR24" s="48" t="str">
        <f t="shared" si="11"/>
        <v>-</v>
      </c>
      <c r="AS24" s="46"/>
      <c r="AT24" s="48" t="str">
        <f t="shared" si="12"/>
        <v>-</v>
      </c>
      <c r="AU24" s="49"/>
      <c r="AV24" s="49"/>
      <c r="AW24" s="49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</row>
    <row r="25" spans="1:73" s="32" customFormat="1" hidden="1">
      <c r="A25" s="35">
        <v>17</v>
      </c>
      <c r="B25" s="34" t="s">
        <v>192</v>
      </c>
      <c r="C25" s="36"/>
      <c r="D25" s="37"/>
      <c r="E25" s="38"/>
      <c r="F25" s="62"/>
      <c r="G25" s="39"/>
      <c r="H25" s="39"/>
      <c r="I25" s="40">
        <f t="shared" si="0"/>
        <v>0</v>
      </c>
      <c r="J25" s="40">
        <f t="shared" si="1"/>
        <v>0</v>
      </c>
      <c r="K25" s="37">
        <v>15</v>
      </c>
      <c r="L25" s="40">
        <f>IF(K25=K24,0,SUMIF(K25:$K$60,K25,I25:$I$60))</f>
        <v>0</v>
      </c>
      <c r="M25" s="40">
        <f>IF(K25=K24,0,SUMIF(K25:$K$60,K25,J25:$J$60))</f>
        <v>0</v>
      </c>
      <c r="N25" s="39">
        <v>1</v>
      </c>
      <c r="O25" s="40">
        <f t="shared" si="4"/>
        <v>0</v>
      </c>
      <c r="P25" s="40">
        <f t="shared" si="5"/>
        <v>0</v>
      </c>
      <c r="Q25" s="75"/>
      <c r="R25" s="77"/>
      <c r="S25" s="76" t="str">
        <f t="shared" si="2"/>
        <v>-</v>
      </c>
      <c r="T25" s="42"/>
      <c r="U25" s="42"/>
      <c r="V25" s="41"/>
      <c r="W25" s="106" t="str">
        <f t="shared" si="6"/>
        <v>-</v>
      </c>
      <c r="X25" s="44"/>
      <c r="Y25" s="44"/>
      <c r="Z25" s="45" t="str">
        <f t="shared" si="7"/>
        <v>-</v>
      </c>
      <c r="AA25" s="46">
        <v>1</v>
      </c>
      <c r="AB25" s="46"/>
      <c r="AC25" s="98"/>
      <c r="AD25" s="45" t="str">
        <f t="shared" si="8"/>
        <v>-</v>
      </c>
      <c r="AE25" s="45" t="str">
        <f t="shared" si="9"/>
        <v>-</v>
      </c>
      <c r="AF25" s="47" t="str">
        <f t="shared" si="3"/>
        <v>-</v>
      </c>
      <c r="AG25" s="46"/>
      <c r="AH25" s="98"/>
      <c r="AI25" s="46"/>
      <c r="AJ25" s="98"/>
      <c r="AK25" s="46"/>
      <c r="AL25" s="43" t="str">
        <f>IF(AA25=1,IF(AK25=1,LOOKUP(AC25,'Tabela eletroduto'!$A$8:$A$25,'Tabela eletroduto'!$B$8:$B$25),IF(AK25=2,LOOKUP(AC25,'Tabela eletroduto'!$A$8:$A$25,'Tabela eletroduto'!$C$8:$C$25),IF(AK25=3,LOOKUP(AC25,'Tabela eletroduto'!$A$8:$A$25,'Tabela eletroduto'!$D$8:$D$25),IF(OR(AK25&gt;3,AK25&lt;1,AA25&lt;2,AA25&gt;3),"-")))),"-")</f>
        <v>-</v>
      </c>
      <c r="AM25" s="43" t="str">
        <f>IF(AA25=2,IF(AC25&gt;=25,LOOKUP(AC25,'Tabela eletroduto'!$A$32:$A$43,'Tabela eletroduto'!$D$32:$D$43)),"-")</f>
        <v>-</v>
      </c>
      <c r="AN25" s="43" t="str">
        <f t="shared" si="10"/>
        <v>-</v>
      </c>
      <c r="AO25" s="34"/>
      <c r="AP25" s="34"/>
      <c r="AQ25" s="34"/>
      <c r="AR25" s="48" t="str">
        <f t="shared" si="11"/>
        <v>-</v>
      </c>
      <c r="AS25" s="46"/>
      <c r="AT25" s="48" t="str">
        <f t="shared" si="12"/>
        <v>-</v>
      </c>
      <c r="AU25" s="49"/>
      <c r="AV25" s="49"/>
      <c r="AW25" s="49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</row>
    <row r="26" spans="1:73" s="32" customFormat="1" hidden="1">
      <c r="A26" s="35">
        <v>18</v>
      </c>
      <c r="B26" s="34" t="s">
        <v>192</v>
      </c>
      <c r="C26" s="36"/>
      <c r="D26" s="37"/>
      <c r="E26" s="38"/>
      <c r="F26" s="62"/>
      <c r="G26" s="39"/>
      <c r="H26" s="39"/>
      <c r="I26" s="40">
        <f t="shared" si="0"/>
        <v>0</v>
      </c>
      <c r="J26" s="40">
        <f t="shared" si="1"/>
        <v>0</v>
      </c>
      <c r="K26" s="37">
        <v>16</v>
      </c>
      <c r="L26" s="40">
        <f>IF(K26=K25,0,SUMIF(K26:$K$60,K26,I26:$I$60))</f>
        <v>0</v>
      </c>
      <c r="M26" s="40">
        <f>IF(K26=K25,0,SUMIF(K26:$K$60,K26,J26:$J$60))</f>
        <v>0</v>
      </c>
      <c r="N26" s="39">
        <v>1</v>
      </c>
      <c r="O26" s="40">
        <f t="shared" si="4"/>
        <v>0</v>
      </c>
      <c r="P26" s="40">
        <f t="shared" si="5"/>
        <v>0</v>
      </c>
      <c r="Q26" s="75"/>
      <c r="R26" s="77"/>
      <c r="S26" s="76" t="str">
        <f t="shared" si="2"/>
        <v>-</v>
      </c>
      <c r="T26" s="42"/>
      <c r="U26" s="42"/>
      <c r="V26" s="41"/>
      <c r="W26" s="106" t="str">
        <f t="shared" si="6"/>
        <v>-</v>
      </c>
      <c r="X26" s="44"/>
      <c r="Y26" s="44"/>
      <c r="Z26" s="45" t="str">
        <f t="shared" si="7"/>
        <v>-</v>
      </c>
      <c r="AA26" s="46">
        <v>1</v>
      </c>
      <c r="AB26" s="46"/>
      <c r="AC26" s="98"/>
      <c r="AD26" s="45" t="str">
        <f t="shared" si="8"/>
        <v>-</v>
      </c>
      <c r="AE26" s="45" t="str">
        <f t="shared" si="9"/>
        <v>-</v>
      </c>
      <c r="AF26" s="47" t="str">
        <f t="shared" si="3"/>
        <v>-</v>
      </c>
      <c r="AG26" s="46"/>
      <c r="AH26" s="98"/>
      <c r="AI26" s="46"/>
      <c r="AJ26" s="98"/>
      <c r="AK26" s="46"/>
      <c r="AL26" s="43" t="str">
        <f>IF(AA26=1,IF(AK26=1,LOOKUP(AC26,'Tabela eletroduto'!$A$8:$A$25,'Tabela eletroduto'!$B$8:$B$25),IF(AK26=2,LOOKUP(AC26,'Tabela eletroduto'!$A$8:$A$25,'Tabela eletroduto'!$C$8:$C$25),IF(AK26=3,LOOKUP(AC26,'Tabela eletroduto'!$A$8:$A$25,'Tabela eletroduto'!$D$8:$D$25),IF(OR(AK26&gt;3,AK26&lt;1,AA26&lt;2,AA26&gt;3),"-")))),"-")</f>
        <v>-</v>
      </c>
      <c r="AM26" s="43" t="str">
        <f>IF(AA26=2,IF(AC26&gt;=25,LOOKUP(AC26,'Tabela eletroduto'!$A$32:$A$43,'Tabela eletroduto'!$D$32:$D$43)),"-")</f>
        <v>-</v>
      </c>
      <c r="AN26" s="43" t="str">
        <f t="shared" si="10"/>
        <v>-</v>
      </c>
      <c r="AO26" s="34"/>
      <c r="AP26" s="34"/>
      <c r="AQ26" s="34"/>
      <c r="AR26" s="48" t="str">
        <f t="shared" si="11"/>
        <v>-</v>
      </c>
      <c r="AS26" s="46"/>
      <c r="AT26" s="48" t="str">
        <f t="shared" si="12"/>
        <v>-</v>
      </c>
      <c r="AU26" s="49"/>
      <c r="AV26" s="49"/>
      <c r="AW26" s="49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</row>
    <row r="27" spans="1:73" s="32" customFormat="1" hidden="1">
      <c r="A27" s="35">
        <v>19</v>
      </c>
      <c r="B27" s="186" t="s">
        <v>79</v>
      </c>
      <c r="C27" s="173"/>
      <c r="D27" s="175"/>
      <c r="E27" s="174"/>
      <c r="F27" s="176"/>
      <c r="G27" s="187"/>
      <c r="H27" s="187"/>
      <c r="I27" s="40">
        <f t="shared" si="0"/>
        <v>0</v>
      </c>
      <c r="J27" s="40">
        <f t="shared" si="1"/>
        <v>0</v>
      </c>
      <c r="K27" s="37">
        <v>17</v>
      </c>
      <c r="L27" s="40">
        <f>IF(K27=K26,0,SUMIF(K27:$K$60,K27,I27:$I$60))</f>
        <v>0</v>
      </c>
      <c r="M27" s="40">
        <f>IF(K27=K26,0,SUMIF(K27:$K$60,K27,J27:$J$60))</f>
        <v>0</v>
      </c>
      <c r="N27" s="39">
        <v>1</v>
      </c>
      <c r="O27" s="40">
        <f t="shared" si="4"/>
        <v>0</v>
      </c>
      <c r="P27" s="40">
        <f t="shared" si="5"/>
        <v>0</v>
      </c>
      <c r="Q27" s="75"/>
      <c r="R27" s="77"/>
      <c r="S27" s="76" t="str">
        <f t="shared" si="2"/>
        <v>-</v>
      </c>
      <c r="T27" s="42"/>
      <c r="U27" s="42"/>
      <c r="V27" s="41"/>
      <c r="W27" s="106" t="str">
        <f t="shared" si="6"/>
        <v>-</v>
      </c>
      <c r="X27" s="44"/>
      <c r="Y27" s="44"/>
      <c r="Z27" s="45" t="str">
        <f t="shared" si="7"/>
        <v>-</v>
      </c>
      <c r="AA27" s="46">
        <v>1</v>
      </c>
      <c r="AB27" s="46"/>
      <c r="AC27" s="98"/>
      <c r="AD27" s="45" t="str">
        <f t="shared" si="8"/>
        <v>-</v>
      </c>
      <c r="AE27" s="45" t="str">
        <f t="shared" si="9"/>
        <v>-</v>
      </c>
      <c r="AF27" s="47" t="str">
        <f t="shared" si="3"/>
        <v>-</v>
      </c>
      <c r="AG27" s="46"/>
      <c r="AH27" s="98"/>
      <c r="AI27" s="46"/>
      <c r="AJ27" s="98"/>
      <c r="AK27" s="46"/>
      <c r="AL27" s="43" t="str">
        <f>IF(AA27=1,IF(AK27=1,LOOKUP(AC27,'Tabela eletroduto'!$A$8:$A$25,'Tabela eletroduto'!$B$8:$B$25),IF(AK27=2,LOOKUP(AC27,'Tabela eletroduto'!$A$8:$A$25,'Tabela eletroduto'!$C$8:$C$25),IF(AK27=3,LOOKUP(AC27,'Tabela eletroduto'!$A$8:$A$25,'Tabela eletroduto'!$D$8:$D$25),IF(OR(AK27&gt;3,AK27&lt;1,AA27&lt;2,AA27&gt;3),"-")))),"-")</f>
        <v>-</v>
      </c>
      <c r="AM27" s="43" t="str">
        <f>IF(AA27=2,IF(AC27&gt;=25,LOOKUP(AC27,'Tabela eletroduto'!$A$32:$A$43,'Tabela eletroduto'!$D$32:$D$43)),"-")</f>
        <v>-</v>
      </c>
      <c r="AN27" s="43" t="str">
        <f t="shared" si="10"/>
        <v>-</v>
      </c>
      <c r="AO27" s="34"/>
      <c r="AP27" s="34"/>
      <c r="AQ27" s="34"/>
      <c r="AR27" s="48" t="str">
        <f t="shared" si="11"/>
        <v>-</v>
      </c>
      <c r="AS27" s="46"/>
      <c r="AT27" s="48" t="str">
        <f t="shared" si="12"/>
        <v>-</v>
      </c>
      <c r="AU27" s="49"/>
      <c r="AV27" s="49"/>
      <c r="AW27" s="49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</row>
    <row r="28" spans="1:73" s="32" customFormat="1" hidden="1">
      <c r="A28" s="35">
        <v>20</v>
      </c>
      <c r="B28" s="186" t="s">
        <v>79</v>
      </c>
      <c r="C28" s="173"/>
      <c r="D28" s="175"/>
      <c r="E28" s="174"/>
      <c r="F28" s="176"/>
      <c r="G28" s="187"/>
      <c r="H28" s="187"/>
      <c r="I28" s="40">
        <f t="shared" si="0"/>
        <v>0</v>
      </c>
      <c r="J28" s="40">
        <f t="shared" si="1"/>
        <v>0</v>
      </c>
      <c r="K28" s="37">
        <v>17</v>
      </c>
      <c r="L28" s="40">
        <f>IF(K28=K27,0,SUMIF(K28:$K$60,K28,I28:$I$60))</f>
        <v>0</v>
      </c>
      <c r="M28" s="40">
        <f>IF(K28=K27,0,SUMIF(K28:$K$60,K28,J28:$J$60))</f>
        <v>0</v>
      </c>
      <c r="N28" s="39">
        <v>1</v>
      </c>
      <c r="O28" s="40">
        <f t="shared" si="4"/>
        <v>0</v>
      </c>
      <c r="P28" s="40">
        <f t="shared" si="5"/>
        <v>0</v>
      </c>
      <c r="Q28" s="75"/>
      <c r="R28" s="77"/>
      <c r="S28" s="76" t="str">
        <f t="shared" si="2"/>
        <v>-</v>
      </c>
      <c r="T28" s="42"/>
      <c r="U28" s="42"/>
      <c r="V28" s="41"/>
      <c r="W28" s="106" t="str">
        <f t="shared" si="6"/>
        <v>-</v>
      </c>
      <c r="X28" s="44"/>
      <c r="Y28" s="44"/>
      <c r="Z28" s="45" t="str">
        <f t="shared" si="7"/>
        <v>-</v>
      </c>
      <c r="AA28" s="46">
        <v>1</v>
      </c>
      <c r="AB28" s="46"/>
      <c r="AC28" s="98"/>
      <c r="AD28" s="45" t="str">
        <f t="shared" si="8"/>
        <v>-</v>
      </c>
      <c r="AE28" s="45" t="str">
        <f t="shared" si="9"/>
        <v>-</v>
      </c>
      <c r="AF28" s="47" t="str">
        <f t="shared" si="3"/>
        <v>-</v>
      </c>
      <c r="AG28" s="46"/>
      <c r="AH28" s="98"/>
      <c r="AI28" s="46"/>
      <c r="AJ28" s="98"/>
      <c r="AK28" s="46"/>
      <c r="AL28" s="43" t="str">
        <f>IF(AA28=1,IF(AK28=1,LOOKUP(AC28,'Tabela eletroduto'!$A$8:$A$25,'Tabela eletroduto'!$B$8:$B$25),IF(AK28=2,LOOKUP(AC28,'Tabela eletroduto'!$A$8:$A$25,'Tabela eletroduto'!$C$8:$C$25),IF(AK28=3,LOOKUP(AC28,'Tabela eletroduto'!$A$8:$A$25,'Tabela eletroduto'!$D$8:$D$25),IF(OR(AK28&gt;3,AK28&lt;1,AA28&lt;2,AA28&gt;3),"-")))),"-")</f>
        <v>-</v>
      </c>
      <c r="AM28" s="43" t="str">
        <f>IF(AA28=2,IF(AC28&gt;=25,LOOKUP(AC28,'Tabela eletroduto'!$A$32:$A$43,'Tabela eletroduto'!$D$32:$D$43)),"-")</f>
        <v>-</v>
      </c>
      <c r="AN28" s="43" t="str">
        <f t="shared" si="10"/>
        <v>-</v>
      </c>
      <c r="AO28" s="34"/>
      <c r="AP28" s="34"/>
      <c r="AQ28" s="34"/>
      <c r="AR28" s="48" t="str">
        <f t="shared" si="11"/>
        <v>-</v>
      </c>
      <c r="AS28" s="46"/>
      <c r="AT28" s="48" t="str">
        <f t="shared" si="12"/>
        <v>-</v>
      </c>
      <c r="AU28" s="49"/>
      <c r="AV28" s="49"/>
      <c r="AW28" s="4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</row>
    <row r="29" spans="1:73" s="32" customFormat="1" hidden="1">
      <c r="A29" s="35">
        <v>21</v>
      </c>
      <c r="B29" s="186" t="s">
        <v>79</v>
      </c>
      <c r="C29" s="173"/>
      <c r="D29" s="175"/>
      <c r="E29" s="174"/>
      <c r="F29" s="176"/>
      <c r="G29" s="187"/>
      <c r="H29" s="187"/>
      <c r="I29" s="40">
        <f t="shared" si="0"/>
        <v>0</v>
      </c>
      <c r="J29" s="40">
        <f t="shared" si="1"/>
        <v>0</v>
      </c>
      <c r="K29" s="37">
        <v>17</v>
      </c>
      <c r="L29" s="40">
        <f>IF(K29=K28,0,SUMIF(K29:$K$60,K29,I29:$I$60))</f>
        <v>0</v>
      </c>
      <c r="M29" s="40">
        <f>IF(K29=K28,0,SUMIF(K29:$K$60,K29,J29:$J$60))</f>
        <v>0</v>
      </c>
      <c r="N29" s="39">
        <v>1</v>
      </c>
      <c r="O29" s="40">
        <f t="shared" si="4"/>
        <v>0</v>
      </c>
      <c r="P29" s="40">
        <f t="shared" si="5"/>
        <v>0</v>
      </c>
      <c r="Q29" s="75"/>
      <c r="R29" s="77"/>
      <c r="S29" s="76" t="str">
        <f t="shared" si="2"/>
        <v>-</v>
      </c>
      <c r="T29" s="42"/>
      <c r="U29" s="42"/>
      <c r="V29" s="41"/>
      <c r="W29" s="106" t="str">
        <f t="shared" si="6"/>
        <v>-</v>
      </c>
      <c r="X29" s="44"/>
      <c r="Y29" s="44"/>
      <c r="Z29" s="45" t="str">
        <f t="shared" si="7"/>
        <v>-</v>
      </c>
      <c r="AA29" s="46">
        <v>1</v>
      </c>
      <c r="AB29" s="46"/>
      <c r="AC29" s="98"/>
      <c r="AD29" s="45" t="str">
        <f t="shared" si="8"/>
        <v>-</v>
      </c>
      <c r="AE29" s="45" t="str">
        <f t="shared" si="9"/>
        <v>-</v>
      </c>
      <c r="AF29" s="47" t="str">
        <f t="shared" si="3"/>
        <v>-</v>
      </c>
      <c r="AG29" s="46"/>
      <c r="AH29" s="98"/>
      <c r="AI29" s="46"/>
      <c r="AJ29" s="98"/>
      <c r="AK29" s="46"/>
      <c r="AL29" s="43" t="str">
        <f>IF(AA29=1,IF(AK29=1,LOOKUP(AC29,'Tabela eletroduto'!$A$8:$A$25,'Tabela eletroduto'!$B$8:$B$25),IF(AK29=2,LOOKUP(AC29,'Tabela eletroduto'!$A$8:$A$25,'Tabela eletroduto'!$C$8:$C$25),IF(AK29=3,LOOKUP(AC29,'Tabela eletroduto'!$A$8:$A$25,'Tabela eletroduto'!$D$8:$D$25),IF(OR(AK29&gt;3,AK29&lt;1,AA29&lt;2,AA29&gt;3),"-")))),"-")</f>
        <v>-</v>
      </c>
      <c r="AM29" s="43" t="str">
        <f>IF(AA29=2,IF(AC29&gt;=25,LOOKUP(AC29,'Tabela eletroduto'!$A$32:$A$43,'Tabela eletroduto'!$D$32:$D$43)),"-")</f>
        <v>-</v>
      </c>
      <c r="AN29" s="43" t="str">
        <f t="shared" si="10"/>
        <v>-</v>
      </c>
      <c r="AO29" s="34"/>
      <c r="AP29" s="34"/>
      <c r="AQ29" s="34"/>
      <c r="AR29" s="48" t="str">
        <f t="shared" si="11"/>
        <v>-</v>
      </c>
      <c r="AS29" s="46"/>
      <c r="AT29" s="48" t="str">
        <f t="shared" si="12"/>
        <v>-</v>
      </c>
      <c r="AU29" s="49"/>
      <c r="AV29" s="49"/>
      <c r="AW29" s="49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</row>
    <row r="30" spans="1:73" s="32" customFormat="1" hidden="1">
      <c r="A30" s="35">
        <v>22</v>
      </c>
      <c r="B30" s="186" t="s">
        <v>79</v>
      </c>
      <c r="C30" s="173"/>
      <c r="D30" s="175"/>
      <c r="E30" s="174"/>
      <c r="F30" s="176"/>
      <c r="G30" s="187"/>
      <c r="H30" s="187"/>
      <c r="I30" s="40">
        <f t="shared" si="0"/>
        <v>0</v>
      </c>
      <c r="J30" s="40">
        <f t="shared" si="1"/>
        <v>0</v>
      </c>
      <c r="K30" s="37">
        <v>17</v>
      </c>
      <c r="L30" s="40">
        <f>IF(K30=K29,0,SUMIF(K30:$K$60,K30,I30:$I$60))</f>
        <v>0</v>
      </c>
      <c r="M30" s="40">
        <f>IF(K30=K29,0,SUMIF(K30:$K$60,K30,J30:$J$60))</f>
        <v>0</v>
      </c>
      <c r="N30" s="39">
        <v>1</v>
      </c>
      <c r="O30" s="40">
        <f t="shared" si="4"/>
        <v>0</v>
      </c>
      <c r="P30" s="40">
        <f t="shared" si="5"/>
        <v>0</v>
      </c>
      <c r="Q30" s="75"/>
      <c r="R30" s="77"/>
      <c r="S30" s="76" t="str">
        <f t="shared" si="2"/>
        <v>-</v>
      </c>
      <c r="T30" s="42"/>
      <c r="U30" s="42"/>
      <c r="V30" s="41"/>
      <c r="W30" s="106" t="str">
        <f t="shared" si="6"/>
        <v>-</v>
      </c>
      <c r="X30" s="44"/>
      <c r="Y30" s="44"/>
      <c r="Z30" s="45" t="str">
        <f t="shared" si="7"/>
        <v>-</v>
      </c>
      <c r="AA30" s="46">
        <v>1</v>
      </c>
      <c r="AB30" s="46"/>
      <c r="AC30" s="98"/>
      <c r="AD30" s="45" t="str">
        <f t="shared" si="8"/>
        <v>-</v>
      </c>
      <c r="AE30" s="45" t="str">
        <f t="shared" si="9"/>
        <v>-</v>
      </c>
      <c r="AF30" s="47" t="str">
        <f t="shared" si="3"/>
        <v>-</v>
      </c>
      <c r="AG30" s="46"/>
      <c r="AH30" s="98"/>
      <c r="AI30" s="46"/>
      <c r="AJ30" s="98"/>
      <c r="AK30" s="46"/>
      <c r="AL30" s="43" t="str">
        <f>IF(AA30=1,IF(AK30=1,LOOKUP(AC30,'Tabela eletroduto'!$A$8:$A$25,'Tabela eletroduto'!$B$8:$B$25),IF(AK30=2,LOOKUP(AC30,'Tabela eletroduto'!$A$8:$A$25,'Tabela eletroduto'!$C$8:$C$25),IF(AK30=3,LOOKUP(AC30,'Tabela eletroduto'!$A$8:$A$25,'Tabela eletroduto'!$D$8:$D$25),IF(OR(AK30&gt;3,AK30&lt;1,AA30&lt;2,AA30&gt;3),"-")))),"-")</f>
        <v>-</v>
      </c>
      <c r="AM30" s="43" t="str">
        <f>IF(AA30=2,IF(AC30&gt;=25,LOOKUP(AC30,'Tabela eletroduto'!$A$32:$A$43,'Tabela eletroduto'!$D$32:$D$43)),"-")</f>
        <v>-</v>
      </c>
      <c r="AN30" s="43" t="str">
        <f t="shared" si="10"/>
        <v>-</v>
      </c>
      <c r="AO30" s="34"/>
      <c r="AP30" s="34"/>
      <c r="AQ30" s="34"/>
      <c r="AR30" s="48" t="str">
        <f t="shared" si="11"/>
        <v>-</v>
      </c>
      <c r="AS30" s="46"/>
      <c r="AT30" s="48" t="str">
        <f t="shared" si="12"/>
        <v>-</v>
      </c>
      <c r="AU30" s="49"/>
      <c r="AV30" s="49"/>
      <c r="AW30" s="49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</row>
    <row r="31" spans="1:73" s="32" customFormat="1" hidden="1">
      <c r="A31" s="35">
        <v>23</v>
      </c>
      <c r="B31" s="188" t="s">
        <v>79</v>
      </c>
      <c r="C31" s="189"/>
      <c r="D31" s="190"/>
      <c r="E31" s="191"/>
      <c r="F31" s="192"/>
      <c r="G31" s="193"/>
      <c r="H31" s="193"/>
      <c r="I31" s="172">
        <f t="shared" si="0"/>
        <v>0</v>
      </c>
      <c r="J31" s="172">
        <f t="shared" si="1"/>
        <v>0</v>
      </c>
      <c r="K31" s="171">
        <v>17</v>
      </c>
      <c r="L31" s="172">
        <f>IF(K31=K30,0,SUMIF(K31:$K$60,K31,I31:$I$60))</f>
        <v>0</v>
      </c>
      <c r="M31" s="40">
        <f>IF(K31=K30,0,SUMIF(K31:$K$60,K31,J31:$J$60))</f>
        <v>0</v>
      </c>
      <c r="N31" s="39">
        <v>1</v>
      </c>
      <c r="O31" s="40">
        <f t="shared" si="4"/>
        <v>0</v>
      </c>
      <c r="P31" s="40">
        <f t="shared" si="5"/>
        <v>0</v>
      </c>
      <c r="Q31" s="75"/>
      <c r="R31" s="77"/>
      <c r="S31" s="76" t="str">
        <f t="shared" si="2"/>
        <v>-</v>
      </c>
      <c r="T31" s="42"/>
      <c r="U31" s="42"/>
      <c r="V31" s="41"/>
      <c r="W31" s="106" t="str">
        <f t="shared" si="6"/>
        <v>-</v>
      </c>
      <c r="X31" s="44"/>
      <c r="Y31" s="44"/>
      <c r="Z31" s="45" t="str">
        <f t="shared" si="7"/>
        <v>-</v>
      </c>
      <c r="AA31" s="46">
        <v>1</v>
      </c>
      <c r="AB31" s="46"/>
      <c r="AC31" s="98"/>
      <c r="AD31" s="45" t="str">
        <f t="shared" si="8"/>
        <v>-</v>
      </c>
      <c r="AE31" s="45" t="str">
        <f t="shared" si="9"/>
        <v>-</v>
      </c>
      <c r="AF31" s="47" t="str">
        <f t="shared" si="3"/>
        <v>-</v>
      </c>
      <c r="AG31" s="46"/>
      <c r="AH31" s="98"/>
      <c r="AI31" s="46"/>
      <c r="AJ31" s="98"/>
      <c r="AK31" s="46"/>
      <c r="AL31" s="43" t="str">
        <f>IF(AA31=1,IF(AK31=1,LOOKUP(AC31,'Tabela eletroduto'!$A$8:$A$25,'Tabela eletroduto'!$B$8:$B$25),IF(AK31=2,LOOKUP(AC31,'Tabela eletroduto'!$A$8:$A$25,'Tabela eletroduto'!$C$8:$C$25),IF(AK31=3,LOOKUP(AC31,'Tabela eletroduto'!$A$8:$A$25,'Tabela eletroduto'!$D$8:$D$25),IF(OR(AK31&gt;3,AK31&lt;1,AA31&lt;2,AA31&gt;3),"-")))),"-")</f>
        <v>-</v>
      </c>
      <c r="AM31" s="43" t="str">
        <f>IF(AA31=2,IF(AC31&gt;=25,LOOKUP(AC31,'Tabela eletroduto'!$A$32:$A$43,'Tabela eletroduto'!$D$32:$D$43)),"-")</f>
        <v>-</v>
      </c>
      <c r="AN31" s="43" t="str">
        <f t="shared" si="10"/>
        <v>-</v>
      </c>
      <c r="AO31" s="34"/>
      <c r="AP31" s="34"/>
      <c r="AQ31" s="34"/>
      <c r="AR31" s="48" t="str">
        <f t="shared" si="11"/>
        <v>-</v>
      </c>
      <c r="AS31" s="46"/>
      <c r="AT31" s="48" t="str">
        <f t="shared" si="12"/>
        <v>-</v>
      </c>
      <c r="AU31" s="49"/>
      <c r="AV31" s="49"/>
      <c r="AW31" s="49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</row>
    <row r="32" spans="1:73" s="32" customFormat="1" hidden="1">
      <c r="A32" s="170">
        <v>24</v>
      </c>
      <c r="B32" s="178" t="s">
        <v>77</v>
      </c>
      <c r="C32" s="179"/>
      <c r="D32" s="181"/>
      <c r="E32" s="180"/>
      <c r="F32" s="182"/>
      <c r="G32" s="179"/>
      <c r="H32" s="183"/>
      <c r="I32" s="40">
        <f t="shared" si="0"/>
        <v>0</v>
      </c>
      <c r="J32" s="40">
        <f t="shared" si="1"/>
        <v>0</v>
      </c>
      <c r="K32" s="37">
        <v>18</v>
      </c>
      <c r="L32" s="40">
        <f>IF(K32=K31,0,SUMIF(K32:$K$60,K32,I32:$I$60))</f>
        <v>0</v>
      </c>
      <c r="M32" s="40">
        <f>IF(K32=K31,0,SUMIF(K32:$K$60,K32,J32:$J$60))</f>
        <v>0</v>
      </c>
      <c r="N32" s="39">
        <v>1</v>
      </c>
      <c r="O32" s="40">
        <f t="shared" si="4"/>
        <v>0</v>
      </c>
      <c r="P32" s="40">
        <f t="shared" si="5"/>
        <v>0</v>
      </c>
      <c r="Q32" s="75"/>
      <c r="R32" s="77"/>
      <c r="S32" s="76" t="str">
        <f t="shared" si="2"/>
        <v>-</v>
      </c>
      <c r="T32" s="42"/>
      <c r="U32" s="42"/>
      <c r="V32" s="41"/>
      <c r="W32" s="106" t="str">
        <f t="shared" si="6"/>
        <v>-</v>
      </c>
      <c r="X32" s="44"/>
      <c r="Y32" s="44"/>
      <c r="Z32" s="45" t="str">
        <f t="shared" si="7"/>
        <v>-</v>
      </c>
      <c r="AA32" s="46">
        <v>1</v>
      </c>
      <c r="AB32" s="46"/>
      <c r="AC32" s="98"/>
      <c r="AD32" s="45" t="str">
        <f t="shared" si="8"/>
        <v>-</v>
      </c>
      <c r="AE32" s="45" t="str">
        <f t="shared" si="9"/>
        <v>-</v>
      </c>
      <c r="AF32" s="47" t="str">
        <f t="shared" si="3"/>
        <v>-</v>
      </c>
      <c r="AG32" s="46"/>
      <c r="AH32" s="98"/>
      <c r="AI32" s="46"/>
      <c r="AJ32" s="98"/>
      <c r="AK32" s="46"/>
      <c r="AL32" s="43" t="str">
        <f>IF(AA32=1,IF(AK32=1,LOOKUP(AC32,'Tabela eletroduto'!$A$8:$A$25,'Tabela eletroduto'!$B$8:$B$25),IF(AK32=2,LOOKUP(AC32,'Tabela eletroduto'!$A$8:$A$25,'Tabela eletroduto'!$C$8:$C$25),IF(AK32=3,LOOKUP(AC32,'Tabela eletroduto'!$A$8:$A$25,'Tabela eletroduto'!$D$8:$D$25),IF(OR(AK32&gt;3,AK32&lt;1,AA32&lt;2,AA32&gt;3),"-")))),"-")</f>
        <v>-</v>
      </c>
      <c r="AM32" s="43" t="str">
        <f>IF(AA32=2,IF(AC32&gt;=25,LOOKUP(AC32,'Tabela eletroduto'!$A$32:$A$43,'Tabela eletroduto'!$D$32:$D$43)),"-")</f>
        <v>-</v>
      </c>
      <c r="AN32" s="43" t="str">
        <f t="shared" si="10"/>
        <v>-</v>
      </c>
      <c r="AO32" s="34"/>
      <c r="AP32" s="34"/>
      <c r="AQ32" s="34"/>
      <c r="AR32" s="48" t="str">
        <f t="shared" si="11"/>
        <v>-</v>
      </c>
      <c r="AS32" s="46"/>
      <c r="AT32" s="48" t="str">
        <f t="shared" si="12"/>
        <v>-</v>
      </c>
      <c r="AU32" s="49"/>
      <c r="AV32" s="49"/>
      <c r="AW32" s="49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</row>
    <row r="33" spans="1:73" s="32" customFormat="1" hidden="1">
      <c r="A33" s="170">
        <v>25</v>
      </c>
      <c r="B33" s="178" t="s">
        <v>77</v>
      </c>
      <c r="C33" s="179"/>
      <c r="D33" s="181"/>
      <c r="E33" s="180"/>
      <c r="F33" s="182"/>
      <c r="G33" s="179"/>
      <c r="H33" s="183"/>
      <c r="I33" s="40">
        <f t="shared" si="0"/>
        <v>0</v>
      </c>
      <c r="J33" s="40">
        <f t="shared" si="1"/>
        <v>0</v>
      </c>
      <c r="K33" s="37">
        <v>19</v>
      </c>
      <c r="L33" s="40">
        <f>IF(K33=K32,0,SUMIF(K33:$K$60,K33,I33:$I$60))</f>
        <v>0</v>
      </c>
      <c r="M33" s="40">
        <f>IF(K33=K32,0,SUMIF(K33:$K$60,K33,J33:$J$60))</f>
        <v>0</v>
      </c>
      <c r="N33" s="39">
        <v>1</v>
      </c>
      <c r="O33" s="40">
        <f t="shared" si="4"/>
        <v>0</v>
      </c>
      <c r="P33" s="40">
        <f t="shared" si="5"/>
        <v>0</v>
      </c>
      <c r="Q33" s="75"/>
      <c r="R33" s="77"/>
      <c r="S33" s="76" t="str">
        <f t="shared" si="2"/>
        <v>-</v>
      </c>
      <c r="T33" s="42"/>
      <c r="U33" s="42"/>
      <c r="V33" s="41"/>
      <c r="W33" s="106" t="str">
        <f t="shared" si="6"/>
        <v>-</v>
      </c>
      <c r="X33" s="44"/>
      <c r="Y33" s="44"/>
      <c r="Z33" s="45" t="str">
        <f t="shared" si="7"/>
        <v>-</v>
      </c>
      <c r="AA33" s="46">
        <v>1</v>
      </c>
      <c r="AB33" s="46"/>
      <c r="AC33" s="98"/>
      <c r="AD33" s="45" t="str">
        <f t="shared" si="8"/>
        <v>-</v>
      </c>
      <c r="AE33" s="45" t="str">
        <f t="shared" si="9"/>
        <v>-</v>
      </c>
      <c r="AF33" s="47" t="str">
        <f t="shared" si="3"/>
        <v>-</v>
      </c>
      <c r="AG33" s="46"/>
      <c r="AH33" s="98"/>
      <c r="AI33" s="46"/>
      <c r="AJ33" s="98"/>
      <c r="AK33" s="46"/>
      <c r="AL33" s="43" t="str">
        <f>IF(AA33=1,IF(AK33=1,LOOKUP(AC33,'Tabela eletroduto'!$A$8:$A$25,'Tabela eletroduto'!$B$8:$B$25),IF(AK33=2,LOOKUP(AC33,'Tabela eletroduto'!$A$8:$A$25,'Tabela eletroduto'!$C$8:$C$25),IF(AK33=3,LOOKUP(AC33,'Tabela eletroduto'!$A$8:$A$25,'Tabela eletroduto'!$D$8:$D$25),IF(OR(AK33&gt;3,AK33&lt;1,AA33&lt;2,AA33&gt;3),"-")))),"-")</f>
        <v>-</v>
      </c>
      <c r="AM33" s="43" t="str">
        <f>IF(AA33=2,IF(AC33&gt;=25,LOOKUP(AC33,'Tabela eletroduto'!$A$32:$A$43,'Tabela eletroduto'!$D$32:$D$43)),"-")</f>
        <v>-</v>
      </c>
      <c r="AN33" s="43" t="str">
        <f t="shared" si="10"/>
        <v>-</v>
      </c>
      <c r="AO33" s="34"/>
      <c r="AP33" s="34"/>
      <c r="AQ33" s="34"/>
      <c r="AR33" s="48" t="str">
        <f t="shared" si="11"/>
        <v>-</v>
      </c>
      <c r="AS33" s="46"/>
      <c r="AT33" s="48" t="str">
        <f t="shared" si="12"/>
        <v>-</v>
      </c>
      <c r="AU33" s="49"/>
      <c r="AV33" s="49"/>
      <c r="AW33" s="49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</row>
    <row r="34" spans="1:73" s="32" customFormat="1" hidden="1">
      <c r="A34" s="170">
        <v>26</v>
      </c>
      <c r="B34" s="178" t="s">
        <v>79</v>
      </c>
      <c r="C34" s="179"/>
      <c r="D34" s="181"/>
      <c r="E34" s="180"/>
      <c r="F34" s="182"/>
      <c r="G34" s="179"/>
      <c r="H34" s="183"/>
      <c r="I34" s="40">
        <f t="shared" si="0"/>
        <v>0</v>
      </c>
      <c r="J34" s="40">
        <f t="shared" si="1"/>
        <v>0</v>
      </c>
      <c r="K34" s="37"/>
      <c r="L34" s="40"/>
      <c r="M34" s="40"/>
      <c r="N34" s="39"/>
      <c r="O34" s="40"/>
      <c r="P34" s="40"/>
      <c r="Q34" s="75"/>
      <c r="R34" s="77"/>
      <c r="S34" s="76"/>
      <c r="T34" s="42"/>
      <c r="U34" s="42"/>
      <c r="V34" s="41"/>
      <c r="W34" s="106"/>
      <c r="X34" s="44"/>
      <c r="Y34" s="44"/>
      <c r="Z34" s="45"/>
      <c r="AA34" s="46">
        <v>1</v>
      </c>
      <c r="AB34" s="46"/>
      <c r="AC34" s="98"/>
      <c r="AD34" s="45"/>
      <c r="AE34" s="45"/>
      <c r="AF34" s="47"/>
      <c r="AG34" s="46"/>
      <c r="AH34" s="98"/>
      <c r="AI34" s="46"/>
      <c r="AJ34" s="98"/>
      <c r="AK34" s="46"/>
      <c r="AL34" s="43"/>
      <c r="AM34" s="43"/>
      <c r="AN34" s="43"/>
      <c r="AO34" s="34"/>
      <c r="AP34" s="34"/>
      <c r="AQ34" s="34"/>
      <c r="AR34" s="48"/>
      <c r="AS34" s="46"/>
      <c r="AT34" s="48"/>
      <c r="AU34" s="49"/>
      <c r="AV34" s="49"/>
      <c r="AW34" s="49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</row>
    <row r="35" spans="1:73" s="32" customFormat="1" hidden="1">
      <c r="A35" s="170">
        <v>27</v>
      </c>
      <c r="B35" s="178" t="s">
        <v>77</v>
      </c>
      <c r="C35" s="179"/>
      <c r="D35" s="181"/>
      <c r="E35" s="180"/>
      <c r="F35" s="182"/>
      <c r="G35" s="179"/>
      <c r="H35" s="183"/>
      <c r="I35" s="40">
        <f t="shared" si="0"/>
        <v>0</v>
      </c>
      <c r="J35" s="40">
        <f t="shared" si="1"/>
        <v>0</v>
      </c>
      <c r="K35" s="37">
        <v>19</v>
      </c>
      <c r="L35" s="40">
        <f>IF(K35=K33,0,SUMIF(K35:$K$60,K35,I35:$I$60))</f>
        <v>0</v>
      </c>
      <c r="M35" s="40">
        <f>IF(K35=K33,0,SUMIF(K35:$K$60,K35,J35:$J$60))</f>
        <v>0</v>
      </c>
      <c r="N35" s="39">
        <v>1</v>
      </c>
      <c r="O35" s="40">
        <f t="shared" si="4"/>
        <v>0</v>
      </c>
      <c r="P35" s="40">
        <f t="shared" si="5"/>
        <v>0</v>
      </c>
      <c r="Q35" s="75"/>
      <c r="R35" s="77"/>
      <c r="S35" s="76" t="str">
        <f t="shared" si="2"/>
        <v>-</v>
      </c>
      <c r="T35" s="42"/>
      <c r="U35" s="42"/>
      <c r="V35" s="41"/>
      <c r="W35" s="106" t="str">
        <f t="shared" si="6"/>
        <v>-</v>
      </c>
      <c r="X35" s="44"/>
      <c r="Y35" s="44"/>
      <c r="Z35" s="45" t="str">
        <f t="shared" si="7"/>
        <v>-</v>
      </c>
      <c r="AA35" s="46">
        <v>1</v>
      </c>
      <c r="AB35" s="46"/>
      <c r="AC35" s="98"/>
      <c r="AD35" s="45" t="str">
        <f t="shared" si="8"/>
        <v>-</v>
      </c>
      <c r="AE35" s="45" t="str">
        <f t="shared" si="9"/>
        <v>-</v>
      </c>
      <c r="AF35" s="47" t="str">
        <f>IF(AB35=0,"-",IF(AC35=0,0,AE35+$AE$61))</f>
        <v>-</v>
      </c>
      <c r="AG35" s="46"/>
      <c r="AH35" s="98"/>
      <c r="AI35" s="46"/>
      <c r="AJ35" s="98"/>
      <c r="AK35" s="46"/>
      <c r="AL35" s="43" t="str">
        <f>IF(AA35=1,IF(AK35=1,LOOKUP(AC35,'Tabela eletroduto'!$A$8:$A$25,'Tabela eletroduto'!$B$8:$B$25),IF(AK35=2,LOOKUP(AC35,'Tabela eletroduto'!$A$8:$A$25,'Tabela eletroduto'!$C$8:$C$25),IF(AK35=3,LOOKUP(AC35,'Tabela eletroduto'!$A$8:$A$25,'Tabela eletroduto'!$D$8:$D$25),IF(OR(AK35&gt;3,AK35&lt;1,AA35&lt;2,AA35&gt;3),"-")))),"-")</f>
        <v>-</v>
      </c>
      <c r="AM35" s="43" t="str">
        <f>IF(AA35=2,IF(AC35&gt;=25,LOOKUP(AC35,'Tabela eletroduto'!$A$32:$A$43,'Tabela eletroduto'!$D$32:$D$43)),"-")</f>
        <v>-</v>
      </c>
      <c r="AN35" s="43" t="str">
        <f t="shared" si="10"/>
        <v>-</v>
      </c>
      <c r="AO35" s="34"/>
      <c r="AP35" s="34"/>
      <c r="AQ35" s="34"/>
      <c r="AR35" s="48" t="str">
        <f t="shared" si="11"/>
        <v>-</v>
      </c>
      <c r="AS35" s="46"/>
      <c r="AT35" s="48" t="str">
        <f t="shared" si="12"/>
        <v>-</v>
      </c>
      <c r="AU35" s="49"/>
      <c r="AV35" s="49"/>
      <c r="AW35" s="49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</row>
    <row r="36" spans="1:73" s="32" customFormat="1" hidden="1">
      <c r="A36" s="170">
        <v>28</v>
      </c>
      <c r="B36" s="194" t="s">
        <v>77</v>
      </c>
      <c r="C36" s="194"/>
      <c r="D36" s="177"/>
      <c r="E36" s="194"/>
      <c r="F36" s="177"/>
      <c r="G36" s="194"/>
      <c r="H36" s="195"/>
      <c r="I36" s="40">
        <f t="shared" si="0"/>
        <v>0</v>
      </c>
      <c r="J36" s="40">
        <f t="shared" si="1"/>
        <v>0</v>
      </c>
      <c r="K36" s="37">
        <v>20</v>
      </c>
      <c r="L36" s="40">
        <f>IF(K36=K35,0,SUMIF(K36:$K$60,K36,I36:$I$60))</f>
        <v>0</v>
      </c>
      <c r="M36" s="40">
        <f>IF(K36=K35,0,SUMIF(K36:$K$60,K36,J36:$J$60))</f>
        <v>0</v>
      </c>
      <c r="N36" s="39">
        <v>1</v>
      </c>
      <c r="O36" s="40">
        <f t="shared" si="4"/>
        <v>0</v>
      </c>
      <c r="P36" s="40">
        <f t="shared" si="5"/>
        <v>0</v>
      </c>
      <c r="Q36" s="75"/>
      <c r="R36" s="77"/>
      <c r="S36" s="76" t="str">
        <f t="shared" si="2"/>
        <v>-</v>
      </c>
      <c r="T36" s="42"/>
      <c r="U36" s="42"/>
      <c r="V36" s="41"/>
      <c r="W36" s="106" t="str">
        <f t="shared" si="6"/>
        <v>-</v>
      </c>
      <c r="X36" s="44"/>
      <c r="Y36" s="44"/>
      <c r="Z36" s="45" t="str">
        <f t="shared" si="7"/>
        <v>-</v>
      </c>
      <c r="AA36" s="46">
        <v>1</v>
      </c>
      <c r="AB36" s="46"/>
      <c r="AC36" s="98"/>
      <c r="AD36" s="45" t="str">
        <f t="shared" si="8"/>
        <v>-</v>
      </c>
      <c r="AE36" s="45" t="str">
        <f t="shared" si="9"/>
        <v>-</v>
      </c>
      <c r="AF36" s="47" t="str">
        <f>IF(AB36=0,"-",IF(AC36=0,0,AE36+$AE$61))</f>
        <v>-</v>
      </c>
      <c r="AG36" s="46"/>
      <c r="AH36" s="98"/>
      <c r="AI36" s="46"/>
      <c r="AJ36" s="98"/>
      <c r="AK36" s="46"/>
      <c r="AL36" s="43" t="str">
        <f>IF(AA36=1,IF(AK36=1,LOOKUP(AC36,'Tabela eletroduto'!$A$8:$A$25,'Tabela eletroduto'!$B$8:$B$25),IF(AK36=2,LOOKUP(AC36,'Tabela eletroduto'!$A$8:$A$25,'Tabela eletroduto'!$C$8:$C$25),IF(AK36=3,LOOKUP(AC36,'Tabela eletroduto'!$A$8:$A$25,'Tabela eletroduto'!$D$8:$D$25),IF(OR(AK36&gt;3,AK36&lt;1,AA36&lt;2,AA36&gt;3),"-")))),"-")</f>
        <v>-</v>
      </c>
      <c r="AM36" s="43" t="str">
        <f>IF(AA36=2,IF(AC36&gt;=25,LOOKUP(AC36,'Tabela eletroduto'!$A$32:$A$43,'Tabela eletroduto'!$D$32:$D$43)),"-")</f>
        <v>-</v>
      </c>
      <c r="AN36" s="43" t="str">
        <f t="shared" si="10"/>
        <v>-</v>
      </c>
      <c r="AO36" s="34"/>
      <c r="AP36" s="34"/>
      <c r="AQ36" s="34"/>
      <c r="AR36" s="48" t="str">
        <f t="shared" si="11"/>
        <v>-</v>
      </c>
      <c r="AS36" s="46"/>
      <c r="AT36" s="48" t="str">
        <f t="shared" si="12"/>
        <v>-</v>
      </c>
      <c r="AU36" s="49"/>
      <c r="AV36" s="49"/>
      <c r="AW36" s="4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</row>
    <row r="37" spans="1:73" s="32" customFormat="1" hidden="1">
      <c r="A37" s="170">
        <v>29</v>
      </c>
      <c r="B37" s="194" t="s">
        <v>79</v>
      </c>
      <c r="C37" s="194"/>
      <c r="D37" s="177"/>
      <c r="E37" s="194"/>
      <c r="F37" s="177"/>
      <c r="G37" s="194"/>
      <c r="H37" s="195"/>
      <c r="I37" s="40"/>
      <c r="J37" s="40"/>
      <c r="K37" s="37">
        <v>21</v>
      </c>
      <c r="L37" s="40"/>
      <c r="M37" s="40"/>
      <c r="N37" s="39"/>
      <c r="O37" s="40"/>
      <c r="P37" s="40"/>
      <c r="Q37" s="75"/>
      <c r="R37" s="77"/>
      <c r="S37" s="76"/>
      <c r="T37" s="42"/>
      <c r="U37" s="42"/>
      <c r="V37" s="41"/>
      <c r="W37" s="106"/>
      <c r="X37" s="44"/>
      <c r="Y37" s="44"/>
      <c r="Z37" s="45"/>
      <c r="AA37" s="46">
        <v>1</v>
      </c>
      <c r="AB37" s="46"/>
      <c r="AC37" s="98"/>
      <c r="AD37" s="45"/>
      <c r="AE37" s="45"/>
      <c r="AF37" s="47"/>
      <c r="AG37" s="46"/>
      <c r="AH37" s="98"/>
      <c r="AI37" s="46"/>
      <c r="AJ37" s="98"/>
      <c r="AK37" s="46"/>
      <c r="AL37" s="43"/>
      <c r="AM37" s="43"/>
      <c r="AN37" s="43"/>
      <c r="AO37" s="34"/>
      <c r="AP37" s="34"/>
      <c r="AQ37" s="34"/>
      <c r="AR37" s="48"/>
      <c r="AS37" s="46"/>
      <c r="AT37" s="48"/>
      <c r="AU37" s="49"/>
      <c r="AV37" s="49"/>
      <c r="AW37" s="4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</row>
    <row r="38" spans="1:73" s="32" customFormat="1" ht="15.75" hidden="1" customHeight="1">
      <c r="A38" s="35">
        <v>30</v>
      </c>
      <c r="B38" s="194" t="s">
        <v>77</v>
      </c>
      <c r="C38" s="194"/>
      <c r="D38" s="194"/>
      <c r="E38" s="194"/>
      <c r="F38" s="194"/>
      <c r="G38" s="194"/>
      <c r="H38" s="195"/>
      <c r="I38" s="40">
        <f t="shared" si="0"/>
        <v>0</v>
      </c>
      <c r="J38" s="40">
        <f t="shared" si="1"/>
        <v>0</v>
      </c>
      <c r="K38" s="37">
        <v>21</v>
      </c>
      <c r="L38" s="40">
        <f>IF(K38=K36,0,SUMIF(K38:$K$60,K38,I38:$I$60))</f>
        <v>0</v>
      </c>
      <c r="M38" s="40">
        <f>IF(K38=K36,0,SUMIF(K38:$K$60,K38,J38:$J$60))</f>
        <v>0</v>
      </c>
      <c r="N38" s="39">
        <v>1</v>
      </c>
      <c r="O38" s="40">
        <f t="shared" si="4"/>
        <v>0</v>
      </c>
      <c r="P38" s="40">
        <f t="shared" si="5"/>
        <v>0</v>
      </c>
      <c r="Q38" s="75"/>
      <c r="R38" s="77"/>
      <c r="S38" s="76" t="str">
        <f t="shared" si="2"/>
        <v>-</v>
      </c>
      <c r="T38" s="42"/>
      <c r="U38" s="42"/>
      <c r="V38" s="41"/>
      <c r="W38" s="106" t="str">
        <f t="shared" si="6"/>
        <v>-</v>
      </c>
      <c r="X38" s="44"/>
      <c r="Y38" s="44"/>
      <c r="Z38" s="45" t="str">
        <f t="shared" si="7"/>
        <v>-</v>
      </c>
      <c r="AA38" s="46">
        <v>1</v>
      </c>
      <c r="AB38" s="46"/>
      <c r="AC38" s="98"/>
      <c r="AD38" s="45" t="str">
        <f t="shared" si="8"/>
        <v>-</v>
      </c>
      <c r="AE38" s="45" t="str">
        <f t="shared" si="9"/>
        <v>-</v>
      </c>
      <c r="AF38" s="47" t="str">
        <f t="shared" ref="AF38:AF60" si="13">IF(AB38=0,"-",IF(AC38=0,0,AE38+$AE$61))</f>
        <v>-</v>
      </c>
      <c r="AG38" s="46"/>
      <c r="AH38" s="98"/>
      <c r="AI38" s="46"/>
      <c r="AJ38" s="98"/>
      <c r="AK38" s="46"/>
      <c r="AL38" s="43" t="str">
        <f>IF(AA38=1,IF(AK38=1,LOOKUP(AC38,'Tabela eletroduto'!$A$8:$A$25,'Tabela eletroduto'!$B$8:$B$25),IF(AK38=2,LOOKUP(AC38,'Tabela eletroduto'!$A$8:$A$25,'Tabela eletroduto'!$C$8:$C$25),IF(AK38=3,LOOKUP(AC38,'Tabela eletroduto'!$A$8:$A$25,'Tabela eletroduto'!$D$8:$D$25),IF(OR(AK38&gt;3,AK38&lt;1,AA38&lt;2,AA38&gt;3),"-")))),"-")</f>
        <v>-</v>
      </c>
      <c r="AM38" s="43" t="str">
        <f>IF(AA38=2,IF(AC38&gt;=25,LOOKUP(AC38,'Tabela eletroduto'!$A$32:$A$43,'Tabela eletroduto'!$D$32:$D$43)),"-")</f>
        <v>-</v>
      </c>
      <c r="AN38" s="43" t="str">
        <f t="shared" si="10"/>
        <v>-</v>
      </c>
      <c r="AO38" s="34"/>
      <c r="AP38" s="34"/>
      <c r="AQ38" s="34"/>
      <c r="AR38" s="48" t="str">
        <f t="shared" si="11"/>
        <v>-</v>
      </c>
      <c r="AS38" s="46"/>
      <c r="AT38" s="48" t="str">
        <f t="shared" si="12"/>
        <v>-</v>
      </c>
      <c r="AU38" s="49"/>
      <c r="AV38" s="49"/>
      <c r="AW38" s="4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</row>
    <row r="39" spans="1:73" s="32" customFormat="1" hidden="1">
      <c r="A39" s="35">
        <v>31</v>
      </c>
      <c r="B39" s="196" t="s">
        <v>77</v>
      </c>
      <c r="C39" s="196"/>
      <c r="D39" s="196"/>
      <c r="E39" s="196"/>
      <c r="F39" s="196"/>
      <c r="G39" s="196"/>
      <c r="H39" s="197"/>
      <c r="I39" s="40">
        <f t="shared" si="0"/>
        <v>0</v>
      </c>
      <c r="J39" s="40">
        <f t="shared" si="1"/>
        <v>0</v>
      </c>
      <c r="K39" s="37">
        <v>22</v>
      </c>
      <c r="L39" s="40">
        <f>IF(K39=K38,0,SUMIF(K39:$K$60,K39,I39:$I$60))</f>
        <v>0</v>
      </c>
      <c r="M39" s="40">
        <f>IF(K39=K38,0,SUMIF(K39:$K$60,K39,J39:$J$60))</f>
        <v>0</v>
      </c>
      <c r="N39" s="39">
        <v>1</v>
      </c>
      <c r="O39" s="40">
        <f t="shared" si="4"/>
        <v>0</v>
      </c>
      <c r="P39" s="40">
        <f t="shared" si="5"/>
        <v>0</v>
      </c>
      <c r="Q39" s="75"/>
      <c r="R39" s="77"/>
      <c r="S39" s="76" t="str">
        <f t="shared" si="2"/>
        <v>-</v>
      </c>
      <c r="T39" s="42"/>
      <c r="U39" s="42"/>
      <c r="V39" s="41"/>
      <c r="W39" s="106" t="str">
        <f t="shared" si="6"/>
        <v>-</v>
      </c>
      <c r="X39" s="44"/>
      <c r="Y39" s="44"/>
      <c r="Z39" s="45" t="str">
        <f t="shared" si="7"/>
        <v>-</v>
      </c>
      <c r="AA39" s="46">
        <v>1</v>
      </c>
      <c r="AB39" s="46"/>
      <c r="AC39" s="98"/>
      <c r="AD39" s="45" t="str">
        <f t="shared" si="8"/>
        <v>-</v>
      </c>
      <c r="AE39" s="45" t="str">
        <f t="shared" si="9"/>
        <v>-</v>
      </c>
      <c r="AF39" s="47" t="str">
        <f t="shared" si="13"/>
        <v>-</v>
      </c>
      <c r="AG39" s="46"/>
      <c r="AH39" s="98"/>
      <c r="AI39" s="46"/>
      <c r="AJ39" s="98"/>
      <c r="AK39" s="46"/>
      <c r="AL39" s="43" t="str">
        <f>IF(AA39=1,IF(AK39=1,LOOKUP(AC39,'Tabela eletroduto'!$A$8:$A$25,'Tabela eletroduto'!$B$8:$B$25),IF(AK39=2,LOOKUP(AC39,'Tabela eletroduto'!$A$8:$A$25,'Tabela eletroduto'!$C$8:$C$25),IF(AK39=3,LOOKUP(AC39,'Tabela eletroduto'!$A$8:$A$25,'Tabela eletroduto'!$D$8:$D$25),IF(OR(AK39&gt;3,AK39&lt;1,AA39&lt;2,AA39&gt;3),"-")))),"-")</f>
        <v>-</v>
      </c>
      <c r="AM39" s="43" t="str">
        <f>IF(AA39=2,IF(AC39&gt;=25,LOOKUP(AC39,'Tabela eletroduto'!$A$32:$A$43,'Tabela eletroduto'!$D$32:$D$43)),"-")</f>
        <v>-</v>
      </c>
      <c r="AN39" s="43" t="str">
        <f t="shared" si="10"/>
        <v>-</v>
      </c>
      <c r="AO39" s="34"/>
      <c r="AP39" s="34"/>
      <c r="AQ39" s="34"/>
      <c r="AR39" s="48" t="str">
        <f t="shared" si="11"/>
        <v>-</v>
      </c>
      <c r="AS39" s="46"/>
      <c r="AT39" s="48" t="str">
        <f t="shared" si="12"/>
        <v>-</v>
      </c>
      <c r="AU39" s="49"/>
      <c r="AV39" s="49"/>
      <c r="AW39" s="4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</row>
    <row r="40" spans="1:73" s="32" customFormat="1" hidden="1">
      <c r="A40" s="35">
        <v>32</v>
      </c>
      <c r="B40" s="196" t="s">
        <v>77</v>
      </c>
      <c r="C40" s="196"/>
      <c r="D40" s="196"/>
      <c r="E40" s="196"/>
      <c r="F40" s="196"/>
      <c r="G40" s="196"/>
      <c r="H40" s="197"/>
      <c r="I40" s="40">
        <f t="shared" si="0"/>
        <v>0</v>
      </c>
      <c r="J40" s="40">
        <f t="shared" si="1"/>
        <v>0</v>
      </c>
      <c r="K40" s="37">
        <v>23</v>
      </c>
      <c r="L40" s="40">
        <f>IF(K40=K39,0,SUMIF(K40:$K$60,K40,I40:$I$60))</f>
        <v>0</v>
      </c>
      <c r="M40" s="40">
        <f>IF(K40=K39,0,SUMIF(K40:$K$60,K40,J40:$J$60))</f>
        <v>0</v>
      </c>
      <c r="N40" s="39">
        <v>1</v>
      </c>
      <c r="O40" s="40">
        <f t="shared" si="4"/>
        <v>0</v>
      </c>
      <c r="P40" s="40">
        <f t="shared" si="5"/>
        <v>0</v>
      </c>
      <c r="Q40" s="75"/>
      <c r="R40" s="77"/>
      <c r="S40" s="76" t="str">
        <f t="shared" si="2"/>
        <v>-</v>
      </c>
      <c r="T40" s="42"/>
      <c r="U40" s="42"/>
      <c r="V40" s="41"/>
      <c r="W40" s="106" t="str">
        <f t="shared" si="6"/>
        <v>-</v>
      </c>
      <c r="X40" s="44"/>
      <c r="Y40" s="44"/>
      <c r="Z40" s="45" t="str">
        <f t="shared" si="7"/>
        <v>-</v>
      </c>
      <c r="AA40" s="46">
        <v>1</v>
      </c>
      <c r="AB40" s="46"/>
      <c r="AC40" s="98"/>
      <c r="AD40" s="45" t="str">
        <f t="shared" si="8"/>
        <v>-</v>
      </c>
      <c r="AE40" s="45" t="str">
        <f t="shared" si="9"/>
        <v>-</v>
      </c>
      <c r="AF40" s="47" t="str">
        <f t="shared" si="13"/>
        <v>-</v>
      </c>
      <c r="AG40" s="46"/>
      <c r="AH40" s="98"/>
      <c r="AI40" s="46"/>
      <c r="AJ40" s="98"/>
      <c r="AK40" s="46"/>
      <c r="AL40" s="43" t="str">
        <f>IF(AA40=1,IF(AK40=1,LOOKUP(AC40,'Tabela eletroduto'!$A$8:$A$25,'Tabela eletroduto'!$B$8:$B$25),IF(AK40=2,LOOKUP(AC40,'Tabela eletroduto'!$A$8:$A$25,'Tabela eletroduto'!$C$8:$C$25),IF(AK40=3,LOOKUP(AC40,'Tabela eletroduto'!$A$8:$A$25,'Tabela eletroduto'!$D$8:$D$25),IF(OR(AK40&gt;3,AK40&lt;1,AA40&lt;2,AA40&gt;3),"-")))),"-")</f>
        <v>-</v>
      </c>
      <c r="AM40" s="43" t="str">
        <f>IF(AA40=2,IF(AC40&gt;=25,LOOKUP(AC40,'Tabela eletroduto'!$A$32:$A$43,'Tabela eletroduto'!$D$32:$D$43)),"-")</f>
        <v>-</v>
      </c>
      <c r="AN40" s="43" t="str">
        <f t="shared" si="10"/>
        <v>-</v>
      </c>
      <c r="AO40" s="34"/>
      <c r="AP40" s="34"/>
      <c r="AQ40" s="34"/>
      <c r="AR40" s="48" t="str">
        <f t="shared" si="11"/>
        <v>-</v>
      </c>
      <c r="AS40" s="46"/>
      <c r="AT40" s="48" t="str">
        <f t="shared" si="12"/>
        <v>-</v>
      </c>
      <c r="AU40" s="49"/>
      <c r="AV40" s="49"/>
      <c r="AW40" s="49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</row>
    <row r="41" spans="1:73" s="32" customFormat="1" hidden="1">
      <c r="A41" s="35">
        <v>33</v>
      </c>
      <c r="B41" s="198" t="s">
        <v>77</v>
      </c>
      <c r="C41" s="199"/>
      <c r="D41" s="199"/>
      <c r="E41" s="199"/>
      <c r="F41" s="200"/>
      <c r="G41" s="199"/>
      <c r="H41" s="201"/>
      <c r="I41" s="40">
        <f t="shared" si="0"/>
        <v>0</v>
      </c>
      <c r="J41" s="40">
        <f t="shared" si="1"/>
        <v>0</v>
      </c>
      <c r="K41" s="37">
        <v>24</v>
      </c>
      <c r="L41" s="40">
        <f>IF(K41=K40,0,SUMIF(K41:$K$60,K41,I41:$I$60))</f>
        <v>0</v>
      </c>
      <c r="M41" s="40">
        <f>IF(K41=K40,0,SUMIF(K41:$K$60,K41,J41:$J$60))</f>
        <v>0</v>
      </c>
      <c r="N41" s="39">
        <v>1</v>
      </c>
      <c r="O41" s="40">
        <f t="shared" si="4"/>
        <v>0</v>
      </c>
      <c r="P41" s="40">
        <f t="shared" si="5"/>
        <v>0</v>
      </c>
      <c r="Q41" s="75"/>
      <c r="R41" s="77"/>
      <c r="S41" s="76" t="str">
        <f t="shared" si="2"/>
        <v>-</v>
      </c>
      <c r="T41" s="42"/>
      <c r="U41" s="42"/>
      <c r="V41" s="41"/>
      <c r="W41" s="106" t="str">
        <f t="shared" si="6"/>
        <v>-</v>
      </c>
      <c r="X41" s="44"/>
      <c r="Y41" s="44"/>
      <c r="Z41" s="45" t="str">
        <f t="shared" si="7"/>
        <v>-</v>
      </c>
      <c r="AA41" s="46">
        <v>1</v>
      </c>
      <c r="AB41" s="46"/>
      <c r="AC41" s="98"/>
      <c r="AD41" s="45" t="str">
        <f t="shared" si="8"/>
        <v>-</v>
      </c>
      <c r="AE41" s="45" t="str">
        <f t="shared" si="9"/>
        <v>-</v>
      </c>
      <c r="AF41" s="47" t="str">
        <f t="shared" si="13"/>
        <v>-</v>
      </c>
      <c r="AG41" s="46"/>
      <c r="AH41" s="98"/>
      <c r="AI41" s="46"/>
      <c r="AJ41" s="98"/>
      <c r="AK41" s="46"/>
      <c r="AL41" s="43" t="str">
        <f>IF(AA41=1,IF(AK41=1,LOOKUP(AC41,'Tabela eletroduto'!$A$8:$A$25,'Tabela eletroduto'!$B$8:$B$25),IF(AK41=2,LOOKUP(AC41,'Tabela eletroduto'!$A$8:$A$25,'Tabela eletroduto'!$C$8:$C$25),IF(AK41=3,LOOKUP(AC41,'Tabela eletroduto'!$A$8:$A$25,'Tabela eletroduto'!$D$8:$D$25),IF(OR(AK41&gt;3,AK41&lt;1,AA41&lt;2,AA41&gt;3),"-")))),"-")</f>
        <v>-</v>
      </c>
      <c r="AM41" s="43" t="str">
        <f>IF(AA41=2,IF(AC41&gt;=25,LOOKUP(AC41,'Tabela eletroduto'!$A$32:$A$43,'Tabela eletroduto'!$D$32:$D$43)),"-")</f>
        <v>-</v>
      </c>
      <c r="AN41" s="43" t="str">
        <f t="shared" si="10"/>
        <v>-</v>
      </c>
      <c r="AO41" s="34"/>
      <c r="AP41" s="34"/>
      <c r="AQ41" s="34"/>
      <c r="AR41" s="48" t="str">
        <f t="shared" si="11"/>
        <v>-</v>
      </c>
      <c r="AS41" s="46"/>
      <c r="AT41" s="48" t="str">
        <f t="shared" si="12"/>
        <v>-</v>
      </c>
      <c r="AU41" s="49"/>
      <c r="AV41" s="49"/>
      <c r="AW41" s="4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</row>
    <row r="42" spans="1:73" s="32" customFormat="1" hidden="1">
      <c r="A42" s="35">
        <v>34</v>
      </c>
      <c r="B42" s="198" t="s">
        <v>77</v>
      </c>
      <c r="C42" s="199"/>
      <c r="D42" s="199"/>
      <c r="E42" s="199"/>
      <c r="F42" s="200"/>
      <c r="G42" s="199"/>
      <c r="H42" s="201"/>
      <c r="I42" s="40">
        <f t="shared" si="0"/>
        <v>0</v>
      </c>
      <c r="J42" s="40">
        <f t="shared" si="1"/>
        <v>0</v>
      </c>
      <c r="K42" s="37">
        <v>24</v>
      </c>
      <c r="L42" s="40">
        <f>IF(K42=K41,0,SUMIF(K42:$K$60,K42,I42:$I$60))</f>
        <v>0</v>
      </c>
      <c r="M42" s="40">
        <f>IF(K42=K41,0,SUMIF(K42:$K$60,K42,J42:$J$60))</f>
        <v>0</v>
      </c>
      <c r="N42" s="39">
        <v>1</v>
      </c>
      <c r="O42" s="40">
        <f t="shared" si="4"/>
        <v>0</v>
      </c>
      <c r="P42" s="40">
        <f t="shared" si="5"/>
        <v>0</v>
      </c>
      <c r="Q42" s="75"/>
      <c r="R42" s="77"/>
      <c r="S42" s="76" t="str">
        <f t="shared" si="2"/>
        <v>-</v>
      </c>
      <c r="T42" s="42"/>
      <c r="U42" s="42"/>
      <c r="V42" s="41"/>
      <c r="W42" s="106" t="str">
        <f t="shared" si="6"/>
        <v>-</v>
      </c>
      <c r="X42" s="44"/>
      <c r="Y42" s="44"/>
      <c r="Z42" s="45" t="str">
        <f t="shared" si="7"/>
        <v>-</v>
      </c>
      <c r="AA42" s="46">
        <v>1</v>
      </c>
      <c r="AB42" s="46"/>
      <c r="AC42" s="98"/>
      <c r="AD42" s="45" t="str">
        <f t="shared" si="8"/>
        <v>-</v>
      </c>
      <c r="AE42" s="45" t="str">
        <f t="shared" si="9"/>
        <v>-</v>
      </c>
      <c r="AF42" s="47" t="str">
        <f t="shared" si="13"/>
        <v>-</v>
      </c>
      <c r="AG42" s="46"/>
      <c r="AH42" s="98"/>
      <c r="AI42" s="46"/>
      <c r="AJ42" s="98"/>
      <c r="AK42" s="46"/>
      <c r="AL42" s="43" t="str">
        <f>IF(AA42=1,IF(AK42=1,LOOKUP(AC42,'Tabela eletroduto'!$A$8:$A$25,'Tabela eletroduto'!$B$8:$B$25),IF(AK42=2,LOOKUP(AC42,'Tabela eletroduto'!$A$8:$A$25,'Tabela eletroduto'!$C$8:$C$25),IF(AK42=3,LOOKUP(AC42,'Tabela eletroduto'!$A$8:$A$25,'Tabela eletroduto'!$D$8:$D$25),IF(OR(AK42&gt;3,AK42&lt;1,AA42&lt;2,AA42&gt;3),"-")))),"-")</f>
        <v>-</v>
      </c>
      <c r="AM42" s="43" t="str">
        <f>IF(AA42=2,IF(AC42&gt;=25,LOOKUP(AC42,'Tabela eletroduto'!$A$32:$A$43,'Tabela eletroduto'!$D$32:$D$43)),"-")</f>
        <v>-</v>
      </c>
      <c r="AN42" s="43" t="str">
        <f t="shared" si="10"/>
        <v>-</v>
      </c>
      <c r="AO42" s="34"/>
      <c r="AP42" s="34"/>
      <c r="AQ42" s="34"/>
      <c r="AR42" s="48" t="str">
        <f t="shared" si="11"/>
        <v>-</v>
      </c>
      <c r="AS42" s="46"/>
      <c r="AT42" s="48" t="str">
        <f t="shared" si="12"/>
        <v>-</v>
      </c>
      <c r="AU42" s="49"/>
      <c r="AV42" s="49"/>
      <c r="AW42" s="4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</row>
    <row r="43" spans="1:73" s="32" customFormat="1" hidden="1">
      <c r="A43" s="35">
        <v>35</v>
      </c>
      <c r="B43" s="198" t="s">
        <v>77</v>
      </c>
      <c r="C43" s="199"/>
      <c r="D43" s="199"/>
      <c r="E43" s="199"/>
      <c r="F43" s="200"/>
      <c r="G43" s="199"/>
      <c r="H43" s="201"/>
      <c r="I43" s="40">
        <f t="shared" si="0"/>
        <v>0</v>
      </c>
      <c r="J43" s="40">
        <f t="shared" si="1"/>
        <v>0</v>
      </c>
      <c r="K43" s="37">
        <v>24</v>
      </c>
      <c r="L43" s="40">
        <f>IF(K43=K42,0,SUMIF(K43:$K$60,K43,I43:$I$60))</f>
        <v>0</v>
      </c>
      <c r="M43" s="40">
        <f>IF(K43=K42,0,SUMIF(K43:$K$60,K43,J43:$J$60))</f>
        <v>0</v>
      </c>
      <c r="N43" s="39">
        <v>1</v>
      </c>
      <c r="O43" s="40">
        <f t="shared" si="4"/>
        <v>0</v>
      </c>
      <c r="P43" s="40">
        <f t="shared" si="5"/>
        <v>0</v>
      </c>
      <c r="Q43" s="75"/>
      <c r="R43" s="77"/>
      <c r="S43" s="76" t="str">
        <f t="shared" si="2"/>
        <v>-</v>
      </c>
      <c r="T43" s="42"/>
      <c r="U43" s="42"/>
      <c r="V43" s="41"/>
      <c r="W43" s="106" t="str">
        <f t="shared" si="6"/>
        <v>-</v>
      </c>
      <c r="X43" s="44"/>
      <c r="Y43" s="44"/>
      <c r="Z43" s="45" t="str">
        <f t="shared" si="7"/>
        <v>-</v>
      </c>
      <c r="AA43" s="46">
        <v>1</v>
      </c>
      <c r="AB43" s="46"/>
      <c r="AC43" s="98"/>
      <c r="AD43" s="45" t="str">
        <f t="shared" si="8"/>
        <v>-</v>
      </c>
      <c r="AE43" s="45" t="str">
        <f t="shared" si="9"/>
        <v>-</v>
      </c>
      <c r="AF43" s="47" t="str">
        <f t="shared" si="13"/>
        <v>-</v>
      </c>
      <c r="AG43" s="46"/>
      <c r="AH43" s="98"/>
      <c r="AI43" s="46"/>
      <c r="AJ43" s="98"/>
      <c r="AK43" s="46"/>
      <c r="AL43" s="43" t="str">
        <f>IF(AA43=1,IF(AK43=1,LOOKUP(AC43,'Tabela eletroduto'!$A$8:$A$25,'Tabela eletroduto'!$B$8:$B$25),IF(AK43=2,LOOKUP(AC43,'Tabela eletroduto'!$A$8:$A$25,'Tabela eletroduto'!$C$8:$C$25),IF(AK43=3,LOOKUP(AC43,'Tabela eletroduto'!$A$8:$A$25,'Tabela eletroduto'!$D$8:$D$25),IF(OR(AK43&gt;3,AK43&lt;1,AA43&lt;2,AA43&gt;3),"-")))),"-")</f>
        <v>-</v>
      </c>
      <c r="AM43" s="43" t="str">
        <f>IF(AA43=2,IF(AC43&gt;=25,LOOKUP(AC43,'Tabela eletroduto'!$A$32:$A$43,'Tabela eletroduto'!$D$32:$D$43)),"-")</f>
        <v>-</v>
      </c>
      <c r="AN43" s="43" t="str">
        <f t="shared" si="10"/>
        <v>-</v>
      </c>
      <c r="AO43" s="34"/>
      <c r="AP43" s="34"/>
      <c r="AQ43" s="34"/>
      <c r="AR43" s="48" t="str">
        <f t="shared" si="11"/>
        <v>-</v>
      </c>
      <c r="AS43" s="46"/>
      <c r="AT43" s="48" t="str">
        <f t="shared" si="12"/>
        <v>-</v>
      </c>
      <c r="AU43" s="49"/>
      <c r="AV43" s="49"/>
      <c r="AW43" s="4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</row>
    <row r="44" spans="1:73" s="32" customFormat="1" hidden="1">
      <c r="A44" s="35">
        <v>36</v>
      </c>
      <c r="B44" s="198" t="s">
        <v>77</v>
      </c>
      <c r="C44" s="199"/>
      <c r="D44" s="199"/>
      <c r="E44" s="199"/>
      <c r="F44" s="200"/>
      <c r="G44" s="199"/>
      <c r="H44" s="201"/>
      <c r="I44" s="40">
        <f t="shared" si="0"/>
        <v>0</v>
      </c>
      <c r="J44" s="40">
        <f t="shared" si="1"/>
        <v>0</v>
      </c>
      <c r="K44" s="37">
        <v>24</v>
      </c>
      <c r="L44" s="40">
        <f>IF(K44=K43,0,SUMIF(K44:$K$60,K44,I44:$I$60))</f>
        <v>0</v>
      </c>
      <c r="M44" s="40">
        <f>IF(K44=K43,0,SUMIF(K44:$K$60,K44,J44:$J$60))</f>
        <v>0</v>
      </c>
      <c r="N44" s="39">
        <v>1</v>
      </c>
      <c r="O44" s="40">
        <f t="shared" si="4"/>
        <v>0</v>
      </c>
      <c r="P44" s="40">
        <f t="shared" si="5"/>
        <v>0</v>
      </c>
      <c r="Q44" s="75"/>
      <c r="R44" s="77"/>
      <c r="S44" s="76" t="str">
        <f t="shared" si="2"/>
        <v>-</v>
      </c>
      <c r="T44" s="42"/>
      <c r="U44" s="42"/>
      <c r="V44" s="41"/>
      <c r="W44" s="106" t="str">
        <f t="shared" si="6"/>
        <v>-</v>
      </c>
      <c r="X44" s="44"/>
      <c r="Y44" s="44"/>
      <c r="Z44" s="45" t="str">
        <f t="shared" si="7"/>
        <v>-</v>
      </c>
      <c r="AA44" s="46">
        <v>1</v>
      </c>
      <c r="AB44" s="46"/>
      <c r="AC44" s="98"/>
      <c r="AD44" s="45" t="str">
        <f t="shared" si="8"/>
        <v>-</v>
      </c>
      <c r="AE44" s="45" t="str">
        <f t="shared" si="9"/>
        <v>-</v>
      </c>
      <c r="AF44" s="47" t="str">
        <f t="shared" si="13"/>
        <v>-</v>
      </c>
      <c r="AG44" s="46"/>
      <c r="AH44" s="98"/>
      <c r="AI44" s="46"/>
      <c r="AJ44" s="98"/>
      <c r="AK44" s="46"/>
      <c r="AL44" s="43" t="str">
        <f>IF(AA44=1,IF(AK44=1,LOOKUP(AC44,'Tabela eletroduto'!$A$8:$A$25,'Tabela eletroduto'!$B$8:$B$25),IF(AK44=2,LOOKUP(AC44,'Tabela eletroduto'!$A$8:$A$25,'Tabela eletroduto'!$C$8:$C$25),IF(AK44=3,LOOKUP(AC44,'Tabela eletroduto'!$A$8:$A$25,'Tabela eletroduto'!$D$8:$D$25),IF(OR(AK44&gt;3,AK44&lt;1,AA44&lt;2,AA44&gt;3),"-")))),"-")</f>
        <v>-</v>
      </c>
      <c r="AM44" s="43" t="str">
        <f>IF(AA44=2,IF(AC44&gt;=25,LOOKUP(AC44,'Tabela eletroduto'!$A$32:$A$43,'Tabela eletroduto'!$D$32:$D$43)),"-")</f>
        <v>-</v>
      </c>
      <c r="AN44" s="43" t="str">
        <f t="shared" si="10"/>
        <v>-</v>
      </c>
      <c r="AO44" s="34"/>
      <c r="AP44" s="34"/>
      <c r="AQ44" s="34"/>
      <c r="AR44" s="48" t="str">
        <f t="shared" si="11"/>
        <v>-</v>
      </c>
      <c r="AS44" s="46"/>
      <c r="AT44" s="48" t="str">
        <f t="shared" si="12"/>
        <v>-</v>
      </c>
      <c r="AU44" s="49"/>
      <c r="AV44" s="49"/>
      <c r="AW44" s="49"/>
      <c r="AX44" s="104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</row>
    <row r="45" spans="1:73" s="32" customFormat="1" hidden="1">
      <c r="A45" s="35">
        <v>37</v>
      </c>
      <c r="B45" s="184" t="s">
        <v>77</v>
      </c>
      <c r="C45" s="202"/>
      <c r="D45" s="202"/>
      <c r="E45" s="202"/>
      <c r="F45" s="203"/>
      <c r="G45" s="202"/>
      <c r="H45" s="203"/>
      <c r="I45" s="40">
        <f>IF(D37=0,0,IF(F37=0,D37*E37/G37,D37*F37*750/(G37*H37)))</f>
        <v>0</v>
      </c>
      <c r="J45" s="40">
        <f>I45*SIN(ACOS(G37))</f>
        <v>0</v>
      </c>
      <c r="K45" s="37">
        <v>25</v>
      </c>
      <c r="L45" s="40">
        <f>IF(K45=K44,0,SUMIF(K45:$K$60,K45,I45:$I$60))</f>
        <v>0</v>
      </c>
      <c r="M45" s="40">
        <f>IF(K45=K44,0,SUMIF(K45:$K$60,K45,J45:$J$60))</f>
        <v>0</v>
      </c>
      <c r="N45" s="39"/>
      <c r="O45" s="40">
        <f t="shared" si="4"/>
        <v>0</v>
      </c>
      <c r="P45" s="40">
        <f t="shared" si="5"/>
        <v>0</v>
      </c>
      <c r="Q45" s="75"/>
      <c r="R45" s="77"/>
      <c r="S45" s="76" t="str">
        <f t="shared" si="2"/>
        <v>-</v>
      </c>
      <c r="T45" s="42"/>
      <c r="U45" s="42"/>
      <c r="V45" s="41"/>
      <c r="W45" s="106" t="str">
        <f t="shared" si="6"/>
        <v>-</v>
      </c>
      <c r="X45" s="44"/>
      <c r="Y45" s="44"/>
      <c r="Z45" s="45" t="str">
        <f t="shared" si="7"/>
        <v>-</v>
      </c>
      <c r="AA45" s="46">
        <v>1</v>
      </c>
      <c r="AB45" s="46"/>
      <c r="AC45" s="98"/>
      <c r="AD45" s="45" t="str">
        <f t="shared" si="8"/>
        <v>-</v>
      </c>
      <c r="AE45" s="45" t="str">
        <f t="shared" si="9"/>
        <v>-</v>
      </c>
      <c r="AF45" s="47" t="str">
        <f t="shared" si="13"/>
        <v>-</v>
      </c>
      <c r="AG45" s="46"/>
      <c r="AH45" s="98"/>
      <c r="AI45" s="46"/>
      <c r="AJ45" s="98"/>
      <c r="AK45" s="46"/>
      <c r="AL45" s="43" t="str">
        <f>IF(AA45=1,IF(AK45=1,LOOKUP(AC45,'Tabela eletroduto'!$A$8:$A$25,'Tabela eletroduto'!$B$8:$B$25),IF(AK45=2,LOOKUP(AC45,'Tabela eletroduto'!$A$8:$A$25,'Tabela eletroduto'!$C$8:$C$25),IF(AK45=3,LOOKUP(AC45,'Tabela eletroduto'!$A$8:$A$25,'Tabela eletroduto'!$D$8:$D$25),IF(OR(AK45&gt;3,AK45&lt;1,AA45&lt;2,AA45&gt;3),"-")))),"-")</f>
        <v>-</v>
      </c>
      <c r="AM45" s="43" t="str">
        <f>IF(AA45=2,IF(AC45&gt;=25,LOOKUP(AC45,'Tabela eletroduto'!$A$32:$A$43,'Tabela eletroduto'!$D$32:$D$43)),"-")</f>
        <v>-</v>
      </c>
      <c r="AN45" s="43" t="str">
        <f t="shared" si="10"/>
        <v>-</v>
      </c>
      <c r="AO45" s="34"/>
      <c r="AP45" s="34"/>
      <c r="AQ45" s="34"/>
      <c r="AR45" s="48" t="str">
        <f t="shared" si="11"/>
        <v>-</v>
      </c>
      <c r="AS45" s="46"/>
      <c r="AT45" s="48" t="str">
        <f t="shared" si="12"/>
        <v>-</v>
      </c>
      <c r="AU45" s="49"/>
      <c r="AV45" s="49"/>
      <c r="AW45" s="4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</row>
    <row r="46" spans="1:73" s="32" customFormat="1" hidden="1">
      <c r="A46" s="35">
        <v>38</v>
      </c>
      <c r="B46" s="184" t="s">
        <v>77</v>
      </c>
      <c r="C46" s="202"/>
      <c r="D46" s="202"/>
      <c r="E46" s="202"/>
      <c r="F46" s="203"/>
      <c r="G46" s="202"/>
      <c r="H46" s="185"/>
      <c r="I46" s="40">
        <f>IF(D38=0,0,IF(F38=0,D38*E38/G38,D38*F38*750/(G38*H38)))</f>
        <v>0</v>
      </c>
      <c r="J46" s="40">
        <f>I46*SIN(ACOS(G38))</f>
        <v>0</v>
      </c>
      <c r="K46" s="37"/>
      <c r="L46" s="40">
        <f>IF(K46=K45,0,SUMIF(K46:$K$60,K46,I46:$I$60))</f>
        <v>0</v>
      </c>
      <c r="M46" s="40">
        <f>IF(K46=K45,0,SUMIF(K46:$K$60,K46,J46:$J$60))</f>
        <v>0</v>
      </c>
      <c r="N46" s="39"/>
      <c r="O46" s="40">
        <f t="shared" si="4"/>
        <v>0</v>
      </c>
      <c r="P46" s="40">
        <f t="shared" si="5"/>
        <v>0</v>
      </c>
      <c r="Q46" s="75"/>
      <c r="R46" s="77"/>
      <c r="S46" s="76" t="str">
        <f t="shared" si="2"/>
        <v>-</v>
      </c>
      <c r="T46" s="42"/>
      <c r="U46" s="42"/>
      <c r="V46" s="41"/>
      <c r="W46" s="106" t="str">
        <f t="shared" si="6"/>
        <v>-</v>
      </c>
      <c r="X46" s="44"/>
      <c r="Y46" s="44"/>
      <c r="Z46" s="45" t="str">
        <f t="shared" si="7"/>
        <v>-</v>
      </c>
      <c r="AA46" s="46">
        <v>1</v>
      </c>
      <c r="AB46" s="46"/>
      <c r="AC46" s="98"/>
      <c r="AD46" s="45" t="str">
        <f t="shared" si="8"/>
        <v>-</v>
      </c>
      <c r="AE46" s="45" t="str">
        <f t="shared" si="9"/>
        <v>-</v>
      </c>
      <c r="AF46" s="47" t="str">
        <f t="shared" si="13"/>
        <v>-</v>
      </c>
      <c r="AG46" s="46"/>
      <c r="AH46" s="98"/>
      <c r="AI46" s="46"/>
      <c r="AJ46" s="98"/>
      <c r="AK46" s="46"/>
      <c r="AL46" s="43" t="str">
        <f>IF(AA46=1,IF(AK46=1,LOOKUP(AC46,'Tabela eletroduto'!$A$8:$A$25,'Tabela eletroduto'!$B$8:$B$25),IF(AK46=2,LOOKUP(AC46,'Tabela eletroduto'!$A$8:$A$25,'Tabela eletroduto'!$C$8:$C$25),IF(AK46=3,LOOKUP(AC46,'Tabela eletroduto'!$A$8:$A$25,'Tabela eletroduto'!$D$8:$D$25),IF(OR(AK46&gt;3,AK46&lt;1,AA46&lt;2,AA46&gt;3),"-")))),"-")</f>
        <v>-</v>
      </c>
      <c r="AM46" s="43" t="str">
        <f>IF(AA46=2,IF(AC46&gt;=25,LOOKUP(AC46,'Tabela eletroduto'!$A$32:$A$43,'Tabela eletroduto'!$D$32:$D$43)),"-")</f>
        <v>-</v>
      </c>
      <c r="AN46" s="43" t="str">
        <f t="shared" si="10"/>
        <v>-</v>
      </c>
      <c r="AO46" s="34"/>
      <c r="AP46" s="34"/>
      <c r="AQ46" s="34"/>
      <c r="AR46" s="48" t="str">
        <f t="shared" si="11"/>
        <v>-</v>
      </c>
      <c r="AS46" s="46"/>
      <c r="AT46" s="48" t="str">
        <f t="shared" si="12"/>
        <v>-</v>
      </c>
      <c r="AU46" s="49"/>
      <c r="AV46" s="49"/>
      <c r="AW46" s="49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</row>
    <row r="47" spans="1:73" s="32" customFormat="1" hidden="1">
      <c r="A47" s="35">
        <v>39</v>
      </c>
      <c r="B47" s="34"/>
      <c r="C47" s="36"/>
      <c r="D47" s="37"/>
      <c r="E47" s="38"/>
      <c r="F47" s="62"/>
      <c r="G47" s="39"/>
      <c r="H47" s="39"/>
      <c r="I47" s="40">
        <f t="shared" si="0"/>
        <v>0</v>
      </c>
      <c r="J47" s="40">
        <f t="shared" si="1"/>
        <v>0</v>
      </c>
      <c r="K47" s="37"/>
      <c r="L47" s="40">
        <f>IF(K47=K46,0,SUMIF(K47:$K$60,K47,I47:$I$60))</f>
        <v>0</v>
      </c>
      <c r="M47" s="40">
        <f>IF(K47=K46,0,SUMIF(K47:$K$60,K47,J47:$J$60))</f>
        <v>0</v>
      </c>
      <c r="N47" s="39"/>
      <c r="O47" s="40">
        <f t="shared" si="4"/>
        <v>0</v>
      </c>
      <c r="P47" s="40">
        <f t="shared" si="5"/>
        <v>0</v>
      </c>
      <c r="Q47" s="75"/>
      <c r="R47" s="77"/>
      <c r="S47" s="76" t="str">
        <f t="shared" si="2"/>
        <v>-</v>
      </c>
      <c r="T47" s="42"/>
      <c r="U47" s="42"/>
      <c r="V47" s="41"/>
      <c r="W47" s="106" t="str">
        <f t="shared" si="6"/>
        <v>-</v>
      </c>
      <c r="X47" s="44"/>
      <c r="Y47" s="44"/>
      <c r="Z47" s="45" t="str">
        <f t="shared" si="7"/>
        <v>-</v>
      </c>
      <c r="AA47" s="46">
        <v>1</v>
      </c>
      <c r="AB47" s="46"/>
      <c r="AC47" s="98"/>
      <c r="AD47" s="45" t="str">
        <f t="shared" si="8"/>
        <v>-</v>
      </c>
      <c r="AE47" s="45" t="str">
        <f t="shared" si="9"/>
        <v>-</v>
      </c>
      <c r="AF47" s="47" t="str">
        <f t="shared" si="13"/>
        <v>-</v>
      </c>
      <c r="AG47" s="46"/>
      <c r="AH47" s="98"/>
      <c r="AI47" s="46"/>
      <c r="AJ47" s="98"/>
      <c r="AK47" s="46"/>
      <c r="AL47" s="43" t="str">
        <f>IF(AA47=1,IF(AK47=1,LOOKUP(AC47,'Tabela eletroduto'!$A$8:$A$25,'Tabela eletroduto'!$B$8:$B$25),IF(AK47=2,LOOKUP(AC47,'Tabela eletroduto'!$A$8:$A$25,'Tabela eletroduto'!$C$8:$C$25),IF(AK47=3,LOOKUP(AC47,'Tabela eletroduto'!$A$8:$A$25,'Tabela eletroduto'!$D$8:$D$25),IF(OR(AK47&gt;3,AK47&lt;1,AA47&lt;2,AA47&gt;3),"-")))),"-")</f>
        <v>-</v>
      </c>
      <c r="AM47" s="43" t="str">
        <f>IF(AA47=2,IF(AC47&gt;=25,LOOKUP(AC47,'Tabela eletroduto'!$A$32:$A$43,'Tabela eletroduto'!$D$32:$D$43)),"-")</f>
        <v>-</v>
      </c>
      <c r="AN47" s="43" t="str">
        <f t="shared" si="10"/>
        <v>-</v>
      </c>
      <c r="AO47" s="34"/>
      <c r="AP47" s="34"/>
      <c r="AQ47" s="34"/>
      <c r="AR47" s="48" t="str">
        <f t="shared" si="11"/>
        <v>-</v>
      </c>
      <c r="AS47" s="46"/>
      <c r="AT47" s="48" t="str">
        <f t="shared" si="12"/>
        <v>-</v>
      </c>
      <c r="AU47" s="49"/>
      <c r="AV47" s="49"/>
      <c r="AW47" s="49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</row>
    <row r="48" spans="1:73" s="32" customFormat="1" hidden="1">
      <c r="A48" s="35">
        <v>40</v>
      </c>
      <c r="B48" s="34"/>
      <c r="C48" s="36"/>
      <c r="D48" s="37"/>
      <c r="E48" s="38"/>
      <c r="F48" s="62"/>
      <c r="G48" s="39"/>
      <c r="H48" s="39"/>
      <c r="I48" s="40">
        <f t="shared" si="0"/>
        <v>0</v>
      </c>
      <c r="J48" s="40">
        <f t="shared" si="1"/>
        <v>0</v>
      </c>
      <c r="K48" s="37"/>
      <c r="L48" s="40">
        <f>IF(K48=K47,0,SUMIF(K48:$K$60,K48,I48:$I$60))</f>
        <v>0</v>
      </c>
      <c r="M48" s="40">
        <f>IF(K48=K47,0,SUMIF(K48:$K$60,K48,J48:$J$60))</f>
        <v>0</v>
      </c>
      <c r="N48" s="39"/>
      <c r="O48" s="40">
        <f t="shared" si="4"/>
        <v>0</v>
      </c>
      <c r="P48" s="40">
        <f t="shared" si="5"/>
        <v>0</v>
      </c>
      <c r="Q48" s="75"/>
      <c r="R48" s="77"/>
      <c r="S48" s="76" t="str">
        <f t="shared" si="2"/>
        <v>-</v>
      </c>
      <c r="T48" s="42"/>
      <c r="U48" s="42"/>
      <c r="V48" s="41"/>
      <c r="W48" s="106" t="str">
        <f t="shared" si="6"/>
        <v>-</v>
      </c>
      <c r="X48" s="44"/>
      <c r="Y48" s="44"/>
      <c r="Z48" s="45" t="str">
        <f t="shared" si="7"/>
        <v>-</v>
      </c>
      <c r="AA48" s="46">
        <v>1</v>
      </c>
      <c r="AB48" s="46"/>
      <c r="AC48" s="98"/>
      <c r="AD48" s="45" t="str">
        <f t="shared" si="8"/>
        <v>-</v>
      </c>
      <c r="AE48" s="45" t="str">
        <f t="shared" si="9"/>
        <v>-</v>
      </c>
      <c r="AF48" s="47" t="str">
        <f t="shared" si="13"/>
        <v>-</v>
      </c>
      <c r="AG48" s="46"/>
      <c r="AH48" s="98"/>
      <c r="AI48" s="46"/>
      <c r="AJ48" s="98"/>
      <c r="AK48" s="46"/>
      <c r="AL48" s="43" t="str">
        <f>IF(AA48=1,IF(AK48=1,LOOKUP(AC48,'Tabela eletroduto'!$A$8:$A$25,'Tabela eletroduto'!$B$8:$B$25),IF(AK48=2,LOOKUP(AC48,'Tabela eletroduto'!$A$8:$A$25,'Tabela eletroduto'!$C$8:$C$25),IF(AK48=3,LOOKUP(AC48,'Tabela eletroduto'!$A$8:$A$25,'Tabela eletroduto'!$D$8:$D$25),IF(OR(AK48&gt;3,AK48&lt;1,AA48&lt;2,AA48&gt;3),"-")))),"-")</f>
        <v>-</v>
      </c>
      <c r="AM48" s="43" t="str">
        <f>IF(AA48=2,IF(AC48&gt;=25,LOOKUP(AC48,'Tabela eletroduto'!$A$32:$A$43,'Tabela eletroduto'!$D$32:$D$43)),"-")</f>
        <v>-</v>
      </c>
      <c r="AN48" s="43" t="str">
        <f t="shared" si="10"/>
        <v>-</v>
      </c>
      <c r="AO48" s="34"/>
      <c r="AP48" s="34"/>
      <c r="AQ48" s="34"/>
      <c r="AR48" s="48" t="str">
        <f t="shared" si="11"/>
        <v>-</v>
      </c>
      <c r="AS48" s="46"/>
      <c r="AT48" s="48" t="str">
        <f t="shared" si="12"/>
        <v>-</v>
      </c>
      <c r="AU48" s="49"/>
      <c r="AV48" s="49"/>
      <c r="AW48" s="49"/>
      <c r="AX48" s="104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</row>
    <row r="49" spans="1:73" s="32" customFormat="1" hidden="1">
      <c r="A49" s="35">
        <v>41</v>
      </c>
      <c r="B49" s="34"/>
      <c r="C49" s="36"/>
      <c r="D49" s="37"/>
      <c r="E49" s="38"/>
      <c r="F49" s="62"/>
      <c r="G49" s="39"/>
      <c r="H49" s="39"/>
      <c r="I49" s="40">
        <f t="shared" si="0"/>
        <v>0</v>
      </c>
      <c r="J49" s="40">
        <f t="shared" si="1"/>
        <v>0</v>
      </c>
      <c r="K49" s="37"/>
      <c r="L49" s="40">
        <f>IF(K49=K48,0,SUMIF(K49:$K$60,K49,I49:$I$60))</f>
        <v>0</v>
      </c>
      <c r="M49" s="40">
        <f>IF(K49=K48,0,SUMIF(K49:$K$60,K49,J49:$J$60))</f>
        <v>0</v>
      </c>
      <c r="N49" s="39"/>
      <c r="O49" s="40">
        <f t="shared" si="4"/>
        <v>0</v>
      </c>
      <c r="P49" s="40">
        <f t="shared" si="5"/>
        <v>0</v>
      </c>
      <c r="Q49" s="75"/>
      <c r="R49" s="77"/>
      <c r="S49" s="76" t="str">
        <f t="shared" si="2"/>
        <v>-</v>
      </c>
      <c r="T49" s="42"/>
      <c r="U49" s="42"/>
      <c r="V49" s="41"/>
      <c r="W49" s="106" t="str">
        <f t="shared" si="6"/>
        <v>-</v>
      </c>
      <c r="X49" s="44"/>
      <c r="Y49" s="44"/>
      <c r="Z49" s="45" t="str">
        <f t="shared" si="7"/>
        <v>-</v>
      </c>
      <c r="AA49" s="46">
        <v>1</v>
      </c>
      <c r="AB49" s="46"/>
      <c r="AC49" s="98"/>
      <c r="AD49" s="45" t="str">
        <f t="shared" si="8"/>
        <v>-</v>
      </c>
      <c r="AE49" s="45" t="str">
        <f t="shared" si="9"/>
        <v>-</v>
      </c>
      <c r="AF49" s="47" t="str">
        <f t="shared" si="13"/>
        <v>-</v>
      </c>
      <c r="AG49" s="46"/>
      <c r="AH49" s="98"/>
      <c r="AI49" s="46"/>
      <c r="AJ49" s="98"/>
      <c r="AK49" s="46"/>
      <c r="AL49" s="43" t="str">
        <f>IF(AA49=1,IF(AK49=1,LOOKUP(AC49,'Tabela eletroduto'!$A$8:$A$25,'Tabela eletroduto'!$B$8:$B$25),IF(AK49=2,LOOKUP(AC49,'Tabela eletroduto'!$A$8:$A$25,'Tabela eletroduto'!$C$8:$C$25),IF(AK49=3,LOOKUP(AC49,'Tabela eletroduto'!$A$8:$A$25,'Tabela eletroduto'!$D$8:$D$25),IF(OR(AK49&gt;3,AK49&lt;1,AA49&lt;2,AA49&gt;3),"-")))),"-")</f>
        <v>-</v>
      </c>
      <c r="AM49" s="43" t="str">
        <f>IF(AA49=2,IF(AC49&gt;=25,LOOKUP(AC49,'Tabela eletroduto'!$A$32:$A$43,'Tabela eletroduto'!$D$32:$D$43)),"-")</f>
        <v>-</v>
      </c>
      <c r="AN49" s="43" t="str">
        <f t="shared" si="10"/>
        <v>-</v>
      </c>
      <c r="AO49" s="34"/>
      <c r="AP49" s="34"/>
      <c r="AQ49" s="34"/>
      <c r="AR49" s="48" t="str">
        <f t="shared" si="11"/>
        <v>-</v>
      </c>
      <c r="AS49" s="46"/>
      <c r="AT49" s="48" t="str">
        <f t="shared" si="12"/>
        <v>-</v>
      </c>
      <c r="AU49" s="49"/>
      <c r="AV49" s="49"/>
      <c r="AW49" s="49"/>
      <c r="AX49" s="104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</row>
    <row r="50" spans="1:73" s="32" customFormat="1" hidden="1">
      <c r="A50" s="35">
        <v>42</v>
      </c>
      <c r="B50" s="34"/>
      <c r="C50" s="36"/>
      <c r="D50" s="37"/>
      <c r="E50" s="38"/>
      <c r="F50" s="62"/>
      <c r="G50" s="39"/>
      <c r="H50" s="39"/>
      <c r="I50" s="40">
        <f t="shared" si="0"/>
        <v>0</v>
      </c>
      <c r="J50" s="40">
        <f t="shared" si="1"/>
        <v>0</v>
      </c>
      <c r="K50" s="37"/>
      <c r="L50" s="40">
        <f>IF(K50=K49,0,SUMIF(K50:$K$60,K50,I50:$I$60))</f>
        <v>0</v>
      </c>
      <c r="M50" s="40">
        <f>IF(K50=K49,0,SUMIF(K50:$K$60,K50,J50:$J$60))</f>
        <v>0</v>
      </c>
      <c r="N50" s="39"/>
      <c r="O50" s="40">
        <f t="shared" si="4"/>
        <v>0</v>
      </c>
      <c r="P50" s="40">
        <f t="shared" si="5"/>
        <v>0</v>
      </c>
      <c r="Q50" s="75"/>
      <c r="R50" s="77"/>
      <c r="S50" s="76" t="str">
        <f t="shared" si="2"/>
        <v>-</v>
      </c>
      <c r="T50" s="42"/>
      <c r="U50" s="42"/>
      <c r="V50" s="41"/>
      <c r="W50" s="106" t="str">
        <f t="shared" si="6"/>
        <v>-</v>
      </c>
      <c r="X50" s="44"/>
      <c r="Y50" s="44"/>
      <c r="Z50" s="45" t="str">
        <f t="shared" si="7"/>
        <v>-</v>
      </c>
      <c r="AA50" s="46">
        <v>1</v>
      </c>
      <c r="AB50" s="46"/>
      <c r="AC50" s="98"/>
      <c r="AD50" s="45" t="str">
        <f t="shared" si="8"/>
        <v>-</v>
      </c>
      <c r="AE50" s="45" t="str">
        <f t="shared" si="9"/>
        <v>-</v>
      </c>
      <c r="AF50" s="47" t="str">
        <f t="shared" si="13"/>
        <v>-</v>
      </c>
      <c r="AG50" s="46"/>
      <c r="AH50" s="98"/>
      <c r="AI50" s="46"/>
      <c r="AJ50" s="98"/>
      <c r="AK50" s="46"/>
      <c r="AL50" s="43" t="str">
        <f>IF(AA50=1,IF(AK50=1,LOOKUP(AC50,'Tabela eletroduto'!$A$8:$A$25,'Tabela eletroduto'!$B$8:$B$25),IF(AK50=2,LOOKUP(AC50,'Tabela eletroduto'!$A$8:$A$25,'Tabela eletroduto'!$C$8:$C$25),IF(AK50=3,LOOKUP(AC50,'Tabela eletroduto'!$A$8:$A$25,'Tabela eletroduto'!$D$8:$D$25),IF(OR(AK50&gt;3,AK50&lt;1,AA50&lt;2,AA50&gt;3),"-")))),"-")</f>
        <v>-</v>
      </c>
      <c r="AM50" s="43" t="str">
        <f>IF(AA50=2,IF(AC50&gt;=25,LOOKUP(AC50,'Tabela eletroduto'!$A$32:$A$43,'Tabela eletroduto'!$D$32:$D$43)),"-")</f>
        <v>-</v>
      </c>
      <c r="AN50" s="43" t="str">
        <f t="shared" si="10"/>
        <v>-</v>
      </c>
      <c r="AO50" s="34"/>
      <c r="AP50" s="34"/>
      <c r="AQ50" s="34"/>
      <c r="AR50" s="48" t="str">
        <f t="shared" si="11"/>
        <v>-</v>
      </c>
      <c r="AS50" s="46"/>
      <c r="AT50" s="48" t="str">
        <f t="shared" si="12"/>
        <v>-</v>
      </c>
      <c r="AU50" s="49"/>
      <c r="AV50" s="49"/>
      <c r="AW50" s="49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</row>
    <row r="51" spans="1:73" s="32" customFormat="1" hidden="1">
      <c r="A51" s="35">
        <v>43</v>
      </c>
      <c r="B51" s="34"/>
      <c r="C51" s="36"/>
      <c r="D51" s="37"/>
      <c r="E51" s="38"/>
      <c r="F51" s="62"/>
      <c r="G51" s="39"/>
      <c r="H51" s="39"/>
      <c r="I51" s="40">
        <f t="shared" si="0"/>
        <v>0</v>
      </c>
      <c r="J51" s="40">
        <f t="shared" si="1"/>
        <v>0</v>
      </c>
      <c r="K51" s="37"/>
      <c r="L51" s="40">
        <f>IF(K51=K50,0,SUMIF(K51:$K$60,K51,I51:$I$60))</f>
        <v>0</v>
      </c>
      <c r="M51" s="40">
        <f>IF(K51=K50,0,SUMIF(K51:$K$60,K51,J51:$J$60))</f>
        <v>0</v>
      </c>
      <c r="N51" s="39"/>
      <c r="O51" s="40">
        <f t="shared" si="4"/>
        <v>0</v>
      </c>
      <c r="P51" s="40">
        <f t="shared" si="5"/>
        <v>0</v>
      </c>
      <c r="Q51" s="75"/>
      <c r="R51" s="77"/>
      <c r="S51" s="76" t="str">
        <f t="shared" si="2"/>
        <v>-</v>
      </c>
      <c r="T51" s="42"/>
      <c r="U51" s="42"/>
      <c r="V51" s="41"/>
      <c r="W51" s="106" t="str">
        <f t="shared" si="6"/>
        <v>-</v>
      </c>
      <c r="X51" s="44"/>
      <c r="Y51" s="44"/>
      <c r="Z51" s="45" t="str">
        <f t="shared" si="7"/>
        <v>-</v>
      </c>
      <c r="AA51" s="46">
        <v>1</v>
      </c>
      <c r="AB51" s="46"/>
      <c r="AC51" s="98"/>
      <c r="AD51" s="45" t="str">
        <f t="shared" si="8"/>
        <v>-</v>
      </c>
      <c r="AE51" s="45" t="str">
        <f t="shared" si="9"/>
        <v>-</v>
      </c>
      <c r="AF51" s="47" t="str">
        <f t="shared" si="13"/>
        <v>-</v>
      </c>
      <c r="AG51" s="46"/>
      <c r="AH51" s="98"/>
      <c r="AI51" s="46"/>
      <c r="AJ51" s="98"/>
      <c r="AK51" s="46"/>
      <c r="AL51" s="43" t="str">
        <f>IF(AA51=1,IF(AK51=1,LOOKUP(AC51,'Tabela eletroduto'!$A$8:$A$25,'Tabela eletroduto'!$B$8:$B$25),IF(AK51=2,LOOKUP(AC51,'Tabela eletroduto'!$A$8:$A$25,'Tabela eletroduto'!$C$8:$C$25),IF(AK51=3,LOOKUP(AC51,'Tabela eletroduto'!$A$8:$A$25,'Tabela eletroduto'!$D$8:$D$25),IF(OR(AK51&gt;3,AK51&lt;1,AA51&lt;2,AA51&gt;3),"-")))),"-")</f>
        <v>-</v>
      </c>
      <c r="AM51" s="43" t="str">
        <f>IF(AA51=2,IF(AC51&gt;=25,LOOKUP(AC51,'Tabela eletroduto'!$A$32:$A$43,'Tabela eletroduto'!$D$32:$D$43)),"-")</f>
        <v>-</v>
      </c>
      <c r="AN51" s="43" t="str">
        <f t="shared" si="10"/>
        <v>-</v>
      </c>
      <c r="AO51" s="34"/>
      <c r="AP51" s="34"/>
      <c r="AQ51" s="34"/>
      <c r="AR51" s="48" t="str">
        <f t="shared" si="11"/>
        <v>-</v>
      </c>
      <c r="AS51" s="46"/>
      <c r="AT51" s="48" t="str">
        <f t="shared" si="12"/>
        <v>-</v>
      </c>
      <c r="AU51" s="49"/>
      <c r="AV51" s="49"/>
      <c r="AW51" s="49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</row>
    <row r="52" spans="1:73" s="32" customFormat="1" hidden="1">
      <c r="A52" s="35">
        <v>44</v>
      </c>
      <c r="B52" s="34"/>
      <c r="C52" s="36"/>
      <c r="D52" s="37"/>
      <c r="E52" s="38"/>
      <c r="F52" s="62"/>
      <c r="G52" s="39"/>
      <c r="H52" s="39"/>
      <c r="I52" s="40">
        <f t="shared" si="0"/>
        <v>0</v>
      </c>
      <c r="J52" s="40">
        <f t="shared" si="1"/>
        <v>0</v>
      </c>
      <c r="K52" s="37"/>
      <c r="L52" s="40">
        <f>IF(K52=K51,0,SUMIF(K52:$K$60,K52,I52:$I$60))</f>
        <v>0</v>
      </c>
      <c r="M52" s="40">
        <f>IF(K52=K51,0,SUMIF(K52:$K$60,K52,J52:$J$60))</f>
        <v>0</v>
      </c>
      <c r="N52" s="39"/>
      <c r="O52" s="40">
        <f t="shared" si="4"/>
        <v>0</v>
      </c>
      <c r="P52" s="40">
        <f t="shared" si="5"/>
        <v>0</v>
      </c>
      <c r="Q52" s="75"/>
      <c r="R52" s="77"/>
      <c r="S52" s="76" t="str">
        <f t="shared" si="2"/>
        <v>-</v>
      </c>
      <c r="T52" s="42"/>
      <c r="U52" s="42"/>
      <c r="V52" s="41"/>
      <c r="W52" s="106" t="str">
        <f t="shared" si="6"/>
        <v>-</v>
      </c>
      <c r="X52" s="44"/>
      <c r="Y52" s="44"/>
      <c r="Z52" s="45" t="str">
        <f t="shared" si="7"/>
        <v>-</v>
      </c>
      <c r="AA52" s="46">
        <v>1</v>
      </c>
      <c r="AB52" s="46"/>
      <c r="AC52" s="98"/>
      <c r="AD52" s="45" t="str">
        <f t="shared" si="8"/>
        <v>-</v>
      </c>
      <c r="AE52" s="45" t="str">
        <f t="shared" si="9"/>
        <v>-</v>
      </c>
      <c r="AF52" s="47" t="str">
        <f t="shared" si="13"/>
        <v>-</v>
      </c>
      <c r="AG52" s="46"/>
      <c r="AH52" s="98"/>
      <c r="AI52" s="46"/>
      <c r="AJ52" s="98"/>
      <c r="AK52" s="46"/>
      <c r="AL52" s="43" t="str">
        <f>IF(AA52=1,IF(AK52=1,LOOKUP(AC52,'Tabela eletroduto'!$A$8:$A$25,'Tabela eletroduto'!$B$8:$B$25),IF(AK52=2,LOOKUP(AC52,'Tabela eletroduto'!$A$8:$A$25,'Tabela eletroduto'!$C$8:$C$25),IF(AK52=3,LOOKUP(AC52,'Tabela eletroduto'!$A$8:$A$25,'Tabela eletroduto'!$D$8:$D$25),IF(OR(AK52&gt;3,AK52&lt;1,AA52&lt;2,AA52&gt;3),"-")))),"-")</f>
        <v>-</v>
      </c>
      <c r="AM52" s="43" t="str">
        <f>IF(AA52=2,IF(AC52&gt;=25,LOOKUP(AC52,'Tabela eletroduto'!$A$32:$A$43,'Tabela eletroduto'!$D$32:$D$43)),"-")</f>
        <v>-</v>
      </c>
      <c r="AN52" s="43" t="str">
        <f t="shared" si="10"/>
        <v>-</v>
      </c>
      <c r="AO52" s="34"/>
      <c r="AP52" s="34"/>
      <c r="AQ52" s="34"/>
      <c r="AR52" s="48" t="str">
        <f t="shared" si="11"/>
        <v>-</v>
      </c>
      <c r="AS52" s="46"/>
      <c r="AT52" s="48" t="str">
        <f t="shared" si="12"/>
        <v>-</v>
      </c>
      <c r="AU52" s="49"/>
      <c r="AV52" s="49"/>
      <c r="AW52" s="49"/>
      <c r="AX52" s="104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</row>
    <row r="53" spans="1:73" s="32" customFormat="1" hidden="1">
      <c r="A53" s="35">
        <v>45</v>
      </c>
      <c r="B53" s="34"/>
      <c r="C53" s="36"/>
      <c r="D53" s="37"/>
      <c r="E53" s="38"/>
      <c r="F53" s="62"/>
      <c r="G53" s="39"/>
      <c r="H53" s="39"/>
      <c r="I53" s="40">
        <f t="shared" si="0"/>
        <v>0</v>
      </c>
      <c r="J53" s="40">
        <f t="shared" si="1"/>
        <v>0</v>
      </c>
      <c r="K53" s="37"/>
      <c r="L53" s="40">
        <f>IF(K53=K52,0,SUMIF(K53:$K$60,K53,I53:$I$60))</f>
        <v>0</v>
      </c>
      <c r="M53" s="40">
        <f>IF(K53=K52,0,SUMIF(K53:$K$60,K53,J53:$J$60))</f>
        <v>0</v>
      </c>
      <c r="N53" s="39"/>
      <c r="O53" s="40">
        <f t="shared" si="4"/>
        <v>0</v>
      </c>
      <c r="P53" s="40">
        <f t="shared" si="5"/>
        <v>0</v>
      </c>
      <c r="Q53" s="75"/>
      <c r="R53" s="77"/>
      <c r="S53" s="76" t="str">
        <f t="shared" si="2"/>
        <v>-</v>
      </c>
      <c r="T53" s="42"/>
      <c r="U53" s="42"/>
      <c r="V53" s="41"/>
      <c r="W53" s="106" t="str">
        <f t="shared" si="6"/>
        <v>-</v>
      </c>
      <c r="X53" s="44"/>
      <c r="Y53" s="44"/>
      <c r="Z53" s="45" t="str">
        <f t="shared" si="7"/>
        <v>-</v>
      </c>
      <c r="AA53" s="46">
        <v>1</v>
      </c>
      <c r="AB53" s="46"/>
      <c r="AC53" s="98"/>
      <c r="AD53" s="45" t="str">
        <f t="shared" si="8"/>
        <v>-</v>
      </c>
      <c r="AE53" s="45" t="str">
        <f t="shared" si="9"/>
        <v>-</v>
      </c>
      <c r="AF53" s="47" t="str">
        <f t="shared" si="13"/>
        <v>-</v>
      </c>
      <c r="AG53" s="46"/>
      <c r="AH53" s="98"/>
      <c r="AI53" s="46"/>
      <c r="AJ53" s="98"/>
      <c r="AK53" s="46"/>
      <c r="AL53" s="43" t="str">
        <f>IF(AA53=1,IF(AK53=1,LOOKUP(AC53,'Tabela eletroduto'!$A$8:$A$25,'Tabela eletroduto'!$B$8:$B$25),IF(AK53=2,LOOKUP(AC53,'Tabela eletroduto'!$A$8:$A$25,'Tabela eletroduto'!$C$8:$C$25),IF(AK53=3,LOOKUP(AC53,'Tabela eletroduto'!$A$8:$A$25,'Tabela eletroduto'!$D$8:$D$25),IF(OR(AK53&gt;3,AK53&lt;1,AA53&lt;2,AA53&gt;3),"-")))),"-")</f>
        <v>-</v>
      </c>
      <c r="AM53" s="43" t="str">
        <f>IF(AA53=2,IF(AC53&gt;=25,LOOKUP(AC53,'Tabela eletroduto'!$A$32:$A$43,'Tabela eletroduto'!$D$32:$D$43)),"-")</f>
        <v>-</v>
      </c>
      <c r="AN53" s="43" t="str">
        <f t="shared" si="10"/>
        <v>-</v>
      </c>
      <c r="AO53" s="34"/>
      <c r="AP53" s="34"/>
      <c r="AQ53" s="34"/>
      <c r="AR53" s="48" t="str">
        <f t="shared" si="11"/>
        <v>-</v>
      </c>
      <c r="AS53" s="46"/>
      <c r="AT53" s="48" t="str">
        <f t="shared" si="12"/>
        <v>-</v>
      </c>
      <c r="AU53" s="49"/>
      <c r="AV53" s="49"/>
      <c r="AW53" s="49"/>
      <c r="AX53" s="104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</row>
    <row r="54" spans="1:73" s="32" customFormat="1" hidden="1">
      <c r="A54" s="35">
        <v>46</v>
      </c>
      <c r="B54" s="34"/>
      <c r="C54" s="36"/>
      <c r="D54" s="37"/>
      <c r="E54" s="38"/>
      <c r="F54" s="62"/>
      <c r="G54" s="39"/>
      <c r="H54" s="39"/>
      <c r="I54" s="40">
        <f t="shared" si="0"/>
        <v>0</v>
      </c>
      <c r="J54" s="40">
        <f t="shared" si="1"/>
        <v>0</v>
      </c>
      <c r="K54" s="37"/>
      <c r="L54" s="40">
        <f>IF(K54=K53,0,SUMIF(K54:$K$60,K54,I54:$I$60))</f>
        <v>0</v>
      </c>
      <c r="M54" s="40">
        <f>IF(K54=K53,0,SUMIF(K54:$K$60,K54,J54:$J$60))</f>
        <v>0</v>
      </c>
      <c r="N54" s="39"/>
      <c r="O54" s="40">
        <f t="shared" si="4"/>
        <v>0</v>
      </c>
      <c r="P54" s="40">
        <f t="shared" si="5"/>
        <v>0</v>
      </c>
      <c r="Q54" s="75"/>
      <c r="R54" s="77"/>
      <c r="S54" s="76" t="str">
        <f t="shared" si="2"/>
        <v>-</v>
      </c>
      <c r="T54" s="42"/>
      <c r="U54" s="42"/>
      <c r="V54" s="41"/>
      <c r="W54" s="106" t="str">
        <f t="shared" si="6"/>
        <v>-</v>
      </c>
      <c r="X54" s="44"/>
      <c r="Y54" s="44"/>
      <c r="Z54" s="45" t="str">
        <f t="shared" si="7"/>
        <v>-</v>
      </c>
      <c r="AA54" s="46">
        <v>1</v>
      </c>
      <c r="AB54" s="46"/>
      <c r="AC54" s="98"/>
      <c r="AD54" s="45" t="str">
        <f t="shared" si="8"/>
        <v>-</v>
      </c>
      <c r="AE54" s="45" t="str">
        <f t="shared" si="9"/>
        <v>-</v>
      </c>
      <c r="AF54" s="47" t="str">
        <f t="shared" si="13"/>
        <v>-</v>
      </c>
      <c r="AG54" s="46"/>
      <c r="AH54" s="98"/>
      <c r="AI54" s="46"/>
      <c r="AJ54" s="98"/>
      <c r="AK54" s="46"/>
      <c r="AL54" s="43" t="str">
        <f>IF(AA54=1,IF(AK54=1,LOOKUP(AC54,'Tabela eletroduto'!$A$8:$A$25,'Tabela eletroduto'!$B$8:$B$25),IF(AK54=2,LOOKUP(AC54,'Tabela eletroduto'!$A$8:$A$25,'Tabela eletroduto'!$C$8:$C$25),IF(AK54=3,LOOKUP(AC54,'Tabela eletroduto'!$A$8:$A$25,'Tabela eletroduto'!$D$8:$D$25),IF(OR(AK54&gt;3,AK54&lt;1,AA54&lt;2,AA54&gt;3),"-")))),"-")</f>
        <v>-</v>
      </c>
      <c r="AM54" s="43" t="str">
        <f>IF(AA54=2,IF(AC54&gt;=25,LOOKUP(AC54,'Tabela eletroduto'!$A$32:$A$43,'Tabela eletroduto'!$D$32:$D$43)),"-")</f>
        <v>-</v>
      </c>
      <c r="AN54" s="43" t="str">
        <f t="shared" si="10"/>
        <v>-</v>
      </c>
      <c r="AO54" s="34"/>
      <c r="AP54" s="34"/>
      <c r="AQ54" s="34"/>
      <c r="AR54" s="48" t="str">
        <f t="shared" si="11"/>
        <v>-</v>
      </c>
      <c r="AS54" s="46"/>
      <c r="AT54" s="48" t="str">
        <f t="shared" si="12"/>
        <v>-</v>
      </c>
      <c r="AU54" s="49"/>
      <c r="AV54" s="49"/>
      <c r="AW54" s="49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</row>
    <row r="55" spans="1:73" s="32" customFormat="1" hidden="1">
      <c r="A55" s="35">
        <v>47</v>
      </c>
      <c r="B55" s="34"/>
      <c r="C55" s="36"/>
      <c r="D55" s="37"/>
      <c r="E55" s="38"/>
      <c r="F55" s="62"/>
      <c r="G55" s="39"/>
      <c r="H55" s="39"/>
      <c r="I55" s="40">
        <f t="shared" si="0"/>
        <v>0</v>
      </c>
      <c r="J55" s="40">
        <f t="shared" si="1"/>
        <v>0</v>
      </c>
      <c r="K55" s="37"/>
      <c r="L55" s="40">
        <f>IF(K55=K54,0,SUMIF(K55:$K$60,K55,I55:$I$60))</f>
        <v>0</v>
      </c>
      <c r="M55" s="40">
        <f>IF(K55=K54,0,SUMIF(K55:$K$60,K55,J55:$J$60))</f>
        <v>0</v>
      </c>
      <c r="N55" s="39"/>
      <c r="O55" s="40">
        <f t="shared" si="4"/>
        <v>0</v>
      </c>
      <c r="P55" s="40">
        <f t="shared" si="5"/>
        <v>0</v>
      </c>
      <c r="Q55" s="75"/>
      <c r="R55" s="77"/>
      <c r="S55" s="76" t="str">
        <f t="shared" si="2"/>
        <v>-</v>
      </c>
      <c r="T55" s="42"/>
      <c r="U55" s="42"/>
      <c r="V55" s="41"/>
      <c r="W55" s="106" t="str">
        <f t="shared" si="6"/>
        <v>-</v>
      </c>
      <c r="X55" s="44"/>
      <c r="Y55" s="44"/>
      <c r="Z55" s="45" t="str">
        <f t="shared" si="7"/>
        <v>-</v>
      </c>
      <c r="AA55" s="46">
        <v>1</v>
      </c>
      <c r="AB55" s="46"/>
      <c r="AC55" s="98"/>
      <c r="AD55" s="45" t="str">
        <f t="shared" si="8"/>
        <v>-</v>
      </c>
      <c r="AE55" s="45" t="str">
        <f t="shared" si="9"/>
        <v>-</v>
      </c>
      <c r="AF55" s="47" t="str">
        <f t="shared" si="13"/>
        <v>-</v>
      </c>
      <c r="AG55" s="46"/>
      <c r="AH55" s="98"/>
      <c r="AI55" s="46"/>
      <c r="AJ55" s="98"/>
      <c r="AK55" s="46"/>
      <c r="AL55" s="43" t="str">
        <f>IF(AA55=1,IF(AK55=1,LOOKUP(AC55,'Tabela eletroduto'!$A$8:$A$25,'Tabela eletroduto'!$B$8:$B$25),IF(AK55=2,LOOKUP(AC55,'Tabela eletroduto'!$A$8:$A$25,'Tabela eletroduto'!$C$8:$C$25),IF(AK55=3,LOOKUP(AC55,'Tabela eletroduto'!$A$8:$A$25,'Tabela eletroduto'!$D$8:$D$25),IF(OR(AK55&gt;3,AK55&lt;1,AA55&lt;2,AA55&gt;3),"-")))),"-")</f>
        <v>-</v>
      </c>
      <c r="AM55" s="43" t="str">
        <f>IF(AA55=2,IF(AC55&gt;=25,LOOKUP(AC55,'Tabela eletroduto'!$A$32:$A$43,'Tabela eletroduto'!$D$32:$D$43)),"-")</f>
        <v>-</v>
      </c>
      <c r="AN55" s="43" t="str">
        <f t="shared" si="10"/>
        <v>-</v>
      </c>
      <c r="AO55" s="34"/>
      <c r="AP55" s="34"/>
      <c r="AQ55" s="34"/>
      <c r="AR55" s="48" t="str">
        <f t="shared" si="11"/>
        <v>-</v>
      </c>
      <c r="AS55" s="46"/>
      <c r="AT55" s="48" t="str">
        <f t="shared" si="12"/>
        <v>-</v>
      </c>
      <c r="AU55" s="49"/>
      <c r="AV55" s="49"/>
      <c r="AW55" s="4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</row>
    <row r="56" spans="1:73" s="32" customFormat="1" hidden="1">
      <c r="A56" s="35">
        <v>48</v>
      </c>
      <c r="B56" s="34"/>
      <c r="C56" s="36"/>
      <c r="D56" s="37"/>
      <c r="E56" s="38"/>
      <c r="F56" s="62"/>
      <c r="G56" s="39"/>
      <c r="H56" s="39"/>
      <c r="I56" s="40">
        <f t="shared" si="0"/>
        <v>0</v>
      </c>
      <c r="J56" s="40">
        <f t="shared" si="1"/>
        <v>0</v>
      </c>
      <c r="K56" s="37"/>
      <c r="L56" s="40">
        <f>IF(K56=K55,0,SUMIF(K56:$K$60,K56,I56:$I$60))</f>
        <v>0</v>
      </c>
      <c r="M56" s="40">
        <f>IF(K56=K55,0,SUMIF(K56:$K$60,K56,J56:$J$60))</f>
        <v>0</v>
      </c>
      <c r="N56" s="39"/>
      <c r="O56" s="40">
        <f t="shared" si="4"/>
        <v>0</v>
      </c>
      <c r="P56" s="40">
        <f t="shared" si="5"/>
        <v>0</v>
      </c>
      <c r="Q56" s="75"/>
      <c r="R56" s="77"/>
      <c r="S56" s="76" t="str">
        <f t="shared" si="2"/>
        <v>-</v>
      </c>
      <c r="T56" s="42"/>
      <c r="U56" s="42"/>
      <c r="V56" s="41"/>
      <c r="W56" s="106" t="str">
        <f t="shared" si="6"/>
        <v>-</v>
      </c>
      <c r="X56" s="44"/>
      <c r="Y56" s="44"/>
      <c r="Z56" s="45" t="str">
        <f t="shared" si="7"/>
        <v>-</v>
      </c>
      <c r="AA56" s="46">
        <v>1</v>
      </c>
      <c r="AB56" s="46"/>
      <c r="AC56" s="98"/>
      <c r="AD56" s="45" t="str">
        <f t="shared" si="8"/>
        <v>-</v>
      </c>
      <c r="AE56" s="45" t="str">
        <f t="shared" si="9"/>
        <v>-</v>
      </c>
      <c r="AF56" s="47" t="str">
        <f t="shared" si="13"/>
        <v>-</v>
      </c>
      <c r="AG56" s="46"/>
      <c r="AH56" s="98"/>
      <c r="AI56" s="46"/>
      <c r="AJ56" s="98"/>
      <c r="AK56" s="46"/>
      <c r="AL56" s="43" t="str">
        <f>IF(AA56=1,IF(AK56=1,LOOKUP(AC56,'Tabela eletroduto'!$A$8:$A$25,'Tabela eletroduto'!$B$8:$B$25),IF(AK56=2,LOOKUP(AC56,'Tabela eletroduto'!$A$8:$A$25,'Tabela eletroduto'!$C$8:$C$25),IF(AK56=3,LOOKUP(AC56,'Tabela eletroduto'!$A$8:$A$25,'Tabela eletroduto'!$D$8:$D$25),IF(OR(AK56&gt;3,AK56&lt;1,AA56&lt;2,AA56&gt;3),"-")))),"-")</f>
        <v>-</v>
      </c>
      <c r="AM56" s="43" t="str">
        <f>IF(AA56=2,IF(AC56&gt;=25,LOOKUP(AC56,'Tabela eletroduto'!$A$32:$A$43,'Tabela eletroduto'!$D$32:$D$43)),"-")</f>
        <v>-</v>
      </c>
      <c r="AN56" s="43" t="str">
        <f t="shared" si="10"/>
        <v>-</v>
      </c>
      <c r="AO56" s="34"/>
      <c r="AP56" s="34"/>
      <c r="AQ56" s="34"/>
      <c r="AR56" s="48" t="str">
        <f t="shared" si="11"/>
        <v>-</v>
      </c>
      <c r="AS56" s="46"/>
      <c r="AT56" s="48" t="str">
        <f t="shared" si="12"/>
        <v>-</v>
      </c>
      <c r="AU56" s="49"/>
      <c r="AV56" s="49"/>
      <c r="AW56" s="49"/>
      <c r="AX56" s="104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</row>
    <row r="57" spans="1:73" s="32" customFormat="1" hidden="1">
      <c r="A57" s="35">
        <v>49</v>
      </c>
      <c r="B57" s="34"/>
      <c r="C57" s="36"/>
      <c r="D57" s="37"/>
      <c r="E57" s="38"/>
      <c r="F57" s="62"/>
      <c r="G57" s="39"/>
      <c r="H57" s="39"/>
      <c r="I57" s="40">
        <f t="shared" si="0"/>
        <v>0</v>
      </c>
      <c r="J57" s="40">
        <f t="shared" si="1"/>
        <v>0</v>
      </c>
      <c r="K57" s="37"/>
      <c r="L57" s="40">
        <f>IF(K57=K56,0,SUMIF(K57:$K$60,K57,I57:$I$60))</f>
        <v>0</v>
      </c>
      <c r="M57" s="40">
        <f>IF(K57=K56,0,SUMIF(K57:$K$60,K57,J57:$J$60))</f>
        <v>0</v>
      </c>
      <c r="N57" s="39"/>
      <c r="O57" s="40">
        <f t="shared" si="4"/>
        <v>0</v>
      </c>
      <c r="P57" s="40">
        <f t="shared" si="5"/>
        <v>0</v>
      </c>
      <c r="Q57" s="75"/>
      <c r="R57" s="77"/>
      <c r="S57" s="76" t="str">
        <f t="shared" si="2"/>
        <v>-</v>
      </c>
      <c r="T57" s="42"/>
      <c r="U57" s="42"/>
      <c r="V57" s="41"/>
      <c r="W57" s="106" t="str">
        <f t="shared" si="6"/>
        <v>-</v>
      </c>
      <c r="X57" s="44"/>
      <c r="Y57" s="44"/>
      <c r="Z57" s="45" t="str">
        <f t="shared" si="7"/>
        <v>-</v>
      </c>
      <c r="AA57" s="46">
        <v>1</v>
      </c>
      <c r="AB57" s="46"/>
      <c r="AC57" s="98"/>
      <c r="AD57" s="45" t="str">
        <f t="shared" si="8"/>
        <v>-</v>
      </c>
      <c r="AE57" s="45" t="str">
        <f t="shared" si="9"/>
        <v>-</v>
      </c>
      <c r="AF57" s="47" t="str">
        <f t="shared" si="13"/>
        <v>-</v>
      </c>
      <c r="AG57" s="46"/>
      <c r="AH57" s="98"/>
      <c r="AI57" s="46"/>
      <c r="AJ57" s="98"/>
      <c r="AK57" s="46"/>
      <c r="AL57" s="43" t="str">
        <f>IF(AA57=1,IF(AK57=1,LOOKUP(AC57,'Tabela eletroduto'!$A$8:$A$25,'Tabela eletroduto'!$B$8:$B$25),IF(AK57=2,LOOKUP(AC57,'Tabela eletroduto'!$A$8:$A$25,'Tabela eletroduto'!$C$8:$C$25),IF(AK57=3,LOOKUP(AC57,'Tabela eletroduto'!$A$8:$A$25,'Tabela eletroduto'!$D$8:$D$25),IF(OR(AK57&gt;3,AK57&lt;1,AA57&lt;2,AA57&gt;3),"-")))),"-")</f>
        <v>-</v>
      </c>
      <c r="AM57" s="43" t="str">
        <f>IF(AA57=2,IF(AC57&gt;=25,LOOKUP(AC57,'Tabela eletroduto'!$A$32:$A$43,'Tabela eletroduto'!$D$32:$D$43)),"-")</f>
        <v>-</v>
      </c>
      <c r="AN57" s="43" t="str">
        <f t="shared" si="10"/>
        <v>-</v>
      </c>
      <c r="AO57" s="34"/>
      <c r="AP57" s="34"/>
      <c r="AQ57" s="34"/>
      <c r="AR57" s="48" t="str">
        <f t="shared" si="11"/>
        <v>-</v>
      </c>
      <c r="AS57" s="46"/>
      <c r="AT57" s="48" t="str">
        <f t="shared" si="12"/>
        <v>-</v>
      </c>
      <c r="AU57" s="49"/>
      <c r="AV57" s="49"/>
      <c r="AW57" s="4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</row>
    <row r="58" spans="1:73" s="32" customFormat="1" hidden="1">
      <c r="A58" s="35">
        <v>50</v>
      </c>
      <c r="B58" s="34"/>
      <c r="C58" s="36"/>
      <c r="D58" s="37"/>
      <c r="E58" s="38"/>
      <c r="F58" s="62"/>
      <c r="G58" s="39"/>
      <c r="H58" s="39"/>
      <c r="I58" s="40">
        <f t="shared" si="0"/>
        <v>0</v>
      </c>
      <c r="J58" s="40">
        <f t="shared" si="1"/>
        <v>0</v>
      </c>
      <c r="K58" s="37"/>
      <c r="L58" s="40">
        <f>IF(K58=K57,0,SUMIF(K58:$K$60,K58,I58:$I$60))</f>
        <v>0</v>
      </c>
      <c r="M58" s="40">
        <f>IF(K58=K57,0,SUMIF(K58:$K$60,K58,J58:$J$60))</f>
        <v>0</v>
      </c>
      <c r="N58" s="39"/>
      <c r="O58" s="40">
        <f t="shared" si="4"/>
        <v>0</v>
      </c>
      <c r="P58" s="40">
        <f t="shared" si="5"/>
        <v>0</v>
      </c>
      <c r="Q58" s="75"/>
      <c r="R58" s="77"/>
      <c r="S58" s="76" t="str">
        <f t="shared" si="2"/>
        <v>-</v>
      </c>
      <c r="T58" s="42"/>
      <c r="U58" s="42"/>
      <c r="V58" s="41"/>
      <c r="W58" s="106" t="str">
        <f t="shared" si="6"/>
        <v>-</v>
      </c>
      <c r="X58" s="44"/>
      <c r="Y58" s="44"/>
      <c r="Z58" s="45" t="str">
        <f t="shared" si="7"/>
        <v>-</v>
      </c>
      <c r="AA58" s="46">
        <v>1</v>
      </c>
      <c r="AB58" s="46"/>
      <c r="AC58" s="98"/>
      <c r="AD58" s="45" t="str">
        <f t="shared" si="8"/>
        <v>-</v>
      </c>
      <c r="AE58" s="45" t="str">
        <f t="shared" si="9"/>
        <v>-</v>
      </c>
      <c r="AF58" s="47" t="str">
        <f t="shared" si="13"/>
        <v>-</v>
      </c>
      <c r="AG58" s="46"/>
      <c r="AH58" s="98"/>
      <c r="AI58" s="46"/>
      <c r="AJ58" s="98"/>
      <c r="AK58" s="46"/>
      <c r="AL58" s="43" t="str">
        <f>IF(AA58=1,IF(AK58=1,LOOKUP(AC58,'Tabela eletroduto'!$A$8:$A$25,'Tabela eletroduto'!$B$8:$B$25),IF(AK58=2,LOOKUP(AC58,'Tabela eletroduto'!$A$8:$A$25,'Tabela eletroduto'!$C$8:$C$25),IF(AK58=3,LOOKUP(AC58,'Tabela eletroduto'!$A$8:$A$25,'Tabela eletroduto'!$D$8:$D$25),IF(OR(AK58&gt;3,AK58&lt;1,AA58&lt;2,AA58&gt;3),"-")))),"-")</f>
        <v>-</v>
      </c>
      <c r="AM58" s="43" t="str">
        <f>IF(AA58=2,IF(AC58&gt;=25,LOOKUP(AC58,'Tabela eletroduto'!$A$32:$A$43,'Tabela eletroduto'!$D$32:$D$43)),"-")</f>
        <v>-</v>
      </c>
      <c r="AN58" s="43" t="str">
        <f t="shared" si="10"/>
        <v>-</v>
      </c>
      <c r="AO58" s="34"/>
      <c r="AP58" s="34"/>
      <c r="AQ58" s="34"/>
      <c r="AR58" s="48" t="str">
        <f t="shared" si="11"/>
        <v>-</v>
      </c>
      <c r="AS58" s="46"/>
      <c r="AT58" s="48" t="str">
        <f t="shared" si="12"/>
        <v>-</v>
      </c>
      <c r="AU58" s="49"/>
      <c r="AV58" s="49"/>
      <c r="AW58" s="49"/>
      <c r="AX58" s="104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</row>
    <row r="59" spans="1:73" s="32" customFormat="1" hidden="1">
      <c r="A59" s="204">
        <v>13</v>
      </c>
      <c r="B59" s="34" t="s">
        <v>79</v>
      </c>
      <c r="C59" s="36"/>
      <c r="D59" s="37"/>
      <c r="E59" s="38"/>
      <c r="F59" s="62"/>
      <c r="G59" s="39"/>
      <c r="H59" s="39"/>
      <c r="I59" s="40">
        <f t="shared" si="0"/>
        <v>0</v>
      </c>
      <c r="J59" s="40">
        <f t="shared" si="1"/>
        <v>0</v>
      </c>
      <c r="K59" s="103">
        <v>13</v>
      </c>
      <c r="L59" s="40">
        <f>IF(K59=K58,0,SUMIF(K59:$K$60,K59,I59:$I$60))</f>
        <v>0</v>
      </c>
      <c r="M59" s="40">
        <f>IF(K59=K58,0,SUMIF(K59:$K$60,K59,J59:$J$60))</f>
        <v>0</v>
      </c>
      <c r="N59" s="39">
        <v>1</v>
      </c>
      <c r="O59" s="40">
        <f t="shared" si="4"/>
        <v>0</v>
      </c>
      <c r="P59" s="40">
        <f t="shared" si="5"/>
        <v>0</v>
      </c>
      <c r="Q59" s="75">
        <v>1</v>
      </c>
      <c r="R59" s="77">
        <v>220</v>
      </c>
      <c r="S59" s="76" t="str">
        <f t="shared" si="2"/>
        <v>-</v>
      </c>
      <c r="T59" s="42"/>
      <c r="U59" s="42"/>
      <c r="V59" s="41"/>
      <c r="W59" s="106" t="str">
        <f t="shared" si="6"/>
        <v>-</v>
      </c>
      <c r="X59" s="44"/>
      <c r="Y59" s="44"/>
      <c r="Z59" s="45" t="str">
        <f t="shared" si="7"/>
        <v>-</v>
      </c>
      <c r="AA59" s="46">
        <v>1</v>
      </c>
      <c r="AB59" s="46"/>
      <c r="AC59" s="98"/>
      <c r="AD59" s="45" t="str">
        <f t="shared" si="8"/>
        <v>-</v>
      </c>
      <c r="AE59" s="45" t="str">
        <f t="shared" si="9"/>
        <v>-</v>
      </c>
      <c r="AF59" s="47" t="str">
        <f t="shared" si="13"/>
        <v>-</v>
      </c>
      <c r="AG59" s="46"/>
      <c r="AH59" s="98"/>
      <c r="AI59" s="46"/>
      <c r="AJ59" s="98"/>
      <c r="AK59" s="46"/>
      <c r="AL59" s="43" t="str">
        <f>IF(AA59=1,IF(AK59=1,LOOKUP(AC59,'Tabela eletroduto'!$A$8:$A$25,'Tabela eletroduto'!$B$8:$B$25),IF(AK59=2,LOOKUP(AC59,'Tabela eletroduto'!$A$8:$A$25,'Tabela eletroduto'!$C$8:$C$25),IF(AK59=3,LOOKUP(AC59,'Tabela eletroduto'!$A$8:$A$25,'Tabela eletroduto'!$D$8:$D$25),IF(OR(AK59&gt;3,AK59&lt;1,AA59&lt;2,AA59&gt;3),"-")))),"-")</f>
        <v>-</v>
      </c>
      <c r="AM59" s="43" t="str">
        <f>IF(AA59=2,IF(AC59&gt;=25,LOOKUP(AC59,'Tabela eletroduto'!$A$32:$A$43,'Tabela eletroduto'!$D$32:$D$43)),"-")</f>
        <v>-</v>
      </c>
      <c r="AN59" s="43" t="str">
        <f t="shared" si="10"/>
        <v>-</v>
      </c>
      <c r="AO59" s="34"/>
      <c r="AP59" s="34"/>
      <c r="AQ59" s="34"/>
      <c r="AR59" s="48">
        <f t="shared" si="11"/>
        <v>1</v>
      </c>
      <c r="AS59" s="46"/>
      <c r="AT59" s="48" t="str">
        <f t="shared" si="12"/>
        <v>-</v>
      </c>
      <c r="AU59" s="49"/>
      <c r="AV59" s="49"/>
      <c r="AW59" s="49"/>
      <c r="AX59" s="104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</row>
    <row r="60" spans="1:73" s="32" customFormat="1" hidden="1">
      <c r="B60" s="34"/>
      <c r="C60" s="36"/>
      <c r="D60" s="37"/>
      <c r="E60" s="38"/>
      <c r="F60" s="62"/>
      <c r="G60" s="39"/>
      <c r="H60" s="39"/>
      <c r="I60" s="40">
        <f t="shared" si="0"/>
        <v>0</v>
      </c>
      <c r="J60" s="40">
        <f t="shared" si="1"/>
        <v>0</v>
      </c>
      <c r="K60" s="103"/>
      <c r="L60" s="40">
        <f>IF(K60=K59,0,SUMIF(K60:$K$60,K60,I60:$I$60))</f>
        <v>0</v>
      </c>
      <c r="M60" s="40">
        <f>IF(K60=K59,0,SUMIF(K60:$K$60,K60,J60:$J$60))</f>
        <v>0</v>
      </c>
      <c r="N60" s="39"/>
      <c r="O60" s="40">
        <f t="shared" si="4"/>
        <v>0</v>
      </c>
      <c r="P60" s="40">
        <f t="shared" si="5"/>
        <v>0</v>
      </c>
      <c r="Q60" s="75"/>
      <c r="R60" s="77"/>
      <c r="S60" s="76" t="str">
        <f t="shared" si="2"/>
        <v>-</v>
      </c>
      <c r="T60" s="42"/>
      <c r="U60" s="42"/>
      <c r="V60" s="41"/>
      <c r="W60" s="106" t="str">
        <f t="shared" si="6"/>
        <v>-</v>
      </c>
      <c r="X60" s="44"/>
      <c r="Y60" s="44"/>
      <c r="Z60" s="45" t="str">
        <f t="shared" si="7"/>
        <v>-</v>
      </c>
      <c r="AA60" s="46"/>
      <c r="AB60" s="46"/>
      <c r="AC60" s="98"/>
      <c r="AD60" s="45" t="str">
        <f t="shared" si="8"/>
        <v>-</v>
      </c>
      <c r="AE60" s="45" t="str">
        <f t="shared" si="9"/>
        <v>-</v>
      </c>
      <c r="AF60" s="47" t="str">
        <f t="shared" si="13"/>
        <v>-</v>
      </c>
      <c r="AG60" s="46"/>
      <c r="AH60" s="98"/>
      <c r="AI60" s="46"/>
      <c r="AJ60" s="98"/>
      <c r="AK60" s="46"/>
      <c r="AL60" s="43" t="str">
        <f>IF(AA60=1,IF(AK60=1,LOOKUP(AC60,'Tabela eletroduto'!$A$8:$A$25,'Tabela eletroduto'!$B$8:$B$25),IF(AK60=2,LOOKUP(AC60,'Tabela eletroduto'!$A$8:$A$25,'Tabela eletroduto'!$C$8:$C$25),IF(AK60=3,LOOKUP(AC60,'Tabela eletroduto'!$A$8:$A$25,'Tabela eletroduto'!$D$8:$D$25),IF(OR(AK60&gt;3,AK60&lt;1,AA60&lt;2,AA60&gt;3),"-")))),"-")</f>
        <v>-</v>
      </c>
      <c r="AM60" s="43" t="str">
        <f>IF(AA60=2,IF(AC60&gt;=25,LOOKUP(AC60,'Tabela eletroduto'!$A$32:$A$43,'Tabela eletroduto'!$D$32:$D$43)),"-")</f>
        <v>-</v>
      </c>
      <c r="AN60" s="43" t="str">
        <f t="shared" si="10"/>
        <v>-</v>
      </c>
      <c r="AO60" s="34"/>
      <c r="AP60" s="34"/>
      <c r="AQ60" s="34"/>
      <c r="AR60" s="48" t="str">
        <f t="shared" si="11"/>
        <v>-</v>
      </c>
      <c r="AS60" s="46"/>
      <c r="AT60" s="48" t="str">
        <f t="shared" si="12"/>
        <v>-</v>
      </c>
      <c r="AU60" s="49"/>
      <c r="AV60" s="49"/>
      <c r="AW60" s="49"/>
      <c r="AX60" s="104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</row>
    <row r="61" spans="1:73" s="7" customFormat="1" ht="27" customHeight="1">
      <c r="A61" s="298" t="s">
        <v>74</v>
      </c>
      <c r="B61" s="299"/>
      <c r="C61" s="299"/>
      <c r="D61" s="300"/>
      <c r="E61" s="50">
        <f>SUM(E9:E20)</f>
        <v>6360</v>
      </c>
      <c r="F61" s="50">
        <f>SUM(F9:F58)</f>
        <v>0</v>
      </c>
      <c r="G61" s="51">
        <f>COS(ASIN(J61/I61))</f>
        <v>0.83480988018950641</v>
      </c>
      <c r="H61" s="108"/>
      <c r="I61" s="74">
        <f>SUM(I9:I60)</f>
        <v>12573.91304347826</v>
      </c>
      <c r="J61" s="74">
        <f>SUM(J9:J60)</f>
        <v>6922.4212157228867</v>
      </c>
      <c r="K61" s="74">
        <v>1</v>
      </c>
      <c r="L61" s="74">
        <f>SUM(L9:L60)</f>
        <v>12573.91304347826</v>
      </c>
      <c r="M61" s="74">
        <f>SUM(M9:M60)</f>
        <v>6922.4212157228867</v>
      </c>
      <c r="N61" s="55">
        <v>1</v>
      </c>
      <c r="O61" s="74">
        <f>L61*N61</f>
        <v>12573.91304347826</v>
      </c>
      <c r="P61" s="74">
        <f>M61*N61</f>
        <v>6922.4212157228867</v>
      </c>
      <c r="Q61" s="71">
        <v>3</v>
      </c>
      <c r="R61" s="72">
        <v>220</v>
      </c>
      <c r="S61" s="73">
        <f>IF(Q61=0,0,IF(Q61&lt;3,O61/R61,O61/(R61*SQRT(3))))</f>
        <v>32.997964001905096</v>
      </c>
      <c r="T61" s="55">
        <v>1</v>
      </c>
      <c r="U61" s="55">
        <v>0.72</v>
      </c>
      <c r="V61" s="56">
        <v>10</v>
      </c>
      <c r="W61" s="57">
        <f t="shared" ref="W61" si="14">IF(V61=0,0,IF(V61&lt;15,S61/(T61*U61),(S61/(T61*U61)/0.86)))</f>
        <v>45.830505558201523</v>
      </c>
      <c r="X61" s="58">
        <v>30</v>
      </c>
      <c r="Y61" s="58">
        <v>3</v>
      </c>
      <c r="Z61" s="59">
        <f t="shared" ref="Z61" si="15">IF(Q61&lt;3,(200*(1/56)*X61*W61)/(Y61*R61),(100*SQRT(3)*(1/56)*X61*W61)/(Y61*R61))</f>
        <v>6.443243844429615</v>
      </c>
      <c r="AA61" s="52">
        <v>1</v>
      </c>
      <c r="AB61" s="61">
        <v>1</v>
      </c>
      <c r="AC61" s="110">
        <v>4</v>
      </c>
      <c r="AD61" s="59">
        <f t="shared" si="8"/>
        <v>4</v>
      </c>
      <c r="AE61" s="59">
        <f t="shared" si="9"/>
        <v>4.8324328833222117</v>
      </c>
      <c r="AF61" s="47">
        <f>IF(AB61=0,"-",IF(AC61=0,0,AE61))</f>
        <v>4.8324328833222117</v>
      </c>
      <c r="AG61" s="61">
        <v>1</v>
      </c>
      <c r="AH61" s="110">
        <v>4</v>
      </c>
      <c r="AI61" s="61">
        <v>1</v>
      </c>
      <c r="AJ61" s="110">
        <v>4</v>
      </c>
      <c r="AK61" s="52">
        <v>2</v>
      </c>
      <c r="AL61" s="51">
        <f>IF(AA61=1,IF(AK61=1,LOOKUP(AC61,'Tabela eletroduto'!$A$8:$A$25,'Tabela eletroduto'!$B$8:$B$25),IF(AK61=2,LOOKUP(AC61,'Tabela eletroduto'!$A$8:$A$25,'Tabela eletroduto'!$C$8:$C$25),IF(AK61=3,LOOKUP(AC61,'Tabela eletroduto'!$A$8:$A$25,'Tabela eletroduto'!$D$8:$D$25),IF(OR(AK61&gt;3,AK61&lt;1,AA61&lt;2,AA61&gt;3),"-")))),"-")</f>
        <v>36.299999999999997</v>
      </c>
      <c r="AM61" s="102" t="str">
        <f>IF(AA61=2,IF(AC61&gt;=25,LOOKUP(AC61,'Tabela eletroduto'!$A$32:$A$43,'Tabela eletroduto'!$D$32:$D$43)),"-")</f>
        <v>-</v>
      </c>
      <c r="AN61" s="51">
        <f>IF(AK61=0,"-",IF(AA61=1,((Q61*AB61+2)*AL61),((Q61*AB61+1)*AM61)))</f>
        <v>181.5</v>
      </c>
      <c r="AO61" s="53" t="s">
        <v>148</v>
      </c>
      <c r="AP61" s="53"/>
      <c r="AQ61" s="53">
        <v>10</v>
      </c>
      <c r="AR61" s="54">
        <f t="shared" ref="AR61" si="16">Q61</f>
        <v>3</v>
      </c>
      <c r="AS61" s="46">
        <v>20</v>
      </c>
      <c r="AT61" s="54" t="str">
        <f t="shared" si="12"/>
        <v>NÃO</v>
      </c>
      <c r="AU61" s="54">
        <f>SUM(AU9:AU60)</f>
        <v>0</v>
      </c>
      <c r="AV61" s="54">
        <f>SUM(AV9:AV60)</f>
        <v>0</v>
      </c>
      <c r="AW61" s="54">
        <f>SUM(AW9:AW60)</f>
        <v>0</v>
      </c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</row>
    <row r="62" spans="1:73" s="7" customFormat="1" ht="27" customHeight="1">
      <c r="A62" s="99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 t="s">
        <v>17</v>
      </c>
      <c r="AP62" s="100"/>
      <c r="AQ62" s="100"/>
      <c r="AR62" s="100"/>
      <c r="AS62" s="101"/>
      <c r="AT62" s="68"/>
      <c r="AU62" s="60">
        <f>AU61/L61</f>
        <v>0</v>
      </c>
      <c r="AV62" s="60">
        <f>AV61/L61</f>
        <v>0</v>
      </c>
      <c r="AW62" s="60">
        <f>AW61/L61</f>
        <v>0</v>
      </c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</row>
    <row r="63" spans="1:73" s="8" customFormat="1">
      <c r="A63" s="92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69"/>
      <c r="AO63" s="301" t="s">
        <v>18</v>
      </c>
      <c r="AP63" s="301"/>
      <c r="AQ63" s="301"/>
      <c r="AR63" s="301"/>
      <c r="AS63" s="301"/>
      <c r="AT63" s="109"/>
      <c r="AU63" s="302" t="e">
        <f>(MAX(AU61:AW61)-(AU61+AV61+AW61)/3)/((AU61+AV61+AW61)/3)</f>
        <v>#DIV/0!</v>
      </c>
      <c r="AV63" s="302"/>
      <c r="AW63" s="302"/>
    </row>
    <row r="64" spans="1:73" s="9" customFormat="1">
      <c r="A64" s="91"/>
      <c r="B64" s="303" t="s">
        <v>124</v>
      </c>
      <c r="C64" s="304"/>
      <c r="D64" s="304"/>
      <c r="E64" s="305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70"/>
      <c r="AL64" s="70"/>
      <c r="AM64" s="70"/>
      <c r="AN64" s="94"/>
      <c r="AO64" s="293"/>
      <c r="AP64" s="293"/>
      <c r="AQ64" s="293"/>
      <c r="AR64" s="293"/>
      <c r="AS64" s="293"/>
      <c r="AT64" s="293"/>
      <c r="AU64" s="293"/>
      <c r="AV64" s="293"/>
      <c r="AW64" s="293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</row>
    <row r="65" spans="1:73" s="9" customFormat="1">
      <c r="A65" s="90"/>
      <c r="B65" s="89" t="s">
        <v>106</v>
      </c>
      <c r="C65" s="294" t="s">
        <v>123</v>
      </c>
      <c r="D65" s="295"/>
      <c r="E65" s="296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4"/>
      <c r="AL65" s="94"/>
      <c r="AM65" s="94"/>
      <c r="AN65" s="94"/>
      <c r="AO65" s="293"/>
      <c r="AP65" s="293"/>
      <c r="AQ65" s="293"/>
      <c r="AR65" s="293"/>
      <c r="AS65" s="293"/>
      <c r="AT65" s="293"/>
      <c r="AU65" s="293"/>
      <c r="AV65" s="293"/>
      <c r="AW65" s="293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</row>
    <row r="66" spans="1:73" s="9" customFormat="1">
      <c r="A66" s="90"/>
      <c r="B66" s="21" t="s">
        <v>79</v>
      </c>
      <c r="C66" s="290" t="s">
        <v>107</v>
      </c>
      <c r="D66" s="291"/>
      <c r="E66" s="292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4"/>
      <c r="AL66" s="94"/>
      <c r="AM66" s="94"/>
      <c r="AN66" s="94"/>
      <c r="AO66" s="293"/>
      <c r="AP66" s="293"/>
      <c r="AQ66" s="293"/>
      <c r="AR66" s="293"/>
      <c r="AS66" s="293"/>
      <c r="AT66" s="293"/>
      <c r="AU66" s="293"/>
      <c r="AV66" s="293"/>
      <c r="AW66" s="293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</row>
    <row r="67" spans="1:73" s="9" customFormat="1" ht="25.5" customHeight="1">
      <c r="A67" s="90"/>
      <c r="B67" s="21" t="s">
        <v>77</v>
      </c>
      <c r="C67" s="290" t="s">
        <v>108</v>
      </c>
      <c r="D67" s="291"/>
      <c r="E67" s="292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4"/>
      <c r="AL67" s="94"/>
      <c r="AM67" s="94"/>
      <c r="AN67" s="94"/>
      <c r="AO67" s="293"/>
      <c r="AP67" s="293"/>
      <c r="AQ67" s="293"/>
      <c r="AR67" s="293"/>
      <c r="AS67" s="293"/>
      <c r="AT67" s="293"/>
      <c r="AU67" s="293"/>
      <c r="AV67" s="293"/>
      <c r="AW67" s="293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</row>
    <row r="68" spans="1:73" s="9" customFormat="1" ht="25.5" customHeight="1">
      <c r="B68" s="21" t="s">
        <v>91</v>
      </c>
      <c r="C68" s="290" t="s">
        <v>109</v>
      </c>
      <c r="D68" s="291"/>
      <c r="E68" s="292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4"/>
      <c r="AL68" s="94"/>
      <c r="AM68" s="94"/>
      <c r="AN68" s="94"/>
      <c r="AO68" s="293"/>
      <c r="AP68" s="293"/>
      <c r="AQ68" s="293"/>
      <c r="AR68" s="293"/>
      <c r="AS68" s="293"/>
      <c r="AT68" s="293"/>
      <c r="AU68" s="293"/>
      <c r="AV68" s="293"/>
      <c r="AW68" s="293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</row>
    <row r="69" spans="1:73" s="9" customFormat="1" ht="18" customHeight="1">
      <c r="A69" s="90"/>
      <c r="B69" s="21" t="s">
        <v>78</v>
      </c>
      <c r="C69" s="290" t="s">
        <v>110</v>
      </c>
      <c r="D69" s="291"/>
      <c r="E69" s="292"/>
      <c r="I69" s="8"/>
      <c r="J69" s="3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5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</row>
    <row r="70" spans="1:73" ht="18" customHeight="1">
      <c r="B70" s="21" t="s">
        <v>111</v>
      </c>
      <c r="C70" s="290" t="s">
        <v>112</v>
      </c>
      <c r="D70" s="291"/>
      <c r="E70" s="292"/>
      <c r="L70" s="8"/>
      <c r="AA70" s="86"/>
    </row>
    <row r="71" spans="1:73" s="1" customFormat="1">
      <c r="B71" s="21" t="s">
        <v>113</v>
      </c>
      <c r="C71" s="290" t="s">
        <v>114</v>
      </c>
      <c r="D71" s="291"/>
      <c r="E71" s="292"/>
      <c r="I71" s="10"/>
      <c r="J71" s="10"/>
      <c r="K71" s="10"/>
      <c r="L71" s="8"/>
      <c r="AA71" s="86"/>
    </row>
    <row r="72" spans="1:73" s="1" customFormat="1">
      <c r="B72" s="21" t="s">
        <v>115</v>
      </c>
      <c r="C72" s="290" t="s">
        <v>116</v>
      </c>
      <c r="D72" s="291"/>
      <c r="E72" s="292"/>
      <c r="I72" s="10"/>
      <c r="J72" s="10"/>
      <c r="K72" s="10"/>
      <c r="AA72" s="86"/>
    </row>
    <row r="73" spans="1:73" s="1" customFormat="1">
      <c r="B73" s="21" t="s">
        <v>117</v>
      </c>
      <c r="C73" s="290" t="s">
        <v>118</v>
      </c>
      <c r="D73" s="291"/>
      <c r="E73" s="292"/>
      <c r="I73" s="10"/>
      <c r="J73" s="10"/>
      <c r="K73" s="10"/>
      <c r="AA73" s="86"/>
    </row>
    <row r="74" spans="1:73" s="1" customFormat="1" ht="25.5" customHeight="1">
      <c r="B74" s="21" t="s">
        <v>119</v>
      </c>
      <c r="C74" s="290" t="s">
        <v>120</v>
      </c>
      <c r="D74" s="291"/>
      <c r="E74" s="292"/>
      <c r="I74" s="10"/>
      <c r="J74" s="10"/>
      <c r="K74" s="10"/>
      <c r="AA74" s="86"/>
    </row>
    <row r="75" spans="1:73" s="1" customFormat="1" ht="25.5" customHeight="1">
      <c r="B75" s="21" t="s">
        <v>121</v>
      </c>
      <c r="C75" s="290" t="s">
        <v>122</v>
      </c>
      <c r="D75" s="291"/>
      <c r="E75" s="292"/>
      <c r="I75" s="10"/>
      <c r="J75" s="10"/>
      <c r="K75" s="10"/>
      <c r="AA75" s="86"/>
    </row>
    <row r="76" spans="1:73" s="1" customFormat="1" ht="27" customHeight="1">
      <c r="B76" s="21" t="s">
        <v>126</v>
      </c>
      <c r="C76" s="290" t="s">
        <v>127</v>
      </c>
      <c r="D76" s="291"/>
      <c r="E76" s="292"/>
      <c r="I76" s="10"/>
      <c r="J76" s="10"/>
      <c r="K76" s="10"/>
      <c r="AA76" s="86"/>
    </row>
    <row r="77" spans="1:73" s="1" customFormat="1">
      <c r="B77" s="21" t="s">
        <v>128</v>
      </c>
      <c r="C77" s="290" t="s">
        <v>129</v>
      </c>
      <c r="D77" s="291"/>
      <c r="E77" s="292"/>
      <c r="I77" s="10"/>
      <c r="J77" s="10"/>
      <c r="K77" s="10"/>
      <c r="AA77" s="86"/>
    </row>
    <row r="78" spans="1:73" s="1" customFormat="1">
      <c r="A78" s="90"/>
      <c r="B78" s="21" t="s">
        <v>130</v>
      </c>
      <c r="C78" s="290" t="s">
        <v>131</v>
      </c>
      <c r="D78" s="291"/>
      <c r="E78" s="292"/>
      <c r="I78" s="10"/>
      <c r="J78" s="10"/>
      <c r="K78" s="10"/>
      <c r="AA78" s="86"/>
    </row>
    <row r="79" spans="1:73" s="1" customFormat="1">
      <c r="B79" s="21" t="s">
        <v>14</v>
      </c>
      <c r="C79" s="290" t="s">
        <v>132</v>
      </c>
      <c r="D79" s="291"/>
      <c r="E79" s="292"/>
      <c r="I79" s="10"/>
      <c r="J79" s="10"/>
      <c r="K79" s="10"/>
      <c r="AA79" s="86"/>
    </row>
    <row r="80" spans="1:73" s="1" customFormat="1" ht="28.5" customHeight="1">
      <c r="B80" s="21" t="s">
        <v>144</v>
      </c>
      <c r="C80" s="290" t="s">
        <v>145</v>
      </c>
      <c r="D80" s="291"/>
      <c r="E80" s="292"/>
      <c r="I80" s="10"/>
      <c r="J80" s="10"/>
      <c r="K80" s="10"/>
      <c r="AA80" s="86"/>
    </row>
    <row r="81" spans="2:27" s="1" customFormat="1">
      <c r="B81" s="21" t="s">
        <v>89</v>
      </c>
      <c r="C81" s="290" t="s">
        <v>146</v>
      </c>
      <c r="D81" s="291"/>
      <c r="E81" s="292"/>
      <c r="I81" s="10"/>
      <c r="J81" s="10"/>
      <c r="K81" s="10"/>
      <c r="AA81" s="86"/>
    </row>
    <row r="82" spans="2:27" s="1" customFormat="1" ht="28.5" customHeight="1">
      <c r="B82" s="21" t="s">
        <v>90</v>
      </c>
      <c r="C82" s="290" t="s">
        <v>147</v>
      </c>
      <c r="D82" s="291"/>
      <c r="E82" s="292"/>
      <c r="I82" s="10"/>
      <c r="J82" s="10"/>
      <c r="K82" s="10"/>
      <c r="AA82" s="86"/>
    </row>
    <row r="83" spans="2:27" s="1" customFormat="1">
      <c r="B83" s="21" t="s">
        <v>148</v>
      </c>
      <c r="C83" s="290" t="s">
        <v>149</v>
      </c>
      <c r="D83" s="291"/>
      <c r="E83" s="292"/>
      <c r="I83" s="10"/>
      <c r="J83" s="10"/>
      <c r="K83" s="10"/>
      <c r="AA83" s="86"/>
    </row>
    <row r="84" spans="2:27" s="1" customFormat="1">
      <c r="B84" s="21" t="s">
        <v>150</v>
      </c>
      <c r="C84" s="290" t="s">
        <v>151</v>
      </c>
      <c r="D84" s="291"/>
      <c r="E84" s="292"/>
      <c r="I84" s="10"/>
      <c r="J84" s="10"/>
      <c r="K84" s="10"/>
      <c r="AA84" s="86"/>
    </row>
  </sheetData>
  <mergeCells count="102">
    <mergeCell ref="C79:E79"/>
    <mergeCell ref="C80:E80"/>
    <mergeCell ref="C81:E81"/>
    <mergeCell ref="C82:E82"/>
    <mergeCell ref="C83:E83"/>
    <mergeCell ref="C84:E84"/>
    <mergeCell ref="C73:E73"/>
    <mergeCell ref="C74:E74"/>
    <mergeCell ref="C75:E75"/>
    <mergeCell ref="C76:E76"/>
    <mergeCell ref="C77:E77"/>
    <mergeCell ref="C78:E78"/>
    <mergeCell ref="C68:E68"/>
    <mergeCell ref="AO68:AW68"/>
    <mergeCell ref="C69:E69"/>
    <mergeCell ref="C70:E70"/>
    <mergeCell ref="C71:E71"/>
    <mergeCell ref="C72:E72"/>
    <mergeCell ref="C65:E65"/>
    <mergeCell ref="AO65:AW65"/>
    <mergeCell ref="C66:E66"/>
    <mergeCell ref="AO66:AW66"/>
    <mergeCell ref="C67:E67"/>
    <mergeCell ref="AO67:AW67"/>
    <mergeCell ref="AV7:AV8"/>
    <mergeCell ref="AW7:AW8"/>
    <mergeCell ref="A61:D61"/>
    <mergeCell ref="AO63:AS63"/>
    <mergeCell ref="AU63:AW63"/>
    <mergeCell ref="B64:E64"/>
    <mergeCell ref="AO64:AW64"/>
    <mergeCell ref="AP7:AP8"/>
    <mergeCell ref="AQ7:AQ8"/>
    <mergeCell ref="AR7:AR8"/>
    <mergeCell ref="AS7:AS8"/>
    <mergeCell ref="AT7:AT8"/>
    <mergeCell ref="AU7:AU8"/>
    <mergeCell ref="AJ7:AJ8"/>
    <mergeCell ref="AK7:AK8"/>
    <mergeCell ref="AL7:AL8"/>
    <mergeCell ref="AM7:AM8"/>
    <mergeCell ref="AN7:AN8"/>
    <mergeCell ref="AO7:AO8"/>
    <mergeCell ref="AD7:AD8"/>
    <mergeCell ref="AE7:AE8"/>
    <mergeCell ref="AF7:AF8"/>
    <mergeCell ref="AG7:AG8"/>
    <mergeCell ref="AH7:AH8"/>
    <mergeCell ref="P7:P8"/>
    <mergeCell ref="Q7:Q8"/>
    <mergeCell ref="F7:F8"/>
    <mergeCell ref="G7:G8"/>
    <mergeCell ref="H7:H8"/>
    <mergeCell ref="I7:I8"/>
    <mergeCell ref="J7:J8"/>
    <mergeCell ref="K7:K8"/>
    <mergeCell ref="AI7:AI8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AL4:AN6"/>
    <mergeCell ref="AO4:AT6"/>
    <mergeCell ref="AU4:AW6"/>
    <mergeCell ref="A7:A8"/>
    <mergeCell ref="B7:B8"/>
    <mergeCell ref="C7:C8"/>
    <mergeCell ref="D7:D8"/>
    <mergeCell ref="E7:E8"/>
    <mergeCell ref="W4:W6"/>
    <mergeCell ref="X4:Z6"/>
    <mergeCell ref="AA4:AA6"/>
    <mergeCell ref="AB4:AD6"/>
    <mergeCell ref="AE4:AF6"/>
    <mergeCell ref="AG4:AH6"/>
    <mergeCell ref="A4:C6"/>
    <mergeCell ref="D4:M6"/>
    <mergeCell ref="N4:P6"/>
    <mergeCell ref="Q4:R6"/>
    <mergeCell ref="S4:S6"/>
    <mergeCell ref="T4:V6"/>
    <mergeCell ref="L7:L8"/>
    <mergeCell ref="M7:M8"/>
    <mergeCell ref="N7:N8"/>
    <mergeCell ref="O7:O8"/>
    <mergeCell ref="A1:C1"/>
    <mergeCell ref="A2:C2"/>
    <mergeCell ref="D2:H2"/>
    <mergeCell ref="AA2:AB2"/>
    <mergeCell ref="A3:C3"/>
    <mergeCell ref="D3:I3"/>
    <mergeCell ref="AB3:AJ3"/>
    <mergeCell ref="AI4:AJ6"/>
    <mergeCell ref="AK4:AK6"/>
  </mergeCells>
  <printOptions horizontalCentered="1"/>
  <pageMargins left="0.26" right="0.5" top="0.35433070866141736" bottom="0.22" header="0.15748031496062992" footer="0.14000000000000001"/>
  <pageSetup paperSize="9" scale="1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Rca Xl</vt:lpstr>
      <vt:lpstr>FCA-FCT</vt:lpstr>
      <vt:lpstr>Tabela eletroduto</vt:lpstr>
      <vt:lpstr>Tabela Cabos</vt:lpstr>
      <vt:lpstr>QD-01</vt:lpstr>
      <vt:lpstr>QD-02</vt:lpstr>
      <vt:lpstr>QD-03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Pablo Guimarães</dc:creator>
  <cp:lastModifiedBy>Karol Cardozo</cp:lastModifiedBy>
  <cp:lastPrinted>2014-09-03T18:26:40Z</cp:lastPrinted>
  <dcterms:created xsi:type="dcterms:W3CDTF">2006-12-22T18:11:14Z</dcterms:created>
  <dcterms:modified xsi:type="dcterms:W3CDTF">2024-02-04T00:37:53Z</dcterms:modified>
</cp:coreProperties>
</file>