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bb498fb63899e5/SAYOAN/Meus Projetos Eletricos/PROJETOS DE EDIFÍCIOS COMERCIAS/Projeto01_Edifício_De_8_Pavimentos/"/>
    </mc:Choice>
  </mc:AlternateContent>
  <xr:revisionPtr revIDLastSave="15" documentId="13_ncr:1_{98612DE7-4518-4A38-8EBC-3A3EF04FF0CC}" xr6:coauthVersionLast="47" xr6:coauthVersionMax="47" xr10:uidLastSave="{2BEC8993-E0B0-4304-BB6C-478EC2AEC64B}"/>
  <bookViews>
    <workbookView xWindow="-120" yWindow="-120" windowWidth="20730" windowHeight="11160" activeTab="2" xr2:uid="{00000000-000D-0000-FFFF-FFFF00000000}"/>
  </bookViews>
  <sheets>
    <sheet name="QUADRO DE CARGAS - SC TIPO" sheetId="1" r:id="rId1"/>
    <sheet name="QUADRO DE CARGA - ADM" sheetId="2" r:id="rId2"/>
    <sheet name="QUADRO DE CARGA - INCÊNCIO" sheetId="4" r:id="rId3"/>
    <sheet name="DEMANDA TOTAL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G12" i="2"/>
  <c r="G9" i="2"/>
  <c r="B6" i="4"/>
  <c r="K3" i="4"/>
  <c r="J3" i="4"/>
  <c r="I3" i="4"/>
  <c r="G3" i="4"/>
  <c r="F3" i="4"/>
  <c r="E9" i="3"/>
  <c r="E8" i="3"/>
  <c r="E7" i="3"/>
  <c r="D5" i="3"/>
  <c r="C20" i="2"/>
  <c r="D21" i="2"/>
  <c r="E21" i="2" s="1"/>
  <c r="D19" i="2"/>
  <c r="E19" i="2" s="1"/>
  <c r="C21" i="2"/>
  <c r="I12" i="2"/>
  <c r="K15" i="2"/>
  <c r="J15" i="2"/>
  <c r="I9" i="2"/>
  <c r="E7" i="2"/>
  <c r="D5" i="2"/>
  <c r="G5" i="2" s="1"/>
  <c r="F9" i="2"/>
  <c r="G4" i="2"/>
  <c r="G6" i="2"/>
  <c r="G7" i="2"/>
  <c r="G8" i="2"/>
  <c r="F12" i="2"/>
  <c r="E6" i="2"/>
  <c r="D20" i="2" s="1"/>
  <c r="E20" i="2" s="1"/>
  <c r="E8" i="2"/>
  <c r="E4" i="2"/>
  <c r="D3" i="2"/>
  <c r="C19" i="2" s="1"/>
  <c r="K20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6" i="1"/>
  <c r="D22" i="1"/>
  <c r="E22" i="1" s="1"/>
  <c r="C22" i="1"/>
  <c r="C21" i="1"/>
  <c r="C20" i="1"/>
  <c r="J17" i="1"/>
  <c r="K17" i="1"/>
  <c r="I17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3" i="1"/>
  <c r="D17" i="1"/>
  <c r="E6" i="1"/>
  <c r="E7" i="1"/>
  <c r="E8" i="1"/>
  <c r="E9" i="1"/>
  <c r="E10" i="1"/>
  <c r="E4" i="1"/>
  <c r="E5" i="1"/>
  <c r="E3" i="1"/>
  <c r="F12" i="1"/>
  <c r="F13" i="1"/>
  <c r="F14" i="1"/>
  <c r="F15" i="1"/>
  <c r="F16" i="1"/>
  <c r="F11" i="1"/>
  <c r="F7" i="3" l="1"/>
  <c r="F19" i="2"/>
  <c r="I15" i="2"/>
  <c r="D15" i="2"/>
  <c r="G3" i="2"/>
  <c r="F15" i="2"/>
  <c r="E15" i="2"/>
  <c r="E17" i="1"/>
  <c r="D20" i="1"/>
  <c r="E20" i="1" s="1"/>
  <c r="D21" i="1"/>
  <c r="E21" i="1" s="1"/>
  <c r="F20" i="1" l="1"/>
</calcChain>
</file>

<file path=xl/sharedStrings.xml><?xml version="1.0" encoding="utf-8"?>
<sst xmlns="http://schemas.openxmlformats.org/spreadsheetml/2006/main" count="108" uniqueCount="62">
  <si>
    <t>QUADRO DE CARGAS - SALA COMERCIAL TIPO</t>
  </si>
  <si>
    <t>CIRCUITOS</t>
  </si>
  <si>
    <t>DESCRIÇÃO</t>
  </si>
  <si>
    <t>TENSÃO</t>
  </si>
  <si>
    <t>POTÊNCIA (VA)</t>
  </si>
  <si>
    <t>POTÊNCIA (W)</t>
  </si>
  <si>
    <t>FATOR DE POTÊNCIA</t>
  </si>
  <si>
    <t>CORRENTE DE PROJETO (A)</t>
  </si>
  <si>
    <t>DISJUNTOR (A)</t>
  </si>
  <si>
    <t>FASE A</t>
  </si>
  <si>
    <t>FASE B</t>
  </si>
  <si>
    <t>FASE C</t>
  </si>
  <si>
    <t>CONDUTOR</t>
  </si>
  <si>
    <t>ILUM.  SALA 01</t>
  </si>
  <si>
    <t>ILUM.  SALA 02</t>
  </si>
  <si>
    <t>ILUM.  SALA 03</t>
  </si>
  <si>
    <t>ILUM.  BANHEIROS</t>
  </si>
  <si>
    <t>TUG'S SALA 01</t>
  </si>
  <si>
    <t>TUG'S SALA 02</t>
  </si>
  <si>
    <t>TUG'S SALA 03</t>
  </si>
  <si>
    <t>TUG'S BANHEIROS</t>
  </si>
  <si>
    <t>TUE AR COND 01</t>
  </si>
  <si>
    <t>TUE AR COND 02</t>
  </si>
  <si>
    <t>TUE AR COND 03</t>
  </si>
  <si>
    <t>TUE IMPRESSORA 01</t>
  </si>
  <si>
    <t>TUE IMPRESSORA 02</t>
  </si>
  <si>
    <t>TUE IMPRESSORA 03</t>
  </si>
  <si>
    <t>TOTAL</t>
  </si>
  <si>
    <t>FATOR DE POTÊNCIA MÉDIO : 0,91</t>
  </si>
  <si>
    <t>FATOR DE DEMANDA</t>
  </si>
  <si>
    <t>POTENCIA (W)</t>
  </si>
  <si>
    <t>DEMANDA (W)</t>
  </si>
  <si>
    <t>DEMANDA CONTRATADA (W)</t>
  </si>
  <si>
    <t>DEMANDA DE ILUMINAÇÃO</t>
  </si>
  <si>
    <t>DEMANDA DE TUG'S</t>
  </si>
  <si>
    <t>DEMANDA DE TUES</t>
  </si>
  <si>
    <t>CIRCUITO</t>
  </si>
  <si>
    <t>FCT</t>
  </si>
  <si>
    <t>FCS</t>
  </si>
  <si>
    <t>FCA</t>
  </si>
  <si>
    <t>CORRENTE CORRIGIDA</t>
  </si>
  <si>
    <t>DEMANDA TOTAL CONTRATADA</t>
  </si>
  <si>
    <t>QUANTIDADE DE PAVIMENTOS</t>
  </si>
  <si>
    <t>QUANTIDADE DE SALAS</t>
  </si>
  <si>
    <t>DEMANDA CONTRATADA</t>
  </si>
  <si>
    <t>QUADRO DE CARGAS - ADM</t>
  </si>
  <si>
    <t>TUG'S 01 GARAGEM</t>
  </si>
  <si>
    <t>TUG'S 02 GARAGEM</t>
  </si>
  <si>
    <t>ILUM. 02 GARAGEM</t>
  </si>
  <si>
    <t>ILUM. 01 GARAGEM</t>
  </si>
  <si>
    <t>ILUM. ESCADA</t>
  </si>
  <si>
    <t>TUG'S ESCADAS</t>
  </si>
  <si>
    <t>ILUMINAÇÃO</t>
  </si>
  <si>
    <t>TUG'S</t>
  </si>
  <si>
    <t>TUE'S</t>
  </si>
  <si>
    <t>MOTOR ELEVADOR</t>
  </si>
  <si>
    <t>MOTOR BOMBA 2 CV</t>
  </si>
  <si>
    <t>DEMANDA TOTAL CONTRATADA (W)</t>
  </si>
  <si>
    <t>QUADRO DE CARGAS - INCÊNDIO</t>
  </si>
  <si>
    <t>BOMBA INCÊNDIO</t>
  </si>
  <si>
    <t>CONDUTOR (MM²)</t>
  </si>
  <si>
    <t>DEMANDA CONTRATADA - INCÊNDIO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</si>
</sst>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3" borderId="2" xfId="0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2" fontId="0" fillId="4" borderId="9" xfId="0" applyNumberForma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opLeftCell="D7" zoomScaleNormal="100" workbookViewId="0">
      <selection activeCell="F20" sqref="F20"/>
    </sheetView>
  </sheetViews>
  <sheetFormatPr defaultRowHeight="15" x14ac:dyDescent="0.25"/>
  <cols>
    <col min="1" max="1" width="25.85546875" bestFit="1" customWidth="1"/>
    <col min="2" max="2" width="26" bestFit="1" customWidth="1"/>
    <col min="3" max="3" width="14.28515625" bestFit="1" customWidth="1"/>
    <col min="4" max="4" width="29.5703125" bestFit="1" customWidth="1"/>
    <col min="5" max="5" width="29.140625" bestFit="1" customWidth="1"/>
    <col min="6" max="6" width="31.5703125" bestFit="1" customWidth="1"/>
    <col min="7" max="7" width="25.28515625" bestFit="1" customWidth="1"/>
    <col min="8" max="11" width="29.7109375" bestFit="1" customWidth="1"/>
    <col min="12" max="12" width="12.85546875" bestFit="1" customWidth="1"/>
  </cols>
  <sheetData>
    <row r="1" spans="1:14" x14ac:dyDescent="0.25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4" x14ac:dyDescent="0.25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</row>
    <row r="3" spans="1:14" x14ac:dyDescent="0.25">
      <c r="A3" s="2">
        <v>1</v>
      </c>
      <c r="B3" s="2" t="s">
        <v>13</v>
      </c>
      <c r="C3" s="2">
        <v>220</v>
      </c>
      <c r="D3" s="3">
        <v>400</v>
      </c>
      <c r="E3" s="3">
        <f>D3*0.92</f>
        <v>368</v>
      </c>
      <c r="F3" s="3">
        <v>0.92</v>
      </c>
      <c r="G3" s="3">
        <f>D3/C3</f>
        <v>1.8181818181818181</v>
      </c>
      <c r="H3" s="2">
        <v>2</v>
      </c>
      <c r="I3" s="2">
        <v>400</v>
      </c>
      <c r="J3" s="2"/>
      <c r="K3" s="2"/>
      <c r="L3" s="2">
        <v>1.5</v>
      </c>
      <c r="M3" s="1"/>
      <c r="N3" s="1"/>
    </row>
    <row r="4" spans="1:14" x14ac:dyDescent="0.25">
      <c r="A4" s="2">
        <v>2</v>
      </c>
      <c r="B4" s="2" t="s">
        <v>14</v>
      </c>
      <c r="C4" s="2">
        <v>220</v>
      </c>
      <c r="D4" s="3">
        <v>400</v>
      </c>
      <c r="E4" s="3">
        <f t="shared" ref="E4:E10" si="0">D4*0.92</f>
        <v>368</v>
      </c>
      <c r="F4" s="3">
        <v>0.92</v>
      </c>
      <c r="G4" s="3">
        <f t="shared" ref="G4:G16" si="1">D4/C4</f>
        <v>1.8181818181818181</v>
      </c>
      <c r="H4" s="2">
        <v>2</v>
      </c>
      <c r="I4" s="2"/>
      <c r="J4" s="2">
        <v>400</v>
      </c>
      <c r="K4" s="2"/>
      <c r="L4" s="2">
        <v>1.5</v>
      </c>
      <c r="M4" s="1"/>
      <c r="N4" s="1"/>
    </row>
    <row r="5" spans="1:14" x14ac:dyDescent="0.25">
      <c r="A5" s="2">
        <v>3</v>
      </c>
      <c r="B5" s="2" t="s">
        <v>15</v>
      </c>
      <c r="C5" s="2">
        <v>220</v>
      </c>
      <c r="D5" s="3">
        <v>400</v>
      </c>
      <c r="E5" s="3">
        <f t="shared" si="0"/>
        <v>368</v>
      </c>
      <c r="F5" s="3">
        <v>0.92</v>
      </c>
      <c r="G5" s="3">
        <f t="shared" si="1"/>
        <v>1.8181818181818181</v>
      </c>
      <c r="H5" s="2">
        <v>2</v>
      </c>
      <c r="I5" s="2"/>
      <c r="J5" s="2"/>
      <c r="K5" s="2">
        <v>400</v>
      </c>
      <c r="L5" s="2">
        <v>1.5</v>
      </c>
      <c r="M5" s="1"/>
      <c r="N5" s="1"/>
    </row>
    <row r="6" spans="1:14" x14ac:dyDescent="0.25">
      <c r="A6" s="2">
        <v>4</v>
      </c>
      <c r="B6" s="2" t="s">
        <v>16</v>
      </c>
      <c r="C6" s="2">
        <v>220</v>
      </c>
      <c r="D6" s="3">
        <v>350</v>
      </c>
      <c r="E6" s="3">
        <f t="shared" si="0"/>
        <v>322</v>
      </c>
      <c r="F6" s="3">
        <v>0.92</v>
      </c>
      <c r="G6" s="3">
        <f t="shared" si="1"/>
        <v>1.5909090909090908</v>
      </c>
      <c r="H6" s="2">
        <v>2</v>
      </c>
      <c r="I6" s="3">
        <v>350</v>
      </c>
      <c r="J6" s="2"/>
      <c r="K6" s="2"/>
      <c r="L6" s="2">
        <v>1.5</v>
      </c>
      <c r="M6" s="1"/>
      <c r="N6" s="1"/>
    </row>
    <row r="7" spans="1:14" x14ac:dyDescent="0.25">
      <c r="A7" s="2">
        <v>5</v>
      </c>
      <c r="B7" s="2" t="s">
        <v>17</v>
      </c>
      <c r="C7" s="2">
        <v>220</v>
      </c>
      <c r="D7" s="3">
        <v>2500</v>
      </c>
      <c r="E7" s="3">
        <f t="shared" si="0"/>
        <v>2300</v>
      </c>
      <c r="F7" s="3">
        <v>0.92</v>
      </c>
      <c r="G7" s="3">
        <f t="shared" si="1"/>
        <v>11.363636363636363</v>
      </c>
      <c r="H7" s="2">
        <v>16</v>
      </c>
      <c r="I7" s="2"/>
      <c r="J7" s="3">
        <v>2500</v>
      </c>
      <c r="K7" s="2"/>
      <c r="L7" s="2">
        <v>2.5</v>
      </c>
      <c r="M7" s="1"/>
      <c r="N7" s="1"/>
    </row>
    <row r="8" spans="1:14" x14ac:dyDescent="0.25">
      <c r="A8" s="2">
        <v>6</v>
      </c>
      <c r="B8" s="2" t="s">
        <v>18</v>
      </c>
      <c r="C8" s="2">
        <v>220</v>
      </c>
      <c r="D8" s="3">
        <v>2500</v>
      </c>
      <c r="E8" s="3">
        <f t="shared" si="0"/>
        <v>2300</v>
      </c>
      <c r="F8" s="3">
        <v>0.92</v>
      </c>
      <c r="G8" s="3">
        <f t="shared" si="1"/>
        <v>11.363636363636363</v>
      </c>
      <c r="H8" s="2">
        <v>16</v>
      </c>
      <c r="I8" s="2"/>
      <c r="J8" s="2"/>
      <c r="K8" s="3">
        <v>2500</v>
      </c>
      <c r="L8" s="2">
        <v>2.5</v>
      </c>
      <c r="M8" s="1"/>
      <c r="N8" s="1"/>
    </row>
    <row r="9" spans="1:14" x14ac:dyDescent="0.25">
      <c r="A9" s="2">
        <v>7</v>
      </c>
      <c r="B9" s="2" t="s">
        <v>19</v>
      </c>
      <c r="C9" s="2">
        <v>220</v>
      </c>
      <c r="D9" s="3">
        <v>2500</v>
      </c>
      <c r="E9" s="3">
        <f t="shared" si="0"/>
        <v>2300</v>
      </c>
      <c r="F9" s="3">
        <v>0.92</v>
      </c>
      <c r="G9" s="3">
        <f t="shared" si="1"/>
        <v>11.363636363636363</v>
      </c>
      <c r="H9" s="2">
        <v>16</v>
      </c>
      <c r="I9" s="3">
        <v>2500</v>
      </c>
      <c r="J9" s="2"/>
      <c r="K9" s="2"/>
      <c r="L9" s="2">
        <v>2.5</v>
      </c>
      <c r="M9" s="1"/>
      <c r="N9" s="1"/>
    </row>
    <row r="10" spans="1:14" x14ac:dyDescent="0.25">
      <c r="A10" s="2">
        <v>8</v>
      </c>
      <c r="B10" s="2" t="s">
        <v>20</v>
      </c>
      <c r="C10" s="2">
        <v>220</v>
      </c>
      <c r="D10" s="3">
        <v>1200</v>
      </c>
      <c r="E10" s="3">
        <f t="shared" si="0"/>
        <v>1104</v>
      </c>
      <c r="F10" s="3">
        <v>0.92</v>
      </c>
      <c r="G10" s="3">
        <f t="shared" si="1"/>
        <v>5.4545454545454541</v>
      </c>
      <c r="H10" s="2">
        <v>10</v>
      </c>
      <c r="I10" s="2"/>
      <c r="J10" s="3">
        <v>1200</v>
      </c>
      <c r="K10" s="2"/>
      <c r="L10" s="2">
        <v>2.5</v>
      </c>
      <c r="M10" s="1"/>
      <c r="N10" s="1"/>
    </row>
    <row r="11" spans="1:14" x14ac:dyDescent="0.25">
      <c r="A11" s="2">
        <v>9</v>
      </c>
      <c r="B11" s="2" t="s">
        <v>21</v>
      </c>
      <c r="C11" s="2">
        <v>220</v>
      </c>
      <c r="D11" s="3">
        <v>2860</v>
      </c>
      <c r="E11" s="3">
        <v>2600</v>
      </c>
      <c r="F11" s="3">
        <f>E11/D11</f>
        <v>0.90909090909090906</v>
      </c>
      <c r="G11" s="3">
        <f t="shared" si="1"/>
        <v>13</v>
      </c>
      <c r="H11" s="2">
        <v>16</v>
      </c>
      <c r="I11" s="2"/>
      <c r="J11" s="2"/>
      <c r="K11" s="3">
        <v>2860</v>
      </c>
      <c r="L11" s="2">
        <v>2.5</v>
      </c>
      <c r="M11" s="1"/>
      <c r="N11" s="1"/>
    </row>
    <row r="12" spans="1:14" x14ac:dyDescent="0.25">
      <c r="A12" s="2">
        <v>10</v>
      </c>
      <c r="B12" s="2" t="s">
        <v>22</v>
      </c>
      <c r="C12" s="2">
        <v>220</v>
      </c>
      <c r="D12" s="3">
        <v>2860</v>
      </c>
      <c r="E12" s="3">
        <v>2600</v>
      </c>
      <c r="F12" s="3">
        <f t="shared" ref="F12:F16" si="2">E12/D12</f>
        <v>0.90909090909090906</v>
      </c>
      <c r="G12" s="3">
        <f t="shared" si="1"/>
        <v>13</v>
      </c>
      <c r="H12" s="2">
        <v>16</v>
      </c>
      <c r="I12" s="3">
        <v>2860</v>
      </c>
      <c r="J12" s="2"/>
      <c r="K12" s="2"/>
      <c r="L12" s="2">
        <v>2.5</v>
      </c>
      <c r="M12" s="1"/>
      <c r="N12" s="1"/>
    </row>
    <row r="13" spans="1:14" x14ac:dyDescent="0.25">
      <c r="A13" s="2">
        <v>11</v>
      </c>
      <c r="B13" s="2" t="s">
        <v>23</v>
      </c>
      <c r="C13" s="2">
        <v>220</v>
      </c>
      <c r="D13" s="3">
        <v>2860</v>
      </c>
      <c r="E13" s="3">
        <v>2600</v>
      </c>
      <c r="F13" s="3">
        <f t="shared" si="2"/>
        <v>0.90909090909090906</v>
      </c>
      <c r="G13" s="3">
        <f t="shared" si="1"/>
        <v>13</v>
      </c>
      <c r="H13" s="2">
        <v>16</v>
      </c>
      <c r="I13" s="2"/>
      <c r="J13" s="3">
        <v>2860</v>
      </c>
      <c r="K13" s="2"/>
      <c r="L13" s="2">
        <v>2.5</v>
      </c>
      <c r="M13" s="1"/>
      <c r="N13" s="1"/>
    </row>
    <row r="14" spans="1:14" x14ac:dyDescent="0.25">
      <c r="A14" s="2">
        <v>12</v>
      </c>
      <c r="B14" s="2" t="s">
        <v>24</v>
      </c>
      <c r="C14" s="2">
        <v>220</v>
      </c>
      <c r="D14" s="3">
        <v>2222</v>
      </c>
      <c r="E14" s="3">
        <v>2000</v>
      </c>
      <c r="F14" s="3">
        <f t="shared" si="2"/>
        <v>0.90009000900090008</v>
      </c>
      <c r="G14" s="3">
        <f t="shared" si="1"/>
        <v>10.1</v>
      </c>
      <c r="H14" s="2">
        <v>16</v>
      </c>
      <c r="I14" s="2"/>
      <c r="J14" s="2"/>
      <c r="K14" s="3">
        <v>2222</v>
      </c>
      <c r="L14" s="2">
        <v>2.5</v>
      </c>
      <c r="M14" s="1"/>
      <c r="N14" s="1"/>
    </row>
    <row r="15" spans="1:14" x14ac:dyDescent="0.25">
      <c r="A15" s="2">
        <v>13</v>
      </c>
      <c r="B15" s="2" t="s">
        <v>25</v>
      </c>
      <c r="C15" s="2">
        <v>220</v>
      </c>
      <c r="D15" s="3">
        <v>2222</v>
      </c>
      <c r="E15" s="3">
        <v>2000</v>
      </c>
      <c r="F15" s="3">
        <f t="shared" si="2"/>
        <v>0.90009000900090008</v>
      </c>
      <c r="G15" s="3">
        <f t="shared" si="1"/>
        <v>10.1</v>
      </c>
      <c r="H15" s="2">
        <v>16</v>
      </c>
      <c r="I15" s="3">
        <v>2222</v>
      </c>
      <c r="J15" s="2"/>
      <c r="K15" s="2"/>
      <c r="L15" s="2">
        <v>2.5</v>
      </c>
      <c r="M15" s="1"/>
      <c r="N15" s="1"/>
    </row>
    <row r="16" spans="1:14" x14ac:dyDescent="0.25">
      <c r="A16" s="2">
        <v>14</v>
      </c>
      <c r="B16" s="2" t="s">
        <v>26</v>
      </c>
      <c r="C16" s="2">
        <v>220</v>
      </c>
      <c r="D16" s="3">
        <v>2222</v>
      </c>
      <c r="E16" s="3">
        <v>2000</v>
      </c>
      <c r="F16" s="3">
        <f t="shared" si="2"/>
        <v>0.90009000900090008</v>
      </c>
      <c r="G16" s="3">
        <f t="shared" si="1"/>
        <v>10.1</v>
      </c>
      <c r="H16" s="2">
        <v>16</v>
      </c>
      <c r="I16" s="2"/>
      <c r="J16" s="3">
        <v>2222</v>
      </c>
      <c r="K16" s="2"/>
      <c r="L16" s="2">
        <v>2.5</v>
      </c>
      <c r="M16" s="1"/>
      <c r="N16" s="1"/>
    </row>
    <row r="17" spans="1:14" x14ac:dyDescent="0.25">
      <c r="A17" s="2"/>
      <c r="B17" s="4" t="s">
        <v>27</v>
      </c>
      <c r="C17" s="3"/>
      <c r="D17" s="3">
        <f>SUM(D3:D16)</f>
        <v>25496</v>
      </c>
      <c r="E17" s="3">
        <f>SUM(E3:E16)</f>
        <v>23230</v>
      </c>
      <c r="F17" s="2" t="s">
        <v>28</v>
      </c>
      <c r="G17" s="2"/>
      <c r="H17" s="2"/>
      <c r="I17" s="2">
        <f>SUM(I3:I16)</f>
        <v>8332</v>
      </c>
      <c r="J17" s="2">
        <f t="shared" ref="J17:K17" si="3">SUM(J3:J16)</f>
        <v>9182</v>
      </c>
      <c r="K17" s="2">
        <f t="shared" si="3"/>
        <v>7982</v>
      </c>
      <c r="L17" s="2"/>
      <c r="M17" s="1"/>
      <c r="N17" s="1"/>
    </row>
    <row r="18" spans="1:14" x14ac:dyDescent="0.25">
      <c r="A18" s="1"/>
      <c r="B18" s="6"/>
      <c r="C18" s="1"/>
      <c r="D18" s="1"/>
      <c r="E18" s="1"/>
      <c r="H18" s="1"/>
      <c r="I18" s="1"/>
      <c r="J18" s="1"/>
      <c r="K18" s="1"/>
      <c r="L18" s="1"/>
      <c r="M18" s="1"/>
      <c r="N18" s="1"/>
    </row>
    <row r="19" spans="1:14" x14ac:dyDescent="0.25">
      <c r="A19" s="12" t="s">
        <v>2</v>
      </c>
      <c r="B19" s="13" t="s">
        <v>29</v>
      </c>
      <c r="C19" s="12" t="s">
        <v>4</v>
      </c>
      <c r="D19" s="14" t="s">
        <v>30</v>
      </c>
      <c r="E19" s="15" t="s">
        <v>31</v>
      </c>
      <c r="F19" s="12" t="s">
        <v>32</v>
      </c>
      <c r="G19" s="1"/>
      <c r="H19" s="16" t="s">
        <v>42</v>
      </c>
      <c r="I19" s="16" t="s">
        <v>43</v>
      </c>
      <c r="J19" s="17" t="s">
        <v>44</v>
      </c>
      <c r="K19" s="17" t="s">
        <v>41</v>
      </c>
      <c r="L19" s="1"/>
      <c r="M19" s="1"/>
      <c r="N19" s="1"/>
    </row>
    <row r="20" spans="1:14" x14ac:dyDescent="0.25">
      <c r="A20" s="3" t="s">
        <v>33</v>
      </c>
      <c r="B20" s="9">
        <v>0.4</v>
      </c>
      <c r="C20" s="3">
        <f>SUM(D3:D6)</f>
        <v>1550</v>
      </c>
      <c r="D20" s="7">
        <f>SUM(E3:E6)</f>
        <v>1426</v>
      </c>
      <c r="E20" s="10">
        <f>B20*D20</f>
        <v>570.4</v>
      </c>
      <c r="F20" s="4">
        <f>SUM(E20:E22)</f>
        <v>16412.8</v>
      </c>
      <c r="G20" s="1"/>
      <c r="H20" s="19">
        <v>8</v>
      </c>
      <c r="I20" s="19">
        <v>2</v>
      </c>
      <c r="J20" s="18">
        <v>16663.599999999999</v>
      </c>
      <c r="K20" s="18">
        <f>H20*I20*J20</f>
        <v>266617.59999999998</v>
      </c>
      <c r="L20" s="1"/>
      <c r="M20" s="1"/>
      <c r="N20" s="1"/>
    </row>
    <row r="21" spans="1:14" x14ac:dyDescent="0.25">
      <c r="A21" s="2" t="s">
        <v>34</v>
      </c>
      <c r="B21" s="9">
        <v>0.6</v>
      </c>
      <c r="C21" s="3">
        <f>SUM(D7:D10)</f>
        <v>8700</v>
      </c>
      <c r="D21" s="8">
        <f>SUM(E7:E10)</f>
        <v>8004</v>
      </c>
      <c r="E21" s="3">
        <f t="shared" ref="E21:E22" si="4">B21*D21</f>
        <v>4802.3999999999996</v>
      </c>
      <c r="F21" s="11"/>
    </row>
    <row r="22" spans="1:14" x14ac:dyDescent="0.25">
      <c r="A22" s="2" t="s">
        <v>35</v>
      </c>
      <c r="B22" s="9">
        <v>0.8</v>
      </c>
      <c r="C22" s="3">
        <f>SUM(D11:D16)</f>
        <v>15246</v>
      </c>
      <c r="D22" s="8">
        <f>SUM(E11:E16)</f>
        <v>13800</v>
      </c>
      <c r="E22" s="3">
        <f t="shared" si="4"/>
        <v>11040</v>
      </c>
      <c r="F22" s="5"/>
    </row>
    <row r="25" spans="1:14" x14ac:dyDescent="0.25">
      <c r="A25" s="12" t="s">
        <v>36</v>
      </c>
      <c r="B25" s="12" t="s">
        <v>37</v>
      </c>
      <c r="C25" s="12" t="s">
        <v>38</v>
      </c>
      <c r="D25" s="12" t="s">
        <v>39</v>
      </c>
      <c r="E25" s="12" t="s">
        <v>40</v>
      </c>
      <c r="F25" s="12" t="s">
        <v>12</v>
      </c>
    </row>
    <row r="26" spans="1:14" x14ac:dyDescent="0.25">
      <c r="A26" s="20">
        <v>1</v>
      </c>
      <c r="B26" s="3">
        <v>0.63</v>
      </c>
      <c r="C26" s="3">
        <v>1</v>
      </c>
      <c r="D26" s="3">
        <v>0.56000000000000005</v>
      </c>
      <c r="E26" s="3">
        <f>G3/(B26*C26*D26)</f>
        <v>5.15357658214801</v>
      </c>
      <c r="F26" s="2">
        <v>1.5</v>
      </c>
    </row>
    <row r="27" spans="1:14" x14ac:dyDescent="0.25">
      <c r="A27" s="20">
        <v>2</v>
      </c>
      <c r="B27" s="3">
        <v>0.63</v>
      </c>
      <c r="C27" s="3">
        <v>1</v>
      </c>
      <c r="D27" s="3">
        <v>0.55000000000000004</v>
      </c>
      <c r="E27" s="3">
        <f t="shared" ref="E27:E39" si="5">G4/(B27*C27*D27)</f>
        <v>5.247277974550701</v>
      </c>
      <c r="F27" s="2">
        <v>1.5</v>
      </c>
    </row>
    <row r="28" spans="1:14" x14ac:dyDescent="0.25">
      <c r="A28" s="20">
        <v>3</v>
      </c>
      <c r="B28" s="3">
        <v>0.63</v>
      </c>
      <c r="C28" s="3">
        <v>1</v>
      </c>
      <c r="D28" s="3">
        <v>0.55000000000000004</v>
      </c>
      <c r="E28" s="3">
        <f t="shared" si="5"/>
        <v>5.247277974550701</v>
      </c>
      <c r="F28" s="2">
        <v>1.5</v>
      </c>
    </row>
    <row r="29" spans="1:14" x14ac:dyDescent="0.25">
      <c r="A29" s="20">
        <v>4</v>
      </c>
      <c r="B29" s="3">
        <v>0.63</v>
      </c>
      <c r="C29" s="3">
        <v>1</v>
      </c>
      <c r="D29" s="3">
        <v>0.56000000000000005</v>
      </c>
      <c r="E29" s="3">
        <f t="shared" si="5"/>
        <v>4.5093795093795084</v>
      </c>
      <c r="F29" s="2">
        <v>1.5</v>
      </c>
    </row>
    <row r="30" spans="1:14" x14ac:dyDescent="0.25">
      <c r="A30" s="20">
        <v>5</v>
      </c>
      <c r="B30" s="3">
        <v>0.63</v>
      </c>
      <c r="C30" s="3">
        <v>1</v>
      </c>
      <c r="D30" s="3">
        <v>0.56000000000000005</v>
      </c>
      <c r="E30" s="3">
        <f t="shared" si="5"/>
        <v>32.209853638425059</v>
      </c>
      <c r="F30" s="2">
        <v>2.5</v>
      </c>
    </row>
    <row r="31" spans="1:14" x14ac:dyDescent="0.25">
      <c r="A31" s="20">
        <v>6</v>
      </c>
      <c r="B31" s="3">
        <v>0.63</v>
      </c>
      <c r="C31" s="3">
        <v>1</v>
      </c>
      <c r="D31" s="3">
        <v>0.55000000000000004</v>
      </c>
      <c r="E31" s="3">
        <f t="shared" si="5"/>
        <v>32.795487340941882</v>
      </c>
      <c r="F31" s="2">
        <v>2.5</v>
      </c>
    </row>
    <row r="32" spans="1:14" x14ac:dyDescent="0.25">
      <c r="A32" s="20">
        <v>7</v>
      </c>
      <c r="B32" s="3">
        <v>0.63</v>
      </c>
      <c r="C32" s="3">
        <v>1</v>
      </c>
      <c r="D32" s="3">
        <v>0.55000000000000004</v>
      </c>
      <c r="E32" s="3">
        <f t="shared" si="5"/>
        <v>32.795487340941882</v>
      </c>
      <c r="F32" s="2">
        <v>2.5</v>
      </c>
    </row>
    <row r="33" spans="1:6" x14ac:dyDescent="0.25">
      <c r="A33" s="20">
        <v>8</v>
      </c>
      <c r="B33" s="3">
        <v>0.63</v>
      </c>
      <c r="C33" s="3">
        <v>1</v>
      </c>
      <c r="D33" s="3">
        <v>0.56000000000000005</v>
      </c>
      <c r="E33" s="3">
        <f t="shared" si="5"/>
        <v>15.460729746444029</v>
      </c>
      <c r="F33" s="2">
        <v>2.5</v>
      </c>
    </row>
    <row r="34" spans="1:6" x14ac:dyDescent="0.25">
      <c r="A34" s="20">
        <v>9</v>
      </c>
      <c r="B34" s="3">
        <v>0.63</v>
      </c>
      <c r="C34" s="3">
        <v>1</v>
      </c>
      <c r="D34" s="3">
        <v>0.56000000000000005</v>
      </c>
      <c r="E34" s="3">
        <f t="shared" si="5"/>
        <v>36.848072562358269</v>
      </c>
      <c r="F34" s="2">
        <v>2.5</v>
      </c>
    </row>
    <row r="35" spans="1:6" x14ac:dyDescent="0.25">
      <c r="A35" s="20">
        <v>10</v>
      </c>
      <c r="B35" s="3">
        <v>0.63</v>
      </c>
      <c r="C35" s="3">
        <v>1</v>
      </c>
      <c r="D35" s="3">
        <v>0.55000000000000004</v>
      </c>
      <c r="E35" s="3">
        <f t="shared" si="5"/>
        <v>37.518037518037517</v>
      </c>
      <c r="F35" s="2">
        <v>2.5</v>
      </c>
    </row>
    <row r="36" spans="1:6" x14ac:dyDescent="0.25">
      <c r="A36" s="20">
        <v>11</v>
      </c>
      <c r="B36" s="3">
        <v>0.63</v>
      </c>
      <c r="C36" s="3">
        <v>1</v>
      </c>
      <c r="D36" s="3">
        <v>0.55000000000000004</v>
      </c>
      <c r="E36" s="3">
        <f t="shared" si="5"/>
        <v>37.518037518037517</v>
      </c>
      <c r="F36" s="2">
        <v>2.5</v>
      </c>
    </row>
    <row r="37" spans="1:6" x14ac:dyDescent="0.25">
      <c r="A37" s="20">
        <v>12</v>
      </c>
      <c r="B37" s="3">
        <v>0.63</v>
      </c>
      <c r="C37" s="3">
        <v>1</v>
      </c>
      <c r="D37" s="3">
        <v>0.55000000000000004</v>
      </c>
      <c r="E37" s="3">
        <f t="shared" si="5"/>
        <v>29.148629148629144</v>
      </c>
      <c r="F37" s="2">
        <v>2.5</v>
      </c>
    </row>
    <row r="38" spans="1:6" x14ac:dyDescent="0.25">
      <c r="A38" s="20">
        <v>13</v>
      </c>
      <c r="B38" s="3">
        <v>0.63</v>
      </c>
      <c r="C38" s="3">
        <v>1</v>
      </c>
      <c r="D38" s="3">
        <v>0.55000000000000004</v>
      </c>
      <c r="E38" s="3">
        <f t="shared" si="5"/>
        <v>29.148629148629144</v>
      </c>
      <c r="F38" s="2">
        <v>2.5</v>
      </c>
    </row>
    <row r="39" spans="1:6" x14ac:dyDescent="0.25">
      <c r="A39" s="20">
        <v>14</v>
      </c>
      <c r="B39" s="3">
        <v>0.63</v>
      </c>
      <c r="C39" s="3">
        <v>1</v>
      </c>
      <c r="D39" s="3">
        <v>0.56000000000000005</v>
      </c>
      <c r="E39" s="3">
        <f t="shared" si="5"/>
        <v>28.628117913832195</v>
      </c>
      <c r="F39" s="2">
        <v>2.5</v>
      </c>
    </row>
    <row r="40" spans="1:6" x14ac:dyDescent="0.25">
      <c r="F40" s="2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91A8-5255-46CB-BA94-9F6B9B4EE74D}">
  <dimension ref="A1:L23"/>
  <sheetViews>
    <sheetView topLeftCell="A7" workbookViewId="0">
      <selection activeCell="B21" sqref="B21"/>
    </sheetView>
  </sheetViews>
  <sheetFormatPr defaultRowHeight="15" x14ac:dyDescent="0.25"/>
  <cols>
    <col min="1" max="1" width="12.5703125" bestFit="1" customWidth="1"/>
    <col min="2" max="2" width="12.140625" customWidth="1"/>
    <col min="3" max="4" width="14.5703125" bestFit="1" customWidth="1"/>
    <col min="5" max="5" width="13.85546875" bestFit="1" customWidth="1"/>
    <col min="6" max="6" width="13.5703125" customWidth="1"/>
    <col min="7" max="7" width="15.42578125" customWidth="1"/>
    <col min="8" max="8" width="11.28515625" customWidth="1"/>
    <col min="9" max="10" width="7.5703125" bestFit="1" customWidth="1"/>
    <col min="11" max="11" width="9.5703125" bestFit="1" customWidth="1"/>
    <col min="12" max="12" width="11.140625" bestFit="1" customWidth="1"/>
  </cols>
  <sheetData>
    <row r="1" spans="1:12" x14ac:dyDescent="0.25">
      <c r="A1" s="55" t="s">
        <v>45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7"/>
    </row>
    <row r="2" spans="1:12" ht="30" x14ac:dyDescent="0.2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33" t="s">
        <v>6</v>
      </c>
      <c r="G2" s="33" t="s">
        <v>7</v>
      </c>
      <c r="H2" s="33" t="s">
        <v>8</v>
      </c>
      <c r="I2" s="21" t="s">
        <v>9</v>
      </c>
      <c r="J2" s="21" t="s">
        <v>10</v>
      </c>
      <c r="K2" s="21" t="s">
        <v>11</v>
      </c>
      <c r="L2" s="21" t="s">
        <v>12</v>
      </c>
    </row>
    <row r="3" spans="1:12" ht="30" x14ac:dyDescent="0.25">
      <c r="A3" s="22">
        <v>1</v>
      </c>
      <c r="B3" s="34" t="s">
        <v>49</v>
      </c>
      <c r="C3" s="25">
        <v>220</v>
      </c>
      <c r="D3" s="26">
        <f>E3/F3</f>
        <v>347.82608695652175</v>
      </c>
      <c r="E3" s="26">
        <v>320</v>
      </c>
      <c r="F3" s="25">
        <v>0.92</v>
      </c>
      <c r="G3" s="25">
        <f>D3/C3</f>
        <v>1.5810276679841897</v>
      </c>
      <c r="H3" s="25">
        <v>2</v>
      </c>
      <c r="I3" s="25">
        <v>347.8</v>
      </c>
      <c r="J3" s="25"/>
      <c r="K3" s="25"/>
      <c r="L3" s="25"/>
    </row>
    <row r="4" spans="1:12" ht="30" x14ac:dyDescent="0.25">
      <c r="A4" s="22">
        <v>2</v>
      </c>
      <c r="B4" s="34" t="s">
        <v>50</v>
      </c>
      <c r="C4" s="25">
        <v>220</v>
      </c>
      <c r="D4" s="26">
        <v>200</v>
      </c>
      <c r="E4" s="26">
        <f>F4*D4</f>
        <v>184</v>
      </c>
      <c r="F4" s="25">
        <v>0.92</v>
      </c>
      <c r="G4" s="25">
        <f>D4/C4</f>
        <v>0.90909090909090906</v>
      </c>
      <c r="H4" s="25">
        <v>2</v>
      </c>
      <c r="I4" s="25"/>
      <c r="J4" s="25">
        <v>200</v>
      </c>
      <c r="K4" s="27"/>
      <c r="L4" s="25"/>
    </row>
    <row r="5" spans="1:12" ht="30" x14ac:dyDescent="0.25">
      <c r="A5" s="1">
        <v>3</v>
      </c>
      <c r="B5" s="34" t="s">
        <v>48</v>
      </c>
      <c r="C5" s="25">
        <v>220</v>
      </c>
      <c r="D5" s="26">
        <f>E5/F5</f>
        <v>347.82608695652175</v>
      </c>
      <c r="E5" s="26">
        <v>320</v>
      </c>
      <c r="F5" s="25">
        <v>0.92</v>
      </c>
      <c r="G5" s="25">
        <f>D5/C5</f>
        <v>1.5810276679841897</v>
      </c>
      <c r="H5" s="25">
        <v>2</v>
      </c>
      <c r="I5" s="25"/>
      <c r="J5" s="32"/>
      <c r="K5" s="25">
        <v>347.8</v>
      </c>
      <c r="L5" s="25"/>
    </row>
    <row r="6" spans="1:12" ht="30" x14ac:dyDescent="0.25">
      <c r="A6" s="22">
        <v>4</v>
      </c>
      <c r="B6" s="34" t="s">
        <v>46</v>
      </c>
      <c r="C6" s="25">
        <v>220</v>
      </c>
      <c r="D6" s="26">
        <v>1600</v>
      </c>
      <c r="E6" s="26">
        <f t="shared" ref="E6:E8" si="0">F6*D6</f>
        <v>1472</v>
      </c>
      <c r="F6" s="25">
        <v>0.92</v>
      </c>
      <c r="G6" s="25">
        <f t="shared" ref="G6:G8" si="1">D6/C6</f>
        <v>7.2727272727272725</v>
      </c>
      <c r="H6" s="25">
        <v>10</v>
      </c>
      <c r="I6" s="25">
        <v>1600</v>
      </c>
      <c r="J6" s="25"/>
      <c r="K6" s="25"/>
      <c r="L6" s="25"/>
    </row>
    <row r="7" spans="1:12" ht="30" x14ac:dyDescent="0.25">
      <c r="A7" s="22">
        <v>5</v>
      </c>
      <c r="B7" s="34" t="s">
        <v>47</v>
      </c>
      <c r="C7" s="25">
        <v>220</v>
      </c>
      <c r="D7" s="26">
        <v>1600</v>
      </c>
      <c r="E7" s="26">
        <f>F7*D7</f>
        <v>1472</v>
      </c>
      <c r="F7" s="25">
        <v>0.92</v>
      </c>
      <c r="G7" s="25">
        <f t="shared" si="1"/>
        <v>7.2727272727272725</v>
      </c>
      <c r="H7" s="25">
        <v>10</v>
      </c>
      <c r="I7" s="25"/>
      <c r="J7" s="25">
        <v>1600</v>
      </c>
      <c r="K7" s="25"/>
      <c r="L7" s="25"/>
    </row>
    <row r="8" spans="1:12" ht="30" x14ac:dyDescent="0.25">
      <c r="A8" s="22">
        <v>6</v>
      </c>
      <c r="B8" s="34" t="s">
        <v>51</v>
      </c>
      <c r="C8" s="25">
        <v>220</v>
      </c>
      <c r="D8" s="26">
        <v>100</v>
      </c>
      <c r="E8" s="26">
        <f t="shared" si="0"/>
        <v>92</v>
      </c>
      <c r="F8" s="25">
        <v>0.92</v>
      </c>
      <c r="G8" s="25">
        <f t="shared" si="1"/>
        <v>0.45454545454545453</v>
      </c>
      <c r="H8" s="25">
        <v>2</v>
      </c>
      <c r="I8" s="25"/>
      <c r="J8" s="25"/>
      <c r="K8" s="25">
        <v>100</v>
      </c>
      <c r="L8" s="25"/>
    </row>
    <row r="9" spans="1:12" ht="15" customHeight="1" x14ac:dyDescent="0.25">
      <c r="A9" s="46">
        <v>7</v>
      </c>
      <c r="B9" s="49" t="s">
        <v>55</v>
      </c>
      <c r="C9" s="43">
        <v>380</v>
      </c>
      <c r="D9" s="52">
        <v>11449</v>
      </c>
      <c r="E9" s="52">
        <v>10304</v>
      </c>
      <c r="F9" s="43">
        <f>E9/D9</f>
        <v>0.89999126561271725</v>
      </c>
      <c r="G9" s="43">
        <f>D9/(1.73*C9)</f>
        <v>17.415576513538181</v>
      </c>
      <c r="H9" s="43">
        <v>20</v>
      </c>
      <c r="I9" s="43">
        <f>D9/3</f>
        <v>3816.3333333333335</v>
      </c>
      <c r="J9" s="43">
        <v>3816.33</v>
      </c>
      <c r="K9" s="43">
        <v>3816.33</v>
      </c>
      <c r="L9" s="43"/>
    </row>
    <row r="10" spans="1:12" x14ac:dyDescent="0.25">
      <c r="A10" s="47"/>
      <c r="B10" s="50"/>
      <c r="C10" s="44"/>
      <c r="D10" s="53"/>
      <c r="E10" s="53"/>
      <c r="F10" s="44"/>
      <c r="G10" s="44"/>
      <c r="H10" s="44"/>
      <c r="I10" s="44"/>
      <c r="J10" s="44"/>
      <c r="K10" s="44"/>
      <c r="L10" s="44"/>
    </row>
    <row r="11" spans="1:12" x14ac:dyDescent="0.25">
      <c r="A11" s="48"/>
      <c r="B11" s="51"/>
      <c r="C11" s="45"/>
      <c r="D11" s="54"/>
      <c r="E11" s="54"/>
      <c r="F11" s="45"/>
      <c r="G11" s="45"/>
      <c r="H11" s="45"/>
      <c r="I11" s="45"/>
      <c r="J11" s="45"/>
      <c r="K11" s="45"/>
      <c r="L11" s="45"/>
    </row>
    <row r="12" spans="1:12" ht="15" customHeight="1" x14ac:dyDescent="0.25">
      <c r="A12" s="46">
        <v>8</v>
      </c>
      <c r="B12" s="49" t="s">
        <v>56</v>
      </c>
      <c r="C12" s="43">
        <v>380</v>
      </c>
      <c r="D12" s="52">
        <v>2598</v>
      </c>
      <c r="E12" s="52">
        <v>2208</v>
      </c>
      <c r="F12" s="43">
        <f>E12/D12</f>
        <v>0.84988452655889146</v>
      </c>
      <c r="G12" s="43">
        <f>D12/(1.73*C12)</f>
        <v>3.9519318527532707</v>
      </c>
      <c r="H12" s="43">
        <v>6</v>
      </c>
      <c r="I12" s="43">
        <f>D12/3</f>
        <v>866</v>
      </c>
      <c r="J12" s="43">
        <v>866</v>
      </c>
      <c r="K12" s="43">
        <v>866</v>
      </c>
      <c r="L12" s="43"/>
    </row>
    <row r="13" spans="1:12" x14ac:dyDescent="0.25">
      <c r="A13" s="47"/>
      <c r="B13" s="50"/>
      <c r="C13" s="44"/>
      <c r="D13" s="53"/>
      <c r="E13" s="53"/>
      <c r="F13" s="44"/>
      <c r="G13" s="44"/>
      <c r="H13" s="44"/>
      <c r="I13" s="44"/>
      <c r="J13" s="44"/>
      <c r="K13" s="44"/>
      <c r="L13" s="44"/>
    </row>
    <row r="14" spans="1:12" x14ac:dyDescent="0.25">
      <c r="A14" s="48"/>
      <c r="B14" s="51"/>
      <c r="C14" s="45"/>
      <c r="D14" s="54"/>
      <c r="E14" s="54"/>
      <c r="F14" s="45"/>
      <c r="G14" s="45"/>
      <c r="H14" s="45"/>
      <c r="I14" s="45"/>
      <c r="J14" s="45"/>
      <c r="K14" s="45"/>
      <c r="L14" s="45"/>
    </row>
    <row r="15" spans="1:12" x14ac:dyDescent="0.25">
      <c r="A15" s="22"/>
      <c r="B15" s="25" t="s">
        <v>27</v>
      </c>
      <c r="C15" s="25"/>
      <c r="D15" s="25">
        <f>SUM(D3:D12)</f>
        <v>18242.652173913044</v>
      </c>
      <c r="E15" s="25">
        <f>SUM(E3:E8)</f>
        <v>3860</v>
      </c>
      <c r="F15" s="25">
        <f>AVERAGE(F3:F12)</f>
        <v>0.90873447402145113</v>
      </c>
      <c r="G15" s="25"/>
      <c r="H15" s="25"/>
      <c r="I15" s="25">
        <f>SUM(I3:I14)</f>
        <v>6630.1333333333332</v>
      </c>
      <c r="J15" s="25">
        <f>SUM(J3:J14)</f>
        <v>6482.33</v>
      </c>
      <c r="K15" s="25">
        <f>SUM(K3:K14)</f>
        <v>5130.13</v>
      </c>
      <c r="L15" s="25"/>
    </row>
    <row r="16" spans="1:12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ht="45" x14ac:dyDescent="0.25">
      <c r="A18" s="21" t="s">
        <v>2</v>
      </c>
      <c r="B18" s="35" t="s">
        <v>29</v>
      </c>
      <c r="C18" s="21" t="s">
        <v>4</v>
      </c>
      <c r="D18" s="23" t="s">
        <v>30</v>
      </c>
      <c r="E18" s="24" t="s">
        <v>31</v>
      </c>
      <c r="F18" s="33" t="s">
        <v>32</v>
      </c>
      <c r="G18" s="32"/>
      <c r="H18" s="32"/>
      <c r="I18" s="32"/>
      <c r="J18" s="32"/>
      <c r="K18" s="32"/>
      <c r="L18" s="32"/>
    </row>
    <row r="19" spans="1:12" x14ac:dyDescent="0.25">
      <c r="A19" s="22" t="s">
        <v>52</v>
      </c>
      <c r="B19" s="25">
        <v>0.7</v>
      </c>
      <c r="C19" s="25">
        <f>SUM(D3:D5)</f>
        <v>895.6521739130435</v>
      </c>
      <c r="D19" s="25">
        <f>SUM(E3:E5)</f>
        <v>824</v>
      </c>
      <c r="E19" s="25">
        <f>B19*D19</f>
        <v>576.79999999999995</v>
      </c>
      <c r="F19" s="29">
        <f>SUM(E19:E21)</f>
        <v>9298.4</v>
      </c>
      <c r="G19" s="32"/>
      <c r="H19" s="32"/>
      <c r="I19" s="32"/>
      <c r="J19" s="32"/>
      <c r="K19" s="32"/>
      <c r="L19" s="32"/>
    </row>
    <row r="20" spans="1:12" x14ac:dyDescent="0.25">
      <c r="A20" s="22" t="s">
        <v>53</v>
      </c>
      <c r="B20" s="25">
        <v>0.4</v>
      </c>
      <c r="C20" s="25">
        <f>SUM(D6:D8)</f>
        <v>3300</v>
      </c>
      <c r="D20" s="25">
        <f>SUM(E6:E8)</f>
        <v>3036</v>
      </c>
      <c r="E20" s="25">
        <f t="shared" ref="E20:E21" si="2">B20*D20</f>
        <v>1214.4000000000001</v>
      </c>
      <c r="F20" s="31"/>
      <c r="G20" s="32"/>
      <c r="H20" s="32"/>
      <c r="I20" s="32"/>
      <c r="J20" s="32"/>
      <c r="K20" s="32"/>
      <c r="L20" s="32"/>
    </row>
    <row r="21" spans="1:12" x14ac:dyDescent="0.25">
      <c r="A21" s="28" t="s">
        <v>54</v>
      </c>
      <c r="B21" s="29">
        <v>0.6</v>
      </c>
      <c r="C21" s="29">
        <f>SUM(D9:D14)</f>
        <v>14047</v>
      </c>
      <c r="D21" s="29">
        <f>SUM(E9:E14)</f>
        <v>12512</v>
      </c>
      <c r="E21" s="25">
        <f t="shared" si="2"/>
        <v>7507.2</v>
      </c>
      <c r="F21" s="18"/>
      <c r="G21" s="32"/>
      <c r="H21" s="32"/>
      <c r="I21" s="32"/>
      <c r="J21" s="32"/>
      <c r="K21" s="32"/>
      <c r="L21" s="32"/>
    </row>
    <row r="22" spans="1:12" x14ac:dyDescent="0.25">
      <c r="A22" s="30"/>
      <c r="B22" s="31"/>
      <c r="C22" s="31"/>
      <c r="D22" s="31"/>
      <c r="E22" s="31"/>
      <c r="F22" s="18"/>
    </row>
    <row r="23" spans="1:12" x14ac:dyDescent="0.25">
      <c r="A23" s="1"/>
      <c r="B23" s="18"/>
      <c r="C23" s="18"/>
      <c r="D23" s="18"/>
      <c r="E23" s="18"/>
      <c r="F23" s="18"/>
    </row>
  </sheetData>
  <mergeCells count="25">
    <mergeCell ref="A1:L1"/>
    <mergeCell ref="A9:A11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A12:A14"/>
    <mergeCell ref="B12:B14"/>
    <mergeCell ref="C12:C14"/>
    <mergeCell ref="D12:D14"/>
    <mergeCell ref="E12:E14"/>
    <mergeCell ref="K12:K14"/>
    <mergeCell ref="L12:L14"/>
    <mergeCell ref="F12:F14"/>
    <mergeCell ref="G12:G14"/>
    <mergeCell ref="H12:H14"/>
    <mergeCell ref="I12:I14"/>
    <mergeCell ref="J12:J1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E160-7FDA-4813-9BE4-2C8CB21FBFD8}">
  <dimension ref="A1:L6"/>
  <sheetViews>
    <sheetView tabSelected="1" workbookViewId="0">
      <selection activeCell="A6" sqref="A6:B6"/>
    </sheetView>
  </sheetViews>
  <sheetFormatPr defaultRowHeight="15" x14ac:dyDescent="0.25"/>
  <cols>
    <col min="1" max="1" width="34.28515625" bestFit="1" customWidth="1"/>
    <col min="2" max="2" width="18.5703125" bestFit="1" customWidth="1"/>
    <col min="4" max="4" width="15.5703125" customWidth="1"/>
    <col min="5" max="5" width="15" customWidth="1"/>
    <col min="6" max="6" width="24.28515625" customWidth="1"/>
    <col min="7" max="7" width="22.5703125" customWidth="1"/>
    <col min="8" max="8" width="12.140625" customWidth="1"/>
    <col min="9" max="11" width="8.42578125" bestFit="1" customWidth="1"/>
    <col min="12" max="12" width="18.85546875" bestFit="1" customWidth="1"/>
  </cols>
  <sheetData>
    <row r="1" spans="1:12" ht="15.75" x14ac:dyDescent="0.25">
      <c r="A1" s="58" t="s">
        <v>58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pans="1:12" ht="31.5" x14ac:dyDescent="0.25">
      <c r="A2" s="38" t="s">
        <v>1</v>
      </c>
      <c r="B2" s="38" t="s">
        <v>2</v>
      </c>
      <c r="C2" s="38" t="s">
        <v>3</v>
      </c>
      <c r="D2" s="38" t="s">
        <v>4</v>
      </c>
      <c r="E2" s="38" t="s">
        <v>5</v>
      </c>
      <c r="F2" s="39" t="s">
        <v>6</v>
      </c>
      <c r="G2" s="39" t="s">
        <v>7</v>
      </c>
      <c r="H2" s="39" t="s">
        <v>8</v>
      </c>
      <c r="I2" s="38" t="s">
        <v>9</v>
      </c>
      <c r="J2" s="38" t="s">
        <v>10</v>
      </c>
      <c r="K2" s="38" t="s">
        <v>11</v>
      </c>
      <c r="L2" s="38" t="s">
        <v>60</v>
      </c>
    </row>
    <row r="3" spans="1:12" ht="15.75" x14ac:dyDescent="0.25">
      <c r="A3" s="40">
        <v>1</v>
      </c>
      <c r="B3" s="40" t="s">
        <v>59</v>
      </c>
      <c r="C3" s="41">
        <v>380</v>
      </c>
      <c r="D3" s="41">
        <v>3640</v>
      </c>
      <c r="E3" s="41">
        <v>2910</v>
      </c>
      <c r="F3" s="41">
        <f>E3/D3</f>
        <v>0.7994505494505495</v>
      </c>
      <c r="G3" s="41">
        <f>D3/(1.73*C3)</f>
        <v>5.5369637967751748</v>
      </c>
      <c r="H3" s="41">
        <v>6</v>
      </c>
      <c r="I3" s="41">
        <f>D3/3</f>
        <v>1213.3333333333333</v>
      </c>
      <c r="J3" s="41">
        <f>D3/3</f>
        <v>1213.3333333333333</v>
      </c>
      <c r="K3" s="41">
        <f>D3/3</f>
        <v>1213.3333333333333</v>
      </c>
      <c r="L3" s="41">
        <v>10</v>
      </c>
    </row>
    <row r="6" spans="1:12" x14ac:dyDescent="0.25">
      <c r="A6" s="42" t="s">
        <v>61</v>
      </c>
      <c r="B6" s="25">
        <f>D3</f>
        <v>3640</v>
      </c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5BFA1-758F-43F3-AE41-77E52CC9FCAB}">
  <dimension ref="A4:F11"/>
  <sheetViews>
    <sheetView topLeftCell="A4" workbookViewId="0">
      <selection activeCell="C16" sqref="C16"/>
    </sheetView>
  </sheetViews>
  <sheetFormatPr defaultRowHeight="15" x14ac:dyDescent="0.25"/>
  <cols>
    <col min="1" max="1" width="33.42578125" bestFit="1" customWidth="1"/>
    <col min="2" max="2" width="21.85546875" bestFit="1" customWidth="1"/>
    <col min="3" max="3" width="23.42578125" bestFit="1" customWidth="1"/>
    <col min="4" max="4" width="29.7109375" bestFit="1" customWidth="1"/>
    <col min="5" max="5" width="18.5703125" customWidth="1"/>
    <col min="6" max="6" width="22.5703125" customWidth="1"/>
  </cols>
  <sheetData>
    <row r="4" spans="1:6" x14ac:dyDescent="0.25">
      <c r="A4" s="16" t="s">
        <v>42</v>
      </c>
      <c r="B4" s="16" t="s">
        <v>43</v>
      </c>
      <c r="C4" s="17" t="s">
        <v>44</v>
      </c>
      <c r="D4" s="17" t="s">
        <v>41</v>
      </c>
    </row>
    <row r="5" spans="1:6" x14ac:dyDescent="0.25">
      <c r="A5" s="19">
        <v>8</v>
      </c>
      <c r="B5" s="19">
        <v>2</v>
      </c>
      <c r="C5" s="18">
        <v>16412.8</v>
      </c>
      <c r="D5" s="18">
        <f>A5*B5*C5</f>
        <v>262604.79999999999</v>
      </c>
    </row>
    <row r="6" spans="1:6" ht="30" x14ac:dyDescent="0.25">
      <c r="A6" s="21" t="s">
        <v>2</v>
      </c>
      <c r="B6" s="35" t="s">
        <v>29</v>
      </c>
      <c r="C6" s="21" t="s">
        <v>4</v>
      </c>
      <c r="D6" s="23" t="s">
        <v>30</v>
      </c>
      <c r="E6" s="24" t="s">
        <v>31</v>
      </c>
      <c r="F6" s="33" t="s">
        <v>32</v>
      </c>
    </row>
    <row r="7" spans="1:6" x14ac:dyDescent="0.25">
      <c r="A7" s="22" t="s">
        <v>52</v>
      </c>
      <c r="B7" s="25">
        <v>0.7</v>
      </c>
      <c r="C7" s="25">
        <v>895.65</v>
      </c>
      <c r="D7" s="25">
        <v>824</v>
      </c>
      <c r="E7" s="25">
        <f>B7*D7</f>
        <v>576.79999999999995</v>
      </c>
      <c r="F7" s="29">
        <f>SUM(E7:E9)</f>
        <v>9298.4</v>
      </c>
    </row>
    <row r="8" spans="1:6" x14ac:dyDescent="0.25">
      <c r="A8" s="22" t="s">
        <v>53</v>
      </c>
      <c r="B8" s="25">
        <v>0.4</v>
      </c>
      <c r="C8" s="25">
        <v>3300</v>
      </c>
      <c r="D8" s="25">
        <v>3036</v>
      </c>
      <c r="E8" s="25">
        <f t="shared" ref="E8:E9" si="0">B8*D8</f>
        <v>1214.4000000000001</v>
      </c>
      <c r="F8" s="31"/>
    </row>
    <row r="9" spans="1:6" x14ac:dyDescent="0.25">
      <c r="A9" s="22" t="s">
        <v>54</v>
      </c>
      <c r="B9" s="25">
        <v>0.6</v>
      </c>
      <c r="C9" s="25">
        <v>14047</v>
      </c>
      <c r="D9" s="25">
        <v>12512</v>
      </c>
      <c r="E9" s="25">
        <f t="shared" si="0"/>
        <v>7507.2</v>
      </c>
      <c r="F9" s="18"/>
    </row>
    <row r="11" spans="1:6" x14ac:dyDescent="0.25">
      <c r="A11" s="36" t="s">
        <v>57</v>
      </c>
      <c r="B11" s="37">
        <f>SUM(D5,F7)</f>
        <v>271903.2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QUADRO DE CARGAS - SC TIPO</vt:lpstr>
      <vt:lpstr>QUADRO DE CARGA - ADM</vt:lpstr>
      <vt:lpstr>QUADRO DE CARGA - INCÊNCIO</vt:lpstr>
      <vt:lpstr>DEMANDA TOTAL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Sayoan</dc:creator>
  <cp:keywords/>
  <dc:description/>
  <cp:lastModifiedBy>Karol Cardozo</cp:lastModifiedBy>
  <cp:revision/>
  <cp:lastPrinted>2023-11-17T22:19:55Z</cp:lastPrinted>
  <dcterms:created xsi:type="dcterms:W3CDTF">2023-11-12T05:10:21Z</dcterms:created>
  <dcterms:modified xsi:type="dcterms:W3CDTF">2024-01-08T18:06:53Z</dcterms:modified>
  <cp:category/>
  <cp:contentStatus/>
</cp:coreProperties>
</file>