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 Cargas - Adotado" sheetId="1" r:id="rId4"/>
    <sheet state="visible" name="QC - Apto" sheetId="2" r:id="rId5"/>
    <sheet state="visible" name="QC - Adm" sheetId="3" r:id="rId6"/>
    <sheet state="visible" name="QC - Comercial" sheetId="4" r:id="rId7"/>
    <sheet state="visible" name="Queda de Tensão - Entrada ao QD" sheetId="5" r:id="rId8"/>
    <sheet state="visible" name="Padrão de Entrada" sheetId="6" r:id="rId9"/>
    <sheet state="visible" name="Memória de Cálculo Seção dos co" sheetId="7" r:id="rId10"/>
    <sheet state="visible" name="Dim. Eletroduto" sheetId="8" r:id="rId11"/>
    <sheet state="visible" name="Lista de Materiais" sheetId="9" r:id="rId12"/>
    <sheet state="visible" name="Lista Materiais Final" sheetId="10" r:id="rId13"/>
    <sheet state="visible" name="QT " sheetId="11" r:id="rId14"/>
  </sheets>
  <definedNames/>
  <calcPr/>
</workbook>
</file>

<file path=xl/sharedStrings.xml><?xml version="1.0" encoding="utf-8"?>
<sst xmlns="http://schemas.openxmlformats.org/spreadsheetml/2006/main" count="1662" uniqueCount="487">
  <si>
    <t>Apartamento 01: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</si>
  <si>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</si>
  <si>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</si>
  <si>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</si>
  <si>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</si>
  <si>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</si>
  <si>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</si>
  <si>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</si>
  <si>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</si>
  <si>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</si>
  <si>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</si>
  <si>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</si>
  <si>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</si>
  <si>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</si>
  <si>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</si>
  <si>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</si>
  <si>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</si>
  <si>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</si>
  <si>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</si>
  <si>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</si>
  <si>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</si>
  <si>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</si>
  <si>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</si>
  <si>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</si>
  <si>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02: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</si>
  <si>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</si>
  <si>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</si>
  <si>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</si>
  <si>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</si>
  <si>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</si>
  <si>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</si>
  <si>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</si>
  <si>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</si>
  <si>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</si>
  <si>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</si>
  <si>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</si>
  <si>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</si>
  <si>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</si>
  <si>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</si>
  <si>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</si>
  <si>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Comercial</t>
  </si>
  <si>
    <t>Hall de entrada</t>
  </si>
  <si>
    <t>Loja 1</t>
  </si>
  <si>
    <t>Loja2</t>
  </si>
  <si>
    <t>Depósito</t>
  </si>
  <si>
    <t>QUADRO DE CARGA - APTO TIPO 01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</si>
  <si>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</si>
  <si>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</si>
  <si>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</si>
  <si>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</si>
  <si>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</si>
  <si>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</si>
  <si>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</si>
  <si>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FCT</t>
  </si>
  <si>
    <t>FCS</t>
  </si>
  <si>
    <t>FCA</t>
  </si>
  <si>
    <t>Corrente de Projeto (A)</t>
  </si>
  <si>
    <t>Disjuntor(A)</t>
  </si>
  <si>
    <t>Fase A</t>
  </si>
  <si>
    <t>Fase B</t>
  </si>
  <si>
    <t>Fase C</t>
  </si>
  <si>
    <t>Condutores (mm²)</t>
  </si>
  <si>
    <t>Ar Condicionado Q1</t>
  </si>
  <si>
    <t>1.180,43</t>
  </si>
  <si>
    <t>5.37</t>
  </si>
  <si>
    <t>9.71</t>
  </si>
  <si>
    <t>10 Monofásico</t>
  </si>
  <si>
    <t>Ar Condicionado Q2</t>
  </si>
  <si>
    <t>Chuveiros</t>
  </si>
  <si>
    <t>29.54</t>
  </si>
  <si>
    <t>37.4</t>
  </si>
  <si>
    <t>40 monofásico</t>
  </si>
  <si>
    <t>TUG's Cozinha</t>
  </si>
  <si>
    <t>2.100,00</t>
  </si>
  <si>
    <t>20 Monofásico</t>
  </si>
  <si>
    <t>A. Serviço</t>
  </si>
  <si>
    <t>1.200,00</t>
  </si>
  <si>
    <t>Iluminação</t>
  </si>
  <si>
    <t>1.000,00</t>
  </si>
  <si>
    <t>0.92</t>
  </si>
  <si>
    <t>TUG's (Q1, Q2, WC1)</t>
  </si>
  <si>
    <t>TUG's (Sala, Corredor, WC2)</t>
  </si>
  <si>
    <t>1.300,00</t>
  </si>
  <si>
    <t>16 Monofásico</t>
  </si>
  <si>
    <t>Reserva</t>
  </si>
  <si>
    <t>Total por fase</t>
  </si>
  <si>
    <t>5.580,43</t>
  </si>
  <si>
    <t>3.580,43</t>
  </si>
  <si>
    <t>QUADRO DE CARGA - APTO TIPO 02</t>
  </si>
  <si>
    <t>Disjuntor (A)</t>
  </si>
  <si>
    <t>Chuveiro</t>
  </si>
  <si>
    <t>1.360,00</t>
  </si>
  <si>
    <t>1.400,00</t>
  </si>
  <si>
    <t>5.940,43</t>
  </si>
  <si>
    <t>3.780,43</t>
  </si>
  <si>
    <t>DEMANDA TOTAL DOS APATO'S:</t>
  </si>
  <si>
    <t>Nº de apartamentos</t>
  </si>
  <si>
    <t>Área (m²)</t>
  </si>
  <si>
    <t>Fator Multiplicação de Demanda</t>
  </si>
  <si>
    <t>Demanda por área (W)</t>
  </si>
  <si>
    <t>Fator de Segurança</t>
  </si>
  <si>
    <t>Demanda</t>
  </si>
  <si>
    <t>APTO TIPO:</t>
  </si>
  <si>
    <t>APTO 101 - QUADRO RESUMIDO</t>
  </si>
  <si>
    <t>APTO 102 - QUADRO RESUMIDO</t>
  </si>
  <si>
    <t>Área Comum - ADM</t>
  </si>
  <si>
    <t>Potência (W)</t>
  </si>
  <si>
    <t>Eletrodutos (mm²)</t>
  </si>
  <si>
    <t xml:space="preserve">Iluminação 01 garagem </t>
  </si>
  <si>
    <t>6 Monopolar</t>
  </si>
  <si>
    <t>Iluminação 02 garagem</t>
  </si>
  <si>
    <t>4 Monopolar</t>
  </si>
  <si>
    <t>Iluminação sala 01</t>
  </si>
  <si>
    <t>2 Monopolar</t>
  </si>
  <si>
    <t>Iluminação sala 02</t>
  </si>
  <si>
    <t>Iluminação escadas</t>
  </si>
  <si>
    <t>16 Monopolar</t>
  </si>
  <si>
    <t>Iluminação hall de entrada</t>
  </si>
  <si>
    <t>TUG's sala 01</t>
  </si>
  <si>
    <t>10 Monopolar</t>
  </si>
  <si>
    <t>TUG's sala 02</t>
  </si>
  <si>
    <t>TUG's escadas</t>
  </si>
  <si>
    <t>20 Monopolar</t>
  </si>
  <si>
    <t>TUG's hall de entrada</t>
  </si>
  <si>
    <t>TUE ar-cond. sala 01</t>
  </si>
  <si>
    <t>TUE ar-cond. sala 02</t>
  </si>
  <si>
    <t>TUE motor do elevador</t>
  </si>
  <si>
    <t>35 Tripolar</t>
  </si>
  <si>
    <t>TUE motor bomba</t>
  </si>
  <si>
    <t>10 Tripolar</t>
  </si>
  <si>
    <t>TUE Bomba incêncio</t>
  </si>
  <si>
    <t>16 Tripolar</t>
  </si>
  <si>
    <t>TOTAL</t>
  </si>
  <si>
    <t>DEMANDA ADMINISTRATIVO</t>
  </si>
  <si>
    <t>DEMANDA ILUMINAÇÃO</t>
  </si>
  <si>
    <t>DEMANDA TUG'S</t>
  </si>
  <si>
    <t>DEMANDA TUE'S</t>
  </si>
  <si>
    <t>DISJUNTOR GERAL DO QUADRO DE CARGA</t>
  </si>
  <si>
    <t>DISJUNTOR CALCULADO</t>
  </si>
  <si>
    <t>DISJUNTOR CONSIDERADO</t>
  </si>
  <si>
    <t>DEMANDA TOTAL</t>
  </si>
  <si>
    <t>QUANTIDADE DE BARRAMENTOS DO QUADRO DE CARGA</t>
  </si>
  <si>
    <t>DEMANDA TOTAL DA EDIFICAÇÃO</t>
  </si>
  <si>
    <t>ÁREA COMUM - ADM - QUADRO RESUMIDO</t>
  </si>
  <si>
    <t>Unidade comercial 01</t>
  </si>
  <si>
    <t>Condutores Final (mm²)</t>
  </si>
  <si>
    <t>Distância (m)</t>
  </si>
  <si>
    <t>TUG's</t>
  </si>
  <si>
    <t>Ar Condicionado</t>
  </si>
  <si>
    <t>Impressora</t>
  </si>
  <si>
    <t>Unidade Comercial 02</t>
  </si>
  <si>
    <t xml:space="preserve">Impressora </t>
  </si>
  <si>
    <t>Demanda LOJA 01 (W)</t>
  </si>
  <si>
    <t>DISJUNTOR GERAL DO QUADRO DE CARGA - LOJA 01</t>
  </si>
  <si>
    <t>Demanda LOJA 02 (W)</t>
  </si>
  <si>
    <t>DISJUNTOR GERAL DO QUADRO DE CARGA - LOJA 02</t>
  </si>
  <si>
    <t>UNIDADE COMERCIAL 01</t>
  </si>
  <si>
    <t>UNIDADE COMERCIAL 02</t>
  </si>
  <si>
    <t>Comprimento do conduíte(m)</t>
  </si>
  <si>
    <t>Queda de Tensão (%)</t>
  </si>
  <si>
    <t>QUEDA DE TENSÃO - MEDIÇÃO AO QDC - LOJA 01</t>
  </si>
  <si>
    <t>QUEDA DE TENSÃO - MEDIÇÃO AO QDC - LOJA 02</t>
  </si>
  <si>
    <t>QUEDA DE TENSÃO - MEDIÇÃO AO QDC - ADM</t>
  </si>
  <si>
    <t>QUEDA DE TENSÃO -  QD CASA DE MÁQUINAS AO MOTOR ELEVADOR</t>
  </si>
  <si>
    <t>QUEDA DE TENSÃO -  QD CASA DE MÁQUINAS AO MOTOR BOMBA</t>
  </si>
  <si>
    <t>DISTÂNCIA (m)</t>
  </si>
  <si>
    <t>CORRENTE(A)</t>
  </si>
  <si>
    <t>CORRENTE (A)</t>
  </si>
  <si>
    <t>BITOLA (mm²)</t>
  </si>
  <si>
    <t>QUEDA DE TENSÃO (%)</t>
  </si>
  <si>
    <t>TENSÃO (V)</t>
  </si>
  <si>
    <t>QUEDA DE TENSÃO - MEDIÇÃO AO QDC - APTO 101</t>
  </si>
  <si>
    <t>QUEDA DE TENSÃO - MEDIÇÃO AO QDC - APTO 201</t>
  </si>
  <si>
    <t>QUEDA DE TENSÃO - MEDIÇÃO AO QDC - APTO 301</t>
  </si>
  <si>
    <t>QUEDA DE TENSÃO - MEDIÇÃO AO QDC - APTO 401</t>
  </si>
  <si>
    <t>QUEDA DE TENSÃO - MEDIÇÃO AO QDC - APTO 102</t>
  </si>
  <si>
    <t>QUEDA DE TENSÃO - MEDIÇÃO AO QDC - APTO 202</t>
  </si>
  <si>
    <t>QUEDA DE TENSÃO - MEDIÇÃO AO QDC - APTO 302</t>
  </si>
  <si>
    <t>QUEDA DE TENSÃO - MEDIÇÃO AO QDC - APTO 402</t>
  </si>
  <si>
    <t>TENSÃO</t>
  </si>
  <si>
    <t>QUEDA DE TENSÃO - QDC AO CIRCUITO 1 - UN. COMERCIAL 01</t>
  </si>
  <si>
    <t>PADRÃO DE ENTRADA DA EDIFICAÇÃO</t>
  </si>
  <si>
    <t xml:space="preserve">Número de fios </t>
  </si>
  <si>
    <t xml:space="preserve">Número de fases </t>
  </si>
  <si>
    <t>Demanda (W)</t>
  </si>
  <si>
    <t>Carga Instalada (kW)</t>
  </si>
  <si>
    <t>Ramal de ligação</t>
  </si>
  <si>
    <t>Ramal de entrada embutido e subterrâneo</t>
  </si>
  <si>
    <t xml:space="preserve">Condutor de aterramento </t>
  </si>
  <si>
    <t xml:space="preserve">Haste de aterramento </t>
  </si>
  <si>
    <t>Eletroduto mm</t>
  </si>
  <si>
    <t>Poste (daN)</t>
  </si>
  <si>
    <t>Pontalete (mm)</t>
  </si>
  <si>
    <t>0 &lt; C ≤ 75</t>
  </si>
  <si>
    <t>3x1x35+35</t>
  </si>
  <si>
    <t>3#25(25)</t>
  </si>
  <si>
    <t>H16X2400</t>
  </si>
  <si>
    <t>1x50</t>
  </si>
  <si>
    <t>Demanda Total (W)</t>
  </si>
  <si>
    <t>PADRÃO DE ENTRADA DA UNIDADE COMERCIAL 01</t>
  </si>
  <si>
    <t>DEMANDA SEM COND. E INCENDIO</t>
  </si>
  <si>
    <t>Eletroduto (mm) PVC RÍGIDO</t>
  </si>
  <si>
    <t>DEMANDA APTOS</t>
  </si>
  <si>
    <t>DEMANDA LOJA 01</t>
  </si>
  <si>
    <t>DEMANDA LOJA 02</t>
  </si>
  <si>
    <t>DEMANDA</t>
  </si>
  <si>
    <t>3x1x10+10</t>
  </si>
  <si>
    <t>3#10(10)</t>
  </si>
  <si>
    <t>3H16X2400</t>
  </si>
  <si>
    <t>1x32</t>
  </si>
  <si>
    <t>DIMENSIONAMENTO DE BARRAMENTO DE COBRE EM BAIXA TENSÃO</t>
  </si>
  <si>
    <t>PADRÃO DE ENTRADA DA UNIDADE COMERCIAL 02</t>
  </si>
  <si>
    <t>SEÇÃO TRANSVERSAL DA BARRA</t>
  </si>
  <si>
    <t>kg/m</t>
  </si>
  <si>
    <t>4,76 x 9,52</t>
  </si>
  <si>
    <t>PADRÃO DE ENTRADA DOS APARTAMENTOS</t>
  </si>
  <si>
    <t>PADRÃO DE ENTRADA DO CONDOMÍNIO</t>
  </si>
  <si>
    <t xml:space="preserve">Circuito </t>
  </si>
  <si>
    <t>Comprimento*Corrente nominal</t>
  </si>
  <si>
    <t>Máx. Queda de tensão</t>
  </si>
  <si>
    <t>Queda de tensão</t>
  </si>
  <si>
    <t>Seção - Queda de tensão (mm2)</t>
  </si>
  <si>
    <t>Seção - Capacidade de condução de corrente (mm2)</t>
  </si>
  <si>
    <t>Seção - Corrente - Seção mínima (mm2)</t>
  </si>
  <si>
    <t>Proteção contra sobrecarga</t>
  </si>
  <si>
    <t>Proteção contra curtos-circuitos</t>
  </si>
  <si>
    <t>Circuito 1</t>
  </si>
  <si>
    <t>Circuito 2</t>
  </si>
  <si>
    <t>Circuito 3</t>
  </si>
  <si>
    <t xml:space="preserve"> Circuito 4 </t>
  </si>
  <si>
    <t>Circuito 5</t>
  </si>
  <si>
    <t>Circuito 6</t>
  </si>
  <si>
    <t>Circuito 7</t>
  </si>
  <si>
    <t>Circuito 8</t>
  </si>
  <si>
    <t>Seção dos condutores (mm2)</t>
  </si>
  <si>
    <t>Seção (mm)</t>
  </si>
  <si>
    <t>Área (mm2)</t>
  </si>
  <si>
    <t>Eletroduto</t>
  </si>
  <si>
    <t>Área</t>
  </si>
  <si>
    <t>Eletroduto (mm)</t>
  </si>
  <si>
    <t>Cozinha</t>
  </si>
  <si>
    <t>Sala</t>
  </si>
  <si>
    <t>Alimentação do padrão para a carga</t>
  </si>
  <si>
    <t>Padrão de entrada</t>
  </si>
  <si>
    <t>TÍTULO: PROJETO ELÉTRICO PREDIAL - RESIDENCIAL E COMERCIAL</t>
  </si>
  <si>
    <t>LOCALIZAÇÃO: RUA JOAQUIM VIRGULINO - SN - CENTRO - ESPERANÇA</t>
  </si>
  <si>
    <t>PROPRIETÁRIO: JOÃO FRANCISCO</t>
  </si>
  <si>
    <t>DATA:</t>
  </si>
  <si>
    <t>LISTA DE MATERIAL ELÉTRICO</t>
  </si>
  <si>
    <t>CUSTO</t>
  </si>
  <si>
    <t>UD</t>
  </si>
  <si>
    <t>QUANT.</t>
  </si>
  <si>
    <t>REFERÊNCIA FABRICANTE</t>
  </si>
  <si>
    <t>UNITÁRIO</t>
  </si>
  <si>
    <t>(R$)</t>
  </si>
  <si>
    <t>SUBESTAÇÃO DE 75 kVA</t>
  </si>
  <si>
    <t>Alça Preformada Dist. Cabo 1/0</t>
  </si>
  <si>
    <t>Pç</t>
  </si>
  <si>
    <t>Alça Preformada para cabo de aço</t>
  </si>
  <si>
    <t>Kg</t>
  </si>
  <si>
    <t>Armação Secundária 1 Estribo S/Haste</t>
  </si>
  <si>
    <t>Arruela Quadrada Galv; 38 X 38 X 3 mm; Uso Paraf 18mm</t>
  </si>
  <si>
    <t>Abraçadeira de plastico</t>
  </si>
  <si>
    <t>Braço Luminária 1m; Ref K-68L/10</t>
  </si>
  <si>
    <t>pç</t>
  </si>
  <si>
    <t>Cabo AWG CAA- 1/0</t>
  </si>
  <si>
    <t>Cabo Multiplexado 4 x 50 mm</t>
  </si>
  <si>
    <t>m</t>
  </si>
  <si>
    <t>Cabo de Cobre Nú Têmpera Meio-Dura; 35 mm²</t>
  </si>
  <si>
    <t>Cabo de Cobre Nú 50 mm</t>
  </si>
  <si>
    <t>kg</t>
  </si>
  <si>
    <t>Cabo de Aço 1/4" SM</t>
  </si>
  <si>
    <t>Caixa Metálica Medição Trifásica; Padrão Energisa</t>
  </si>
  <si>
    <t>Chave Fusível Distr. Base C; 15 kV; 400 A; Ruptura 10 KA; XS</t>
  </si>
  <si>
    <t>Conector Bronze p/Haste Aço Cobreado; 16 mm²</t>
  </si>
  <si>
    <t>Conector Parafuso Fendido 8-2 AWG; Tipo KSU-23</t>
  </si>
  <si>
    <t>Conector Ampactinho; Tipo I (CAA 1/0</t>
  </si>
  <si>
    <t>Conector Ampactinho; Tipo II (Est. x FioAL8AWG)</t>
  </si>
  <si>
    <t>Conector perfurante</t>
  </si>
  <si>
    <t>Conector Ampactinho; Tipo VII (CA 1/0xCA e CAA 4 e Aço 1/4")</t>
  </si>
  <si>
    <t>Cruzeta de Concreto Armado Tipo "T" 1.900mm</t>
  </si>
  <si>
    <t>Cruzeta de Concreto Armado Tipo "L" 1.700mm</t>
  </si>
  <si>
    <t>Curva Eletroduto F. G 4</t>
  </si>
  <si>
    <t>Disjuntor Termomagnético 125 A Trifásico</t>
  </si>
  <si>
    <t>Eletroduto F.G 4</t>
  </si>
  <si>
    <t>Vr</t>
  </si>
  <si>
    <t>Elo Fusível Distribuição; 3 H</t>
  </si>
  <si>
    <t>Fio Cobre; 2 X 2.5 mm ; 750 Volts; Duplast</t>
  </si>
  <si>
    <t>Fio Alumínio Nú p/Amarração; 6 AWG</t>
  </si>
  <si>
    <t>Foto célula</t>
  </si>
  <si>
    <t>Gancho de Suspensão Olhal</t>
  </si>
  <si>
    <t>Haste de Aterramento Aço Cobreado; 16x2400mm</t>
  </si>
  <si>
    <t>Haste Armação Secundária com Contra Pino; 150mm</t>
  </si>
  <si>
    <t>Isolador Disco Porcelana; 165 mm</t>
  </si>
  <si>
    <t>Isolador Pino "Hi-Top"; Porcelana; p/25 kV</t>
  </si>
  <si>
    <t>Lampada vapor de sódio de 250 W</t>
  </si>
  <si>
    <t>Lâmpada VS; 70W; 220V</t>
  </si>
  <si>
    <t>Luminária Econômica; Ref X-21/3</t>
  </si>
  <si>
    <t>Manilha Sapatilha; Tipo ATC-17 MB</t>
  </si>
  <si>
    <t>Porca quadrada rosca M16 X 2</t>
  </si>
  <si>
    <t>Porca olhal Rosca M16 X 2</t>
  </si>
  <si>
    <t>Parafuso Máquina Galv; 16x200mm</t>
  </si>
  <si>
    <t>Parafuso Máquina Galv; 16x250mm</t>
  </si>
  <si>
    <t>Prafuso Maquina 16 x 300 mm</t>
  </si>
  <si>
    <t>Parafuso Maquina 16 x 400 mm</t>
  </si>
  <si>
    <t>Parafuso Olhal Galv; 16x200 mm</t>
  </si>
  <si>
    <t>Parafuso Olhal 16 x 250 mm</t>
  </si>
  <si>
    <t>Parafuso Olha 16 x 300 mm</t>
  </si>
  <si>
    <t>Parafuso olhal 16 x 400 mm</t>
  </si>
  <si>
    <t>Para-Raios Dist; Tipo Válvula; 12 kV</t>
  </si>
  <si>
    <t>Pino de Topo Isolador "Hi-Top"; 455mm, 25 kv</t>
  </si>
  <si>
    <t>Poste de Concreto DT; 300/9</t>
  </si>
  <si>
    <t>Poste de Concreto DT; 300/10</t>
  </si>
  <si>
    <t>Poste de Concreto DT; 300/11</t>
  </si>
  <si>
    <t>Reator p/Lâmpada VS; 250 W; Externo</t>
  </si>
  <si>
    <t>Reator p/Lâmpada VS; 70W; Externo</t>
  </si>
  <si>
    <t>Trafo Dist Trifasico - 13.8 KV/380V - 75 kVA</t>
  </si>
  <si>
    <t>WEG</t>
  </si>
  <si>
    <t>APARTAMENTO TIPO</t>
  </si>
  <si>
    <t>Caixas de Embutir</t>
  </si>
  <si>
    <t>Caixa de Luz e Tomada 4''x2'', de embutir, em PVC na cor amarelo para eletroduto corrugado</t>
  </si>
  <si>
    <t>4''x2''</t>
  </si>
  <si>
    <t>Tigre linha Tigreflex ou equivalente</t>
  </si>
  <si>
    <t>R$1,15</t>
  </si>
  <si>
    <t>R$36,80</t>
  </si>
  <si>
    <t>Caixa octogonal 4''x4'' com fundo móvel, em PVC na cor amarela para eletroduto corrugado</t>
  </si>
  <si>
    <t>4''x4''</t>
  </si>
  <si>
    <t>R$2,29</t>
  </si>
  <si>
    <t>R$18,32</t>
  </si>
  <si>
    <t>Campainha</t>
  </si>
  <si>
    <t>Conjunto montado com 1 Pulsador para campainha, ou equivalente, 10A 250V~, 4''x2''</t>
  </si>
  <si>
    <t>1Puls., 4''x2''</t>
  </si>
  <si>
    <t>Pial Legrand ou equivalente</t>
  </si>
  <si>
    <t>R$14,50</t>
  </si>
  <si>
    <t>Disjuntores e Proteções</t>
  </si>
  <si>
    <t>DPS - Disjuntor de proteção contra surtos, monopolar, tensão nominal de operação UO 220V, máxima tensão de operação continua UC= 275 V, corrente de descarga máxima= 5kA, fixação em trilho DIN 35mm</t>
  </si>
  <si>
    <t>VCL 275V 15kA Slim</t>
  </si>
  <si>
    <t>Steck ou equivalente</t>
  </si>
  <si>
    <t>R$65,61</t>
  </si>
  <si>
    <t>R$262,44</t>
  </si>
  <si>
    <t>IDR Interruptor Diferencial Residual Tetrapolar In=25A, 30mA</t>
  </si>
  <si>
    <t>In=25 A, 30mA</t>
  </si>
  <si>
    <t>R$147,64</t>
  </si>
  <si>
    <t>Mini Disjuntor Monopolar 10A Curva C, conforme ABNT NBR NM 60898, encaixe perfil DIN 35mm</t>
  </si>
  <si>
    <t>C 10A</t>
  </si>
  <si>
    <t>R$8,41</t>
  </si>
  <si>
    <t>R$25,23</t>
  </si>
  <si>
    <t>Mini Disjuntor Monopolar 16A Curva B, conforme ABNT NBR NM 60898, encaixe perfil DIN 35mm</t>
  </si>
  <si>
    <t>B 16A</t>
  </si>
  <si>
    <t>Mini Disjuntor Monopolar 20A Curva B, conforme ABNT NBR NM 60898, encaixe perfil DIN 35mm</t>
  </si>
  <si>
    <t>B 20A</t>
  </si>
  <si>
    <t>Mini Disjuntor Monopolar 40A Curva B, conforme ABNT NBR NM 60898, encaixe perfil DIN 35mm</t>
  </si>
  <si>
    <t>B 40A</t>
  </si>
  <si>
    <t>R$47,50</t>
  </si>
  <si>
    <t>Mini Disjuntor Tripolar 20A Curva B, conforme ABNT NBR NM 60898, encaixe perfil DIN 35mm</t>
  </si>
  <si>
    <t>R$59,10</t>
  </si>
  <si>
    <t>Mini Disjuntor Tripolar 25A Curva B, conforme ABNT NBR NM 60898, encaixe perfil DIN 35mm</t>
  </si>
  <si>
    <t>B 25A</t>
  </si>
  <si>
    <t>Interruptores</t>
  </si>
  <si>
    <t>Conjunto montado com 1 Interruptor Simples, 10A 250V~, 4''x2''</t>
  </si>
  <si>
    <t>1S, 4''x2''</t>
  </si>
  <si>
    <t>R$5,95</t>
  </si>
  <si>
    <t>R$17,85</t>
  </si>
  <si>
    <t>Conjunto montado de Interruptor com 3 teclas simples, 4''x2''</t>
  </si>
  <si>
    <t>3xS, 4''x2''</t>
  </si>
  <si>
    <t>R$14,60</t>
  </si>
  <si>
    <t>Interruptores + Tomadas</t>
  </si>
  <si>
    <t>Conjunto montado de 1 Interruptor Simples + 1 Tomada 2P+T, 10A, 4''x2''</t>
  </si>
  <si>
    <t>1S+1Tom.10A, 4''x2''</t>
  </si>
  <si>
    <t>R$12,90</t>
  </si>
  <si>
    <t>R$25,80</t>
  </si>
  <si>
    <t>Quadros</t>
  </si>
  <si>
    <t>Quadro de Distribuição 18/24 Disjuntores, de embutir, fabricado em PVC antichamas, com barramento de terra e neutro, porta branca, dimensões 350x379x78,7mm.</t>
  </si>
  <si>
    <t>18/24 Disjuntores</t>
  </si>
  <si>
    <t>Tigre ou equivalente</t>
  </si>
  <si>
    <t>R$368,71</t>
  </si>
  <si>
    <t>Tomadas</t>
  </si>
  <si>
    <t>Conjunto montado de 1 Tomada 2P+T, 10A, posto horizontal, 4''x2''</t>
  </si>
  <si>
    <t>10A, 4''x2''</t>
  </si>
  <si>
    <t>Pial legrand ou equivalente</t>
  </si>
  <si>
    <t>R$7,75</t>
  </si>
  <si>
    <t>R$108,50</t>
  </si>
  <si>
    <t>Conjunto montado de 1 Tomada 2P+T, 20A, posto horizontal, vermelha, 4''x2''</t>
  </si>
  <si>
    <t>20A, 4''x2''</t>
  </si>
  <si>
    <t>R$13,42</t>
  </si>
  <si>
    <t>R$40,26</t>
  </si>
  <si>
    <t>Conjunto montado de 2 Tomadas 2P+T, 10A, postos horizontais, 4''x2''</t>
  </si>
  <si>
    <t>2x10A, 4''x2''</t>
  </si>
  <si>
    <t>R$15,05</t>
  </si>
  <si>
    <t>R$120,40</t>
  </si>
  <si>
    <t>Eletroduto flexível corrugado, em PVC na cor amarelo antichamas, conforme NBR15465</t>
  </si>
  <si>
    <t>Ø20</t>
  </si>
  <si>
    <t>R$2,37</t>
  </si>
  <si>
    <t>R$427,41</t>
  </si>
  <si>
    <t>Quantitativo de Cabos em Metros (Cobre/Un/Isol. PVC/750V/70°C)</t>
  </si>
  <si>
    <t>Sugestão de Cores para os condutores- FA: Vermelho, FB: Preto, FC:Branco, N: Azul, PE: Verde</t>
  </si>
  <si>
    <t>FA-1,5mm²</t>
  </si>
  <si>
    <t>Sil ou equivalente</t>
  </si>
  <si>
    <t>R$1,43</t>
  </si>
  <si>
    <t>R$109,64</t>
  </si>
  <si>
    <t>FA-2,5mm²</t>
  </si>
  <si>
    <t>R$2,27</t>
  </si>
  <si>
    <t>R$265,93</t>
  </si>
  <si>
    <t>FB-2,5mm²</t>
  </si>
  <si>
    <t>R$168,55</t>
  </si>
  <si>
    <t>FC-6,0mm²</t>
  </si>
  <si>
    <t>R$5,40</t>
  </si>
  <si>
    <t>R$71,28</t>
  </si>
  <si>
    <t>N-1,5mm²</t>
  </si>
  <si>
    <t>R$61,50</t>
  </si>
  <si>
    <t>N-2,5mm²</t>
  </si>
  <si>
    <t>R$433,98</t>
  </si>
  <si>
    <t>N-6,0mm²</t>
  </si>
  <si>
    <t>PE-6,0mm²</t>
  </si>
  <si>
    <t>R$970,60</t>
  </si>
  <si>
    <t>Re-1,5mm²</t>
  </si>
  <si>
    <t>R$80,22</t>
  </si>
  <si>
    <t>ADMINISTRATIVO</t>
  </si>
  <si>
    <t>ESCADA</t>
  </si>
  <si>
    <t>GARAGEM</t>
  </si>
  <si>
    <t>1º ANDAR - ADM</t>
  </si>
  <si>
    <t>R$4,60</t>
  </si>
  <si>
    <t>R$18,40</t>
  </si>
  <si>
    <t>R$8,05</t>
  </si>
  <si>
    <t>R$27,48</t>
  </si>
  <si>
    <t>R$11,45</t>
  </si>
  <si>
    <t>R$15,50</t>
  </si>
  <si>
    <t>R$11,90</t>
  </si>
  <si>
    <t>INTERRUPTORES PARALELOS (2 MODULOS) 10A, 250V, CONJUNTO MONTADO PARA EMBUTIR 4" X 2" (PLACA + SUPORTE + MODULOS)</t>
  </si>
  <si>
    <t>R$14,10</t>
  </si>
  <si>
    <t>R$28,20</t>
  </si>
  <si>
    <t>DISJUNTOR TIPO DIN/IEC, MONOPOLAR DE 6  ATE  32A</t>
  </si>
  <si>
    <t>C 6A</t>
  </si>
  <si>
    <t>Disjuntor Monopolar 4A Curva C Mini Din 5kA</t>
  </si>
  <si>
    <t>C 4A</t>
  </si>
  <si>
    <t>Weg ou equivalente</t>
  </si>
  <si>
    <t>R$21,55</t>
  </si>
  <si>
    <t>R$64,65</t>
  </si>
  <si>
    <t>QUADRO DE DISTRIBUICAO, EM PVC, DE EMBUTIR, COM BARRAMENTO TERRA / NEUTRO, PARA 12 DISJUNTORES NEMA OU 16 DISJUNTORES DIN</t>
  </si>
  <si>
    <t>16 Disjuntores</t>
  </si>
  <si>
    <t>R$199,01</t>
  </si>
  <si>
    <t>QUADRO DE DISTRIBUICAO, SEM BARRAMENTO, EM PVC, DE SOBREPOR,  PARA 3 DISJUNTORES NEMA OU 4 DISJUNTORES DIN</t>
  </si>
  <si>
    <t>4 Disjuntores</t>
  </si>
  <si>
    <t>R$59,88</t>
  </si>
  <si>
    <t>R$179,64</t>
  </si>
  <si>
    <t>R$93,94</t>
  </si>
  <si>
    <t>IDR Interruptor Diferencial Residual Tetrapolar In=35A, 30mA</t>
  </si>
  <si>
    <t>In=35 A, 30mA</t>
  </si>
  <si>
    <t>Disjuntor Tripolar 4A Weg Mini DIN MDW C4 3kA Curva C</t>
  </si>
  <si>
    <t>R$53,51</t>
  </si>
  <si>
    <t>Disjuntor Tripolar 6A Weg Mini DIN MDW C6 5kA Curva C</t>
  </si>
  <si>
    <t>R$53,52</t>
  </si>
  <si>
    <t>Disjuntor Tripolar 16A Weg Mini DIN MDW C16 5kA Curva C</t>
  </si>
  <si>
    <t>C 16A</t>
  </si>
  <si>
    <t>R$44,04</t>
  </si>
  <si>
    <t>DISJUNTOR TIPO DIN/IEC, TRIPOLAR DE 10 ATE 50A</t>
  </si>
  <si>
    <t>C 35A</t>
  </si>
  <si>
    <t>QUADRO DE DISTRIBUICAO, EM PVC, DE EMBUTIR, COM BARRAMENTO TERRA / NEUTRO, PARA 6 DISJUNTORES NEMA OU 8 DISJUNTORES DIN</t>
  </si>
  <si>
    <t>8 Disjuntores</t>
  </si>
  <si>
    <t>R$116,86</t>
  </si>
  <si>
    <t>R$67,10</t>
  </si>
  <si>
    <t>RAMAL DE ENTRADA</t>
  </si>
  <si>
    <t>DISPOSITIVO DPS CLASSE II, 1 POLO, TENSAO MAXIMA DE 175 V, CORRENTE MAXIMA DE *20* KA (TIPO AC)</t>
  </si>
  <si>
    <t>VCL 275V 12kA Slim</t>
  </si>
  <si>
    <t>DISJUNTOR TERMOMAGNETICO TRIPOLAR 125A</t>
  </si>
  <si>
    <t>C 125A</t>
  </si>
  <si>
    <t>C 40A</t>
  </si>
  <si>
    <t>QUEDA DE TENSÃO - QDC AO CIRCUITO 2 - UN. COMERCIAL 01</t>
  </si>
  <si>
    <t>QUEDA DE TENSÃO - QDC AO CIRCUITO 1 - UN. COMERCIAL 02</t>
  </si>
  <si>
    <t>QUEDA DE TENSÃO - QDC AO CIRCUITO 2 - UN. COMERCIAL 02</t>
  </si>
  <si>
    <t>QUEDA DE TENSÃO - QDC AO CIRCUITO 1 - CONDOMÍNIO</t>
  </si>
  <si>
    <t>QUEDA DE TENSÃO - QDC AO CIRCUITO 2 - CONDOMÍNIO</t>
  </si>
  <si>
    <t>QUEDA DE TENSÃO - QDC AO CIRCUITO 3 - UN. COMERCIAL 01</t>
  </si>
  <si>
    <t>QUEDA DE TENSÃO - QDC AO CIRCUITO 4 - UN. COMERCIAL 01</t>
  </si>
  <si>
    <t>QUEDA DE TENSÃO - QDC AO CIRCUITO 3- UN. COMERCIAL 02</t>
  </si>
  <si>
    <t>QUEDA DE TENSÃO - QDC AO CIRCUITO 4 - UN. COMERCIAL 02</t>
  </si>
  <si>
    <t>QUEDA DE TENSÃO - QDC AO CIRCUITO 3 - CONDOMÍNIO</t>
  </si>
  <si>
    <t>QUEDA DE TENSÃO - QDC AO CIRCUITO 4 - CONDOMÍNIO</t>
  </si>
  <si>
    <t>QUEDA DE TENSÃO - QDC AO CIRCUITO 5 - UN. COMERCIAL 02</t>
  </si>
  <si>
    <t>QUEDA DE TENSÃO - QDC AO CIRCUITO 5 - CONDOMÍNIO</t>
  </si>
  <si>
    <t>QUEDA DE TENSÃO - QDC AO CIRCUITO 6 - CONDOMÍNIO</t>
  </si>
  <si>
    <t>QUEDA DE TENSÃO - QDC AO CIRCUITO 7 - CONDOMÍNIO</t>
  </si>
  <si>
    <t>QUEDA DE TENSÃO - QDC AO CIRCUITO 8 - CONDOMÍNIO</t>
  </si>
  <si>
    <t>QUEDA DE TENSÃO - QDC AO CIRCUITO 9 - CONDOMÍNIO</t>
  </si>
  <si>
    <t>QUEDA DE TENSÃO - QDC AO CIRCUITO 10 - CONDOMÍNIO</t>
  </si>
  <si>
    <t>QUEDA DE TENSÃO - QDC AO CIRCUITO 11 - CONDOMÍNIO</t>
  </si>
  <si>
    <t>QUEDA DE TENSÃO - QDC AO CIRCUITO 12 - CONDOMÍNIO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</si>
</sst>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[$R$]#,##0.00"/>
    <numFmt numFmtId="166" formatCode="yy/mmm/d"/>
  </numFmts>
  <fonts count="53">
    <font>
      <sz val="11.0"/>
      <color rgb="FF000000"/>
      <name val="Calibri"/>
      <scheme val="minor"/>
    </font>
    <font>
      <b/>
      <sz val="10.0"/>
      <color rgb="FF000000"/>
      <name val="Verdana"/>
    </font>
    <font>
      <b/>
      <sz val="10.0"/>
      <color rgb="FFFF0000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0.0"/>
      <color rgb="FFFF0000"/>
      <name val="Verdana"/>
    </font>
    <font>
      <color rgb="FFFF0000"/>
      <name val="Verdana"/>
    </font>
    <font>
      <b/>
      <color theme="1"/>
      <name val="Verdana"/>
    </font>
    <font/>
    <font>
      <b/>
      <sz val="11.0"/>
      <color theme="1"/>
      <name val="Calibri"/>
    </font>
    <font>
      <b/>
      <color rgb="FF000000"/>
      <name val="Verdana"/>
    </font>
    <font>
      <sz val="11.0"/>
      <color rgb="FFFF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Calibri"/>
    </font>
    <font>
      <color theme="1"/>
      <name val="Calibri"/>
      <scheme val="minor"/>
    </font>
    <font>
      <sz val="11.0"/>
      <color rgb="FF000000"/>
      <name val="Docs-Calibri"/>
    </font>
    <font>
      <color rgb="FFFF0000"/>
      <name val="Calibri"/>
    </font>
    <font>
      <b/>
      <color theme="0"/>
      <name val="Calibri"/>
    </font>
    <font>
      <b/>
      <color theme="1"/>
      <name val="Calibri"/>
    </font>
    <font>
      <color theme="1"/>
      <name val="Calibri"/>
    </font>
    <font>
      <sz val="11.0"/>
      <color rgb="FFFFFFFF"/>
      <name val="Calibri"/>
    </font>
    <font>
      <b/>
      <sz val="11.0"/>
      <color theme="0"/>
      <name val="Calibri"/>
    </font>
    <font>
      <sz val="9.0"/>
      <color rgb="FF000000"/>
      <name val="&quot;Google Sans Mono&quot;"/>
    </font>
    <font>
      <color theme="0"/>
      <name val="Calibri"/>
      <scheme val="minor"/>
    </font>
    <font>
      <sz val="12.0"/>
      <color theme="1"/>
      <name val="Calibri"/>
      <scheme val="minor"/>
    </font>
    <font>
      <sz val="12.0"/>
      <color theme="0"/>
      <name val="Calibri"/>
      <scheme val="minor"/>
    </font>
    <font>
      <color rgb="FFFFFFFF"/>
      <name val="Calibri"/>
      <scheme val="minor"/>
    </font>
    <font>
      <b/>
      <color rgb="FFFFFFFF"/>
      <name val="Calibri"/>
      <scheme val="minor"/>
    </font>
    <font>
      <b/>
      <color theme="1"/>
      <name val="Calibri"/>
      <scheme val="minor"/>
    </font>
    <font>
      <sz val="11.0"/>
      <color theme="1"/>
      <name val="&quot;American Classic Extra Bold&quot;"/>
    </font>
    <font>
      <sz val="11.0"/>
      <color rgb="FF000000"/>
      <name val="&quot;American Classic Extra Bold&quot;"/>
    </font>
    <font>
      <b/>
      <sz val="11.0"/>
      <color theme="1"/>
      <name val="&quot;American Classic Extra Bold&quot;"/>
    </font>
    <font>
      <sz val="11.0"/>
      <color theme="1"/>
      <name val="&quot;Times New Roman&quot;"/>
    </font>
    <font>
      <b/>
      <sz val="12.0"/>
      <color rgb="FFFFFFFF"/>
      <name val="&quot;American Classic Extra Bold&quot;"/>
    </font>
    <font>
      <sz val="12.0"/>
      <color rgb="FFFFFFFF"/>
      <name val="&quot;Times New Roman&quot;"/>
    </font>
    <font>
      <b/>
      <sz val="12.0"/>
      <color rgb="FFFFFFFF"/>
      <name val="&quot;Times New Roman&quot;"/>
    </font>
    <font>
      <b/>
      <color rgb="FFFFFFFF"/>
      <name val="&quot;American Classic Extra Bold&quot;"/>
    </font>
    <font>
      <sz val="14.0"/>
      <color theme="1"/>
      <name val="&quot;Times New Roman&quot;"/>
    </font>
    <font>
      <color theme="1"/>
      <name val="&quot;Times New Roman&quot;"/>
    </font>
    <font>
      <sz val="14.0"/>
      <color rgb="FFFF0000"/>
      <name val="&quot;Times New Roman&quot;"/>
    </font>
    <font>
      <color rgb="FFFF0000"/>
      <name val="&quot;Times New Roman&quot;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>
      <strike/>
      <sz val="11.0"/>
      <color rgb="FF000000"/>
      <name val="&quot;Times New Roman&quot;"/>
    </font>
    <font>
      <sz val="12.0"/>
      <color rgb="FF000000"/>
      <name val="Times New Roman"/>
    </font>
    <font>
      <b/>
      <sz val="11.0"/>
      <color theme="1"/>
      <name val="&quot;Times New Roman&quot;"/>
    </font>
    <font>
      <color rgb="FF000000"/>
      <name val="Times New Roman"/>
    </font>
    <font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</fonts>
  <fills count="21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1C4587"/>
        <bgColor rgb="FF1C4587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305496"/>
        <bgColor rgb="FF305496"/>
      </patternFill>
    </fill>
    <fill>
      <patternFill patternType="solid">
        <fgColor rgb="FF0D0D0D"/>
        <bgColor rgb="FF0D0D0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4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thin">
        <color rgb="FF000000"/>
      </left>
      <right style="dotted">
        <color rgb="FF000000"/>
      </right>
    </border>
    <border>
      <left style="thin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406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2" fillId="0" fontId="2" numFmtId="4" xfId="0" applyAlignment="1" applyBorder="1" applyFont="1" applyNumberFormat="1">
      <alignment horizontal="center" shrinkToFit="0" vertical="center" wrapText="1"/>
    </xf>
    <xf borderId="3" fillId="0" fontId="2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readingOrder="0" shrinkToFit="0" vertical="center" wrapText="1"/>
    </xf>
    <xf borderId="4" fillId="2" fontId="5" numFmtId="4" xfId="0" applyAlignment="1" applyBorder="1" applyFill="1" applyFont="1" applyNumberFormat="1">
      <alignment horizontal="center" vertical="center"/>
    </xf>
    <xf borderId="5" fillId="2" fontId="2" numFmtId="4" xfId="0" applyAlignment="1" applyBorder="1" applyFont="1" applyNumberFormat="1">
      <alignment horizontal="center" readingOrder="0" vertical="center"/>
    </xf>
    <xf borderId="6" fillId="2" fontId="2" numFmtId="4" xfId="0" applyAlignment="1" applyBorder="1" applyFont="1" applyNumberFormat="1">
      <alignment horizontal="right" readingOrder="0" shrinkToFit="0" vertical="center" wrapText="1"/>
    </xf>
    <xf borderId="6" fillId="2" fontId="3" numFmtId="4" xfId="0" applyAlignment="1" applyBorder="1" applyFont="1" applyNumberFormat="1">
      <alignment horizontal="center" readingOrder="0" vertical="center"/>
    </xf>
    <xf borderId="6" fillId="2" fontId="3" numFmtId="3" xfId="0" applyAlignment="1" applyBorder="1" applyFont="1" applyNumberFormat="1">
      <alignment horizontal="center" readingOrder="0" vertical="center"/>
    </xf>
    <xf borderId="6" fillId="2" fontId="4" numFmtId="4" xfId="0" applyAlignment="1" applyBorder="1" applyFont="1" applyNumberFormat="1">
      <alignment readingOrder="0" shrinkToFit="0" vertical="center" wrapText="1"/>
    </xf>
    <xf borderId="6" fillId="2" fontId="4" numFmtId="4" xfId="0" applyAlignment="1" applyBorder="1" applyFont="1" applyNumberFormat="1">
      <alignment horizontal="right" vertical="center"/>
    </xf>
    <xf borderId="7" fillId="2" fontId="4" numFmtId="4" xfId="0" applyAlignment="1" applyBorder="1" applyFont="1" applyNumberFormat="1">
      <alignment horizontal="right" readingOrder="0" vertical="center"/>
    </xf>
    <xf borderId="8" fillId="2" fontId="4" numFmtId="4" xfId="0" applyAlignment="1" applyBorder="1" applyFont="1" applyNumberFormat="1">
      <alignment horizontal="right" vertical="center"/>
    </xf>
    <xf borderId="9" fillId="2" fontId="4" numFmtId="4" xfId="0" applyAlignment="1" applyBorder="1" applyFont="1" applyNumberFormat="1">
      <alignment horizontal="right" vertical="center"/>
    </xf>
    <xf borderId="10" fillId="0" fontId="4" numFmtId="4" xfId="0" applyAlignment="1" applyBorder="1" applyFont="1" applyNumberFormat="1">
      <alignment shrinkToFit="0" vertical="center" wrapText="1"/>
    </xf>
    <xf borderId="10" fillId="2" fontId="4" numFmtId="4" xfId="0" applyAlignment="1" applyBorder="1" applyFont="1" applyNumberFormat="1">
      <alignment shrinkToFit="0" vertical="center" wrapText="1"/>
    </xf>
    <xf borderId="5" fillId="2" fontId="2" numFmtId="4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right" shrinkToFit="0" vertical="center" wrapText="1"/>
    </xf>
    <xf borderId="7" fillId="2" fontId="4" numFmtId="4" xfId="0" applyAlignment="1" applyBorder="1" applyFont="1" applyNumberFormat="1">
      <alignment horizontal="right" vertical="center"/>
    </xf>
    <xf borderId="4" fillId="3" fontId="5" numFmtId="4" xfId="0" applyAlignment="1" applyBorder="1" applyFill="1" applyFont="1" applyNumberFormat="1">
      <alignment horizontal="center" vertical="center"/>
    </xf>
    <xf borderId="5" fillId="3" fontId="2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shrinkToFit="0" vertical="center" wrapText="1"/>
    </xf>
    <xf borderId="6" fillId="3" fontId="3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readingOrder="0" shrinkToFit="0" vertical="center" wrapText="1"/>
    </xf>
    <xf borderId="6" fillId="3" fontId="3" numFmtId="3" xfId="0" applyAlignment="1" applyBorder="1" applyFont="1" applyNumberFormat="1">
      <alignment horizontal="center" readingOrder="0" vertical="center"/>
    </xf>
    <xf borderId="6" fillId="3" fontId="4" numFmtId="4" xfId="0" applyAlignment="1" applyBorder="1" applyFont="1" applyNumberFormat="1">
      <alignment readingOrder="0" shrinkToFit="0" vertical="center" wrapText="1"/>
    </xf>
    <xf borderId="6" fillId="3" fontId="4" numFmtId="4" xfId="0" applyAlignment="1" applyBorder="1" applyFont="1" applyNumberFormat="1">
      <alignment horizontal="right" vertical="center"/>
    </xf>
    <xf borderId="7" fillId="3" fontId="4" numFmtId="4" xfId="0" applyAlignment="1" applyBorder="1" applyFont="1" applyNumberFormat="1">
      <alignment horizontal="right" readingOrder="0" vertical="center"/>
    </xf>
    <xf borderId="8" fillId="3" fontId="4" numFmtId="4" xfId="0" applyAlignment="1" applyBorder="1" applyFont="1" applyNumberFormat="1">
      <alignment horizontal="right" readingOrder="0" vertical="center"/>
    </xf>
    <xf borderId="9" fillId="3" fontId="4" numFmtId="4" xfId="0" applyAlignment="1" applyBorder="1" applyFont="1" applyNumberFormat="1">
      <alignment horizontal="right" readingOrder="0" vertical="center"/>
    </xf>
    <xf borderId="10" fillId="3" fontId="4" numFmtId="4" xfId="0" applyAlignment="1" applyBorder="1" applyFont="1" applyNumberFormat="1">
      <alignment shrinkToFit="0" vertical="center" wrapText="1"/>
    </xf>
    <xf borderId="6" fillId="2" fontId="4" numFmtId="4" xfId="0" applyAlignment="1" applyBorder="1" applyFont="1" applyNumberFormat="1">
      <alignment horizontal="right" readingOrder="0" vertical="center"/>
    </xf>
    <xf borderId="11" fillId="0" fontId="2" numFmtId="4" xfId="0" applyAlignment="1" applyBorder="1" applyFont="1" applyNumberFormat="1">
      <alignment horizontal="center" shrinkToFit="0" vertical="center" wrapText="1"/>
    </xf>
    <xf borderId="12" fillId="0" fontId="2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right" shrinkToFit="0" vertical="center" wrapText="1"/>
    </xf>
    <xf borderId="13" fillId="3" fontId="3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center" shrinkToFit="0" vertical="center" wrapText="1"/>
    </xf>
    <xf borderId="13" fillId="0" fontId="3" numFmtId="4" xfId="0" applyAlignment="1" applyBorder="1" applyFont="1" applyNumberFormat="1">
      <alignment horizontal="center" shrinkToFit="0" vertical="center" wrapText="1"/>
    </xf>
    <xf borderId="14" fillId="0" fontId="3" numFmtId="4" xfId="0" applyAlignment="1" applyBorder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5" numFmtId="4" xfId="0" applyAlignment="1" applyFont="1" applyNumberFormat="1">
      <alignment shrinkToFit="0" vertical="center" wrapText="1"/>
    </xf>
    <xf borderId="0" fillId="0" fontId="6" numFmtId="4" xfId="0" applyFont="1" applyNumberFormat="1"/>
    <xf borderId="7" fillId="0" fontId="7" numFmtId="4" xfId="0" applyAlignment="1" applyBorder="1" applyFont="1" applyNumberFormat="1">
      <alignment horizontal="center" readingOrder="0"/>
    </xf>
    <xf borderId="15" fillId="0" fontId="8" numFmtId="0" xfId="0" applyBorder="1" applyFont="1"/>
    <xf borderId="15" fillId="0" fontId="7" numFmtId="4" xfId="0" applyAlignment="1" applyBorder="1" applyFont="1" applyNumberFormat="1">
      <alignment horizontal="center" readingOrder="0"/>
    </xf>
    <xf borderId="16" fillId="0" fontId="9" numFmtId="4" xfId="0" applyAlignment="1" applyBorder="1" applyFont="1" applyNumberFormat="1">
      <alignment horizontal="center" readingOrder="0" shrinkToFit="0" wrapText="0"/>
    </xf>
    <xf borderId="17" fillId="0" fontId="7" numFmtId="4" xfId="0" applyAlignment="1" applyBorder="1" applyFont="1" applyNumberFormat="1">
      <alignment horizontal="center" readingOrder="0"/>
    </xf>
    <xf borderId="18" fillId="0" fontId="7" numFmtId="4" xfId="0" applyAlignment="1" applyBorder="1" applyFont="1" applyNumberFormat="1">
      <alignment readingOrder="0"/>
    </xf>
    <xf borderId="16" fillId="0" fontId="7" numFmtId="4" xfId="0" applyAlignment="1" applyBorder="1" applyFont="1" applyNumberFormat="1">
      <alignment horizontal="center" readingOrder="0"/>
    </xf>
    <xf borderId="17" fillId="0" fontId="7" numFmtId="4" xfId="0" applyAlignment="1" applyBorder="1" applyFont="1" applyNumberFormat="1">
      <alignment horizontal="center" readingOrder="0" shrinkToFit="0" wrapText="0"/>
    </xf>
    <xf borderId="0" fillId="0" fontId="4" numFmtId="4" xfId="0" applyAlignment="1" applyFont="1" applyNumberFormat="1">
      <alignment readingOrder="0" shrinkToFit="0" vertical="center" wrapText="1"/>
    </xf>
    <xf borderId="16" fillId="0" fontId="7" numFmtId="4" xfId="0" applyAlignment="1" applyBorder="1" applyFont="1" applyNumberFormat="1">
      <alignment readingOrder="0"/>
    </xf>
    <xf borderId="0" fillId="0" fontId="7" numFmtId="4" xfId="0" applyAlignment="1" applyFont="1" applyNumberFormat="1">
      <alignment horizontal="center"/>
    </xf>
    <xf borderId="0" fillId="0" fontId="9" numFmtId="4" xfId="0" applyAlignment="1" applyFont="1" applyNumberFormat="1">
      <alignment horizontal="center" shrinkToFit="0" wrapText="0"/>
    </xf>
    <xf borderId="0" fillId="0" fontId="7" numFmtId="4" xfId="0" applyFont="1" applyNumberFormat="1"/>
    <xf borderId="0" fillId="0" fontId="10" numFmtId="4" xfId="0" applyAlignment="1" applyFont="1" applyNumberFormat="1">
      <alignment horizontal="center"/>
    </xf>
    <xf borderId="6" fillId="0" fontId="7" numFmtId="4" xfId="0" applyAlignment="1" applyBorder="1" applyFont="1" applyNumberFormat="1">
      <alignment horizontal="center" readingOrder="0"/>
    </xf>
    <xf borderId="19" fillId="0" fontId="9" numFmtId="4" xfId="0" applyAlignment="1" applyBorder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readingOrder="0"/>
    </xf>
    <xf borderId="0" fillId="0" fontId="10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horizontal="center" readingOrder="0"/>
    </xf>
    <xf borderId="0" fillId="4" fontId="5" numFmtId="4" xfId="0" applyAlignment="1" applyFill="1" applyFont="1" applyNumberFormat="1">
      <alignment shrinkToFit="0" vertical="center" wrapText="1"/>
    </xf>
    <xf borderId="0" fillId="4" fontId="4" numFmtId="4" xfId="0" applyAlignment="1" applyFont="1" applyNumberFormat="1">
      <alignment shrinkToFit="0" vertical="center" wrapText="1"/>
    </xf>
    <xf borderId="4" fillId="2" fontId="5" numFmtId="4" xfId="0" applyAlignment="1" applyBorder="1" applyFont="1" applyNumberFormat="1">
      <alignment horizontal="center" readingOrder="0" vertical="center"/>
    </xf>
    <xf borderId="4" fillId="3" fontId="5" numFmtId="4" xfId="0" applyAlignment="1" applyBorder="1" applyFont="1" applyNumberFormat="1">
      <alignment horizontal="center" readingOrder="0" vertical="center"/>
    </xf>
    <xf borderId="0" fillId="0" fontId="11" numFmtId="0" xfId="0" applyFont="1"/>
    <xf borderId="0" fillId="5" fontId="12" numFmtId="0" xfId="0" applyAlignment="1" applyFill="1" applyFont="1">
      <alignment horizontal="center" readingOrder="0" shrinkToFit="0" vertical="center" wrapText="0"/>
    </xf>
    <xf borderId="0" fillId="0" fontId="13" numFmtId="4" xfId="0" applyAlignment="1" applyFont="1" applyNumberFormat="1">
      <alignment vertical="center"/>
    </xf>
    <xf borderId="21" fillId="6" fontId="14" numFmtId="4" xfId="0" applyAlignment="1" applyBorder="1" applyFill="1" applyFont="1" applyNumberFormat="1">
      <alignment horizontal="center" readingOrder="0" shrinkToFit="0" wrapText="0"/>
    </xf>
    <xf borderId="21" fillId="6" fontId="14" numFmtId="3" xfId="0" applyAlignment="1" applyBorder="1" applyFont="1" applyNumberFormat="1">
      <alignment horizontal="center" readingOrder="0" shrinkToFit="0" wrapText="0"/>
    </xf>
    <xf borderId="21" fillId="6" fontId="15" numFmtId="3" xfId="0" applyAlignment="1" applyBorder="1" applyFont="1" applyNumberFormat="1">
      <alignment horizontal="center" readingOrder="0" shrinkToFit="0" wrapText="0"/>
    </xf>
    <xf borderId="21" fillId="6" fontId="15" numFmtId="4" xfId="0" applyAlignment="1" applyBorder="1" applyFont="1" applyNumberFormat="1">
      <alignment horizontal="center" readingOrder="0" shrinkToFit="0" wrapText="0"/>
    </xf>
    <xf borderId="21" fillId="6" fontId="16" numFmtId="4" xfId="0" applyAlignment="1" applyBorder="1" applyFont="1" applyNumberFormat="1">
      <alignment horizontal="center" readingOrder="0" shrinkToFit="0" wrapText="0"/>
    </xf>
    <xf borderId="21" fillId="6" fontId="14" numFmtId="4" xfId="0" applyAlignment="1" applyBorder="1" applyFont="1" applyNumberFormat="1">
      <alignment horizontal="center" shrinkToFit="0" wrapText="0"/>
    </xf>
    <xf borderId="21" fillId="6" fontId="15" numFmtId="0" xfId="0" applyAlignment="1" applyBorder="1" applyFont="1">
      <alignment horizontal="center" readingOrder="0" shrinkToFit="0" wrapText="0"/>
    </xf>
    <xf borderId="21" fillId="6" fontId="15" numFmtId="4" xfId="0" applyAlignment="1" applyBorder="1" applyFont="1" applyNumberFormat="1">
      <alignment shrinkToFit="0" vertical="bottom" wrapText="0"/>
    </xf>
    <xf borderId="21" fillId="6" fontId="15" numFmtId="3" xfId="0" applyAlignment="1" applyBorder="1" applyFont="1" applyNumberFormat="1">
      <alignment horizontal="center" shrinkToFit="0" wrapText="0"/>
    </xf>
    <xf borderId="21" fillId="6" fontId="15" numFmtId="4" xfId="0" applyAlignment="1" applyBorder="1" applyFont="1" applyNumberFormat="1">
      <alignment horizontal="center" shrinkToFit="0" wrapText="0"/>
    </xf>
    <xf borderId="22" fillId="6" fontId="15" numFmtId="3" xfId="0" applyAlignment="1" applyBorder="1" applyFont="1" applyNumberFormat="1">
      <alignment horizontal="center" shrinkToFit="0" wrapText="0"/>
    </xf>
    <xf borderId="22" fillId="6" fontId="15" numFmtId="4" xfId="0" applyAlignment="1" applyBorder="1" applyFont="1" applyNumberFormat="1">
      <alignment horizontal="center" shrinkToFit="0" wrapText="0"/>
    </xf>
    <xf borderId="22" fillId="6" fontId="15" numFmtId="4" xfId="0" applyAlignment="1" applyBorder="1" applyFont="1" applyNumberFormat="1">
      <alignment horizontal="center" readingOrder="0" shrinkToFit="0" wrapText="0"/>
    </xf>
    <xf borderId="22" fillId="6" fontId="15" numFmtId="3" xfId="0" applyAlignment="1" applyBorder="1" applyFont="1" applyNumberFormat="1">
      <alignment horizontal="center" readingOrder="0" shrinkToFit="0" wrapText="0"/>
    </xf>
    <xf borderId="21" fillId="6" fontId="15" numFmtId="0" xfId="0" applyAlignment="1" applyBorder="1" applyFont="1">
      <alignment horizontal="center" shrinkToFit="0" wrapText="0"/>
    </xf>
    <xf borderId="23" fillId="6" fontId="15" numFmtId="0" xfId="0" applyAlignment="1" applyBorder="1" applyFont="1">
      <alignment horizontal="center" readingOrder="0" shrinkToFit="0" wrapText="0"/>
    </xf>
    <xf borderId="24" fillId="6" fontId="15" numFmtId="0" xfId="0" applyAlignment="1" applyBorder="1" applyFont="1">
      <alignment horizontal="center" shrinkToFit="0" wrapText="0"/>
    </xf>
    <xf borderId="25" fillId="6" fontId="15" numFmtId="0" xfId="0" applyAlignment="1" applyBorder="1" applyFont="1">
      <alignment horizontal="center" shrinkToFit="0" wrapText="0"/>
    </xf>
    <xf borderId="25" fillId="6" fontId="15" numFmtId="4" xfId="0" applyAlignment="1" applyBorder="1" applyFont="1" applyNumberFormat="1">
      <alignment horizontal="center" shrinkToFit="0" wrapText="0"/>
    </xf>
    <xf borderId="26" fillId="6" fontId="15" numFmtId="4" xfId="0" applyAlignment="1" applyBorder="1" applyFont="1" applyNumberFormat="1">
      <alignment horizontal="center" shrinkToFit="0" wrapText="0"/>
    </xf>
    <xf borderId="27" fillId="6" fontId="15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vertical="center"/>
    </xf>
    <xf borderId="0" fillId="0" fontId="15" numFmtId="0" xfId="0" applyAlignment="1" applyFont="1">
      <alignment shrinkToFit="0" wrapText="0"/>
    </xf>
    <xf borderId="0" fillId="7" fontId="13" numFmtId="0" xfId="0" applyAlignment="1" applyFill="1" applyFont="1">
      <alignment vertical="center"/>
    </xf>
    <xf borderId="21" fillId="6" fontId="14" numFmtId="0" xfId="0" applyAlignment="1" applyBorder="1" applyFont="1">
      <alignment horizontal="center" readingOrder="0" shrinkToFit="0" wrapText="0"/>
    </xf>
    <xf borderId="21" fillId="7" fontId="14" numFmtId="0" xfId="0" applyAlignment="1" applyBorder="1" applyFont="1">
      <alignment horizontal="center" readingOrder="0" shrinkToFit="0" wrapText="0"/>
    </xf>
    <xf borderId="21" fillId="6" fontId="16" numFmtId="0" xfId="0" applyAlignment="1" applyBorder="1" applyFont="1">
      <alignment horizontal="center" readingOrder="0" shrinkToFit="0" wrapText="0"/>
    </xf>
    <xf borderId="21" fillId="6" fontId="14" numFmtId="0" xfId="0" applyAlignment="1" applyBorder="1" applyFont="1">
      <alignment horizontal="center" shrinkToFit="0" wrapText="0"/>
    </xf>
    <xf borderId="0" fillId="7" fontId="15" numFmtId="0" xfId="0" applyAlignment="1" applyFont="1">
      <alignment horizontal="center" readingOrder="0" shrinkToFit="0" vertical="center" wrapText="0"/>
    </xf>
    <xf borderId="21" fillId="6" fontId="15" numFmtId="0" xfId="0" applyAlignment="1" applyBorder="1" applyFont="1">
      <alignment shrinkToFit="0" vertical="bottom" wrapText="0"/>
    </xf>
    <xf borderId="21" fillId="6" fontId="15" numFmtId="0" xfId="0" applyAlignment="1" applyBorder="1" applyFont="1">
      <alignment horizontal="center" shrinkToFit="0" vertical="bottom" wrapText="0"/>
    </xf>
    <xf borderId="21" fillId="6" fontId="15" numFmtId="0" xfId="0" applyAlignment="1" applyBorder="1" applyFont="1">
      <alignment horizontal="center" shrinkToFit="0" wrapText="0"/>
    </xf>
    <xf borderId="0" fillId="7" fontId="14" numFmtId="0" xfId="0" applyAlignment="1" applyFont="1">
      <alignment horizontal="center" shrinkToFit="0" vertical="center" wrapText="0"/>
    </xf>
    <xf borderId="22" fillId="6" fontId="14" numFmtId="0" xfId="0" applyAlignment="1" applyBorder="1" applyFont="1">
      <alignment horizontal="center" shrinkToFit="0" wrapText="0"/>
    </xf>
    <xf borderId="26" fillId="6" fontId="15" numFmtId="0" xfId="0" applyAlignment="1" applyBorder="1" applyFont="1">
      <alignment horizontal="center" shrinkToFit="0" wrapText="0"/>
    </xf>
    <xf borderId="28" fillId="6" fontId="15" numFmtId="0" xfId="0" applyAlignment="1" applyBorder="1" applyFont="1">
      <alignment horizontal="center" readingOrder="0" shrinkToFit="0" wrapText="0"/>
    </xf>
    <xf borderId="24" fillId="6" fontId="14" numFmtId="0" xfId="0" applyAlignment="1" applyBorder="1" applyFont="1">
      <alignment horizontal="center" shrinkToFit="0" wrapText="0"/>
    </xf>
    <xf borderId="23" fillId="5" fontId="13" numFmtId="0" xfId="0" applyAlignment="1" applyBorder="1" applyFont="1">
      <alignment horizontal="center" readingOrder="0" vertical="center"/>
    </xf>
    <xf borderId="28" fillId="0" fontId="8" numFmtId="0" xfId="0" applyBorder="1" applyFont="1"/>
    <xf borderId="27" fillId="0" fontId="8" numFmtId="0" xfId="0" applyBorder="1" applyFont="1"/>
    <xf borderId="21" fillId="0" fontId="13" numFmtId="0" xfId="0" applyAlignment="1" applyBorder="1" applyFont="1">
      <alignment horizontal="center" readingOrder="0" vertical="center"/>
    </xf>
    <xf borderId="21" fillId="7" fontId="15" numFmtId="0" xfId="0" applyAlignment="1" applyBorder="1" applyFont="1">
      <alignment horizontal="center" readingOrder="0" vertical="center"/>
    </xf>
    <xf borderId="21" fillId="7" fontId="15" numFmtId="0" xfId="0" applyAlignment="1" applyBorder="1" applyFont="1">
      <alignment horizontal="center" readingOrder="0" shrinkToFit="0" vertical="center" wrapText="0"/>
    </xf>
    <xf borderId="21" fillId="0" fontId="17" numFmtId="0" xfId="0" applyAlignment="1" applyBorder="1" applyFont="1">
      <alignment horizontal="center" readingOrder="0"/>
    </xf>
    <xf borderId="21" fillId="7" fontId="18" numFmtId="0" xfId="0" applyAlignment="1" applyBorder="1" applyFont="1">
      <alignment horizontal="center" readingOrder="0"/>
    </xf>
    <xf borderId="22" fillId="0" fontId="13" numFmtId="0" xfId="0" applyAlignment="1" applyBorder="1" applyFont="1">
      <alignment horizontal="center" readingOrder="0" vertical="center"/>
    </xf>
    <xf borderId="23" fillId="0" fontId="13" numFmtId="0" xfId="0" applyAlignment="1" applyBorder="1" applyFont="1">
      <alignment horizontal="center" vertical="center"/>
    </xf>
    <xf borderId="24" fillId="0" fontId="13" numFmtId="0" xfId="0" applyAlignment="1" applyBorder="1" applyFont="1">
      <alignment horizontal="center" vertical="center"/>
    </xf>
    <xf borderId="25" fillId="0" fontId="13" numFmtId="0" xfId="0" applyAlignment="1" applyBorder="1" applyFont="1">
      <alignment horizontal="center" vertical="center"/>
    </xf>
    <xf borderId="29" fillId="0" fontId="19" numFmtId="4" xfId="0" applyBorder="1" applyFont="1" applyNumberFormat="1"/>
    <xf borderId="28" fillId="5" fontId="20" numFmtId="4" xfId="0" applyAlignment="1" applyBorder="1" applyFont="1" applyNumberFormat="1">
      <alignment horizontal="center" readingOrder="0"/>
    </xf>
    <xf borderId="21" fillId="5" fontId="20" numFmtId="4" xfId="0" applyAlignment="1" applyBorder="1" applyFont="1" applyNumberFormat="1">
      <alignment horizontal="center" readingOrder="0"/>
    </xf>
    <xf borderId="30" fillId="0" fontId="21" numFmtId="4" xfId="0" applyAlignment="1" applyBorder="1" applyFont="1" applyNumberFormat="1">
      <alignment horizontal="center" readingOrder="0"/>
    </xf>
    <xf borderId="21" fillId="0" fontId="9" numFmtId="4" xfId="0" applyAlignment="1" applyBorder="1" applyFont="1" applyNumberFormat="1">
      <alignment horizontal="center" readingOrder="0" shrinkToFit="0" wrapText="0"/>
    </xf>
    <xf borderId="21" fillId="0" fontId="21" numFmtId="4" xfId="0" applyAlignment="1" applyBorder="1" applyFont="1" applyNumberFormat="1">
      <alignment horizontal="center" readingOrder="0"/>
    </xf>
    <xf borderId="21" fillId="0" fontId="22" numFmtId="4" xfId="0" applyAlignment="1" applyBorder="1" applyFont="1" applyNumberFormat="1">
      <alignment readingOrder="0"/>
    </xf>
    <xf borderId="21" fillId="0" fontId="22" numFmtId="4" xfId="0" applyAlignment="1" applyBorder="1" applyFont="1" applyNumberFormat="1">
      <alignment horizontal="center" readingOrder="0"/>
    </xf>
    <xf borderId="21" fillId="0" fontId="16" numFmtId="4" xfId="0" applyAlignment="1" applyBorder="1" applyFont="1" applyNumberFormat="1">
      <alignment horizontal="center" readingOrder="0"/>
    </xf>
    <xf borderId="0" fillId="5" fontId="23" numFmtId="0" xfId="0" applyAlignment="1" applyFont="1">
      <alignment horizontal="center" readingOrder="0" vertical="center"/>
    </xf>
    <xf borderId="21" fillId="6" fontId="15" numFmtId="0" xfId="0" applyAlignment="1" applyBorder="1" applyFont="1">
      <alignment horizontal="center" shrinkToFit="0" wrapText="0"/>
    </xf>
    <xf borderId="23" fillId="5" fontId="9" numFmtId="0" xfId="0" applyAlignment="1" applyBorder="1" applyFont="1">
      <alignment horizontal="center" readingOrder="0" shrinkToFit="0" wrapText="0"/>
    </xf>
    <xf borderId="28" fillId="8" fontId="8" numFmtId="0" xfId="0" applyBorder="1" applyFill="1" applyFont="1"/>
    <xf borderId="27" fillId="8" fontId="8" numFmtId="0" xfId="0" applyBorder="1" applyFont="1"/>
    <xf borderId="0" fillId="7" fontId="12" numFmtId="0" xfId="0" applyAlignment="1" applyFont="1">
      <alignment horizontal="center" readingOrder="0" shrinkToFit="0" wrapText="0"/>
    </xf>
    <xf borderId="21" fillId="6" fontId="14" numFmtId="4" xfId="0" applyAlignment="1" applyBorder="1" applyFont="1" applyNumberFormat="1">
      <alignment horizontal="center" readingOrder="0" shrinkToFit="0" vertical="center" wrapText="1"/>
    </xf>
    <xf borderId="21" fillId="6" fontId="14" numFmtId="4" xfId="0" applyAlignment="1" applyBorder="1" applyFont="1" applyNumberFormat="1">
      <alignment horizontal="left" readingOrder="0" shrinkToFit="0" vertical="center" wrapText="1"/>
    </xf>
    <xf borderId="21" fillId="6" fontId="14" numFmtId="3" xfId="0" applyAlignment="1" applyBorder="1" applyFont="1" applyNumberFormat="1">
      <alignment horizontal="center" readingOrder="0" shrinkToFit="0" vertical="center" wrapText="1"/>
    </xf>
    <xf borderId="21" fillId="6" fontId="14" numFmtId="2" xfId="0" applyAlignment="1" applyBorder="1" applyFont="1" applyNumberFormat="1">
      <alignment horizontal="center" readingOrder="0" shrinkToFit="0" vertical="center" wrapText="1"/>
    </xf>
    <xf borderId="21" fillId="6" fontId="14" numFmtId="0" xfId="0" applyAlignment="1" applyBorder="1" applyFont="1">
      <alignment horizontal="center" readingOrder="0" shrinkToFit="0" vertical="center" wrapText="1"/>
    </xf>
    <xf borderId="21" fillId="6" fontId="14" numFmtId="0" xfId="0" applyAlignment="1" applyBorder="1" applyFont="1">
      <alignment horizontal="left" readingOrder="0" shrinkToFit="0" vertical="center" wrapText="1"/>
    </xf>
    <xf borderId="21" fillId="6" fontId="14" numFmtId="1" xfId="0" applyAlignment="1" applyBorder="1" applyFont="1" applyNumberFormat="1">
      <alignment horizontal="center" readingOrder="0" shrinkToFit="0" vertical="center" wrapText="1"/>
    </xf>
    <xf borderId="21" fillId="6" fontId="14" numFmtId="2" xfId="0" applyAlignment="1" applyBorder="1" applyFont="1" applyNumberFormat="1">
      <alignment horizontal="center" readingOrder="0" shrinkToFit="0" vertical="center" wrapText="1"/>
    </xf>
    <xf borderId="21" fillId="6" fontId="14" numFmtId="2" xfId="0" applyAlignment="1" applyBorder="1" applyFont="1" applyNumberFormat="1">
      <alignment horizontal="center" readingOrder="0" shrinkToFit="0" wrapText="0"/>
    </xf>
    <xf borderId="0" fillId="6" fontId="17" numFmtId="0" xfId="0" applyFont="1"/>
    <xf borderId="21" fillId="6" fontId="14" numFmtId="0" xfId="0" applyAlignment="1" applyBorder="1" applyFont="1">
      <alignment horizontal="center" readingOrder="0" shrinkToFit="0" vertical="center" wrapText="1"/>
    </xf>
    <xf borderId="21" fillId="6" fontId="14" numFmtId="0" xfId="0" applyAlignment="1" applyBorder="1" applyFont="1">
      <alignment horizontal="left" readingOrder="0" shrinkToFit="0" wrapText="0"/>
    </xf>
    <xf borderId="21" fillId="6" fontId="14" numFmtId="1" xfId="0" applyAlignment="1" applyBorder="1" applyFont="1" applyNumberFormat="1">
      <alignment horizontal="center" readingOrder="0" shrinkToFit="0" wrapText="0"/>
    </xf>
    <xf borderId="21" fillId="6" fontId="14" numFmtId="2" xfId="0" applyAlignment="1" applyBorder="1" applyFont="1" applyNumberFormat="1">
      <alignment horizontal="center" readingOrder="0" shrinkToFit="0" wrapText="0"/>
    </xf>
    <xf borderId="0" fillId="7" fontId="17" numFmtId="0" xfId="0" applyFont="1"/>
    <xf borderId="21" fillId="6" fontId="14" numFmtId="0" xfId="0" applyAlignment="1" applyBorder="1" applyFont="1">
      <alignment horizontal="center" readingOrder="0" shrinkToFit="0" wrapText="0"/>
    </xf>
    <xf borderId="22" fillId="6" fontId="14" numFmtId="0" xfId="0" applyAlignment="1" applyBorder="1" applyFont="1">
      <alignment horizontal="center" readingOrder="0" shrinkToFit="0" vertical="center" wrapText="0"/>
    </xf>
    <xf borderId="22" fillId="6" fontId="14" numFmtId="0" xfId="0" applyAlignment="1" applyBorder="1" applyFont="1">
      <alignment horizontal="left" readingOrder="0" shrinkToFit="0" vertical="center" wrapText="0"/>
    </xf>
    <xf borderId="22" fillId="6" fontId="14" numFmtId="1" xfId="0" applyAlignment="1" applyBorder="1" applyFont="1" applyNumberFormat="1">
      <alignment horizontal="center" readingOrder="0" shrinkToFit="0" vertical="center" wrapText="0"/>
    </xf>
    <xf borderId="22" fillId="6" fontId="14" numFmtId="4" xfId="0" applyAlignment="1" applyBorder="1" applyFont="1" applyNumberFormat="1">
      <alignment horizontal="center" readingOrder="0" shrinkToFit="0" vertical="center" wrapText="0"/>
    </xf>
    <xf borderId="22" fillId="6" fontId="14" numFmtId="4" xfId="0" applyAlignment="1" applyBorder="1" applyFont="1" applyNumberFormat="1">
      <alignment horizontal="center" readingOrder="0" shrinkToFit="0" vertical="center" wrapText="1"/>
    </xf>
    <xf borderId="22" fillId="6" fontId="14" numFmtId="2" xfId="0" applyAlignment="1" applyBorder="1" applyFont="1" applyNumberFormat="1">
      <alignment horizontal="center" readingOrder="0" shrinkToFit="0" vertical="center" wrapText="0"/>
    </xf>
    <xf borderId="22" fillId="6" fontId="14" numFmtId="2" xfId="0" applyAlignment="1" applyBorder="1" applyFont="1" applyNumberFormat="1">
      <alignment horizontal="center" readingOrder="0" shrinkToFit="0" vertical="center" wrapText="0"/>
    </xf>
    <xf borderId="22" fillId="6" fontId="14" numFmtId="3" xfId="0" applyAlignment="1" applyBorder="1" applyFont="1" applyNumberFormat="1">
      <alignment horizontal="center" readingOrder="0" shrinkToFit="0" vertical="center" wrapText="0"/>
    </xf>
    <xf borderId="31" fillId="7" fontId="8" numFmtId="0" xfId="0" applyBorder="1" applyFont="1"/>
    <xf borderId="30" fillId="9" fontId="8" numFmtId="0" xfId="0" applyBorder="1" applyFill="1" applyFont="1"/>
    <xf borderId="31" fillId="9" fontId="8" numFmtId="0" xfId="0" applyBorder="1" applyFont="1"/>
    <xf borderId="30" fillId="7" fontId="8" numFmtId="0" xfId="0" applyBorder="1" applyFont="1"/>
    <xf borderId="24" fillId="6" fontId="14" numFmtId="4" xfId="0" applyAlignment="1" applyBorder="1" applyFont="1" applyNumberFormat="1">
      <alignment horizontal="center" readingOrder="0" shrinkToFit="0" vertical="center" wrapText="0"/>
    </xf>
    <xf borderId="32" fillId="7" fontId="8" numFmtId="0" xfId="0" applyBorder="1" applyFont="1"/>
    <xf borderId="33" fillId="9" fontId="8" numFmtId="0" xfId="0" applyBorder="1" applyFont="1"/>
    <xf borderId="22" fillId="6" fontId="14" numFmtId="0" xfId="0" applyAlignment="1" applyBorder="1" applyFont="1">
      <alignment horizontal="center" readingOrder="0" shrinkToFit="0" wrapText="0"/>
    </xf>
    <xf borderId="22" fillId="6" fontId="14" numFmtId="0" xfId="0" applyAlignment="1" applyBorder="1" applyFont="1">
      <alignment horizontal="left" readingOrder="0" shrinkToFit="0" wrapText="0"/>
    </xf>
    <xf borderId="22" fillId="6" fontId="14" numFmtId="4" xfId="0" applyAlignment="1" applyBorder="1" applyFont="1" applyNumberFormat="1">
      <alignment horizontal="center" readingOrder="0" shrinkToFit="0" wrapText="0"/>
    </xf>
    <xf borderId="22" fillId="6" fontId="14" numFmtId="2" xfId="0" applyAlignment="1" applyBorder="1" applyFont="1" applyNumberFormat="1">
      <alignment horizontal="center" readingOrder="0" shrinkToFit="0" wrapText="0"/>
    </xf>
    <xf borderId="22" fillId="6" fontId="14" numFmtId="2" xfId="0" applyAlignment="1" applyBorder="1" applyFont="1" applyNumberFormat="1">
      <alignment horizontal="center" readingOrder="0" shrinkToFit="0" wrapText="0"/>
    </xf>
    <xf borderId="25" fillId="6" fontId="14" numFmtId="0" xfId="0" applyAlignment="1" applyBorder="1" applyFont="1">
      <alignment horizontal="center" readingOrder="0" shrinkToFit="0" wrapText="0"/>
    </xf>
    <xf borderId="26" fillId="6" fontId="14" numFmtId="0" xfId="0" applyAlignment="1" applyBorder="1" applyFont="1">
      <alignment horizontal="left" readingOrder="0" shrinkToFit="0" wrapText="0"/>
    </xf>
    <xf borderId="27" fillId="6" fontId="14" numFmtId="0" xfId="0" applyAlignment="1" applyBorder="1" applyFont="1">
      <alignment horizontal="center" readingOrder="0" shrinkToFit="0" wrapText="0"/>
    </xf>
    <xf borderId="23" fillId="6" fontId="14" numFmtId="4" xfId="0" applyAlignment="1" applyBorder="1" applyFont="1" applyNumberFormat="1">
      <alignment horizontal="center" readingOrder="0" shrinkToFit="0" wrapText="0"/>
    </xf>
    <xf borderId="24" fillId="6" fontId="14" numFmtId="0" xfId="0" applyAlignment="1" applyBorder="1" applyFont="1">
      <alignment horizontal="center" readingOrder="0" shrinkToFit="0" wrapText="0"/>
    </xf>
    <xf borderId="25" fillId="6" fontId="14" numFmtId="0" xfId="0" applyAlignment="1" applyBorder="1" applyFont="1">
      <alignment horizontal="center" readingOrder="0" shrinkToFit="0" wrapText="0"/>
    </xf>
    <xf borderId="25" fillId="6" fontId="14" numFmtId="2" xfId="0" applyAlignment="1" applyBorder="1" applyFont="1" applyNumberFormat="1">
      <alignment horizontal="center" readingOrder="0" shrinkToFit="0" vertical="center" wrapText="1"/>
    </xf>
    <xf borderId="25" fillId="6" fontId="14" numFmtId="4" xfId="0" applyAlignment="1" applyBorder="1" applyFont="1" applyNumberFormat="1">
      <alignment horizontal="center" readingOrder="0" shrinkToFit="0" vertical="center" wrapText="1"/>
    </xf>
    <xf borderId="25" fillId="6" fontId="12" numFmtId="0" xfId="0" applyAlignment="1" applyBorder="1" applyFont="1">
      <alignment horizontal="center" readingOrder="0" shrinkToFit="0" wrapText="0"/>
    </xf>
    <xf borderId="26" fillId="6" fontId="14" numFmtId="0" xfId="0" applyAlignment="1" applyBorder="1" applyFont="1">
      <alignment horizontal="center" readingOrder="0" shrinkToFit="0" wrapText="0"/>
    </xf>
    <xf borderId="0" fillId="9" fontId="14" numFmtId="0" xfId="0" applyAlignment="1" applyFont="1">
      <alignment horizontal="center" readingOrder="0" shrinkToFit="0" wrapText="0"/>
    </xf>
    <xf borderId="0" fillId="9" fontId="14" numFmtId="0" xfId="0" applyAlignment="1" applyFont="1">
      <alignment horizontal="left" readingOrder="0" shrinkToFit="0" wrapText="0"/>
    </xf>
    <xf borderId="0" fillId="9" fontId="14" numFmtId="0" xfId="0" applyAlignment="1" applyFont="1">
      <alignment horizontal="center" readingOrder="0" shrinkToFit="0" wrapText="0"/>
    </xf>
    <xf borderId="0" fillId="9" fontId="14" numFmtId="2" xfId="0" applyAlignment="1" applyFont="1" applyNumberFormat="1">
      <alignment horizontal="center" readingOrder="0" shrinkToFit="0" vertical="center" wrapText="1"/>
    </xf>
    <xf borderId="0" fillId="9" fontId="12" numFmtId="0" xfId="0" applyAlignment="1" applyFont="1">
      <alignment horizontal="center" readingOrder="0" shrinkToFit="0" wrapText="0"/>
    </xf>
    <xf borderId="0" fillId="7" fontId="14" numFmtId="0" xfId="0" applyAlignment="1" applyFont="1">
      <alignment horizontal="center" readingOrder="0" shrinkToFit="0" wrapText="0"/>
    </xf>
    <xf borderId="23" fillId="10" fontId="24" numFmtId="0" xfId="0" applyAlignment="1" applyBorder="1" applyFill="1" applyFont="1">
      <alignment horizontal="center" readingOrder="0" shrinkToFit="0" wrapText="0"/>
    </xf>
    <xf borderId="28" fillId="7" fontId="8" numFmtId="0" xfId="0" applyBorder="1" applyFont="1"/>
    <xf borderId="27" fillId="7" fontId="8" numFmtId="0" xfId="0" applyBorder="1" applyFont="1"/>
    <xf borderId="0" fillId="7" fontId="14" numFmtId="0" xfId="0" applyAlignment="1" applyFont="1">
      <alignment horizontal="center" readingOrder="0" shrinkToFit="0" wrapText="0"/>
    </xf>
    <xf borderId="0" fillId="7" fontId="14" numFmtId="2" xfId="0" applyAlignment="1" applyFont="1" applyNumberFormat="1">
      <alignment horizontal="center" readingOrder="0" shrinkToFit="0" vertical="center" wrapText="1"/>
    </xf>
    <xf borderId="0" fillId="7" fontId="12" numFmtId="0" xfId="0" applyAlignment="1" applyFont="1">
      <alignment horizontal="center" readingOrder="0" shrinkToFit="0" wrapText="0"/>
    </xf>
    <xf borderId="30" fillId="5" fontId="24" numFmtId="0" xfId="0" applyAlignment="1" applyBorder="1" applyFont="1">
      <alignment horizontal="left" readingOrder="0" shrinkToFit="0" wrapText="0"/>
    </xf>
    <xf borderId="30" fillId="5" fontId="24" numFmtId="0" xfId="0" applyAlignment="1" applyBorder="1" applyFont="1">
      <alignment horizontal="center" readingOrder="0" shrinkToFit="0" wrapText="0"/>
    </xf>
    <xf borderId="23" fillId="5" fontId="24" numFmtId="0" xfId="0" applyAlignment="1" applyBorder="1" applyFont="1">
      <alignment horizontal="center" readingOrder="0" shrinkToFit="0" wrapText="0"/>
    </xf>
    <xf borderId="28" fillId="9" fontId="8" numFmtId="0" xfId="0" applyBorder="1" applyFont="1"/>
    <xf borderId="27" fillId="9" fontId="8" numFmtId="0" xfId="0" applyBorder="1" applyFont="1"/>
    <xf borderId="21" fillId="7" fontId="14" numFmtId="0" xfId="0" applyAlignment="1" applyBorder="1" applyFont="1">
      <alignment horizontal="left" readingOrder="0" shrinkToFit="0" wrapText="0"/>
    </xf>
    <xf borderId="21" fillId="7" fontId="14" numFmtId="0" xfId="0" applyAlignment="1" applyBorder="1" applyFont="1">
      <alignment horizontal="center" readingOrder="0" shrinkToFit="0" wrapText="0"/>
    </xf>
    <xf borderId="23" fillId="7" fontId="17" numFmtId="0" xfId="0" applyAlignment="1" applyBorder="1" applyFont="1">
      <alignment horizontal="center" readingOrder="0" vertical="center"/>
    </xf>
    <xf borderId="23" fillId="7" fontId="15" numFmtId="0" xfId="0" applyAlignment="1" applyBorder="1" applyFont="1">
      <alignment horizontal="center" readingOrder="0" shrinkToFit="0" wrapText="0"/>
    </xf>
    <xf borderId="23" fillId="7" fontId="25" numFmtId="2" xfId="0" applyAlignment="1" applyBorder="1" applyFont="1" applyNumberFormat="1">
      <alignment horizontal="center" vertical="center"/>
    </xf>
    <xf borderId="23" fillId="9" fontId="15" numFmtId="2" xfId="0" applyAlignment="1" applyBorder="1" applyFont="1" applyNumberFormat="1">
      <alignment horizontal="center" readingOrder="0" shrinkToFit="0" vertical="center" wrapText="1"/>
    </xf>
    <xf borderId="23" fillId="7" fontId="14" numFmtId="0" xfId="0" applyAlignment="1" applyBorder="1" applyFont="1">
      <alignment horizontal="center" readingOrder="0" shrinkToFit="0" wrapText="0"/>
    </xf>
    <xf borderId="0" fillId="0" fontId="17" numFmtId="0" xfId="0" applyAlignment="1" applyFont="1">
      <alignment horizontal="left"/>
    </xf>
    <xf borderId="0" fillId="11" fontId="14" numFmtId="2" xfId="0" applyAlignment="1" applyFill="1" applyFont="1" applyNumberFormat="1">
      <alignment horizontal="center" readingOrder="0" shrinkToFit="0" vertical="center" wrapText="1"/>
    </xf>
    <xf borderId="23" fillId="5" fontId="26" numFmtId="0" xfId="0" applyAlignment="1" applyBorder="1" applyFont="1">
      <alignment horizontal="left" readingOrder="0"/>
    </xf>
    <xf borderId="0" fillId="0" fontId="17" numFmtId="2" xfId="0" applyFont="1" applyNumberFormat="1"/>
    <xf borderId="21" fillId="5" fontId="26" numFmtId="0" xfId="0" applyAlignment="1" applyBorder="1" applyFont="1">
      <alignment horizontal="center" readingOrder="0"/>
    </xf>
    <xf borderId="21" fillId="0" fontId="17" numFmtId="0" xfId="0" applyAlignment="1" applyBorder="1" applyFont="1">
      <alignment horizontal="center"/>
    </xf>
    <xf borderId="0" fillId="0" fontId="27" numFmtId="0" xfId="0" applyAlignment="1" applyFont="1">
      <alignment horizontal="left" readingOrder="0" vertical="center"/>
    </xf>
    <xf borderId="0" fillId="0" fontId="27" numFmtId="0" xfId="0" applyAlignment="1" applyFont="1">
      <alignment horizontal="center" readingOrder="0" vertical="center"/>
    </xf>
    <xf borderId="0" fillId="0" fontId="27" numFmtId="0" xfId="0" applyAlignment="1" applyFont="1">
      <alignment horizontal="center" vertical="center"/>
    </xf>
    <xf borderId="0" fillId="5" fontId="28" numFmtId="0" xfId="0" applyAlignment="1" applyFont="1">
      <alignment horizontal="center" readingOrder="0" vertical="center"/>
    </xf>
    <xf borderId="31" fillId="0" fontId="8" numFmtId="0" xfId="0" applyBorder="1" applyFont="1"/>
    <xf borderId="30" fillId="0" fontId="8" numFmtId="0" xfId="0" applyBorder="1" applyFont="1"/>
    <xf borderId="23" fillId="5" fontId="12" numFmtId="0" xfId="0" applyAlignment="1" applyBorder="1" applyFont="1">
      <alignment horizontal="center" readingOrder="0" shrinkToFit="0" wrapText="0"/>
    </xf>
    <xf borderId="21" fillId="12" fontId="14" numFmtId="4" xfId="0" applyAlignment="1" applyBorder="1" applyFill="1" applyFont="1" applyNumberFormat="1">
      <alignment horizontal="center" readingOrder="0" shrinkToFit="0" vertical="center" wrapText="1"/>
    </xf>
    <xf borderId="21" fillId="12" fontId="14" numFmtId="3" xfId="0" applyAlignment="1" applyBorder="1" applyFont="1" applyNumberFormat="1">
      <alignment horizontal="center" readingOrder="0" shrinkToFit="0" vertical="center" wrapText="1"/>
    </xf>
    <xf borderId="21" fillId="12" fontId="14" numFmtId="2" xfId="0" applyAlignment="1" applyBorder="1" applyFont="1" applyNumberFormat="1">
      <alignment horizontal="center" readingOrder="0" shrinkToFit="0" vertical="center" wrapText="1"/>
    </xf>
    <xf borderId="21" fillId="12" fontId="14" numFmtId="0" xfId="0" applyAlignment="1" applyBorder="1" applyFont="1">
      <alignment horizontal="center" readingOrder="0" shrinkToFit="0" vertical="center" wrapText="1"/>
    </xf>
    <xf borderId="21" fillId="12" fontId="14" numFmtId="0" xfId="0" applyAlignment="1" applyBorder="1" applyFont="1">
      <alignment horizontal="center" readingOrder="0" shrinkToFit="0" vertical="center" wrapText="1"/>
    </xf>
    <xf borderId="21" fillId="12" fontId="14" numFmtId="0" xfId="0" applyAlignment="1" applyBorder="1" applyFont="1">
      <alignment horizontal="center" readingOrder="0" shrinkToFit="0" vertical="center" wrapText="1"/>
    </xf>
    <xf borderId="21" fillId="12" fontId="14" numFmtId="2" xfId="0" applyAlignment="1" applyBorder="1" applyFont="1" applyNumberFormat="1">
      <alignment horizontal="center" readingOrder="0" shrinkToFit="0" vertical="center" wrapText="1"/>
    </xf>
    <xf borderId="21" fillId="12" fontId="14" numFmtId="4" xfId="0" applyAlignment="1" applyBorder="1" applyFont="1" applyNumberFormat="1">
      <alignment horizontal="center" readingOrder="0" shrinkToFit="0" vertical="center" wrapText="1"/>
    </xf>
    <xf borderId="0" fillId="12" fontId="14" numFmtId="0" xfId="0" applyAlignment="1" applyFont="1">
      <alignment horizontal="center" readingOrder="0" shrinkToFit="0" vertical="center" wrapText="1"/>
    </xf>
    <xf borderId="0" fillId="12" fontId="14" numFmtId="0" xfId="0" applyAlignment="1" applyFont="1">
      <alignment horizontal="center" readingOrder="0" shrinkToFit="0" vertical="center" wrapText="1"/>
    </xf>
    <xf borderId="21" fillId="0" fontId="14" numFmtId="0" xfId="0" applyAlignment="1" applyBorder="1" applyFont="1">
      <alignment horizontal="center" readingOrder="0" shrinkToFit="0" vertical="center" wrapText="1"/>
    </xf>
    <xf borderId="21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22" fillId="12" fontId="14" numFmtId="0" xfId="0" applyAlignment="1" applyBorder="1" applyFont="1">
      <alignment horizontal="center" readingOrder="0" shrinkToFit="0" vertical="center" wrapText="1"/>
    </xf>
    <xf borderId="22" fillId="12" fontId="14" numFmtId="4" xfId="0" applyAlignment="1" applyBorder="1" applyFont="1" applyNumberFormat="1">
      <alignment horizontal="center" readingOrder="0" shrinkToFit="0" vertical="center" wrapText="1"/>
    </xf>
    <xf borderId="26" fillId="12" fontId="14" numFmtId="0" xfId="0" applyAlignment="1" applyBorder="1" applyFont="1">
      <alignment horizontal="center" readingOrder="0" shrinkToFit="0" vertical="center" wrapText="1"/>
    </xf>
    <xf borderId="25" fillId="12" fontId="14" numFmtId="0" xfId="0" applyAlignment="1" applyBorder="1" applyFont="1">
      <alignment horizontal="center" readingOrder="0" shrinkToFit="0" vertical="center" wrapText="1"/>
    </xf>
    <xf borderId="27" fillId="12" fontId="14" numFmtId="0" xfId="0" applyAlignment="1" applyBorder="1" applyFont="1">
      <alignment horizontal="center" readingOrder="0" shrinkToFit="0" vertical="center" wrapText="1"/>
    </xf>
    <xf borderId="23" fillId="12" fontId="14" numFmtId="0" xfId="0" applyAlignment="1" applyBorder="1" applyFont="1">
      <alignment horizontal="center" readingOrder="0" shrinkToFit="0" vertical="center" wrapText="1"/>
    </xf>
    <xf borderId="24" fillId="12" fontId="14" numFmtId="0" xfId="0" applyAlignment="1" applyBorder="1" applyFont="1">
      <alignment horizontal="center" readingOrder="0" shrinkToFit="0" vertical="center" wrapText="1"/>
    </xf>
    <xf borderId="25" fillId="12" fontId="14" numFmtId="2" xfId="0" applyAlignment="1" applyBorder="1" applyFont="1" applyNumberFormat="1">
      <alignment horizontal="center" readingOrder="0" shrinkToFit="0" vertical="center" wrapText="1"/>
    </xf>
    <xf borderId="25" fillId="12" fontId="14" numFmtId="4" xfId="0" applyAlignment="1" applyBorder="1" applyFont="1" applyNumberFormat="1">
      <alignment horizontal="center" readingOrder="0" shrinkToFit="0" vertical="center" wrapText="1"/>
    </xf>
    <xf borderId="23" fillId="12" fontId="14" numFmtId="0" xfId="0" applyAlignment="1" applyBorder="1" applyFont="1">
      <alignment horizontal="center" readingOrder="0" shrinkToFit="0" vertical="center" wrapText="1"/>
    </xf>
    <xf borderId="25" fillId="12" fontId="14" numFmtId="0" xfId="0" applyAlignment="1" applyBorder="1" applyFont="1">
      <alignment horizontal="center" readingOrder="0" shrinkToFit="0" vertical="center" wrapText="1"/>
    </xf>
    <xf borderId="26" fillId="12" fontId="14" numFmtId="0" xfId="0" applyAlignment="1" applyBorder="1" applyFont="1">
      <alignment horizontal="center" readingOrder="0" shrinkToFit="0" vertical="center" wrapText="1"/>
    </xf>
    <xf borderId="27" fillId="12" fontId="14" numFmtId="0" xfId="0" applyAlignment="1" applyBorder="1" applyFont="1">
      <alignment horizontal="center" readingOrder="0" shrinkToFit="0" vertical="center" wrapText="1"/>
    </xf>
    <xf borderId="24" fillId="12" fontId="14" numFmtId="0" xfId="0" applyAlignment="1" applyBorder="1" applyFont="1">
      <alignment horizontal="center" readingOrder="0" shrinkToFit="0" vertical="center" wrapText="1"/>
    </xf>
    <xf borderId="32" fillId="12" fontId="14" numFmtId="0" xfId="0" applyAlignment="1" applyBorder="1" applyFont="1">
      <alignment horizontal="center" readingOrder="0" shrinkToFit="0" vertical="center" wrapText="1"/>
    </xf>
    <xf borderId="21" fillId="5" fontId="29" numFmtId="0" xfId="0" applyAlignment="1" applyBorder="1" applyFont="1">
      <alignment readingOrder="0"/>
    </xf>
    <xf borderId="21" fillId="5" fontId="26" numFmtId="0" xfId="0" applyAlignment="1" applyBorder="1" applyFont="1">
      <alignment readingOrder="0"/>
    </xf>
    <xf borderId="23" fillId="13" fontId="30" numFmtId="0" xfId="0" applyAlignment="1" applyBorder="1" applyFill="1" applyFont="1">
      <alignment horizontal="center" readingOrder="0"/>
    </xf>
    <xf borderId="21" fillId="12" fontId="14" numFmtId="3" xfId="0" applyAlignment="1" applyBorder="1" applyFont="1" applyNumberFormat="1">
      <alignment horizontal="center" readingOrder="0" shrinkToFit="0" vertical="center" wrapText="0"/>
    </xf>
    <xf borderId="23" fillId="13" fontId="12" numFmtId="4" xfId="0" applyAlignment="1" applyBorder="1" applyFont="1" applyNumberFormat="1">
      <alignment horizontal="center" readingOrder="0" shrinkToFit="0" vertical="center" wrapText="1"/>
    </xf>
    <xf borderId="21" fillId="7" fontId="9" numFmtId="4" xfId="0" applyAlignment="1" applyBorder="1" applyFont="1" applyNumberFormat="1">
      <alignment horizontal="center" shrinkToFit="0" wrapText="1"/>
    </xf>
    <xf borderId="21" fillId="7" fontId="9" numFmtId="3" xfId="0" applyAlignment="1" applyBorder="1" applyFont="1" applyNumberFormat="1">
      <alignment horizontal="center" shrinkToFit="0" wrapText="1"/>
    </xf>
    <xf borderId="21" fillId="7" fontId="9" numFmtId="2" xfId="0" applyAlignment="1" applyBorder="1" applyFont="1" applyNumberFormat="1">
      <alignment horizontal="center" shrinkToFit="0" wrapText="1"/>
    </xf>
    <xf borderId="21" fillId="7" fontId="9" numFmtId="0" xfId="0" applyAlignment="1" applyBorder="1" applyFont="1">
      <alignment horizontal="center" shrinkToFit="0" wrapText="1"/>
    </xf>
    <xf borderId="21" fillId="7" fontId="9" numFmtId="0" xfId="0" applyAlignment="1" applyBorder="1" applyFont="1">
      <alignment horizontal="center" shrinkToFit="0" wrapText="1"/>
    </xf>
    <xf borderId="21" fillId="9" fontId="9" numFmtId="0" xfId="0" applyAlignment="1" applyBorder="1" applyFont="1">
      <alignment horizontal="center" shrinkToFit="0" wrapText="1"/>
    </xf>
    <xf borderId="21" fillId="9" fontId="9" numFmtId="0" xfId="0" applyAlignment="1" applyBorder="1" applyFont="1">
      <alignment horizontal="center" shrinkToFit="0" wrapText="1"/>
    </xf>
    <xf borderId="21" fillId="9" fontId="9" numFmtId="2" xfId="0" applyAlignment="1" applyBorder="1" applyFont="1" applyNumberFormat="1">
      <alignment horizontal="center" shrinkToFit="0" wrapText="1"/>
    </xf>
    <xf borderId="21" fillId="9" fontId="9" numFmtId="0" xfId="0" applyAlignment="1" applyBorder="1" applyFont="1">
      <alignment horizontal="center" readingOrder="0" shrinkToFit="0" wrapText="1"/>
    </xf>
    <xf borderId="21" fillId="9" fontId="13" numFmtId="0" xfId="0" applyBorder="1" applyFont="1"/>
    <xf borderId="21" fillId="9" fontId="13" numFmtId="0" xfId="0" applyBorder="1" applyFont="1"/>
    <xf borderId="21" fillId="7" fontId="9" numFmtId="0" xfId="0" applyAlignment="1" applyBorder="1" applyFont="1">
      <alignment horizontal="center" readingOrder="0" shrinkToFit="0" wrapText="1"/>
    </xf>
    <xf borderId="21" fillId="7" fontId="13" numFmtId="0" xfId="0" applyBorder="1" applyFont="1"/>
    <xf borderId="21" fillId="7" fontId="13" numFmtId="0" xfId="0" applyBorder="1" applyFont="1"/>
    <xf borderId="21" fillId="7" fontId="13" numFmtId="2" xfId="0" applyBorder="1" applyFont="1" applyNumberFormat="1"/>
    <xf borderId="21" fillId="9" fontId="9" numFmtId="0" xfId="0" applyAlignment="1" applyBorder="1" applyFont="1">
      <alignment horizontal="center" readingOrder="0"/>
    </xf>
    <xf borderId="34" fillId="12" fontId="14" numFmtId="0" xfId="0" applyAlignment="1" applyBorder="1" applyFont="1">
      <alignment horizontal="center" readingOrder="0" shrinkToFit="0" vertical="bottom" wrapText="0"/>
    </xf>
    <xf borderId="35" fillId="12" fontId="14" numFmtId="0" xfId="0" applyAlignment="1" applyBorder="1" applyFont="1">
      <alignment horizontal="center" readingOrder="0" shrinkToFit="0" vertical="bottom" wrapText="0"/>
    </xf>
    <xf borderId="36" fillId="0" fontId="14" numFmtId="0" xfId="0" applyAlignment="1" applyBorder="1" applyFont="1">
      <alignment horizontal="center" readingOrder="0" shrinkToFit="0" wrapText="0"/>
    </xf>
    <xf borderId="35" fillId="0" fontId="14" numFmtId="0" xfId="0" applyAlignment="1" applyBorder="1" applyFont="1">
      <alignment horizontal="center" readingOrder="0" shrinkToFit="0" wrapText="0"/>
    </xf>
    <xf borderId="34" fillId="7" fontId="14" numFmtId="0" xfId="0" applyAlignment="1" applyBorder="1" applyFont="1">
      <alignment horizontal="center" readingOrder="0" shrinkToFit="0" vertical="bottom" wrapText="0"/>
    </xf>
    <xf borderId="35" fillId="7" fontId="14" numFmtId="0" xfId="0" applyAlignment="1" applyBorder="1" applyFont="1">
      <alignment horizontal="center" readingOrder="0" shrinkToFit="0" vertical="bottom" wrapText="0"/>
    </xf>
    <xf borderId="36" fillId="7" fontId="14" numFmtId="0" xfId="0" applyAlignment="1" applyBorder="1" applyFont="1">
      <alignment horizontal="center" readingOrder="0" shrinkToFit="0" wrapText="0"/>
    </xf>
    <xf borderId="37" fillId="14" fontId="15" numFmtId="0" xfId="0" applyAlignment="1" applyBorder="1" applyFill="1" applyFont="1">
      <alignment horizontal="center" readingOrder="0" shrinkToFit="0" vertical="bottom" wrapText="0"/>
    </xf>
    <xf borderId="38" fillId="14" fontId="15" numFmtId="0" xfId="0" applyAlignment="1" applyBorder="1" applyFont="1">
      <alignment horizontal="center" readingOrder="0" shrinkToFit="0" vertical="bottom" wrapText="0"/>
    </xf>
    <xf borderId="39" fillId="14" fontId="15" numFmtId="0" xfId="0" applyAlignment="1" applyBorder="1" applyFont="1">
      <alignment horizontal="center" readingOrder="0" shrinkToFit="0" vertical="bottom" wrapText="0"/>
    </xf>
    <xf borderId="37" fillId="14" fontId="15" numFmtId="0" xfId="0" applyAlignment="1" applyBorder="1" applyFont="1">
      <alignment horizontal="center" readingOrder="0" shrinkToFit="0" wrapText="0"/>
    </xf>
    <xf borderId="38" fillId="14" fontId="15" numFmtId="0" xfId="0" applyAlignment="1" applyBorder="1" applyFont="1">
      <alignment horizontal="center" readingOrder="0" shrinkToFit="0" wrapText="0"/>
    </xf>
    <xf borderId="23" fillId="5" fontId="26" numFmtId="0" xfId="0" applyAlignment="1" applyBorder="1" applyFont="1">
      <alignment horizontal="center" readingOrder="0"/>
    </xf>
    <xf borderId="23" fillId="5" fontId="29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vertical="bottom" wrapText="0"/>
    </xf>
    <xf borderId="21" fillId="0" fontId="14" numFmtId="0" xfId="0" applyAlignment="1" applyBorder="1" applyFont="1">
      <alignment horizontal="center" readingOrder="0" shrinkToFit="0" vertical="bottom" wrapText="0"/>
    </xf>
    <xf borderId="21" fillId="0" fontId="17" numFmtId="4" xfId="0" applyAlignment="1" applyBorder="1" applyFont="1" applyNumberFormat="1">
      <alignment horizontal="center"/>
    </xf>
    <xf borderId="21" fillId="0" fontId="15" numFmtId="4" xfId="0" applyAlignment="1" applyBorder="1" applyFont="1" applyNumberFormat="1">
      <alignment horizontal="center" readingOrder="0" shrinkToFit="0" wrapText="0"/>
    </xf>
    <xf borderId="0" fillId="0" fontId="15" numFmtId="0" xfId="0" applyAlignment="1" applyFont="1">
      <alignment horizontal="center" readingOrder="0" shrinkToFit="0" vertical="bottom" wrapText="0"/>
    </xf>
    <xf borderId="21" fillId="0" fontId="14" numFmtId="0" xfId="0" applyAlignment="1" applyBorder="1" applyFont="1">
      <alignment horizontal="center" readingOrder="0" shrinkToFit="0" wrapText="0"/>
    </xf>
    <xf borderId="21" fillId="0" fontId="17" numFmtId="164" xfId="0" applyAlignment="1" applyBorder="1" applyFont="1" applyNumberFormat="1">
      <alignment horizontal="center" readingOrder="0"/>
    </xf>
    <xf borderId="0" fillId="0" fontId="15" numFmtId="4" xfId="0" applyAlignment="1" applyFont="1" applyNumberFormat="1">
      <alignment horizontal="center" readingOrder="0" shrinkToFit="0" vertical="bottom" wrapText="0"/>
    </xf>
    <xf borderId="21" fillId="0" fontId="17" numFmtId="4" xfId="0" applyAlignment="1" applyBorder="1" applyFont="1" applyNumberFormat="1">
      <alignment horizontal="center" readingOrder="0"/>
    </xf>
    <xf borderId="0" fillId="0" fontId="15" numFmtId="0" xfId="0" applyAlignment="1" applyFont="1">
      <alignment horizontal="center" readingOrder="0" shrinkToFit="0" wrapText="0"/>
    </xf>
    <xf borderId="0" fillId="0" fontId="17" numFmtId="0" xfId="0" applyAlignment="1" applyFont="1">
      <alignment horizontal="center" readingOrder="0"/>
    </xf>
    <xf borderId="0" fillId="0" fontId="17" numFmtId="4" xfId="0" applyAlignment="1" applyFont="1" applyNumberFormat="1">
      <alignment readingOrder="0"/>
    </xf>
    <xf borderId="23" fillId="15" fontId="31" numFmtId="0" xfId="0" applyAlignment="1" applyBorder="1" applyFill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21" fillId="15" fontId="31" numFmtId="0" xfId="0" applyAlignment="1" applyBorder="1" applyFont="1">
      <alignment horizontal="center" readingOrder="0" shrinkToFit="0" vertical="center" wrapText="1"/>
    </xf>
    <xf borderId="21" fillId="0" fontId="17" numFmtId="0" xfId="0" applyAlignment="1" applyBorder="1" applyFont="1">
      <alignment horizontal="center" readingOrder="0" shrinkToFit="0" vertical="center" wrapText="1"/>
    </xf>
    <xf borderId="21" fillId="0" fontId="17" numFmtId="164" xfId="0" applyAlignment="1" applyBorder="1" applyFont="1" applyNumberFormat="1">
      <alignment horizontal="center" readingOrder="0" shrinkToFit="0" vertical="center" wrapText="1"/>
    </xf>
    <xf borderId="22" fillId="15" fontId="31" numFmtId="0" xfId="0" applyAlignment="1" applyBorder="1" applyFont="1">
      <alignment horizontal="center" readingOrder="0" shrinkToFit="0" vertical="center" wrapText="1"/>
    </xf>
    <xf borderId="23" fillId="0" fontId="17" numFmtId="0" xfId="0" applyAlignment="1" applyBorder="1" applyFont="1">
      <alignment horizontal="center" readingOrder="0" shrinkToFit="0" vertical="center" wrapText="1"/>
    </xf>
    <xf borderId="27" fillId="0" fontId="17" numFmtId="4" xfId="0" applyAlignment="1" applyBorder="1" applyFont="1" applyNumberFormat="1">
      <alignment horizontal="center" readingOrder="0" shrinkToFit="0" vertical="center" wrapText="1"/>
    </xf>
    <xf borderId="21" fillId="0" fontId="17" numFmtId="4" xfId="0" applyAlignment="1" applyBorder="1" applyFont="1" applyNumberFormat="1">
      <alignment horizontal="center" readingOrder="0" shrinkToFit="0" vertical="center" wrapText="1"/>
    </xf>
    <xf borderId="0" fillId="16" fontId="31" numFmtId="0" xfId="0" applyAlignment="1" applyFill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39" fillId="0" fontId="15" numFmtId="0" xfId="0" applyAlignment="1" applyBorder="1" applyFont="1">
      <alignment horizontal="center" readingOrder="0" shrinkToFit="0" vertical="bottom" wrapText="0"/>
    </xf>
    <xf borderId="0" fillId="7" fontId="15" numFmtId="0" xfId="0" applyAlignment="1" applyFont="1">
      <alignment horizontal="center" readingOrder="0" shrinkToFit="0" wrapText="0"/>
    </xf>
    <xf borderId="0" fillId="7" fontId="15" numFmtId="3" xfId="0" applyAlignment="1" applyFont="1" applyNumberFormat="1">
      <alignment horizontal="center" readingOrder="0" shrinkToFit="0" wrapText="0"/>
    </xf>
    <xf borderId="0" fillId="7" fontId="15" numFmtId="4" xfId="0" applyAlignment="1" applyFont="1" applyNumberFormat="1">
      <alignment horizontal="center" readingOrder="0" shrinkToFit="0" wrapText="0"/>
    </xf>
    <xf borderId="0" fillId="16" fontId="17" numFmtId="0" xfId="0" applyFont="1"/>
    <xf borderId="7" fillId="7" fontId="32" numFmtId="165" xfId="0" applyAlignment="1" applyBorder="1" applyFont="1" applyNumberFormat="1">
      <alignment readingOrder="0" shrinkToFit="0" vertical="center" wrapText="1"/>
    </xf>
    <xf borderId="40" fillId="0" fontId="8" numFmtId="0" xfId="0" applyBorder="1" applyFont="1"/>
    <xf borderId="0" fillId="0" fontId="15" numFmtId="0" xfId="0" applyAlignment="1" applyFont="1">
      <alignment horizontal="center" readingOrder="0" shrinkToFit="0" wrapText="0"/>
    </xf>
    <xf borderId="7" fillId="0" fontId="33" numFmtId="0" xfId="0" applyAlignment="1" applyBorder="1" applyFont="1">
      <alignment readingOrder="0" shrinkToFit="0" vertical="center" wrapText="1"/>
    </xf>
    <xf borderId="7" fillId="0" fontId="33" numFmtId="165" xfId="0" applyAlignment="1" applyBorder="1" applyFont="1" applyNumberFormat="1">
      <alignment readingOrder="0" shrinkToFit="0" vertical="center" wrapText="1"/>
    </xf>
    <xf borderId="41" fillId="0" fontId="15" numFmtId="0" xfId="0" applyAlignment="1" applyBorder="1" applyFont="1">
      <alignment horizontal="center" readingOrder="0" shrinkToFit="0" vertical="center" wrapText="1"/>
    </xf>
    <xf borderId="19" fillId="0" fontId="8" numFmtId="0" xfId="0" applyBorder="1" applyFont="1"/>
    <xf borderId="17" fillId="0" fontId="8" numFmtId="0" xfId="0" applyBorder="1" applyFont="1"/>
    <xf borderId="17" fillId="0" fontId="34" numFmtId="0" xfId="0" applyAlignment="1" applyBorder="1" applyFont="1">
      <alignment shrinkToFit="0" vertical="center" wrapText="1"/>
    </xf>
    <xf borderId="17" fillId="0" fontId="35" numFmtId="165" xfId="0" applyAlignment="1" applyBorder="1" applyFont="1" applyNumberFormat="1">
      <alignment horizontal="center" readingOrder="0" shrinkToFit="0" vertical="center" wrapText="1"/>
    </xf>
    <xf borderId="17" fillId="0" fontId="35" numFmtId="166" xfId="0" applyAlignment="1" applyBorder="1" applyFont="1" applyNumberFormat="1">
      <alignment horizontal="center" readingOrder="0" shrinkToFit="0" vertical="center" wrapText="1"/>
    </xf>
    <xf borderId="42" fillId="17" fontId="36" numFmtId="0" xfId="0" applyAlignment="1" applyBorder="1" applyFill="1" applyFont="1">
      <alignment horizontal="center" readingOrder="0" shrinkToFit="0" vertical="center" wrapText="1"/>
    </xf>
    <xf borderId="17" fillId="17" fontId="37" numFmtId="0" xfId="0" applyAlignment="1" applyBorder="1" applyFont="1">
      <alignment shrinkToFit="0" vertical="center" wrapText="1"/>
    </xf>
    <xf borderId="17" fillId="17" fontId="38" numFmtId="0" xfId="0" applyAlignment="1" applyBorder="1" applyFont="1">
      <alignment shrinkToFit="0" vertical="center" wrapText="1"/>
    </xf>
    <xf borderId="40" fillId="17" fontId="39" numFmtId="165" xfId="0" applyAlignment="1" applyBorder="1" applyFont="1" applyNumberFormat="1">
      <alignment horizontal="center" readingOrder="0" shrinkToFit="0" vertical="center" wrapText="1"/>
    </xf>
    <xf borderId="42" fillId="0" fontId="8" numFmtId="0" xfId="0" applyBorder="1" applyFont="1"/>
    <xf borderId="17" fillId="17" fontId="36" numFmtId="0" xfId="0" applyAlignment="1" applyBorder="1" applyFont="1">
      <alignment horizontal="center" readingOrder="0" shrinkToFit="0" vertical="center" wrapText="1"/>
    </xf>
    <xf borderId="17" fillId="17" fontId="36" numFmtId="165" xfId="0" applyAlignment="1" applyBorder="1" applyFont="1" applyNumberFormat="1">
      <alignment horizontal="center" readingOrder="0" shrinkToFit="0" vertical="center" wrapText="1"/>
    </xf>
    <xf borderId="17" fillId="17" fontId="39" numFmtId="165" xfId="0" applyAlignment="1" applyBorder="1" applyFont="1" applyNumberFormat="1">
      <alignment horizontal="center" readingOrder="0" shrinkToFit="0" vertical="center" wrapText="1"/>
    </xf>
    <xf borderId="43" fillId="0" fontId="8" numFmtId="0" xfId="0" applyBorder="1" applyFont="1"/>
    <xf borderId="7" fillId="18" fontId="37" numFmtId="165" xfId="0" applyAlignment="1" applyBorder="1" applyFill="1" applyFont="1" applyNumberFormat="1">
      <alignment horizontal="center" readingOrder="0" shrinkToFit="0" vertical="center" wrapText="1"/>
    </xf>
    <xf borderId="16" fillId="0" fontId="35" numFmtId="0" xfId="0" applyAlignment="1" applyBorder="1" applyFont="1">
      <alignment readingOrder="0" shrinkToFit="0" vertical="center" wrapText="1"/>
    </xf>
    <xf borderId="17" fillId="0" fontId="35" numFmtId="0" xfId="0" applyAlignment="1" applyBorder="1" applyFont="1">
      <alignment horizontal="center" readingOrder="0" shrinkToFit="0" vertical="center" wrapText="1"/>
    </xf>
    <xf borderId="17" fillId="0" fontId="35" numFmtId="0" xfId="0" applyAlignment="1" applyBorder="1" applyFont="1">
      <alignment horizontal="center" shrinkToFit="0" vertical="center" wrapText="1"/>
    </xf>
    <xf borderId="17" fillId="0" fontId="40" numFmtId="165" xfId="0" applyAlignment="1" applyBorder="1" applyFont="1" applyNumberFormat="1">
      <alignment shrinkToFit="0" vertical="center" wrapText="1"/>
    </xf>
    <xf borderId="17" fillId="0" fontId="41" numFmtId="165" xfId="0" applyAlignment="1" applyBorder="1" applyFont="1" applyNumberFormat="1">
      <alignment shrinkToFit="0" vertical="center" wrapText="1"/>
    </xf>
    <xf borderId="17" fillId="0" fontId="35" numFmtId="0" xfId="0" applyAlignment="1" applyBorder="1" applyFont="1">
      <alignment horizontal="center" shrinkToFit="0" vertical="center" wrapText="1"/>
    </xf>
    <xf borderId="17" fillId="0" fontId="42" numFmtId="165" xfId="0" applyAlignment="1" applyBorder="1" applyFont="1" applyNumberFormat="1">
      <alignment shrinkToFit="0" vertical="center" wrapText="1"/>
    </xf>
    <xf borderId="0" fillId="0" fontId="15" numFmtId="0" xfId="0" applyAlignment="1" applyFont="1">
      <alignment horizontal="left" readingOrder="0" shrinkToFit="0" wrapText="0"/>
    </xf>
    <xf borderId="17" fillId="0" fontId="40" numFmtId="0" xfId="0" applyAlignment="1" applyBorder="1" applyFont="1">
      <alignment shrinkToFit="0" vertical="center" wrapText="1"/>
    </xf>
    <xf borderId="17" fillId="0" fontId="43" numFmtId="165" xfId="0" applyAlignment="1" applyBorder="1" applyFont="1" applyNumberFormat="1">
      <alignment shrinkToFit="0" vertical="center" wrapText="1"/>
    </xf>
    <xf borderId="7" fillId="19" fontId="37" numFmtId="165" xfId="0" applyAlignment="1" applyBorder="1" applyFill="1" applyFont="1" applyNumberFormat="1">
      <alignment horizontal="center" readingOrder="0" shrinkToFit="0" vertical="center" wrapText="1"/>
    </xf>
    <xf borderId="16" fillId="15" fontId="44" numFmtId="0" xfId="0" applyAlignment="1" applyBorder="1" applyFont="1">
      <alignment readingOrder="0" shrinkToFit="0" vertical="center" wrapText="1"/>
    </xf>
    <xf borderId="17" fillId="15" fontId="44" numFmtId="0" xfId="0" applyAlignment="1" applyBorder="1" applyFont="1">
      <alignment shrinkToFit="0" vertical="center" wrapText="1"/>
    </xf>
    <xf borderId="17" fillId="15" fontId="44" numFmtId="165" xfId="0" applyAlignment="1" applyBorder="1" applyFont="1" applyNumberFormat="1">
      <alignment shrinkToFit="0" vertical="center" wrapText="1"/>
    </xf>
    <xf borderId="16" fillId="0" fontId="45" numFmtId="0" xfId="0" applyAlignment="1" applyBorder="1" applyFont="1">
      <alignment horizontal="left" readingOrder="0" shrinkToFit="0" vertical="center" wrapText="1"/>
    </xf>
    <xf borderId="17" fillId="0" fontId="45" numFmtId="0" xfId="0" applyAlignment="1" applyBorder="1" applyFont="1">
      <alignment horizontal="center" readingOrder="0" shrinkToFit="0" vertical="center" wrapText="1"/>
    </xf>
    <xf borderId="17" fillId="0" fontId="45" numFmtId="165" xfId="0" applyAlignment="1" applyBorder="1" applyFont="1" applyNumberFormat="1">
      <alignment horizontal="center" readingOrder="0" shrinkToFit="0" vertical="center" wrapText="1"/>
    </xf>
    <xf borderId="7" fillId="15" fontId="44" numFmtId="165" xfId="0" applyAlignment="1" applyBorder="1" applyFont="1" applyNumberFormat="1">
      <alignment horizontal="center" readingOrder="0" shrinkToFit="0" vertical="center" wrapText="1"/>
    </xf>
    <xf borderId="17" fillId="15" fontId="45" numFmtId="165" xfId="0" applyAlignment="1" applyBorder="1" applyFont="1" applyNumberFormat="1">
      <alignment horizontal="center" shrinkToFit="0" vertical="center" wrapText="1"/>
    </xf>
    <xf borderId="7" fillId="0" fontId="45" numFmtId="165" xfId="0" applyAlignment="1" applyBorder="1" applyFont="1" applyNumberFormat="1">
      <alignment horizontal="center" readingOrder="0" shrinkToFit="0" vertical="center" wrapText="1"/>
    </xf>
    <xf borderId="16" fillId="7" fontId="45" numFmtId="0" xfId="0" applyAlignment="1" applyBorder="1" applyFont="1">
      <alignment horizontal="center" readingOrder="0" shrinkToFit="0" vertical="center" wrapText="1"/>
    </xf>
    <xf borderId="16" fillId="0" fontId="45" numFmtId="0" xfId="0" applyAlignment="1" applyBorder="1" applyFont="1">
      <alignment horizontal="center" readingOrder="0" shrinkToFit="0" vertical="center" wrapText="1"/>
    </xf>
    <xf borderId="0" fillId="0" fontId="17" numFmtId="165" xfId="0" applyAlignment="1" applyFont="1" applyNumberFormat="1">
      <alignment horizontal="center" shrinkToFit="0" vertical="center" wrapText="1"/>
    </xf>
    <xf borderId="7" fillId="20" fontId="37" numFmtId="165" xfId="0" applyAlignment="1" applyBorder="1" applyFill="1" applyFont="1" applyNumberFormat="1">
      <alignment horizontal="center" readingOrder="0" shrinkToFit="0" vertical="center" wrapText="1"/>
    </xf>
    <xf borderId="18" fillId="15" fontId="44" numFmtId="0" xfId="0" applyAlignment="1" applyBorder="1" applyFont="1">
      <alignment horizontal="center" readingOrder="0" shrinkToFit="0" vertical="center" wrapText="1"/>
    </xf>
    <xf borderId="17" fillId="20" fontId="45" numFmtId="0" xfId="0" applyAlignment="1" applyBorder="1" applyFont="1">
      <alignment horizontal="center" readingOrder="0" shrinkToFit="0" vertical="center" wrapText="1"/>
    </xf>
    <xf borderId="16" fillId="0" fontId="46" numFmtId="0" xfId="0" applyAlignment="1" applyBorder="1" applyFont="1">
      <alignment horizontal="left" readingOrder="0" shrinkToFit="0" vertical="center" wrapText="1"/>
    </xf>
    <xf borderId="16" fillId="0" fontId="44" numFmtId="165" xfId="0" applyAlignment="1" applyBorder="1" applyFont="1" applyNumberFormat="1">
      <alignment horizontal="center" readingOrder="0" shrinkToFit="0" vertical="center" wrapText="1"/>
    </xf>
    <xf borderId="17" fillId="0" fontId="44" numFmtId="165" xfId="0" applyAlignment="1" applyBorder="1" applyFont="1" applyNumberFormat="1">
      <alignment horizontal="center" readingOrder="0" shrinkToFit="0" vertical="center" wrapText="1"/>
    </xf>
    <xf borderId="6" fillId="7" fontId="47" numFmtId="0" xfId="0" applyAlignment="1" applyBorder="1" applyFont="1">
      <alignment readingOrder="0" shrinkToFit="0" vertical="center" wrapText="1"/>
    </xf>
    <xf borderId="6" fillId="7" fontId="45" numFmtId="0" xfId="0" applyAlignment="1" applyBorder="1" applyFont="1">
      <alignment horizontal="center" readingOrder="0" shrinkToFit="0" vertical="center" wrapText="1"/>
    </xf>
    <xf borderId="6" fillId="20" fontId="45" numFmtId="0" xfId="0" applyAlignment="1" applyBorder="1" applyFont="1">
      <alignment horizontal="center" readingOrder="0" shrinkToFit="0" vertical="center" wrapText="1"/>
    </xf>
    <xf borderId="7" fillId="0" fontId="44" numFmtId="165" xfId="0" applyAlignment="1" applyBorder="1" applyFont="1" applyNumberFormat="1">
      <alignment horizontal="center" readingOrder="0" shrinkToFit="0" vertical="center" wrapText="1"/>
    </xf>
    <xf borderId="16" fillId="15" fontId="44" numFmtId="165" xfId="0" applyAlignment="1" applyBorder="1" applyFont="1" applyNumberFormat="1">
      <alignment horizontal="center" readingOrder="0" shrinkToFit="0" vertical="center" wrapText="1"/>
    </xf>
    <xf borderId="17" fillId="15" fontId="44" numFmtId="165" xfId="0" applyAlignment="1" applyBorder="1" applyFont="1" applyNumberFormat="1">
      <alignment horizontal="center" readingOrder="0" shrinkToFit="0" vertical="center" wrapText="1"/>
    </xf>
    <xf borderId="16" fillId="0" fontId="48" numFmtId="165" xfId="0" applyAlignment="1" applyBorder="1" applyFont="1" applyNumberFormat="1">
      <alignment horizontal="center" readingOrder="0" shrinkToFit="0" vertical="center" wrapText="1"/>
    </xf>
    <xf borderId="17" fillId="0" fontId="48" numFmtId="165" xfId="0" applyAlignment="1" applyBorder="1" applyFont="1" applyNumberFormat="1">
      <alignment horizontal="center" readingOrder="0" shrinkToFit="0" vertical="center" wrapText="1"/>
    </xf>
    <xf borderId="7" fillId="0" fontId="48" numFmtId="165" xfId="0" applyAlignment="1" applyBorder="1" applyFont="1" applyNumberFormat="1">
      <alignment horizontal="center" readingOrder="0" shrinkToFit="0" vertical="center" wrapText="1"/>
    </xf>
    <xf borderId="16" fillId="0" fontId="35" numFmtId="0" xfId="0" applyAlignment="1" applyBorder="1" applyFont="1">
      <alignment horizontal="left" readingOrder="0" shrinkToFit="0" vertical="center" wrapText="1"/>
    </xf>
    <xf borderId="17" fillId="0" fontId="35" numFmtId="165" xfId="0" applyAlignment="1" applyBorder="1" applyFont="1" applyNumberFormat="1">
      <alignment horizontal="center" readingOrder="0" shrinkToFit="0" vertical="center" wrapText="1"/>
    </xf>
    <xf borderId="6" fillId="7" fontId="49" numFmtId="0" xfId="0" applyAlignment="1" applyBorder="1" applyFont="1">
      <alignment readingOrder="0" shrinkToFit="0" vertical="center" wrapText="1"/>
    </xf>
    <xf borderId="6" fillId="0" fontId="50" numFmtId="0" xfId="0" applyAlignment="1" applyBorder="1" applyFont="1">
      <alignment readingOrder="0" shrinkToFit="0" vertical="center" wrapText="1"/>
    </xf>
    <xf borderId="7" fillId="0" fontId="35" numFmtId="165" xfId="0" applyAlignment="1" applyBorder="1" applyFont="1" applyNumberFormat="1">
      <alignment horizontal="center" readingOrder="0" shrinkToFit="0" vertical="center" wrapText="1"/>
    </xf>
    <xf borderId="16" fillId="0" fontId="35" numFmtId="0" xfId="0" applyAlignment="1" applyBorder="1" applyFont="1">
      <alignment horizontal="center" readingOrder="0" shrinkToFit="0" vertical="center" wrapText="1"/>
    </xf>
    <xf borderId="6" fillId="0" fontId="45" numFmtId="0" xfId="0" applyAlignment="1" applyBorder="1" applyFont="1">
      <alignment horizontal="center" readingOrder="0" shrinkToFit="0" vertical="center" wrapText="1"/>
    </xf>
    <xf borderId="7" fillId="15" fontId="51" numFmtId="165" xfId="0" applyAlignment="1" applyBorder="1" applyFont="1" applyNumberFormat="1">
      <alignment horizontal="center" shrinkToFit="0" wrapText="1"/>
    </xf>
    <xf borderId="16" fillId="0" fontId="52" numFmtId="0" xfId="0" applyAlignment="1" applyBorder="1" applyFont="1">
      <alignment shrinkToFit="0" vertical="center" wrapText="1"/>
    </xf>
    <xf borderId="17" fillId="0" fontId="52" numFmtId="0" xfId="0" applyAlignment="1" applyBorder="1" applyFont="1">
      <alignment horizontal="center" shrinkToFit="0" vertical="center" wrapText="1"/>
    </xf>
    <xf borderId="17" fillId="0" fontId="52" numFmtId="0" xfId="0" applyAlignment="1" applyBorder="1" applyFont="1">
      <alignment horizontal="center" readingOrder="0" shrinkToFit="0" vertical="center" wrapText="1"/>
    </xf>
    <xf borderId="17" fillId="0" fontId="52" numFmtId="165" xfId="0" applyAlignment="1" applyBorder="1" applyFont="1" applyNumberFormat="1">
      <alignment horizontal="center" shrinkToFit="0" vertical="center" wrapText="1"/>
    </xf>
    <xf borderId="17" fillId="0" fontId="52" numFmtId="165" xfId="0" applyAlignment="1" applyBorder="1" applyFont="1" applyNumberFormat="1">
      <alignment horizontal="center" readingOrder="0" shrinkToFit="0" vertical="center" wrapText="1"/>
    </xf>
    <xf borderId="16" fillId="0" fontId="52" numFmtId="0" xfId="0" applyAlignment="1" applyBorder="1" applyFont="1">
      <alignment shrinkToFit="0" wrapText="1"/>
    </xf>
    <xf borderId="17" fillId="0" fontId="52" numFmtId="0" xfId="0" applyAlignment="1" applyBorder="1" applyFont="1">
      <alignment horizontal="center" shrinkToFit="0" wrapText="1"/>
    </xf>
    <xf borderId="17" fillId="0" fontId="52" numFmtId="165" xfId="0" applyAlignment="1" applyBorder="1" applyFont="1" applyNumberFormat="1">
      <alignment horizontal="center" shrinkToFit="0" wrapText="1"/>
    </xf>
    <xf borderId="16" fillId="7" fontId="47" numFmtId="0" xfId="0" applyAlignment="1" applyBorder="1" applyFont="1">
      <alignment shrinkToFit="0" wrapText="1"/>
    </xf>
    <xf borderId="17" fillId="7" fontId="52" numFmtId="0" xfId="0" applyAlignment="1" applyBorder="1" applyFont="1">
      <alignment horizontal="center" shrinkToFit="0" wrapText="1"/>
    </xf>
    <xf borderId="17" fillId="0" fontId="52" numFmtId="0" xfId="0" applyAlignment="1" applyBorder="1" applyFont="1">
      <alignment horizontal="center" readingOrder="0" shrinkToFit="0" wrapText="1"/>
    </xf>
    <xf borderId="17" fillId="0" fontId="52" numFmtId="165" xfId="0" applyAlignment="1" applyBorder="1" applyFont="1" applyNumberFormat="1">
      <alignment horizontal="center" readingOrder="0" shrinkToFit="0" wrapText="1"/>
    </xf>
    <xf borderId="16" fillId="7" fontId="52" numFmtId="0" xfId="0" applyAlignment="1" applyBorder="1" applyFont="1">
      <alignment shrinkToFit="0" wrapText="1"/>
    </xf>
    <xf borderId="16" fillId="15" fontId="44" numFmtId="0" xfId="0" applyAlignment="1" applyBorder="1" applyFont="1">
      <alignment horizontal="center" readingOrder="0" shrinkToFit="0" vertical="center" wrapText="1"/>
    </xf>
    <xf borderId="17" fillId="15" fontId="44" numFmtId="0" xfId="0" applyAlignment="1" applyBorder="1" applyFont="1">
      <alignment horizontal="center" shrinkToFit="0" vertical="center" wrapText="1"/>
    </xf>
    <xf borderId="17" fillId="15" fontId="44" numFmtId="165" xfId="0" applyAlignment="1" applyBorder="1" applyFont="1" applyNumberFormat="1">
      <alignment horizontal="center" shrinkToFit="0" vertical="center" wrapText="1"/>
    </xf>
    <xf borderId="7" fillId="15" fontId="51" numFmtId="165" xfId="0" applyAlignment="1" applyBorder="1" applyFont="1" applyNumberFormat="1">
      <alignment horizontal="center" shrinkToFit="0" vertical="center" wrapText="1"/>
    </xf>
    <xf borderId="16" fillId="0" fontId="52" numFmtId="0" xfId="0" applyAlignment="1" applyBorder="1" applyFont="1">
      <alignment horizontal="center" shrinkToFit="0" vertical="center" wrapText="1"/>
    </xf>
    <xf borderId="16" fillId="7" fontId="47" numFmtId="0" xfId="0" applyAlignment="1" applyBorder="1" applyFont="1">
      <alignment horizontal="center" shrinkToFit="0" vertical="center" wrapText="1"/>
    </xf>
    <xf borderId="17" fillId="7" fontId="52" numFmtId="0" xfId="0" applyAlignment="1" applyBorder="1" applyFont="1">
      <alignment horizontal="center" shrinkToFit="0" vertical="center" wrapText="1"/>
    </xf>
    <xf borderId="16" fillId="7" fontId="52" numFmtId="0" xfId="0" applyAlignment="1" applyBorder="1" applyFont="1">
      <alignment horizontal="center" shrinkToFit="0" vertical="center" wrapText="1"/>
    </xf>
    <xf borderId="6" fillId="0" fontId="50" numFmtId="0" xfId="0" applyAlignment="1" applyBorder="1" applyFont="1">
      <alignment horizontal="center" readingOrder="0" shrinkToFit="0" vertical="center" wrapText="1"/>
    </xf>
    <xf borderId="6" fillId="7" fontId="4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3">
    <tableStyle count="3" pivot="0" name="Dim Cargas - Adotado-style">
      <tableStyleElement dxfId="2" type="headerRow"/>
      <tableStyleElement dxfId="3" type="firstRowStripe"/>
      <tableStyleElement dxfId="4" type="secondRowStripe"/>
    </tableStyle>
    <tableStyle count="3" pivot="0" name="Dim Cargas - Adotado-style 2">
      <tableStyleElement dxfId="2" type="headerRow"/>
      <tableStyleElement dxfId="3" type="firstRowStripe"/>
      <tableStyleElement dxfId="4" type="secondRowStripe"/>
    </tableStyle>
    <tableStyle count="3" pivot="0" name="Dim Cargas - Adotado-style 3">
      <tableStyleElement dxfId="2" type="headerRow"/>
      <tableStyleElement dxfId="3" type="firstRowStripe"/>
      <tableStyleElement dxfId="4" type="secondRowStripe"/>
    </tableStyle>
    <tableStyle count="3" pivot="0" name="QC - Apto-style">
      <tableStyleElement dxfId="2" type="headerRow"/>
      <tableStyleElement dxfId="3" type="firstRowStripe"/>
      <tableStyleElement dxfId="4" type="secondRowStripe"/>
    </tableStyle>
    <tableStyle count="3" pivot="0" name="QC - Apto-style 2">
      <tableStyleElement dxfId="2" type="headerRow"/>
      <tableStyleElement dxfId="3" type="firstRowStripe"/>
      <tableStyleElement dxfId="4" type="secondRowStripe"/>
    </tableStyle>
    <tableStyle count="3" pivot="0" name="QC - Apto-style 3">
      <tableStyleElement dxfId="2" type="headerRow"/>
      <tableStyleElement dxfId="3" type="firstRowStripe"/>
      <tableStyleElement dxfId="4" type="secondRowStripe"/>
    </tableStyle>
    <tableStyle count="3" pivot="0" name="QC - Apto-style 4">
      <tableStyleElement dxfId="2" type="headerRow"/>
      <tableStyleElement dxfId="3" type="firstRowStripe"/>
      <tableStyleElement dxfId="4" type="secondRowStripe"/>
    </tableStyle>
    <tableStyle count="2" pivot="0" name="QC - Adm-style">
      <tableStyleElement dxfId="3" type="firstRowStripe"/>
      <tableStyleElement dxfId="4" type="secondRowStripe"/>
    </tableStyle>
    <tableStyle count="3" pivot="0" name="QC - Comercial-style">
      <tableStyleElement dxfId="2" type="headerRow"/>
      <tableStyleElement dxfId="3" type="firstRowStripe"/>
      <tableStyleElement dxfId="4" type="secondRowStripe"/>
    </tableStyle>
    <tableStyle count="3" pivot="0" name="QC - Comercial-style 2">
      <tableStyleElement dxfId="2" type="headerRow"/>
      <tableStyleElement dxfId="3" type="firstRowStripe"/>
      <tableStyleElement dxfId="4" type="secondRowStripe"/>
    </tableStyle>
    <tableStyle count="3" pivot="0" name="QC - Comercial-style 3">
      <tableStyleElement dxfId="2" type="headerRow"/>
      <tableStyleElement dxfId="3" type="firstRowStripe"/>
      <tableStyleElement dxfId="4" type="secondRowStripe"/>
    </tableStyle>
    <tableStyle count="2" pivot="0" name="Memória de Cálculo Seção dos co-style">
      <tableStyleElement dxfId="3" type="firstRowStripe"/>
      <tableStyleElement dxfId="4" type="secondRowStripe"/>
    </tableStyle>
    <tableStyle count="2" pivot="0" name="Memória de Cálculo Seção dos co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C9" display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Dim Cargas - Adot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1:R18" displayName="Table_10" id="10">
  <tableColumns count="18">
    <tableColumn name="Circ." id="1"/>
    <tableColumn name="Descrição da carga" id="2"/>
    <tableColumn name="Quant." id="3"/>
    <tableColumn name="Potência (VA)" id="4"/>
    <tableColumn name="Potência (W)" id="5"/>
    <tableColumn name="FP" id="6"/>
    <tableColumn name="Tensão (V)" id="7"/>
    <tableColumn name="Corrente (A)" id="8"/>
    <tableColumn name="FCT" id="9"/>
    <tableColumn name="FCS" id="10"/>
    <tableColumn name="FCA" id="11"/>
    <tableColumn name="Corrente de Projeto (A)" id="12"/>
    <tableColumn name="Disjuntor (A)" id="13"/>
    <tableColumn name="Fase A" id="14"/>
    <tableColumn name="Fase B" id="15"/>
    <tableColumn name="Fase C" id="16"/>
    <tableColumn name="Condutores (mm²)" id="17"/>
    <tableColumn name="Eletrodutos (mm²)" id="18"/>
  </tableColumns>
  <tableStyleInfo name="QC - Comercial-style 2" showColumnStripes="0" showFirstColumn="1" showLastColumn="1" showRowStripes="1"/>
</table>
</file>

<file path=xl/tables/table11.xml><?xml version="1.0" encoding="utf-8"?>
<table xmlns="http://schemas.openxmlformats.org/spreadsheetml/2006/main" ref="A29:M35" displayName="Table_11" id="11">
  <tableColumns count="13">
    <tableColumn name="Circ." id="1"/>
    <tableColumn name="Descrição da carga" id="2"/>
    <tableColumn name="Quant." id="3"/>
    <tableColumn name="Potência (VA)" id="4"/>
    <tableColumn name="Potência (W)" id="5"/>
    <tableColumn name="FP" id="6"/>
    <tableColumn name="Tensão (V)" id="7"/>
    <tableColumn name="Corrente (A)" id="8"/>
    <tableColumn name="Disjuntor (A)" id="9"/>
    <tableColumn name="Fase A" id="10"/>
    <tableColumn name="Fase B" id="11"/>
    <tableColumn name="Fase C" id="12"/>
    <tableColumn name="Condutores (mm²)" id="13"/>
  </tableColumns>
  <tableStyleInfo name="QC - Comercial-style 3" showColumnStripes="0" showFirstColumn="1" showLastColumn="1" showRowStripes="1"/>
</table>
</file>

<file path=xl/tables/table12.xml><?xml version="1.0" encoding="utf-8"?>
<table xmlns="http://schemas.openxmlformats.org/spreadsheetml/2006/main" headerRowCount="0" ref="G2:H9" displayName="Table_12" id="12">
  <tableColumns count="2">
    <tableColumn name="Column1" id="1"/>
    <tableColumn name="Column2" id="2"/>
  </tableColumns>
  <tableStyleInfo name="Memória de Cálculo Seção dos co-style" showColumnStripes="0" showFirstColumn="1" showLastColumn="1" showRowStripes="1"/>
</table>
</file>

<file path=xl/tables/table13.xml><?xml version="1.0" encoding="utf-8"?>
<table xmlns="http://schemas.openxmlformats.org/spreadsheetml/2006/main" headerRowCount="0" ref="I2:I9" displayName="Table_13" id="13">
  <tableColumns count="1">
    <tableColumn name="Column1" id="1"/>
  </tableColumns>
  <tableStyleInfo name="Memória de Cálculo Seção dos co-style 2" showColumnStripes="0" showFirstColumn="1" showLastColumn="1" showRowStripes="1"/>
</table>
</file>

<file path=xl/tables/table2.xml><?xml version="1.0" encoding="utf-8"?>
<table xmlns="http://schemas.openxmlformats.org/spreadsheetml/2006/main" ref="A13:O20" displayName="Table_2" id="2">
  <tableColumns count="15">
    <tableColumn name="Cômodo" id="1"/>
    <tableColumn name="Comp." id="2"/>
    <tableColumn name="Larg" id="3"/>
    <tableColumn name=" Área" id="4"/>
    <tableColumn name="Pot. Ilum (VA)" id="5"/>
    <tableColumn name="Perímetro (m)" id="6"/>
    <tableColumn name="Qt. TUG’S" id="7"/>
    <tableColumn name="Fator de Potência" id="8"/>
    <tableColumn name="Pot. TUG’S (VA)" id="9"/>
    <tableColumn name="Pot. TUE’S (VA) - Aquecimento" id="10"/>
    <tableColumn name="Pot. TUE’S (W) - Aquecimento" id="11"/>
    <tableColumn name="Pot. TUE’S (VA) - Lavanderia" id="12"/>
    <tableColumn name="Pot. TUE’S (W) - Lavanderia" id="13"/>
    <tableColumn name="Pot. TUE’S (VA) - Ar Cond" id="14"/>
    <tableColumn name="Pot. TUE’S (W) - Ar Cond" id="15"/>
  </tableColumns>
  <tableStyleInfo name="Dim Cargas - Adotado-style 2" showColumnStripes="0" showFirstColumn="1" showLastColumn="1" showRowStripes="1"/>
</table>
</file>

<file path=xl/tables/table3.xml><?xml version="1.0" encoding="utf-8"?>
<table xmlns="http://schemas.openxmlformats.org/spreadsheetml/2006/main" ref="A49:O54" displayName="Table_3" id="3">
  <tableColumns count="15">
    <tableColumn name="Cômodo" id="1"/>
    <tableColumn name="Comp." id="2"/>
    <tableColumn name="Larg" id="3"/>
    <tableColumn name=" Área" id="4"/>
    <tableColumn name="Pot. Ilum (VA)" id="5"/>
    <tableColumn name="Perímetro (m)" id="6"/>
    <tableColumn name="Qt. TUG’S" id="7"/>
    <tableColumn name="Fator de Potência" id="8"/>
    <tableColumn name="Pot. TUG’S (VA)" id="9"/>
    <tableColumn name="Pot. TUE’S (VA) - Aquecimento" id="10"/>
    <tableColumn name="Pot. TUE’S (W) - Aquecimento" id="11"/>
    <tableColumn name="Pot. TUE’S (VA) - Lavanderia" id="12"/>
    <tableColumn name="Pot. TUE’S (W) - Lavanderia" id="13"/>
    <tableColumn name="Pot. TUE’S (VA) - Ar Cond" id="14"/>
    <tableColumn name="Pot. TUE’S (W) - Ar Cond" id="15"/>
  </tableColumns>
  <tableStyleInfo name="Dim Cargas - Adotado-style 3" showColumnStripes="0" showFirstColumn="1" showLastColumn="1" showRowStripes="1"/>
</table>
</file>

<file path=xl/tables/table4.xml><?xml version="1.0" encoding="utf-8"?>
<table xmlns="http://schemas.openxmlformats.org/spreadsheetml/2006/main" ref="A2:P13" displayName="Table_4" id="4">
  <tableColumns count="16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FCT" id="8"/>
    <tableColumn name="FCS" id="9"/>
    <tableColumn name="FCA" id="10"/>
    <tableColumn name="Corrente de Projeto (A)" id="11"/>
    <tableColumn name="Disjuntor(A)" id="12"/>
    <tableColumn name="Fase A" id="13"/>
    <tableColumn name="Fase B" id="14"/>
    <tableColumn name="Fase C" id="15"/>
    <tableColumn name="Condutores (mm²)" id="16"/>
  </tableColumns>
  <tableStyleInfo name="QC - Apto-style" showColumnStripes="0" showFirstColumn="1" showLastColumn="1" showRowStripes="1"/>
</table>
</file>

<file path=xl/tables/table5.xml><?xml version="1.0" encoding="utf-8"?>
<table xmlns="http://schemas.openxmlformats.org/spreadsheetml/2006/main" headerRowCount="0" ref="A16:Q27" displayName="Table_5" id="5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QC - Apt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48:L59" displayName="Table_6" id="6">
  <tableColumns count="12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Disjuntor(A)" id="8"/>
    <tableColumn name="Fase A" id="9"/>
    <tableColumn name="Fase B" id="10"/>
    <tableColumn name="Fase C" id="11"/>
    <tableColumn name="Condutores (mm²)" id="12"/>
  </tableColumns>
  <tableStyleInfo name="QC - Apto-style 3" showColumnStripes="0" showFirstColumn="1" showLastColumn="1" showRowStripes="1"/>
</table>
</file>

<file path=xl/tables/table7.xml><?xml version="1.0" encoding="utf-8"?>
<table xmlns="http://schemas.openxmlformats.org/spreadsheetml/2006/main" ref="A62:L73" displayName="Table_7" id="7">
  <tableColumns count="12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Disjuntor (A)" id="8"/>
    <tableColumn name="Fase A" id="9"/>
    <tableColumn name="Fase B" id="10"/>
    <tableColumn name="Fase C" id="11"/>
    <tableColumn name="Condutores (mm²)" id="12"/>
  </tableColumns>
  <tableStyleInfo name="QC - Apto-style 4" showColumnStripes="0" showFirstColumn="1" showLastColumn="1" showRowStripes="1"/>
</table>
</file>

<file path=xl/tables/table8.xml><?xml version="1.0" encoding="utf-8"?>
<table xmlns="http://schemas.openxmlformats.org/spreadsheetml/2006/main" headerRowCount="0" ref="E37:K43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QC - Adm-style" showColumnStripes="0" showFirstColumn="1" showLastColumn="1" showRowStripes="1"/>
</table>
</file>

<file path=xl/tables/table9.xml><?xml version="1.0" encoding="utf-8"?>
<table xmlns="http://schemas.openxmlformats.org/spreadsheetml/2006/main" ref="A2:T8" displayName="Table_9" id="9">
  <tableColumns count="20">
    <tableColumn name="Circ." id="1"/>
    <tableColumn name="Descrição da carga" id="2"/>
    <tableColumn name="Quant." id="3"/>
    <tableColumn name="Potência (VA)" id="4"/>
    <tableColumn name="Potência (W)" id="5"/>
    <tableColumn name="FP" id="6"/>
    <tableColumn name="Tensão (V)" id="7"/>
    <tableColumn name="Corrente (A)" id="8"/>
    <tableColumn name="FCT" id="9"/>
    <tableColumn name="FCS" id="10"/>
    <tableColumn name="FCA" id="11"/>
    <tableColumn name="Corrente de Projeto (A)" id="12"/>
    <tableColumn name="Disjuntor (A)" id="13"/>
    <tableColumn name="Fase A" id="14"/>
    <tableColumn name="Fase B" id="15"/>
    <tableColumn name="Fase C" id="16"/>
    <tableColumn name="Condutores (mm²)" id="17"/>
    <tableColumn name="Condutores Final (mm²)" id="18"/>
    <tableColumn name="Eletrodutos (mm²)" id="19"/>
    <tableColumn name="Distância (m)" id="20"/>
  </tableColumns>
  <tableStyleInfo name="QC - Comerc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9.86"/>
    <col customWidth="1" min="3" max="3" width="13.14"/>
    <col customWidth="1" min="4" max="4" width="22.71"/>
    <col customWidth="1" min="5" max="5" width="13.0"/>
    <col customWidth="1" min="6" max="6" width="12.14"/>
    <col customWidth="1" min="7" max="7" width="11.29"/>
    <col customWidth="1" min="8" max="8" width="13.14"/>
    <col customWidth="1" min="9" max="9" width="13.57"/>
    <col customWidth="1" min="10" max="10" width="18.0"/>
    <col customWidth="1" min="11" max="11" width="17.86"/>
    <col customWidth="1" min="12" max="14" width="16.86"/>
    <col customWidth="1" min="15" max="15" width="16.0"/>
    <col customWidth="1" min="16" max="29" width="23.71"/>
  </cols>
  <sheetData>
    <row r="1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9.5" customHeight="1">
      <c r="A3" s="11" t="s">
        <v>16</v>
      </c>
      <c r="B3" s="12">
        <v>3.66</v>
      </c>
      <c r="C3" s="12">
        <v>2.6</v>
      </c>
      <c r="D3" s="13">
        <v>9.52</v>
      </c>
      <c r="E3" s="14">
        <v>100.0</v>
      </c>
      <c r="F3" s="13">
        <v>12.52</v>
      </c>
      <c r="G3" s="15">
        <v>6.0</v>
      </c>
      <c r="H3" s="16">
        <v>0.92</v>
      </c>
      <c r="I3" s="14">
        <v>2100.0</v>
      </c>
      <c r="J3" s="17"/>
      <c r="K3" s="17"/>
      <c r="L3" s="18">
        <v>1200.0</v>
      </c>
      <c r="M3" s="18">
        <v>1104.0</v>
      </c>
      <c r="N3" s="19"/>
      <c r="O3" s="20"/>
      <c r="P3" s="21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ht="19.5" customHeight="1">
      <c r="A4" s="11" t="s">
        <v>17</v>
      </c>
      <c r="B4" s="23"/>
      <c r="C4" s="23"/>
      <c r="D4" s="24">
        <v>23.73</v>
      </c>
      <c r="E4" s="14">
        <v>340.0</v>
      </c>
      <c r="F4" s="13">
        <v>23.82</v>
      </c>
      <c r="G4" s="15">
        <v>5.0</v>
      </c>
      <c r="H4" s="16"/>
      <c r="I4" s="14">
        <v>500.0</v>
      </c>
      <c r="J4" s="17"/>
      <c r="K4" s="17"/>
      <c r="L4" s="25"/>
      <c r="M4" s="25"/>
      <c r="N4" s="19"/>
      <c r="O4" s="20"/>
      <c r="P4" s="21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ht="19.5" customHeight="1">
      <c r="A5" s="11" t="s">
        <v>18</v>
      </c>
      <c r="B5" s="23"/>
      <c r="C5" s="23"/>
      <c r="D5" s="13">
        <v>3.85</v>
      </c>
      <c r="E5" s="14">
        <v>100.0</v>
      </c>
      <c r="F5" s="13">
        <v>9.08</v>
      </c>
      <c r="G5" s="15">
        <v>2.0</v>
      </c>
      <c r="H5" s="16"/>
      <c r="I5" s="14">
        <v>200.0</v>
      </c>
      <c r="J5" s="17"/>
      <c r="K5" s="17"/>
      <c r="L5" s="25"/>
      <c r="M5" s="25"/>
      <c r="N5" s="19"/>
      <c r="O5" s="20"/>
      <c r="P5" s="21"/>
      <c r="Q5" s="21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ht="19.5" customHeight="1">
      <c r="A6" s="26" t="s">
        <v>19</v>
      </c>
      <c r="B6" s="27">
        <v>2.86</v>
      </c>
      <c r="C6" s="27">
        <v>3.6</v>
      </c>
      <c r="D6" s="28">
        <v>10.29</v>
      </c>
      <c r="E6" s="29">
        <v>160.0</v>
      </c>
      <c r="F6" s="30">
        <v>12.92</v>
      </c>
      <c r="G6" s="31">
        <v>3.0</v>
      </c>
      <c r="H6" s="32">
        <v>0.92</v>
      </c>
      <c r="I6" s="29">
        <v>300.0</v>
      </c>
      <c r="J6" s="33"/>
      <c r="K6" s="33"/>
      <c r="L6" s="34"/>
      <c r="M6" s="34"/>
      <c r="N6" s="35">
        <v>1180.43</v>
      </c>
      <c r="O6" s="36">
        <v>1086.0</v>
      </c>
      <c r="P6" s="21"/>
      <c r="Q6" s="21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ht="19.5" customHeight="1">
      <c r="A7" s="26" t="s">
        <v>20</v>
      </c>
      <c r="B7" s="27">
        <v>2.74</v>
      </c>
      <c r="C7" s="27">
        <v>3.6</v>
      </c>
      <c r="D7" s="30">
        <v>9.85</v>
      </c>
      <c r="E7" s="29">
        <v>100.0</v>
      </c>
      <c r="F7" s="30">
        <v>12.68</v>
      </c>
      <c r="G7" s="31">
        <v>3.0</v>
      </c>
      <c r="H7" s="32">
        <v>0.92</v>
      </c>
      <c r="I7" s="29">
        <v>300.0</v>
      </c>
      <c r="J7" s="33"/>
      <c r="K7" s="33"/>
      <c r="L7" s="34"/>
      <c r="M7" s="34"/>
      <c r="N7" s="35">
        <v>1180.43</v>
      </c>
      <c r="O7" s="36">
        <v>1086.0</v>
      </c>
      <c r="P7" s="21"/>
      <c r="Q7" s="21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19.5" customHeight="1">
      <c r="A8" s="11" t="s">
        <v>21</v>
      </c>
      <c r="B8" s="12">
        <v>1.86</v>
      </c>
      <c r="C8" s="12">
        <v>1.0</v>
      </c>
      <c r="D8" s="24">
        <v>1.86</v>
      </c>
      <c r="E8" s="14">
        <v>100.0</v>
      </c>
      <c r="F8" s="13">
        <v>5.72</v>
      </c>
      <c r="G8" s="15">
        <v>1.0</v>
      </c>
      <c r="H8" s="16">
        <v>1.0</v>
      </c>
      <c r="I8" s="14">
        <v>600.0</v>
      </c>
      <c r="J8" s="38">
        <v>6500.0</v>
      </c>
      <c r="K8" s="38">
        <v>6500.0</v>
      </c>
      <c r="L8" s="25"/>
      <c r="M8" s="25"/>
      <c r="N8" s="19"/>
      <c r="O8" s="20"/>
      <c r="P8" s="21"/>
      <c r="Q8" s="21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ht="19.5" customHeight="1">
      <c r="A9" s="11" t="s">
        <v>22</v>
      </c>
      <c r="B9" s="12">
        <v>2.1</v>
      </c>
      <c r="C9" s="12">
        <v>1.2</v>
      </c>
      <c r="D9" s="13">
        <v>2.52</v>
      </c>
      <c r="E9" s="14">
        <v>100.0</v>
      </c>
      <c r="F9" s="13">
        <v>6.6</v>
      </c>
      <c r="G9" s="15">
        <v>1.0</v>
      </c>
      <c r="H9" s="16">
        <v>1.0</v>
      </c>
      <c r="I9" s="14">
        <v>600.0</v>
      </c>
      <c r="J9" s="17"/>
      <c r="K9" s="17"/>
      <c r="L9" s="25"/>
      <c r="M9" s="25"/>
      <c r="N9" s="19"/>
      <c r="O9" s="20"/>
      <c r="P9" s="21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ht="19.5" customHeight="1">
      <c r="A10" s="39" t="s">
        <v>23</v>
      </c>
      <c r="B10" s="40"/>
      <c r="C10" s="40"/>
      <c r="D10" s="41">
        <f t="shared" ref="D10:G10" si="1">SUM(D3:D9)</f>
        <v>61.62</v>
      </c>
      <c r="E10" s="42">
        <f t="shared" si="1"/>
        <v>1000</v>
      </c>
      <c r="F10" s="43">
        <f t="shared" si="1"/>
        <v>83.34</v>
      </c>
      <c r="G10" s="42">
        <f t="shared" si="1"/>
        <v>21</v>
      </c>
      <c r="H10" s="44"/>
      <c r="I10" s="42">
        <f t="shared" ref="I10:K10" si="2">SUM(I3:I9)</f>
        <v>4600</v>
      </c>
      <c r="J10" s="44">
        <f t="shared" si="2"/>
        <v>6500</v>
      </c>
      <c r="K10" s="44">
        <f t="shared" si="2"/>
        <v>6500</v>
      </c>
      <c r="L10" s="44">
        <f t="shared" ref="L10:M10" si="3">SUM(L3+L9)</f>
        <v>1200</v>
      </c>
      <c r="M10" s="44">
        <f t="shared" si="3"/>
        <v>1104</v>
      </c>
      <c r="N10" s="44">
        <f t="shared" ref="N10:O10" si="4">SUM(N3:N9)</f>
        <v>2360.86</v>
      </c>
      <c r="O10" s="45">
        <f t="shared" si="4"/>
        <v>2172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ht="19.5" customHeight="1">
      <c r="A11" s="47"/>
      <c r="B11" s="47"/>
      <c r="C11" s="47"/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9.5" customHeight="1">
      <c r="A12" s="1" t="s">
        <v>24</v>
      </c>
      <c r="B12" s="49"/>
      <c r="C12" s="49"/>
      <c r="D12" s="49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10" t="s">
        <v>12</v>
      </c>
      <c r="M13" s="10" t="s">
        <v>13</v>
      </c>
      <c r="N13" s="9" t="s">
        <v>14</v>
      </c>
      <c r="O13" s="9" t="s">
        <v>15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ht="24.0" customHeight="1">
      <c r="A14" s="11" t="s">
        <v>16</v>
      </c>
      <c r="B14" s="12">
        <v>4.73</v>
      </c>
      <c r="C14" s="12">
        <v>3.0</v>
      </c>
      <c r="D14" s="13">
        <v>14.19</v>
      </c>
      <c r="E14" s="14">
        <v>220.0</v>
      </c>
      <c r="F14" s="13">
        <v>15.46</v>
      </c>
      <c r="G14" s="15">
        <v>6.0</v>
      </c>
      <c r="H14" s="16">
        <v>0.92</v>
      </c>
      <c r="I14" s="14">
        <v>2100.0</v>
      </c>
      <c r="J14" s="17"/>
      <c r="K14" s="17"/>
      <c r="L14" s="18">
        <v>1200.0</v>
      </c>
      <c r="M14" s="18">
        <v>1104.0</v>
      </c>
      <c r="N14" s="19"/>
      <c r="O14" s="20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ht="18.0" customHeight="1">
      <c r="A15" s="11" t="s">
        <v>17</v>
      </c>
      <c r="B15" s="23"/>
      <c r="C15" s="23"/>
      <c r="D15" s="13">
        <v>29.45</v>
      </c>
      <c r="E15" s="14">
        <v>400.0</v>
      </c>
      <c r="F15" s="13">
        <v>24.62</v>
      </c>
      <c r="G15" s="15">
        <v>6.0</v>
      </c>
      <c r="H15" s="16"/>
      <c r="I15" s="14">
        <v>600.0</v>
      </c>
      <c r="J15" s="17"/>
      <c r="K15" s="17"/>
      <c r="L15" s="25"/>
      <c r="M15" s="25"/>
      <c r="N15" s="19"/>
      <c r="O15" s="20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ht="18.0" customHeight="1">
      <c r="A16" s="11" t="s">
        <v>18</v>
      </c>
      <c r="B16" s="12">
        <v>1.2</v>
      </c>
      <c r="C16" s="12">
        <v>0.9</v>
      </c>
      <c r="D16" s="13">
        <v>1.08</v>
      </c>
      <c r="E16" s="14">
        <v>100.0</v>
      </c>
      <c r="F16" s="13">
        <v>4.2</v>
      </c>
      <c r="G16" s="15">
        <v>1.0</v>
      </c>
      <c r="H16" s="16"/>
      <c r="I16" s="14">
        <v>100.0</v>
      </c>
      <c r="J16" s="17"/>
      <c r="K16" s="17"/>
      <c r="L16" s="25"/>
      <c r="M16" s="25"/>
      <c r="N16" s="19"/>
      <c r="O16" s="20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24.0" customHeight="1">
      <c r="A17" s="26" t="s">
        <v>19</v>
      </c>
      <c r="B17" s="27"/>
      <c r="C17" s="27"/>
      <c r="D17" s="30">
        <v>14.97</v>
      </c>
      <c r="E17" s="29">
        <v>220.0</v>
      </c>
      <c r="F17" s="30">
        <v>18.2</v>
      </c>
      <c r="G17" s="31">
        <v>4.0</v>
      </c>
      <c r="H17" s="32">
        <v>0.92</v>
      </c>
      <c r="I17" s="29">
        <v>400.0</v>
      </c>
      <c r="J17" s="33"/>
      <c r="K17" s="33"/>
      <c r="L17" s="34"/>
      <c r="M17" s="34"/>
      <c r="N17" s="35">
        <v>1180.43</v>
      </c>
      <c r="O17" s="36">
        <v>1086.0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6.5" customHeight="1">
      <c r="A18" s="26" t="s">
        <v>20</v>
      </c>
      <c r="B18" s="27">
        <v>4.8</v>
      </c>
      <c r="C18" s="27">
        <v>3.03</v>
      </c>
      <c r="D18" s="30">
        <v>14.54</v>
      </c>
      <c r="E18" s="29">
        <v>220.0</v>
      </c>
      <c r="F18" s="30">
        <v>15.66</v>
      </c>
      <c r="G18" s="31">
        <v>4.0</v>
      </c>
      <c r="H18" s="32">
        <v>0.92</v>
      </c>
      <c r="I18" s="29">
        <v>400.0</v>
      </c>
      <c r="J18" s="33"/>
      <c r="K18" s="33"/>
      <c r="L18" s="34"/>
      <c r="M18" s="34"/>
      <c r="N18" s="35">
        <v>1180.43</v>
      </c>
      <c r="O18" s="36">
        <v>1086.0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6.5" customHeight="1">
      <c r="A19" s="11" t="s">
        <v>21</v>
      </c>
      <c r="B19" s="12">
        <v>1.4</v>
      </c>
      <c r="C19" s="12">
        <v>0.9</v>
      </c>
      <c r="D19" s="13">
        <v>1.26</v>
      </c>
      <c r="E19" s="14">
        <v>100.0</v>
      </c>
      <c r="F19" s="13">
        <v>4.6</v>
      </c>
      <c r="G19" s="15">
        <v>1.0</v>
      </c>
      <c r="H19" s="16">
        <v>1.0</v>
      </c>
      <c r="I19" s="14">
        <v>600.0</v>
      </c>
      <c r="J19" s="38">
        <v>6500.0</v>
      </c>
      <c r="K19" s="38">
        <v>6500.0</v>
      </c>
      <c r="L19" s="25"/>
      <c r="M19" s="25"/>
      <c r="N19" s="19"/>
      <c r="O19" s="20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6.5" customHeight="1">
      <c r="A20" s="11" t="s">
        <v>22</v>
      </c>
      <c r="B20" s="12">
        <v>2.1</v>
      </c>
      <c r="C20" s="12">
        <v>1.2</v>
      </c>
      <c r="D20" s="13">
        <v>2.52</v>
      </c>
      <c r="E20" s="14">
        <v>100.0</v>
      </c>
      <c r="F20" s="13">
        <v>6.6</v>
      </c>
      <c r="G20" s="15">
        <v>1.0</v>
      </c>
      <c r="H20" s="16">
        <v>1.0</v>
      </c>
      <c r="I20" s="14">
        <v>600.0</v>
      </c>
      <c r="J20" s="17"/>
      <c r="K20" s="17"/>
      <c r="L20" s="25"/>
      <c r="M20" s="25"/>
      <c r="N20" s="19"/>
      <c r="O20" s="20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6.5" customHeight="1">
      <c r="A21" s="39" t="s">
        <v>23</v>
      </c>
      <c r="B21" s="40"/>
      <c r="C21" s="40"/>
      <c r="D21" s="41">
        <f t="shared" ref="D21:G21" si="5">SUM(D14:D20)</f>
        <v>78.01</v>
      </c>
      <c r="E21" s="42">
        <f t="shared" si="5"/>
        <v>1360</v>
      </c>
      <c r="F21" s="43">
        <f t="shared" si="5"/>
        <v>89.34</v>
      </c>
      <c r="G21" s="42">
        <f t="shared" si="5"/>
        <v>23</v>
      </c>
      <c r="H21" s="44"/>
      <c r="I21" s="42">
        <f t="shared" ref="I21:K21" si="6">SUM(I14:I20)</f>
        <v>4800</v>
      </c>
      <c r="J21" s="44">
        <f t="shared" si="6"/>
        <v>6500</v>
      </c>
      <c r="K21" s="44">
        <f t="shared" si="6"/>
        <v>6500</v>
      </c>
      <c r="L21" s="44">
        <f t="shared" ref="L21:M21" si="7">SUM(L14+L20)</f>
        <v>1200</v>
      </c>
      <c r="M21" s="44">
        <f t="shared" si="7"/>
        <v>1104</v>
      </c>
      <c r="N21" s="44">
        <f t="shared" ref="N21:O21" si="8">SUM(N14:N20)</f>
        <v>2360.86</v>
      </c>
      <c r="O21" s="45">
        <f t="shared" si="8"/>
        <v>2172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2.75" customHeight="1">
      <c r="A22" s="49"/>
      <c r="B22" s="49"/>
      <c r="C22" s="49"/>
      <c r="D22" s="49"/>
      <c r="E22" s="46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2.75" customHeight="1">
      <c r="A23" s="49"/>
      <c r="B23" s="49"/>
      <c r="C23" s="49"/>
      <c r="D23" s="49"/>
      <c r="E23" s="46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2.75" customHeight="1">
      <c r="A24" s="50"/>
      <c r="B24" s="51" t="s">
        <v>25</v>
      </c>
      <c r="C24" s="52"/>
      <c r="D24" s="53" t="s">
        <v>26</v>
      </c>
      <c r="E24" s="46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2.75" customHeight="1">
      <c r="A25" s="51" t="s">
        <v>27</v>
      </c>
      <c r="B25" s="54" t="s">
        <v>28</v>
      </c>
      <c r="C25" s="55" t="s">
        <v>29</v>
      </c>
      <c r="D25" s="55" t="s">
        <v>29</v>
      </c>
      <c r="E25" s="46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2.75" customHeight="1">
      <c r="A26" s="56" t="s">
        <v>30</v>
      </c>
      <c r="B26" s="57">
        <v>5600.0</v>
      </c>
      <c r="C26" s="57">
        <v>5600.0</v>
      </c>
      <c r="D26" s="58">
        <v>3650.0</v>
      </c>
      <c r="E26" s="46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2.75" customHeight="1">
      <c r="A27" s="56" t="s">
        <v>31</v>
      </c>
      <c r="B27" s="57" t="s">
        <v>32</v>
      </c>
      <c r="C27" s="55" t="s">
        <v>32</v>
      </c>
      <c r="D27" s="55">
        <v>6500.0</v>
      </c>
      <c r="E27" s="46"/>
      <c r="F27" s="49"/>
      <c r="G27" s="46"/>
      <c r="H27" s="59"/>
      <c r="I27" s="59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2.75" customHeight="1">
      <c r="A28" s="56" t="s">
        <v>33</v>
      </c>
      <c r="B28" s="57" t="s">
        <v>34</v>
      </c>
      <c r="C28" s="55" t="s">
        <v>35</v>
      </c>
      <c r="D28" s="55">
        <v>1911.36</v>
      </c>
      <c r="E28" s="46"/>
      <c r="F28" s="49"/>
      <c r="G28" s="46"/>
      <c r="H28" s="59"/>
      <c r="I28" s="59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2.75" customHeight="1">
      <c r="A29" s="60" t="s">
        <v>36</v>
      </c>
      <c r="B29" s="55">
        <v>1200.0</v>
      </c>
      <c r="C29" s="55">
        <v>1104.0</v>
      </c>
      <c r="D29" s="55">
        <v>1104.0</v>
      </c>
      <c r="E29" s="46"/>
      <c r="F29" s="49"/>
      <c r="G29" s="46"/>
      <c r="H29" s="59"/>
      <c r="I29" s="5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2.75" customHeight="1">
      <c r="A30" s="57" t="s">
        <v>37</v>
      </c>
      <c r="B30" s="55">
        <v>15660.86</v>
      </c>
      <c r="C30" s="55">
        <v>15376.0</v>
      </c>
      <c r="D30" s="55">
        <v>13165.36</v>
      </c>
      <c r="E30" s="46"/>
      <c r="F30" s="49"/>
      <c r="G30" s="46"/>
      <c r="H30" s="59"/>
      <c r="I30" s="59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2.75" customHeight="1">
      <c r="A31" s="50"/>
      <c r="B31" s="61"/>
      <c r="C31" s="61"/>
      <c r="D31" s="61"/>
      <c r="E31" s="46"/>
      <c r="F31" s="49"/>
      <c r="G31" s="46"/>
      <c r="H31" s="59"/>
      <c r="I31" s="59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2.75" customHeight="1">
      <c r="A32" s="61"/>
      <c r="B32" s="62"/>
      <c r="C32" s="61"/>
      <c r="D32" s="61"/>
      <c r="E32" s="46"/>
      <c r="F32" s="49"/>
      <c r="G32" s="46"/>
      <c r="H32" s="59"/>
      <c r="I32" s="5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2.75" customHeight="1">
      <c r="A33" s="63"/>
      <c r="B33" s="61"/>
      <c r="C33" s="61"/>
      <c r="D33" s="61"/>
      <c r="E33" s="46"/>
      <c r="F33" s="49"/>
      <c r="G33" s="46"/>
      <c r="H33" s="59"/>
      <c r="I33" s="59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2.75" customHeight="1">
      <c r="A34" s="63"/>
      <c r="B34" s="61"/>
      <c r="C34" s="61"/>
      <c r="D34" s="61"/>
      <c r="E34" s="46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2.75" customHeight="1">
      <c r="A35" s="63"/>
      <c r="B35" s="64"/>
      <c r="C35" s="61"/>
      <c r="D35" s="61"/>
      <c r="E35" s="46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2.75" customHeight="1">
      <c r="A36" s="50"/>
      <c r="B36" s="51" t="s">
        <v>25</v>
      </c>
      <c r="C36" s="52"/>
      <c r="D36" s="53" t="s">
        <v>38</v>
      </c>
      <c r="E36" s="46"/>
      <c r="F36" s="49"/>
      <c r="G36" s="46"/>
      <c r="H36" s="59"/>
      <c r="I36" s="5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2.75" customHeight="1">
      <c r="A37" s="65" t="s">
        <v>39</v>
      </c>
      <c r="B37" s="66" t="s">
        <v>28</v>
      </c>
      <c r="C37" s="57" t="s">
        <v>29</v>
      </c>
      <c r="D37" s="55" t="s">
        <v>29</v>
      </c>
      <c r="E37" s="46"/>
      <c r="F37" s="49"/>
      <c r="G37" s="46"/>
      <c r="H37" s="59"/>
      <c r="I37" s="59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2.75" customHeight="1">
      <c r="A38" s="60" t="s">
        <v>30</v>
      </c>
      <c r="B38" s="67">
        <f>I21+E21</f>
        <v>6160</v>
      </c>
      <c r="C38" s="57">
        <f>B38*0.92</f>
        <v>5667.2</v>
      </c>
      <c r="D38" s="55">
        <v>3680.0</v>
      </c>
      <c r="E38" s="46"/>
      <c r="F38" s="49"/>
      <c r="G38" s="46"/>
      <c r="H38" s="59"/>
      <c r="I38" s="5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2.75" customHeight="1">
      <c r="A39" s="56" t="s">
        <v>31</v>
      </c>
      <c r="B39" s="65">
        <f t="shared" ref="B39:C39" si="9">J21</f>
        <v>6500</v>
      </c>
      <c r="C39" s="55">
        <f t="shared" si="9"/>
        <v>6500</v>
      </c>
      <c r="D39" s="55" t="s">
        <v>32</v>
      </c>
      <c r="E39" s="46"/>
      <c r="F39" s="49"/>
      <c r="G39" s="46"/>
      <c r="H39" s="59"/>
      <c r="I39" s="5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2.75" customHeight="1">
      <c r="A40" s="68" t="s">
        <v>33</v>
      </c>
      <c r="B40" s="69" t="s">
        <v>34</v>
      </c>
      <c r="C40" s="70" t="s">
        <v>35</v>
      </c>
      <c r="D40" s="55">
        <v>2077.77</v>
      </c>
      <c r="E40" s="46"/>
      <c r="F40" s="49"/>
      <c r="G40" s="46"/>
      <c r="H40" s="59"/>
      <c r="I40" s="5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2.75" customHeight="1">
      <c r="A41" s="60" t="s">
        <v>36</v>
      </c>
      <c r="B41" s="55">
        <v>1200.0</v>
      </c>
      <c r="C41" s="55">
        <v>1104.0</v>
      </c>
      <c r="D41" s="55">
        <v>1104.0</v>
      </c>
      <c r="E41" s="46"/>
      <c r="F41" s="49"/>
      <c r="G41" s="46"/>
      <c r="H41" s="59"/>
      <c r="I41" s="5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2.75" customHeight="1">
      <c r="A42" s="65" t="s">
        <v>37</v>
      </c>
      <c r="B42" s="53">
        <v>16220.86</v>
      </c>
      <c r="C42" s="53">
        <v>15443.2</v>
      </c>
      <c r="D42" s="53">
        <v>13362.01</v>
      </c>
      <c r="E42" s="46"/>
      <c r="F42" s="49"/>
      <c r="G42" s="46"/>
      <c r="H42" s="59"/>
      <c r="I42" s="5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2.75" customHeight="1">
      <c r="A43" s="49"/>
      <c r="B43" s="49"/>
      <c r="C43" s="49"/>
      <c r="D43" s="49"/>
      <c r="E43" s="46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2.75" customHeight="1">
      <c r="A44" s="49"/>
      <c r="B44" s="49"/>
      <c r="C44" s="49"/>
      <c r="D44" s="49"/>
      <c r="E44" s="46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2.75" customHeight="1">
      <c r="A45" s="49"/>
      <c r="B45" s="49"/>
      <c r="C45" s="49"/>
      <c r="D45" s="49"/>
      <c r="E45" s="46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2.75" customHeight="1">
      <c r="A46" s="71"/>
      <c r="B46" s="71"/>
      <c r="C46" s="71"/>
      <c r="D46" s="71"/>
      <c r="E46" s="72"/>
      <c r="F46" s="71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ht="12.75" customHeight="1">
      <c r="A47" s="49"/>
      <c r="B47" s="49"/>
      <c r="C47" s="49"/>
      <c r="D47" s="49"/>
      <c r="E47" s="46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2.75" customHeight="1">
      <c r="A48" s="1" t="s">
        <v>40</v>
      </c>
      <c r="B48" s="49"/>
      <c r="C48" s="49"/>
      <c r="D48" s="49"/>
      <c r="E48" s="46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2.75" customHeight="1">
      <c r="A49" s="6" t="s">
        <v>1</v>
      </c>
      <c r="B49" s="7" t="s">
        <v>2</v>
      </c>
      <c r="C49" s="7" t="s">
        <v>3</v>
      </c>
      <c r="D49" s="8" t="s">
        <v>4</v>
      </c>
      <c r="E49" s="9" t="s">
        <v>5</v>
      </c>
      <c r="F49" s="8" t="s">
        <v>6</v>
      </c>
      <c r="G49" s="9" t="s">
        <v>7</v>
      </c>
      <c r="H49" s="9" t="s">
        <v>8</v>
      </c>
      <c r="I49" s="9" t="s">
        <v>9</v>
      </c>
      <c r="J49" s="9" t="s">
        <v>10</v>
      </c>
      <c r="K49" s="9" t="s">
        <v>11</v>
      </c>
      <c r="L49" s="10" t="s">
        <v>12</v>
      </c>
      <c r="M49" s="10" t="s">
        <v>13</v>
      </c>
      <c r="N49" s="9" t="s">
        <v>14</v>
      </c>
      <c r="O49" s="9" t="s">
        <v>15</v>
      </c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2.75" customHeight="1">
      <c r="A50" s="73" t="s">
        <v>41</v>
      </c>
      <c r="B50" s="12">
        <v>4.73</v>
      </c>
      <c r="C50" s="12">
        <v>3.0</v>
      </c>
      <c r="D50" s="13">
        <v>14.19</v>
      </c>
      <c r="E50" s="14">
        <v>220.0</v>
      </c>
      <c r="F50" s="13">
        <v>15.46</v>
      </c>
      <c r="G50" s="15">
        <v>6.0</v>
      </c>
      <c r="H50" s="16">
        <v>0.92</v>
      </c>
      <c r="I50" s="14">
        <v>2100.0</v>
      </c>
      <c r="J50" s="17"/>
      <c r="K50" s="17"/>
      <c r="L50" s="18">
        <v>1200.0</v>
      </c>
      <c r="M50" s="18">
        <v>1104.0</v>
      </c>
      <c r="N50" s="19"/>
      <c r="O50" s="20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2.75" customHeight="1">
      <c r="A51" s="73" t="s">
        <v>42</v>
      </c>
      <c r="B51" s="23"/>
      <c r="C51" s="23"/>
      <c r="D51" s="13">
        <v>29.45</v>
      </c>
      <c r="E51" s="14">
        <v>400.0</v>
      </c>
      <c r="F51" s="13">
        <v>24.62</v>
      </c>
      <c r="G51" s="15">
        <v>6.0</v>
      </c>
      <c r="H51" s="16"/>
      <c r="I51" s="14">
        <v>600.0</v>
      </c>
      <c r="J51" s="17"/>
      <c r="K51" s="17"/>
      <c r="L51" s="25"/>
      <c r="M51" s="25"/>
      <c r="N51" s="19"/>
      <c r="O51" s="20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2.75" customHeight="1">
      <c r="A52" s="73" t="s">
        <v>43</v>
      </c>
      <c r="B52" s="12">
        <v>1.2</v>
      </c>
      <c r="C52" s="12">
        <v>0.9</v>
      </c>
      <c r="D52" s="13">
        <v>1.08</v>
      </c>
      <c r="E52" s="14">
        <v>100.0</v>
      </c>
      <c r="F52" s="13">
        <v>4.2</v>
      </c>
      <c r="G52" s="15">
        <v>1.0</v>
      </c>
      <c r="H52" s="16"/>
      <c r="I52" s="14">
        <v>100.0</v>
      </c>
      <c r="J52" s="17"/>
      <c r="K52" s="17"/>
      <c r="L52" s="25"/>
      <c r="M52" s="25"/>
      <c r="N52" s="19"/>
      <c r="O52" s="20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2.75" customHeight="1">
      <c r="A53" s="74" t="s">
        <v>44</v>
      </c>
      <c r="B53" s="27"/>
      <c r="C53" s="27"/>
      <c r="D53" s="30">
        <v>14.97</v>
      </c>
      <c r="E53" s="29">
        <v>220.0</v>
      </c>
      <c r="F53" s="30">
        <v>18.2</v>
      </c>
      <c r="G53" s="31">
        <v>4.0</v>
      </c>
      <c r="H53" s="32">
        <v>0.92</v>
      </c>
      <c r="I53" s="29">
        <v>400.0</v>
      </c>
      <c r="J53" s="33"/>
      <c r="K53" s="33"/>
      <c r="L53" s="34"/>
      <c r="M53" s="34"/>
      <c r="N53" s="35">
        <v>1180.43</v>
      </c>
      <c r="O53" s="36">
        <v>1086.0</v>
      </c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2.75" customHeight="1">
      <c r="A54" s="74" t="s">
        <v>18</v>
      </c>
      <c r="B54" s="27">
        <v>4.8</v>
      </c>
      <c r="C54" s="27">
        <v>3.03</v>
      </c>
      <c r="D54" s="30">
        <v>14.54</v>
      </c>
      <c r="E54" s="29">
        <v>220.0</v>
      </c>
      <c r="F54" s="30">
        <v>15.66</v>
      </c>
      <c r="G54" s="31">
        <v>4.0</v>
      </c>
      <c r="H54" s="32">
        <v>0.92</v>
      </c>
      <c r="I54" s="29">
        <v>400.0</v>
      </c>
      <c r="J54" s="33"/>
      <c r="K54" s="33"/>
      <c r="L54" s="34"/>
      <c r="M54" s="34"/>
      <c r="N54" s="35">
        <v>1180.43</v>
      </c>
      <c r="O54" s="36">
        <v>1086.0</v>
      </c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2.75" customHeight="1">
      <c r="A55" s="39" t="s">
        <v>23</v>
      </c>
      <c r="B55" s="40"/>
      <c r="C55" s="40"/>
      <c r="D55" s="41">
        <f t="shared" ref="D55:G55" si="10">SUM(D50:D54)</f>
        <v>74.23</v>
      </c>
      <c r="E55" s="42">
        <f t="shared" si="10"/>
        <v>1160</v>
      </c>
      <c r="F55" s="43">
        <f t="shared" si="10"/>
        <v>78.14</v>
      </c>
      <c r="G55" s="42">
        <f t="shared" si="10"/>
        <v>21</v>
      </c>
      <c r="H55" s="44"/>
      <c r="I55" s="42">
        <f t="shared" ref="I55:K55" si="11">SUM(I50:I54)</f>
        <v>3600</v>
      </c>
      <c r="J55" s="44">
        <f t="shared" si="11"/>
        <v>0</v>
      </c>
      <c r="K55" s="44">
        <f t="shared" si="11"/>
        <v>0</v>
      </c>
      <c r="L55" s="44" t="str">
        <f t="shared" ref="L55:M55" si="12">SUM(L50+#REF!)</f>
        <v>#REF!</v>
      </c>
      <c r="M55" s="44" t="str">
        <f t="shared" si="12"/>
        <v>#REF!</v>
      </c>
      <c r="N55" s="44">
        <f t="shared" ref="N55:O55" si="13">SUM(N50:N54)</f>
        <v>2360.86</v>
      </c>
      <c r="O55" s="45">
        <f t="shared" si="13"/>
        <v>2172</v>
      </c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2.75" customHeight="1">
      <c r="A56" s="49"/>
      <c r="B56" s="49"/>
      <c r="C56" s="49"/>
      <c r="D56" s="49"/>
      <c r="E56" s="46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2.75" customHeight="1">
      <c r="A57" s="49"/>
      <c r="B57" s="49"/>
      <c r="C57" s="49"/>
      <c r="D57" s="49"/>
      <c r="E57" s="46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2.75" customHeight="1">
      <c r="A58" s="49"/>
      <c r="B58" s="49"/>
      <c r="C58" s="49"/>
      <c r="D58" s="49"/>
      <c r="E58" s="46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2.75" customHeight="1">
      <c r="A59" s="49"/>
      <c r="B59" s="49"/>
      <c r="C59" s="49"/>
      <c r="D59" s="49"/>
      <c r="E59" s="46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2.75" customHeight="1">
      <c r="A60" s="49"/>
      <c r="B60" s="49"/>
      <c r="C60" s="49"/>
      <c r="D60" s="49"/>
      <c r="E60" s="46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2.75" customHeight="1">
      <c r="A61" s="49"/>
      <c r="B61" s="49"/>
      <c r="C61" s="49"/>
      <c r="D61" s="49"/>
      <c r="E61" s="46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2.75" customHeight="1">
      <c r="A62" s="49"/>
      <c r="B62" s="49"/>
      <c r="C62" s="49"/>
      <c r="D62" s="49"/>
      <c r="E62" s="46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2.75" customHeight="1">
      <c r="A63" s="49"/>
      <c r="B63" s="49"/>
      <c r="C63" s="49"/>
      <c r="D63" s="49"/>
      <c r="E63" s="46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2.75" customHeight="1">
      <c r="A64" s="49"/>
      <c r="B64" s="49"/>
      <c r="C64" s="49"/>
      <c r="D64" s="49"/>
      <c r="E64" s="46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2.75" customHeight="1">
      <c r="A65" s="49"/>
      <c r="B65" s="49"/>
      <c r="C65" s="49"/>
      <c r="D65" s="49"/>
      <c r="E65" s="46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2.75" customHeight="1">
      <c r="A66" s="49"/>
      <c r="B66" s="49"/>
      <c r="C66" s="49"/>
      <c r="D66" s="49"/>
      <c r="E66" s="46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2.75" customHeight="1">
      <c r="A67" s="49"/>
      <c r="B67" s="49"/>
      <c r="C67" s="49"/>
      <c r="D67" s="49"/>
      <c r="E67" s="46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2.75" customHeight="1">
      <c r="A68" s="49"/>
      <c r="B68" s="49"/>
      <c r="C68" s="49"/>
      <c r="D68" s="49"/>
      <c r="E68" s="46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2.75" customHeight="1">
      <c r="A69" s="49"/>
      <c r="B69" s="49"/>
      <c r="C69" s="49"/>
      <c r="D69" s="49"/>
      <c r="E69" s="46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2.75" customHeight="1">
      <c r="A70" s="49"/>
      <c r="B70" s="49"/>
      <c r="C70" s="49"/>
      <c r="D70" s="49"/>
      <c r="E70" s="46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2.75" customHeight="1">
      <c r="A71" s="49"/>
      <c r="B71" s="49"/>
      <c r="C71" s="49"/>
      <c r="D71" s="49"/>
      <c r="E71" s="46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2.75" customHeight="1">
      <c r="A72" s="49"/>
      <c r="B72" s="49"/>
      <c r="C72" s="49"/>
      <c r="D72" s="49"/>
      <c r="E72" s="46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2.75" customHeight="1">
      <c r="A73" s="49"/>
      <c r="B73" s="49"/>
      <c r="C73" s="49"/>
      <c r="D73" s="49"/>
      <c r="E73" s="46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2.75" customHeight="1">
      <c r="A74" s="49"/>
      <c r="B74" s="49"/>
      <c r="C74" s="49"/>
      <c r="D74" s="49"/>
      <c r="E74" s="46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2.75" customHeight="1">
      <c r="A75" s="49"/>
      <c r="B75" s="49"/>
      <c r="C75" s="49"/>
      <c r="D75" s="49"/>
      <c r="E75" s="46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2.75" customHeight="1">
      <c r="A76" s="49"/>
      <c r="B76" s="49"/>
      <c r="C76" s="49"/>
      <c r="D76" s="49"/>
      <c r="E76" s="46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2.75" customHeight="1">
      <c r="A77" s="49"/>
      <c r="B77" s="49"/>
      <c r="C77" s="49"/>
      <c r="D77" s="49"/>
      <c r="E77" s="46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2.75" customHeight="1">
      <c r="A78" s="49"/>
      <c r="B78" s="49"/>
      <c r="C78" s="49"/>
      <c r="D78" s="49"/>
      <c r="E78" s="46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2.75" customHeight="1">
      <c r="A79" s="49"/>
      <c r="B79" s="49"/>
      <c r="C79" s="49"/>
      <c r="D79" s="49"/>
      <c r="E79" s="46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2.75" customHeight="1">
      <c r="A80" s="49"/>
      <c r="B80" s="49"/>
      <c r="C80" s="49"/>
      <c r="D80" s="49"/>
      <c r="E80" s="46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2.75" customHeight="1">
      <c r="A81" s="49"/>
      <c r="B81" s="49"/>
      <c r="C81" s="49"/>
      <c r="D81" s="49"/>
      <c r="E81" s="46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2.75" customHeight="1">
      <c r="A82" s="49"/>
      <c r="B82" s="49"/>
      <c r="C82" s="49"/>
      <c r="D82" s="49"/>
      <c r="E82" s="46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2.75" customHeight="1">
      <c r="A83" s="49"/>
      <c r="B83" s="49"/>
      <c r="C83" s="49"/>
      <c r="D83" s="49"/>
      <c r="E83" s="46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2.75" customHeight="1">
      <c r="A84" s="49"/>
      <c r="B84" s="49"/>
      <c r="C84" s="49"/>
      <c r="D84" s="49"/>
      <c r="E84" s="46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2.75" customHeight="1">
      <c r="A85" s="49"/>
      <c r="B85" s="49"/>
      <c r="C85" s="49"/>
      <c r="D85" s="49"/>
      <c r="E85" s="46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2.75" customHeight="1">
      <c r="A86" s="49"/>
      <c r="B86" s="49"/>
      <c r="C86" s="49"/>
      <c r="D86" s="49"/>
      <c r="E86" s="46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2.75" customHeight="1">
      <c r="A87" s="49"/>
      <c r="B87" s="49"/>
      <c r="C87" s="49"/>
      <c r="D87" s="49"/>
      <c r="E87" s="46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2.75" customHeight="1">
      <c r="A88" s="49"/>
      <c r="B88" s="49"/>
      <c r="C88" s="49"/>
      <c r="D88" s="49"/>
      <c r="E88" s="46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2.75" customHeight="1">
      <c r="A89" s="49"/>
      <c r="B89" s="49"/>
      <c r="C89" s="49"/>
      <c r="D89" s="49"/>
      <c r="E89" s="46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2.75" customHeight="1">
      <c r="A90" s="49"/>
      <c r="B90" s="49"/>
      <c r="C90" s="49"/>
      <c r="D90" s="49"/>
      <c r="E90" s="46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2.75" customHeight="1">
      <c r="A91" s="49"/>
      <c r="B91" s="49"/>
      <c r="C91" s="49"/>
      <c r="D91" s="49"/>
      <c r="E91" s="46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2.75" customHeight="1">
      <c r="A92" s="49"/>
      <c r="B92" s="49"/>
      <c r="C92" s="49"/>
      <c r="D92" s="49"/>
      <c r="E92" s="46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2.75" customHeight="1">
      <c r="A93" s="49"/>
      <c r="B93" s="49"/>
      <c r="C93" s="49"/>
      <c r="D93" s="49"/>
      <c r="E93" s="46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2.75" customHeight="1">
      <c r="A94" s="49"/>
      <c r="B94" s="49"/>
      <c r="C94" s="49"/>
      <c r="D94" s="49"/>
      <c r="E94" s="46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2.75" customHeight="1">
      <c r="A95" s="49"/>
      <c r="B95" s="49"/>
      <c r="C95" s="49"/>
      <c r="D95" s="49"/>
      <c r="E95" s="46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2.75" customHeight="1">
      <c r="A96" s="49"/>
      <c r="B96" s="49"/>
      <c r="C96" s="49"/>
      <c r="D96" s="49"/>
      <c r="E96" s="46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2.75" customHeight="1">
      <c r="A97" s="49"/>
      <c r="B97" s="49"/>
      <c r="C97" s="49"/>
      <c r="D97" s="49"/>
      <c r="E97" s="46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2.75" customHeight="1">
      <c r="A98" s="49"/>
      <c r="B98" s="49"/>
      <c r="C98" s="49"/>
      <c r="D98" s="49"/>
      <c r="E98" s="46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2.75" customHeight="1">
      <c r="A99" s="49"/>
      <c r="B99" s="49"/>
      <c r="C99" s="49"/>
      <c r="D99" s="49"/>
      <c r="E99" s="46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2.75" customHeight="1">
      <c r="A100" s="49"/>
      <c r="B100" s="49"/>
      <c r="C100" s="49"/>
      <c r="D100" s="49"/>
      <c r="E100" s="46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2.75" customHeight="1">
      <c r="A101" s="49"/>
      <c r="B101" s="49"/>
      <c r="C101" s="49"/>
      <c r="D101" s="49"/>
      <c r="E101" s="46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2.75" customHeight="1">
      <c r="A102" s="49"/>
      <c r="B102" s="49"/>
      <c r="C102" s="49"/>
      <c r="D102" s="49"/>
      <c r="E102" s="46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2.75" customHeight="1">
      <c r="A103" s="49"/>
      <c r="B103" s="49"/>
      <c r="C103" s="49"/>
      <c r="D103" s="49"/>
      <c r="E103" s="46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2.75" customHeight="1">
      <c r="A104" s="49"/>
      <c r="B104" s="49"/>
      <c r="C104" s="49"/>
      <c r="D104" s="49"/>
      <c r="E104" s="46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2.75" customHeight="1">
      <c r="A105" s="49"/>
      <c r="B105" s="49"/>
      <c r="C105" s="49"/>
      <c r="D105" s="49"/>
      <c r="E105" s="46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2.75" customHeight="1">
      <c r="A106" s="49"/>
      <c r="B106" s="49"/>
      <c r="C106" s="49"/>
      <c r="D106" s="49"/>
      <c r="E106" s="46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2.75" customHeight="1">
      <c r="A107" s="49"/>
      <c r="B107" s="49"/>
      <c r="C107" s="49"/>
      <c r="D107" s="49"/>
      <c r="E107" s="46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2.75" customHeight="1">
      <c r="A108" s="49"/>
      <c r="B108" s="49"/>
      <c r="C108" s="49"/>
      <c r="D108" s="49"/>
      <c r="E108" s="46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2.75" customHeight="1">
      <c r="A109" s="49"/>
      <c r="B109" s="49"/>
      <c r="C109" s="49"/>
      <c r="D109" s="49"/>
      <c r="E109" s="46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2.75" customHeight="1">
      <c r="A110" s="49"/>
      <c r="B110" s="49"/>
      <c r="C110" s="49"/>
      <c r="D110" s="49"/>
      <c r="E110" s="46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2.75" customHeight="1">
      <c r="A111" s="49"/>
      <c r="B111" s="49"/>
      <c r="C111" s="49"/>
      <c r="D111" s="49"/>
      <c r="E111" s="46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2.75" customHeight="1">
      <c r="A112" s="49"/>
      <c r="B112" s="49"/>
      <c r="C112" s="49"/>
      <c r="D112" s="49"/>
      <c r="E112" s="46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2.75" customHeight="1">
      <c r="A113" s="49"/>
      <c r="B113" s="49"/>
      <c r="C113" s="49"/>
      <c r="D113" s="49"/>
      <c r="E113" s="46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2.75" customHeight="1">
      <c r="A114" s="49"/>
      <c r="B114" s="49"/>
      <c r="C114" s="49"/>
      <c r="D114" s="49"/>
      <c r="E114" s="46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2.75" customHeight="1">
      <c r="A115" s="49"/>
      <c r="B115" s="49"/>
      <c r="C115" s="49"/>
      <c r="D115" s="49"/>
      <c r="E115" s="46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2.75" customHeight="1">
      <c r="A116" s="49"/>
      <c r="B116" s="49"/>
      <c r="C116" s="49"/>
      <c r="D116" s="49"/>
      <c r="E116" s="46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2.75" customHeight="1">
      <c r="A117" s="49"/>
      <c r="B117" s="49"/>
      <c r="C117" s="49"/>
      <c r="D117" s="49"/>
      <c r="E117" s="46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2.75" customHeight="1">
      <c r="A118" s="49"/>
      <c r="B118" s="49"/>
      <c r="C118" s="49"/>
      <c r="D118" s="49"/>
      <c r="E118" s="46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2.75" customHeight="1">
      <c r="A119" s="49"/>
      <c r="B119" s="49"/>
      <c r="C119" s="49"/>
      <c r="D119" s="49"/>
      <c r="E119" s="46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2.75" customHeight="1">
      <c r="A120" s="49"/>
      <c r="B120" s="49"/>
      <c r="C120" s="49"/>
      <c r="D120" s="49"/>
      <c r="E120" s="46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2.75" customHeight="1">
      <c r="A121" s="49"/>
      <c r="B121" s="49"/>
      <c r="C121" s="49"/>
      <c r="D121" s="49"/>
      <c r="E121" s="46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2.75" customHeight="1">
      <c r="A122" s="49"/>
      <c r="B122" s="49"/>
      <c r="C122" s="49"/>
      <c r="D122" s="49"/>
      <c r="E122" s="46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2.75" customHeight="1">
      <c r="A123" s="49"/>
      <c r="B123" s="49"/>
      <c r="C123" s="49"/>
      <c r="D123" s="49"/>
      <c r="E123" s="46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2.75" customHeight="1">
      <c r="A124" s="49"/>
      <c r="B124" s="49"/>
      <c r="C124" s="49"/>
      <c r="D124" s="49"/>
      <c r="E124" s="46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2.75" customHeight="1">
      <c r="A125" s="49"/>
      <c r="B125" s="49"/>
      <c r="C125" s="49"/>
      <c r="D125" s="49"/>
      <c r="E125" s="46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2.75" customHeight="1">
      <c r="A126" s="49"/>
      <c r="B126" s="49"/>
      <c r="C126" s="49"/>
      <c r="D126" s="49"/>
      <c r="E126" s="46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2.75" customHeight="1">
      <c r="A127" s="49"/>
      <c r="B127" s="49"/>
      <c r="C127" s="49"/>
      <c r="D127" s="49"/>
      <c r="E127" s="46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2.75" customHeight="1">
      <c r="A128" s="49"/>
      <c r="B128" s="49"/>
      <c r="C128" s="49"/>
      <c r="D128" s="49"/>
      <c r="E128" s="46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2.75" customHeight="1">
      <c r="A129" s="49"/>
      <c r="B129" s="49"/>
      <c r="C129" s="49"/>
      <c r="D129" s="49"/>
      <c r="E129" s="46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2.75" customHeight="1">
      <c r="A130" s="49"/>
      <c r="B130" s="49"/>
      <c r="C130" s="49"/>
      <c r="D130" s="49"/>
      <c r="E130" s="46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2.75" customHeight="1">
      <c r="A131" s="49"/>
      <c r="B131" s="49"/>
      <c r="C131" s="49"/>
      <c r="D131" s="49"/>
      <c r="E131" s="46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2.75" customHeight="1">
      <c r="A132" s="49"/>
      <c r="B132" s="49"/>
      <c r="C132" s="49"/>
      <c r="D132" s="49"/>
      <c r="E132" s="46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2.75" customHeight="1">
      <c r="A133" s="49"/>
      <c r="B133" s="49"/>
      <c r="C133" s="49"/>
      <c r="D133" s="49"/>
      <c r="E133" s="46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2.75" customHeight="1">
      <c r="A134" s="49"/>
      <c r="B134" s="49"/>
      <c r="C134" s="49"/>
      <c r="D134" s="49"/>
      <c r="E134" s="46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2.75" customHeight="1">
      <c r="A135" s="49"/>
      <c r="B135" s="49"/>
      <c r="C135" s="49"/>
      <c r="D135" s="49"/>
      <c r="E135" s="46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2.75" customHeight="1">
      <c r="A136" s="49"/>
      <c r="B136" s="49"/>
      <c r="C136" s="49"/>
      <c r="D136" s="49"/>
      <c r="E136" s="46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2.75" customHeight="1">
      <c r="A137" s="49"/>
      <c r="B137" s="49"/>
      <c r="C137" s="49"/>
      <c r="D137" s="49"/>
      <c r="E137" s="46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2.75" customHeight="1">
      <c r="A138" s="49"/>
      <c r="B138" s="49"/>
      <c r="C138" s="49"/>
      <c r="D138" s="49"/>
      <c r="E138" s="46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2.75" customHeight="1">
      <c r="A139" s="49"/>
      <c r="B139" s="49"/>
      <c r="C139" s="49"/>
      <c r="D139" s="49"/>
      <c r="E139" s="46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2.75" customHeight="1">
      <c r="A140" s="49"/>
      <c r="B140" s="49"/>
      <c r="C140" s="49"/>
      <c r="D140" s="49"/>
      <c r="E140" s="46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2.75" customHeight="1">
      <c r="A141" s="49"/>
      <c r="B141" s="49"/>
      <c r="C141" s="49"/>
      <c r="D141" s="49"/>
      <c r="E141" s="46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2.75" customHeight="1">
      <c r="A142" s="49"/>
      <c r="B142" s="49"/>
      <c r="C142" s="49"/>
      <c r="D142" s="49"/>
      <c r="E142" s="46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2.75" customHeight="1">
      <c r="A143" s="49"/>
      <c r="B143" s="49"/>
      <c r="C143" s="49"/>
      <c r="D143" s="49"/>
      <c r="E143" s="46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2.75" customHeight="1">
      <c r="A144" s="49"/>
      <c r="B144" s="49"/>
      <c r="C144" s="49"/>
      <c r="D144" s="49"/>
      <c r="E144" s="46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2.75" customHeight="1">
      <c r="A145" s="49"/>
      <c r="B145" s="49"/>
      <c r="C145" s="49"/>
      <c r="D145" s="49"/>
      <c r="E145" s="46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2.75" customHeight="1">
      <c r="A146" s="49"/>
      <c r="B146" s="49"/>
      <c r="C146" s="49"/>
      <c r="D146" s="49"/>
      <c r="E146" s="46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2.75" customHeight="1">
      <c r="A147" s="49"/>
      <c r="B147" s="49"/>
      <c r="C147" s="49"/>
      <c r="D147" s="49"/>
      <c r="E147" s="46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2.75" customHeight="1">
      <c r="A148" s="49"/>
      <c r="B148" s="49"/>
      <c r="C148" s="49"/>
      <c r="D148" s="49"/>
      <c r="E148" s="46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2.75" customHeight="1">
      <c r="A149" s="49"/>
      <c r="B149" s="49"/>
      <c r="C149" s="49"/>
      <c r="D149" s="49"/>
      <c r="E149" s="46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2.75" customHeight="1">
      <c r="A150" s="49"/>
      <c r="B150" s="49"/>
      <c r="C150" s="49"/>
      <c r="D150" s="49"/>
      <c r="E150" s="46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2.75" customHeight="1">
      <c r="A151" s="49"/>
      <c r="B151" s="49"/>
      <c r="C151" s="49"/>
      <c r="D151" s="49"/>
      <c r="E151" s="46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2.75" customHeight="1">
      <c r="A152" s="49"/>
      <c r="B152" s="49"/>
      <c r="C152" s="49"/>
      <c r="D152" s="49"/>
      <c r="E152" s="46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2.75" customHeight="1">
      <c r="A153" s="49"/>
      <c r="B153" s="49"/>
      <c r="C153" s="49"/>
      <c r="D153" s="49"/>
      <c r="E153" s="46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2.75" customHeight="1">
      <c r="A154" s="49"/>
      <c r="B154" s="49"/>
      <c r="C154" s="49"/>
      <c r="D154" s="49"/>
      <c r="E154" s="46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2.75" customHeight="1">
      <c r="A155" s="49"/>
      <c r="B155" s="49"/>
      <c r="C155" s="49"/>
      <c r="D155" s="49"/>
      <c r="E155" s="46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2.75" customHeight="1">
      <c r="A156" s="49"/>
      <c r="B156" s="49"/>
      <c r="C156" s="49"/>
      <c r="D156" s="49"/>
      <c r="E156" s="46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2.75" customHeight="1">
      <c r="A157" s="49"/>
      <c r="B157" s="49"/>
      <c r="C157" s="49"/>
      <c r="D157" s="49"/>
      <c r="E157" s="46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2.75" customHeight="1">
      <c r="A158" s="49"/>
      <c r="B158" s="49"/>
      <c r="C158" s="49"/>
      <c r="D158" s="49"/>
      <c r="E158" s="46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2.75" customHeight="1">
      <c r="A159" s="49"/>
      <c r="B159" s="49"/>
      <c r="C159" s="49"/>
      <c r="D159" s="49"/>
      <c r="E159" s="46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2.75" customHeight="1">
      <c r="A160" s="49"/>
      <c r="B160" s="49"/>
      <c r="C160" s="49"/>
      <c r="D160" s="49"/>
      <c r="E160" s="46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2.75" customHeight="1">
      <c r="A161" s="49"/>
      <c r="B161" s="49"/>
      <c r="C161" s="49"/>
      <c r="D161" s="49"/>
      <c r="E161" s="46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ht="12.75" customHeight="1">
      <c r="A162" s="49"/>
      <c r="B162" s="49"/>
      <c r="C162" s="49"/>
      <c r="D162" s="49"/>
      <c r="E162" s="46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ht="12.75" customHeight="1">
      <c r="A163" s="49"/>
      <c r="B163" s="49"/>
      <c r="C163" s="49"/>
      <c r="D163" s="49"/>
      <c r="E163" s="46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ht="12.75" customHeight="1">
      <c r="A164" s="49"/>
      <c r="B164" s="49"/>
      <c r="C164" s="49"/>
      <c r="D164" s="49"/>
      <c r="E164" s="46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ht="12.75" customHeight="1">
      <c r="A165" s="49"/>
      <c r="B165" s="49"/>
      <c r="C165" s="49"/>
      <c r="D165" s="49"/>
      <c r="E165" s="46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ht="12.75" customHeight="1">
      <c r="A166" s="49"/>
      <c r="B166" s="49"/>
      <c r="C166" s="49"/>
      <c r="D166" s="49"/>
      <c r="E166" s="46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ht="12.75" customHeight="1">
      <c r="A167" s="49"/>
      <c r="B167" s="49"/>
      <c r="C167" s="49"/>
      <c r="D167" s="49"/>
      <c r="E167" s="46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ht="12.75" customHeight="1">
      <c r="A168" s="49"/>
      <c r="B168" s="49"/>
      <c r="C168" s="49"/>
      <c r="D168" s="49"/>
      <c r="E168" s="46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ht="12.75" customHeight="1">
      <c r="A169" s="49"/>
      <c r="B169" s="49"/>
      <c r="C169" s="49"/>
      <c r="D169" s="49"/>
      <c r="E169" s="46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ht="12.75" customHeight="1">
      <c r="A170" s="49"/>
      <c r="B170" s="49"/>
      <c r="C170" s="49"/>
      <c r="D170" s="49"/>
      <c r="E170" s="46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ht="12.75" customHeight="1">
      <c r="A171" s="49"/>
      <c r="B171" s="49"/>
      <c r="C171" s="49"/>
      <c r="D171" s="49"/>
      <c r="E171" s="46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ht="12.75" customHeight="1">
      <c r="A172" s="49"/>
      <c r="B172" s="49"/>
      <c r="C172" s="49"/>
      <c r="D172" s="49"/>
      <c r="E172" s="46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ht="12.75" customHeight="1">
      <c r="A173" s="49"/>
      <c r="B173" s="49"/>
      <c r="C173" s="49"/>
      <c r="D173" s="49"/>
      <c r="E173" s="46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ht="12.75" customHeight="1">
      <c r="A174" s="49"/>
      <c r="B174" s="49"/>
      <c r="C174" s="49"/>
      <c r="D174" s="49"/>
      <c r="E174" s="46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ht="12.75" customHeight="1">
      <c r="A175" s="49"/>
      <c r="B175" s="49"/>
      <c r="C175" s="49"/>
      <c r="D175" s="49"/>
      <c r="E175" s="46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ht="12.75" customHeight="1">
      <c r="A176" s="49"/>
      <c r="B176" s="49"/>
      <c r="C176" s="49"/>
      <c r="D176" s="49"/>
      <c r="E176" s="46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ht="12.75" customHeight="1">
      <c r="A177" s="49"/>
      <c r="B177" s="49"/>
      <c r="C177" s="49"/>
      <c r="D177" s="49"/>
      <c r="E177" s="46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ht="12.75" customHeight="1">
      <c r="A178" s="49"/>
      <c r="B178" s="49"/>
      <c r="C178" s="49"/>
      <c r="D178" s="49"/>
      <c r="E178" s="46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ht="12.75" customHeight="1">
      <c r="A179" s="49"/>
      <c r="B179" s="49"/>
      <c r="C179" s="49"/>
      <c r="D179" s="49"/>
      <c r="E179" s="46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ht="12.75" customHeight="1">
      <c r="A180" s="49"/>
      <c r="B180" s="49"/>
      <c r="C180" s="49"/>
      <c r="D180" s="49"/>
      <c r="E180" s="46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ht="12.75" customHeight="1">
      <c r="A181" s="49"/>
      <c r="B181" s="49"/>
      <c r="C181" s="49"/>
      <c r="D181" s="49"/>
      <c r="E181" s="46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ht="12.75" customHeight="1">
      <c r="A182" s="49"/>
      <c r="B182" s="49"/>
      <c r="C182" s="49"/>
      <c r="D182" s="49"/>
      <c r="E182" s="46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ht="12.75" customHeight="1">
      <c r="A183" s="49"/>
      <c r="B183" s="49"/>
      <c r="C183" s="49"/>
      <c r="D183" s="49"/>
      <c r="E183" s="46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ht="12.75" customHeight="1">
      <c r="A184" s="49"/>
      <c r="B184" s="49"/>
      <c r="C184" s="49"/>
      <c r="D184" s="49"/>
      <c r="E184" s="46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ht="12.75" customHeight="1">
      <c r="A185" s="49"/>
      <c r="B185" s="49"/>
      <c r="C185" s="49"/>
      <c r="D185" s="49"/>
      <c r="E185" s="46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ht="12.75" customHeight="1">
      <c r="A186" s="49"/>
      <c r="B186" s="49"/>
      <c r="C186" s="49"/>
      <c r="D186" s="49"/>
      <c r="E186" s="46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ht="12.75" customHeight="1">
      <c r="A187" s="49"/>
      <c r="B187" s="49"/>
      <c r="C187" s="49"/>
      <c r="D187" s="49"/>
      <c r="E187" s="46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ht="12.75" customHeight="1">
      <c r="A188" s="49"/>
      <c r="B188" s="49"/>
      <c r="C188" s="49"/>
      <c r="D188" s="49"/>
      <c r="E188" s="46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ht="12.75" customHeight="1">
      <c r="A189" s="49"/>
      <c r="B189" s="49"/>
      <c r="C189" s="49"/>
      <c r="D189" s="49"/>
      <c r="E189" s="46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ht="12.75" customHeight="1">
      <c r="A190" s="49"/>
      <c r="B190" s="49"/>
      <c r="C190" s="49"/>
      <c r="D190" s="49"/>
      <c r="E190" s="46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ht="12.75" customHeight="1">
      <c r="A191" s="49"/>
      <c r="B191" s="49"/>
      <c r="C191" s="49"/>
      <c r="D191" s="49"/>
      <c r="E191" s="46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ht="12.75" customHeight="1">
      <c r="A192" s="49"/>
      <c r="B192" s="49"/>
      <c r="C192" s="49"/>
      <c r="D192" s="49"/>
      <c r="E192" s="46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ht="12.75" customHeight="1">
      <c r="A193" s="49"/>
      <c r="B193" s="49"/>
      <c r="C193" s="49"/>
      <c r="D193" s="49"/>
      <c r="E193" s="46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2.75" customHeight="1">
      <c r="A194" s="49"/>
      <c r="B194" s="49"/>
      <c r="C194" s="49"/>
      <c r="D194" s="49"/>
      <c r="E194" s="46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ht="12.75" customHeight="1">
      <c r="A195" s="49"/>
      <c r="B195" s="49"/>
      <c r="C195" s="49"/>
      <c r="D195" s="49"/>
      <c r="E195" s="46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ht="12.75" customHeight="1">
      <c r="A196" s="49"/>
      <c r="B196" s="49"/>
      <c r="C196" s="49"/>
      <c r="D196" s="49"/>
      <c r="E196" s="46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ht="12.75" customHeight="1">
      <c r="A197" s="49"/>
      <c r="B197" s="49"/>
      <c r="C197" s="49"/>
      <c r="D197" s="49"/>
      <c r="E197" s="46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ht="12.75" customHeight="1">
      <c r="A198" s="49"/>
      <c r="B198" s="49"/>
      <c r="C198" s="49"/>
      <c r="D198" s="49"/>
      <c r="E198" s="46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ht="12.75" customHeight="1">
      <c r="A199" s="49"/>
      <c r="B199" s="49"/>
      <c r="C199" s="49"/>
      <c r="D199" s="49"/>
      <c r="E199" s="46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ht="12.75" customHeight="1">
      <c r="A200" s="49"/>
      <c r="B200" s="49"/>
      <c r="C200" s="49"/>
      <c r="D200" s="49"/>
      <c r="E200" s="46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ht="12.75" customHeight="1">
      <c r="A201" s="49"/>
      <c r="B201" s="49"/>
      <c r="C201" s="49"/>
      <c r="D201" s="49"/>
      <c r="E201" s="46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ht="12.75" customHeight="1">
      <c r="A202" s="49"/>
      <c r="B202" s="49"/>
      <c r="C202" s="49"/>
      <c r="D202" s="49"/>
      <c r="E202" s="46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ht="12.75" customHeight="1">
      <c r="A203" s="49"/>
      <c r="B203" s="49"/>
      <c r="C203" s="49"/>
      <c r="D203" s="49"/>
      <c r="E203" s="46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ht="12.75" customHeight="1">
      <c r="A204" s="49"/>
      <c r="B204" s="49"/>
      <c r="C204" s="49"/>
      <c r="D204" s="49"/>
      <c r="E204" s="46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ht="12.75" customHeight="1">
      <c r="A205" s="49"/>
      <c r="B205" s="49"/>
      <c r="C205" s="49"/>
      <c r="D205" s="49"/>
      <c r="E205" s="46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ht="12.75" customHeight="1">
      <c r="A206" s="49"/>
      <c r="B206" s="49"/>
      <c r="C206" s="49"/>
      <c r="D206" s="49"/>
      <c r="E206" s="46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ht="12.75" customHeight="1">
      <c r="A207" s="49"/>
      <c r="B207" s="49"/>
      <c r="C207" s="49"/>
      <c r="D207" s="49"/>
      <c r="E207" s="46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ht="12.75" customHeight="1">
      <c r="A208" s="49"/>
      <c r="B208" s="49"/>
      <c r="C208" s="49"/>
      <c r="D208" s="49"/>
      <c r="E208" s="46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ht="12.75" customHeight="1">
      <c r="A209" s="75"/>
      <c r="B209" s="75"/>
      <c r="C209" s="75"/>
      <c r="D209" s="75"/>
      <c r="F209" s="75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ht="12.75" customHeight="1">
      <c r="A210" s="75"/>
      <c r="B210" s="75"/>
      <c r="C210" s="75"/>
      <c r="D210" s="75"/>
      <c r="F210" s="75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ht="12.75" customHeight="1">
      <c r="A211" s="75"/>
      <c r="B211" s="75"/>
      <c r="C211" s="75"/>
      <c r="D211" s="75"/>
      <c r="F211" s="75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ht="12.75" customHeight="1">
      <c r="A212" s="75"/>
      <c r="B212" s="75"/>
      <c r="C212" s="75"/>
      <c r="D212" s="75"/>
      <c r="F212" s="75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ht="12.75" customHeight="1">
      <c r="A213" s="75"/>
      <c r="B213" s="75"/>
      <c r="C213" s="75"/>
      <c r="D213" s="75"/>
      <c r="F213" s="75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ht="12.75" customHeight="1">
      <c r="A214" s="75"/>
      <c r="B214" s="75"/>
      <c r="C214" s="75"/>
      <c r="D214" s="75"/>
      <c r="F214" s="75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ht="12.75" customHeight="1">
      <c r="A215" s="75"/>
      <c r="B215" s="75"/>
      <c r="C215" s="75"/>
      <c r="D215" s="75"/>
      <c r="F215" s="75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ht="12.75" customHeight="1">
      <c r="A216" s="75"/>
      <c r="B216" s="75"/>
      <c r="C216" s="75"/>
      <c r="D216" s="75"/>
      <c r="F216" s="75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ht="12.75" customHeight="1">
      <c r="A217" s="75"/>
      <c r="B217" s="75"/>
      <c r="C217" s="75"/>
      <c r="D217" s="75"/>
      <c r="F217" s="75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ht="12.75" customHeight="1">
      <c r="A218" s="75"/>
      <c r="B218" s="75"/>
      <c r="C218" s="75"/>
      <c r="D218" s="75"/>
      <c r="F218" s="75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ht="15.75" customHeight="1">
      <c r="A219" s="75"/>
      <c r="B219" s="75"/>
      <c r="C219" s="75"/>
      <c r="D219" s="75"/>
      <c r="F219" s="75"/>
    </row>
    <row r="220" ht="15.75" customHeight="1">
      <c r="A220" s="75"/>
      <c r="B220" s="75"/>
      <c r="C220" s="75"/>
      <c r="D220" s="75"/>
      <c r="F220" s="75"/>
    </row>
    <row r="221" ht="15.75" customHeight="1">
      <c r="A221" s="75"/>
      <c r="B221" s="75"/>
      <c r="C221" s="75"/>
      <c r="D221" s="75"/>
      <c r="F221" s="75"/>
    </row>
    <row r="222" ht="15.75" customHeight="1">
      <c r="A222" s="75"/>
      <c r="B222" s="75"/>
      <c r="C222" s="75"/>
      <c r="D222" s="75"/>
      <c r="F222" s="75"/>
    </row>
    <row r="223" ht="15.75" customHeight="1">
      <c r="A223" s="75"/>
      <c r="B223" s="75"/>
      <c r="C223" s="75"/>
      <c r="D223" s="75"/>
      <c r="F223" s="75"/>
    </row>
    <row r="224" ht="15.75" customHeight="1">
      <c r="A224" s="75"/>
      <c r="B224" s="75"/>
      <c r="C224" s="75"/>
      <c r="D224" s="75"/>
      <c r="F224" s="75"/>
    </row>
    <row r="225" ht="15.75" customHeight="1">
      <c r="A225" s="75"/>
      <c r="B225" s="75"/>
      <c r="C225" s="75"/>
      <c r="D225" s="75"/>
      <c r="F225" s="75"/>
    </row>
    <row r="226" ht="15.75" customHeight="1">
      <c r="A226" s="75"/>
      <c r="B226" s="75"/>
      <c r="C226" s="75"/>
      <c r="D226" s="75"/>
      <c r="F226" s="75"/>
    </row>
    <row r="227" ht="15.75" customHeight="1">
      <c r="A227" s="75"/>
      <c r="B227" s="75"/>
      <c r="C227" s="75"/>
      <c r="D227" s="75"/>
      <c r="F227" s="75"/>
    </row>
    <row r="228" ht="15.75" customHeight="1">
      <c r="A228" s="75"/>
      <c r="B228" s="75"/>
      <c r="C228" s="75"/>
      <c r="D228" s="75"/>
      <c r="F228" s="75"/>
    </row>
    <row r="229" ht="15.75" customHeight="1">
      <c r="A229" s="75"/>
      <c r="B229" s="75"/>
      <c r="C229" s="75"/>
      <c r="D229" s="75"/>
      <c r="F229" s="75"/>
    </row>
    <row r="230" ht="15.75" customHeight="1">
      <c r="A230" s="75"/>
      <c r="B230" s="75"/>
      <c r="C230" s="75"/>
      <c r="D230" s="75"/>
      <c r="F230" s="75"/>
    </row>
    <row r="231" ht="15.75" customHeight="1">
      <c r="A231" s="75"/>
      <c r="B231" s="75"/>
      <c r="C231" s="75"/>
      <c r="D231" s="75"/>
      <c r="F231" s="75"/>
    </row>
    <row r="232" ht="15.75" customHeight="1">
      <c r="A232" s="75"/>
      <c r="B232" s="75"/>
      <c r="C232" s="75"/>
      <c r="D232" s="75"/>
      <c r="F232" s="75"/>
    </row>
    <row r="233" ht="15.75" customHeight="1">
      <c r="A233" s="75"/>
      <c r="B233" s="75"/>
      <c r="C233" s="75"/>
      <c r="D233" s="75"/>
      <c r="F233" s="75"/>
    </row>
    <row r="234" ht="15.75" customHeight="1">
      <c r="A234" s="75"/>
      <c r="B234" s="75"/>
      <c r="C234" s="75"/>
      <c r="D234" s="75"/>
      <c r="F234" s="75"/>
    </row>
    <row r="235" ht="15.75" customHeight="1">
      <c r="A235" s="75"/>
      <c r="B235" s="75"/>
      <c r="C235" s="75"/>
      <c r="D235" s="75"/>
      <c r="F235" s="75"/>
    </row>
    <row r="236" ht="15.75" customHeight="1">
      <c r="A236" s="75"/>
      <c r="B236" s="75"/>
      <c r="C236" s="75"/>
      <c r="D236" s="75"/>
      <c r="F236" s="75"/>
    </row>
    <row r="237" ht="15.75" customHeight="1">
      <c r="A237" s="75"/>
      <c r="B237" s="75"/>
      <c r="C237" s="75"/>
      <c r="D237" s="75"/>
      <c r="F237" s="75"/>
    </row>
    <row r="238" ht="15.75" customHeight="1">
      <c r="A238" s="75"/>
      <c r="B238" s="75"/>
      <c r="C238" s="75"/>
      <c r="D238" s="75"/>
      <c r="F238" s="75"/>
    </row>
    <row r="239" ht="15.75" customHeight="1">
      <c r="A239" s="75"/>
      <c r="B239" s="75"/>
      <c r="C239" s="75"/>
      <c r="D239" s="75"/>
      <c r="F239" s="75"/>
    </row>
    <row r="240" ht="15.75" customHeight="1">
      <c r="A240" s="75"/>
      <c r="B240" s="75"/>
      <c r="C240" s="75"/>
      <c r="D240" s="75"/>
      <c r="F240" s="75"/>
    </row>
    <row r="241" ht="15.75" customHeight="1">
      <c r="A241" s="75"/>
      <c r="B241" s="75"/>
      <c r="C241" s="75"/>
      <c r="D241" s="75"/>
      <c r="F241" s="75"/>
    </row>
    <row r="242" ht="15.75" customHeight="1">
      <c r="A242" s="75"/>
      <c r="B242" s="75"/>
      <c r="C242" s="75"/>
      <c r="D242" s="75"/>
      <c r="F242" s="75"/>
    </row>
    <row r="243" ht="15.75" customHeight="1">
      <c r="A243" s="75"/>
      <c r="B243" s="75"/>
      <c r="C243" s="75"/>
      <c r="D243" s="75"/>
      <c r="F243" s="75"/>
    </row>
    <row r="244" ht="15.75" customHeight="1">
      <c r="A244" s="75"/>
      <c r="B244" s="75"/>
      <c r="C244" s="75"/>
      <c r="D244" s="75"/>
      <c r="F244" s="75"/>
    </row>
    <row r="245" ht="15.75" customHeight="1">
      <c r="A245" s="75"/>
      <c r="B245" s="75"/>
      <c r="C245" s="75"/>
      <c r="D245" s="75"/>
      <c r="F245" s="75"/>
    </row>
    <row r="246" ht="15.75" customHeight="1">
      <c r="A246" s="75"/>
      <c r="B246" s="75"/>
      <c r="C246" s="75"/>
      <c r="D246" s="75"/>
      <c r="F246" s="75"/>
    </row>
    <row r="247" ht="15.75" customHeight="1">
      <c r="A247" s="75"/>
      <c r="B247" s="75"/>
      <c r="C247" s="75"/>
      <c r="D247" s="75"/>
      <c r="F247" s="75"/>
    </row>
    <row r="248" ht="15.75" customHeight="1">
      <c r="A248" s="75"/>
      <c r="B248" s="75"/>
      <c r="C248" s="75"/>
      <c r="D248" s="75"/>
      <c r="F248" s="75"/>
    </row>
    <row r="249" ht="15.75" customHeight="1">
      <c r="A249" s="75"/>
      <c r="B249" s="75"/>
      <c r="C249" s="75"/>
      <c r="D249" s="75"/>
      <c r="F249" s="75"/>
    </row>
    <row r="250" ht="15.75" customHeight="1">
      <c r="A250" s="75"/>
      <c r="B250" s="75"/>
      <c r="C250" s="75"/>
      <c r="D250" s="75"/>
      <c r="F250" s="75"/>
    </row>
    <row r="251" ht="15.75" customHeight="1">
      <c r="A251" s="75"/>
      <c r="B251" s="75"/>
      <c r="C251" s="75"/>
      <c r="D251" s="75"/>
      <c r="F251" s="75"/>
    </row>
    <row r="252" ht="15.75" customHeight="1">
      <c r="A252" s="75"/>
      <c r="B252" s="75"/>
      <c r="C252" s="75"/>
      <c r="D252" s="75"/>
      <c r="F252" s="75"/>
    </row>
    <row r="253" ht="15.75" customHeight="1">
      <c r="A253" s="75"/>
      <c r="B253" s="75"/>
      <c r="C253" s="75"/>
      <c r="D253" s="75"/>
      <c r="F253" s="75"/>
    </row>
    <row r="254" ht="15.75" customHeight="1">
      <c r="A254" s="75"/>
      <c r="B254" s="75"/>
      <c r="C254" s="75"/>
      <c r="D254" s="75"/>
      <c r="F254" s="75"/>
    </row>
    <row r="255" ht="15.75" customHeight="1">
      <c r="A255" s="75"/>
      <c r="B255" s="75"/>
      <c r="C255" s="75"/>
      <c r="D255" s="75"/>
      <c r="F255" s="75"/>
    </row>
    <row r="256" ht="15.75" customHeight="1">
      <c r="A256" s="75"/>
      <c r="B256" s="75"/>
      <c r="C256" s="75"/>
      <c r="D256" s="75"/>
      <c r="F256" s="75"/>
    </row>
    <row r="257" ht="15.75" customHeight="1">
      <c r="A257" s="75"/>
      <c r="B257" s="75"/>
      <c r="C257" s="75"/>
      <c r="D257" s="75"/>
      <c r="F257" s="75"/>
    </row>
    <row r="258" ht="15.75" customHeight="1">
      <c r="A258" s="75"/>
      <c r="B258" s="75"/>
      <c r="C258" s="75"/>
      <c r="D258" s="75"/>
      <c r="F258" s="75"/>
    </row>
    <row r="259" ht="15.75" customHeight="1">
      <c r="A259" s="75"/>
      <c r="B259" s="75"/>
      <c r="C259" s="75"/>
      <c r="D259" s="75"/>
      <c r="F259" s="75"/>
    </row>
    <row r="260" ht="15.75" customHeight="1">
      <c r="A260" s="75"/>
      <c r="B260" s="75"/>
      <c r="C260" s="75"/>
      <c r="D260" s="75"/>
      <c r="F260" s="75"/>
    </row>
    <row r="261" ht="15.75" customHeight="1">
      <c r="A261" s="75"/>
      <c r="B261" s="75"/>
      <c r="C261" s="75"/>
      <c r="D261" s="75"/>
      <c r="F261" s="75"/>
    </row>
    <row r="262" ht="15.75" customHeight="1">
      <c r="A262" s="75"/>
      <c r="B262" s="75"/>
      <c r="C262" s="75"/>
      <c r="D262" s="75"/>
      <c r="F262" s="75"/>
    </row>
    <row r="263" ht="15.75" customHeight="1">
      <c r="A263" s="75"/>
      <c r="B263" s="75"/>
      <c r="C263" s="75"/>
      <c r="D263" s="75"/>
      <c r="F263" s="75"/>
    </row>
    <row r="264" ht="15.75" customHeight="1">
      <c r="A264" s="75"/>
      <c r="B264" s="75"/>
      <c r="C264" s="75"/>
      <c r="D264" s="75"/>
      <c r="F264" s="75"/>
    </row>
    <row r="265" ht="15.75" customHeight="1">
      <c r="A265" s="75"/>
      <c r="B265" s="75"/>
      <c r="C265" s="75"/>
      <c r="D265" s="75"/>
      <c r="F265" s="75"/>
    </row>
    <row r="266" ht="15.75" customHeight="1">
      <c r="A266" s="75"/>
      <c r="B266" s="75"/>
      <c r="C266" s="75"/>
      <c r="D266" s="75"/>
      <c r="F266" s="75"/>
    </row>
    <row r="267" ht="15.75" customHeight="1">
      <c r="A267" s="75"/>
      <c r="B267" s="75"/>
      <c r="C267" s="75"/>
      <c r="D267" s="75"/>
      <c r="F267" s="75"/>
    </row>
    <row r="268" ht="15.75" customHeight="1">
      <c r="A268" s="75"/>
      <c r="B268" s="75"/>
      <c r="C268" s="75"/>
      <c r="D268" s="75"/>
      <c r="F268" s="75"/>
    </row>
    <row r="269" ht="15.75" customHeight="1">
      <c r="A269" s="75"/>
      <c r="B269" s="75"/>
      <c r="C269" s="75"/>
      <c r="D269" s="75"/>
      <c r="F269" s="75"/>
    </row>
    <row r="270" ht="15.75" customHeight="1">
      <c r="A270" s="75"/>
      <c r="B270" s="75"/>
      <c r="C270" s="75"/>
      <c r="D270" s="75"/>
      <c r="F270" s="75"/>
    </row>
    <row r="271" ht="15.75" customHeight="1">
      <c r="A271" s="75"/>
      <c r="B271" s="75"/>
      <c r="C271" s="75"/>
      <c r="D271" s="75"/>
      <c r="F271" s="75"/>
    </row>
    <row r="272" ht="15.75" customHeight="1">
      <c r="A272" s="75"/>
      <c r="B272" s="75"/>
      <c r="C272" s="75"/>
      <c r="D272" s="75"/>
      <c r="F272" s="75"/>
    </row>
    <row r="273" ht="15.75" customHeight="1">
      <c r="A273" s="75"/>
      <c r="B273" s="75"/>
      <c r="C273" s="75"/>
      <c r="D273" s="75"/>
      <c r="F273" s="75"/>
    </row>
    <row r="274" ht="15.75" customHeight="1">
      <c r="A274" s="75"/>
      <c r="B274" s="75"/>
      <c r="C274" s="75"/>
      <c r="D274" s="75"/>
      <c r="F274" s="75"/>
    </row>
    <row r="275" ht="15.75" customHeight="1">
      <c r="A275" s="75"/>
      <c r="B275" s="75"/>
      <c r="C275" s="75"/>
      <c r="D275" s="75"/>
      <c r="F275" s="75"/>
    </row>
    <row r="276" ht="15.75" customHeight="1">
      <c r="A276" s="75"/>
      <c r="B276" s="75"/>
      <c r="C276" s="75"/>
      <c r="D276" s="75"/>
      <c r="F276" s="75"/>
    </row>
    <row r="277" ht="15.75" customHeight="1">
      <c r="A277" s="75"/>
      <c r="B277" s="75"/>
      <c r="C277" s="75"/>
      <c r="D277" s="75"/>
      <c r="F277" s="75"/>
    </row>
    <row r="278" ht="15.75" customHeight="1">
      <c r="A278" s="75"/>
      <c r="B278" s="75"/>
      <c r="C278" s="75"/>
      <c r="D278" s="75"/>
      <c r="F278" s="75"/>
    </row>
    <row r="279" ht="15.75" customHeight="1">
      <c r="A279" s="75"/>
      <c r="B279" s="75"/>
      <c r="C279" s="75"/>
      <c r="D279" s="75"/>
      <c r="F279" s="75"/>
    </row>
    <row r="280" ht="15.75" customHeight="1">
      <c r="A280" s="75"/>
      <c r="B280" s="75"/>
      <c r="C280" s="75"/>
      <c r="D280" s="75"/>
      <c r="F280" s="75"/>
    </row>
    <row r="281" ht="15.75" customHeight="1">
      <c r="A281" s="75"/>
      <c r="B281" s="75"/>
      <c r="C281" s="75"/>
      <c r="D281" s="75"/>
      <c r="F281" s="75"/>
    </row>
    <row r="282" ht="15.75" customHeight="1">
      <c r="A282" s="75"/>
      <c r="B282" s="75"/>
      <c r="C282" s="75"/>
      <c r="D282" s="75"/>
      <c r="F282" s="75"/>
    </row>
    <row r="283" ht="15.75" customHeight="1">
      <c r="A283" s="75"/>
      <c r="B283" s="75"/>
      <c r="C283" s="75"/>
      <c r="D283" s="75"/>
      <c r="F283" s="75"/>
    </row>
    <row r="284" ht="15.75" customHeight="1">
      <c r="A284" s="75"/>
      <c r="B284" s="75"/>
      <c r="C284" s="75"/>
      <c r="D284" s="75"/>
      <c r="F284" s="75"/>
    </row>
    <row r="285" ht="15.75" customHeight="1">
      <c r="A285" s="75"/>
      <c r="B285" s="75"/>
      <c r="C285" s="75"/>
      <c r="D285" s="75"/>
      <c r="F285" s="75"/>
    </row>
    <row r="286" ht="15.75" customHeight="1">
      <c r="A286" s="75"/>
      <c r="B286" s="75"/>
      <c r="C286" s="75"/>
      <c r="D286" s="75"/>
      <c r="F286" s="75"/>
    </row>
    <row r="287" ht="15.75" customHeight="1">
      <c r="A287" s="75"/>
      <c r="B287" s="75"/>
      <c r="C287" s="75"/>
      <c r="D287" s="75"/>
      <c r="F287" s="75"/>
    </row>
    <row r="288" ht="15.75" customHeight="1">
      <c r="A288" s="75"/>
      <c r="B288" s="75"/>
      <c r="C288" s="75"/>
      <c r="D288" s="75"/>
      <c r="F288" s="75"/>
    </row>
    <row r="289" ht="15.75" customHeight="1">
      <c r="A289" s="75"/>
      <c r="B289" s="75"/>
      <c r="C289" s="75"/>
      <c r="D289" s="75"/>
      <c r="F289" s="75"/>
    </row>
    <row r="290" ht="15.75" customHeight="1">
      <c r="A290" s="75"/>
      <c r="B290" s="75"/>
      <c r="C290" s="75"/>
      <c r="D290" s="75"/>
      <c r="F290" s="75"/>
    </row>
    <row r="291" ht="15.75" customHeight="1">
      <c r="A291" s="75"/>
      <c r="B291" s="75"/>
      <c r="C291" s="75"/>
      <c r="D291" s="75"/>
      <c r="F291" s="75"/>
    </row>
    <row r="292" ht="15.75" customHeight="1">
      <c r="A292" s="75"/>
      <c r="B292" s="75"/>
      <c r="C292" s="75"/>
      <c r="D292" s="75"/>
      <c r="F292" s="75"/>
    </row>
    <row r="293" ht="15.75" customHeight="1">
      <c r="A293" s="75"/>
      <c r="B293" s="75"/>
      <c r="C293" s="75"/>
      <c r="D293" s="75"/>
      <c r="F293" s="75"/>
    </row>
    <row r="294" ht="15.75" customHeight="1">
      <c r="A294" s="75"/>
      <c r="B294" s="75"/>
      <c r="C294" s="75"/>
      <c r="D294" s="75"/>
      <c r="F294" s="75"/>
    </row>
    <row r="295" ht="15.75" customHeight="1">
      <c r="A295" s="75"/>
      <c r="B295" s="75"/>
      <c r="C295" s="75"/>
      <c r="D295" s="75"/>
      <c r="F295" s="75"/>
    </row>
    <row r="296" ht="15.75" customHeight="1">
      <c r="A296" s="75"/>
      <c r="B296" s="75"/>
      <c r="C296" s="75"/>
      <c r="D296" s="75"/>
      <c r="F296" s="75"/>
    </row>
    <row r="297" ht="15.75" customHeight="1">
      <c r="A297" s="75"/>
      <c r="B297" s="75"/>
      <c r="C297" s="75"/>
      <c r="D297" s="75"/>
      <c r="F297" s="75"/>
    </row>
    <row r="298" ht="15.75" customHeight="1">
      <c r="A298" s="75"/>
      <c r="B298" s="75"/>
      <c r="C298" s="75"/>
      <c r="D298" s="75"/>
      <c r="F298" s="75"/>
    </row>
    <row r="299" ht="15.75" customHeight="1">
      <c r="A299" s="75"/>
      <c r="B299" s="75"/>
      <c r="C299" s="75"/>
      <c r="D299" s="75"/>
      <c r="F299" s="75"/>
    </row>
    <row r="300" ht="15.75" customHeight="1">
      <c r="A300" s="75"/>
      <c r="B300" s="75"/>
      <c r="C300" s="75"/>
      <c r="D300" s="75"/>
      <c r="F300" s="75"/>
    </row>
    <row r="301" ht="15.75" customHeight="1">
      <c r="A301" s="75"/>
      <c r="B301" s="75"/>
      <c r="C301" s="75"/>
      <c r="D301" s="75"/>
      <c r="F301" s="75"/>
    </row>
    <row r="302" ht="15.75" customHeight="1">
      <c r="A302" s="75"/>
      <c r="B302" s="75"/>
      <c r="C302" s="75"/>
      <c r="D302" s="75"/>
      <c r="F302" s="75"/>
    </row>
    <row r="303" ht="15.75" customHeight="1">
      <c r="A303" s="75"/>
      <c r="B303" s="75"/>
      <c r="C303" s="75"/>
      <c r="D303" s="75"/>
      <c r="F303" s="75"/>
    </row>
    <row r="304" ht="15.75" customHeight="1">
      <c r="A304" s="75"/>
      <c r="B304" s="75"/>
      <c r="C304" s="75"/>
      <c r="D304" s="75"/>
      <c r="F304" s="75"/>
    </row>
    <row r="305" ht="15.75" customHeight="1">
      <c r="A305" s="75"/>
      <c r="B305" s="75"/>
      <c r="C305" s="75"/>
      <c r="D305" s="75"/>
      <c r="F305" s="75"/>
    </row>
    <row r="306" ht="15.75" customHeight="1">
      <c r="A306" s="75"/>
      <c r="B306" s="75"/>
      <c r="C306" s="75"/>
      <c r="D306" s="75"/>
      <c r="F306" s="75"/>
    </row>
    <row r="307" ht="15.75" customHeight="1">
      <c r="A307" s="75"/>
      <c r="B307" s="75"/>
      <c r="C307" s="75"/>
      <c r="D307" s="75"/>
      <c r="F307" s="75"/>
    </row>
    <row r="308" ht="15.75" customHeight="1">
      <c r="A308" s="75"/>
      <c r="B308" s="75"/>
      <c r="C308" s="75"/>
      <c r="D308" s="75"/>
      <c r="F308" s="75"/>
    </row>
    <row r="309" ht="15.75" customHeight="1">
      <c r="A309" s="75"/>
      <c r="B309" s="75"/>
      <c r="C309" s="75"/>
      <c r="D309" s="75"/>
      <c r="F309" s="75"/>
    </row>
    <row r="310" ht="15.75" customHeight="1">
      <c r="A310" s="75"/>
      <c r="B310" s="75"/>
      <c r="C310" s="75"/>
      <c r="D310" s="75"/>
      <c r="F310" s="75"/>
    </row>
    <row r="311" ht="15.75" customHeight="1">
      <c r="A311" s="75"/>
      <c r="B311" s="75"/>
      <c r="C311" s="75"/>
      <c r="D311" s="75"/>
      <c r="F311" s="75"/>
    </row>
    <row r="312" ht="15.75" customHeight="1">
      <c r="A312" s="75"/>
      <c r="B312" s="75"/>
      <c r="C312" s="75"/>
      <c r="D312" s="75"/>
      <c r="F312" s="75"/>
    </row>
    <row r="313" ht="15.75" customHeight="1">
      <c r="A313" s="75"/>
      <c r="B313" s="75"/>
      <c r="C313" s="75"/>
      <c r="D313" s="75"/>
      <c r="F313" s="75"/>
    </row>
    <row r="314" ht="15.75" customHeight="1">
      <c r="A314" s="75"/>
      <c r="B314" s="75"/>
      <c r="C314" s="75"/>
      <c r="D314" s="75"/>
      <c r="F314" s="75"/>
    </row>
    <row r="315" ht="15.75" customHeight="1">
      <c r="A315" s="75"/>
      <c r="B315" s="75"/>
      <c r="C315" s="75"/>
      <c r="D315" s="75"/>
      <c r="F315" s="75"/>
    </row>
    <row r="316" ht="15.75" customHeight="1">
      <c r="A316" s="75"/>
      <c r="B316" s="75"/>
      <c r="C316" s="75"/>
      <c r="D316" s="75"/>
      <c r="F316" s="75"/>
    </row>
    <row r="317" ht="15.75" customHeight="1">
      <c r="A317" s="75"/>
      <c r="B317" s="75"/>
      <c r="C317" s="75"/>
      <c r="D317" s="75"/>
      <c r="F317" s="75"/>
    </row>
    <row r="318" ht="15.75" customHeight="1">
      <c r="A318" s="75"/>
      <c r="B318" s="75"/>
      <c r="C318" s="75"/>
      <c r="D318" s="75"/>
      <c r="F318" s="75"/>
    </row>
    <row r="319" ht="15.75" customHeight="1">
      <c r="A319" s="75"/>
      <c r="B319" s="75"/>
      <c r="C319" s="75"/>
      <c r="D319" s="75"/>
      <c r="F319" s="75"/>
    </row>
    <row r="320" ht="15.75" customHeight="1">
      <c r="A320" s="75"/>
      <c r="B320" s="75"/>
      <c r="C320" s="75"/>
      <c r="D320" s="75"/>
      <c r="F320" s="75"/>
    </row>
    <row r="321" ht="15.75" customHeight="1">
      <c r="A321" s="75"/>
      <c r="B321" s="75"/>
      <c r="C321" s="75"/>
      <c r="D321" s="75"/>
      <c r="F321" s="75"/>
    </row>
    <row r="322" ht="15.75" customHeight="1">
      <c r="A322" s="75"/>
      <c r="B322" s="75"/>
      <c r="C322" s="75"/>
      <c r="D322" s="75"/>
      <c r="F322" s="75"/>
    </row>
    <row r="323" ht="15.75" customHeight="1">
      <c r="A323" s="75"/>
      <c r="B323" s="75"/>
      <c r="C323" s="75"/>
      <c r="D323" s="75"/>
      <c r="F323" s="75"/>
    </row>
    <row r="324" ht="15.75" customHeight="1">
      <c r="A324" s="75"/>
      <c r="B324" s="75"/>
      <c r="C324" s="75"/>
      <c r="D324" s="75"/>
      <c r="F324" s="75"/>
    </row>
    <row r="325" ht="15.75" customHeight="1">
      <c r="A325" s="75"/>
      <c r="B325" s="75"/>
      <c r="C325" s="75"/>
      <c r="D325" s="75"/>
      <c r="F325" s="75"/>
    </row>
    <row r="326" ht="15.75" customHeight="1">
      <c r="A326" s="75"/>
      <c r="B326" s="75"/>
      <c r="C326" s="75"/>
      <c r="D326" s="75"/>
      <c r="F326" s="75"/>
    </row>
    <row r="327" ht="15.75" customHeight="1">
      <c r="A327" s="75"/>
      <c r="B327" s="75"/>
      <c r="C327" s="75"/>
      <c r="D327" s="75"/>
      <c r="F327" s="75"/>
    </row>
    <row r="328" ht="15.75" customHeight="1">
      <c r="A328" s="75"/>
      <c r="B328" s="75"/>
      <c r="C328" s="75"/>
      <c r="D328" s="75"/>
      <c r="F328" s="75"/>
    </row>
    <row r="329" ht="15.75" customHeight="1">
      <c r="A329" s="75"/>
      <c r="B329" s="75"/>
      <c r="C329" s="75"/>
      <c r="D329" s="75"/>
      <c r="F329" s="75"/>
    </row>
    <row r="330" ht="15.75" customHeight="1">
      <c r="A330" s="75"/>
      <c r="B330" s="75"/>
      <c r="C330" s="75"/>
      <c r="D330" s="75"/>
      <c r="F330" s="75"/>
    </row>
    <row r="331" ht="15.75" customHeight="1">
      <c r="A331" s="75"/>
      <c r="B331" s="75"/>
      <c r="C331" s="75"/>
      <c r="D331" s="75"/>
      <c r="F331" s="75"/>
    </row>
    <row r="332" ht="15.75" customHeight="1">
      <c r="A332" s="75"/>
      <c r="B332" s="75"/>
      <c r="C332" s="75"/>
      <c r="D332" s="75"/>
      <c r="F332" s="75"/>
    </row>
    <row r="333" ht="15.75" customHeight="1">
      <c r="A333" s="75"/>
      <c r="B333" s="75"/>
      <c r="C333" s="75"/>
      <c r="D333" s="75"/>
      <c r="F333" s="75"/>
    </row>
    <row r="334" ht="15.75" customHeight="1">
      <c r="A334" s="75"/>
      <c r="B334" s="75"/>
      <c r="C334" s="75"/>
      <c r="D334" s="75"/>
      <c r="F334" s="75"/>
    </row>
    <row r="335" ht="15.75" customHeight="1">
      <c r="A335" s="75"/>
      <c r="B335" s="75"/>
      <c r="C335" s="75"/>
      <c r="D335" s="75"/>
      <c r="F335" s="75"/>
    </row>
    <row r="336" ht="15.75" customHeight="1">
      <c r="A336" s="75"/>
      <c r="B336" s="75"/>
      <c r="C336" s="75"/>
      <c r="D336" s="75"/>
      <c r="F336" s="75"/>
    </row>
    <row r="337" ht="15.75" customHeight="1">
      <c r="A337" s="75"/>
      <c r="B337" s="75"/>
      <c r="C337" s="75"/>
      <c r="D337" s="75"/>
      <c r="F337" s="75"/>
    </row>
    <row r="338" ht="15.75" customHeight="1">
      <c r="A338" s="75"/>
      <c r="B338" s="75"/>
      <c r="C338" s="75"/>
      <c r="D338" s="75"/>
      <c r="F338" s="75"/>
    </row>
    <row r="339" ht="15.75" customHeight="1">
      <c r="A339" s="75"/>
      <c r="B339" s="75"/>
      <c r="C339" s="75"/>
      <c r="D339" s="75"/>
      <c r="F339" s="75"/>
    </row>
    <row r="340" ht="15.75" customHeight="1">
      <c r="A340" s="75"/>
      <c r="B340" s="75"/>
      <c r="C340" s="75"/>
      <c r="D340" s="75"/>
      <c r="F340" s="75"/>
    </row>
    <row r="341" ht="15.75" customHeight="1">
      <c r="A341" s="75"/>
      <c r="B341" s="75"/>
      <c r="C341" s="75"/>
      <c r="D341" s="75"/>
      <c r="F341" s="75"/>
    </row>
    <row r="342" ht="15.75" customHeight="1">
      <c r="A342" s="75"/>
      <c r="B342" s="75"/>
      <c r="C342" s="75"/>
      <c r="D342" s="75"/>
      <c r="F342" s="75"/>
    </row>
    <row r="343" ht="15.75" customHeight="1">
      <c r="A343" s="75"/>
      <c r="B343" s="75"/>
      <c r="C343" s="75"/>
      <c r="D343" s="75"/>
      <c r="F343" s="75"/>
    </row>
    <row r="344" ht="15.75" customHeight="1">
      <c r="A344" s="75"/>
      <c r="B344" s="75"/>
      <c r="C344" s="75"/>
      <c r="D344" s="75"/>
      <c r="F344" s="75"/>
    </row>
    <row r="345" ht="15.75" customHeight="1">
      <c r="A345" s="75"/>
      <c r="B345" s="75"/>
      <c r="C345" s="75"/>
      <c r="D345" s="75"/>
      <c r="F345" s="75"/>
    </row>
    <row r="346" ht="15.75" customHeight="1">
      <c r="A346" s="75"/>
      <c r="B346" s="75"/>
      <c r="C346" s="75"/>
      <c r="D346" s="75"/>
      <c r="F346" s="75"/>
    </row>
    <row r="347" ht="15.75" customHeight="1">
      <c r="A347" s="75"/>
      <c r="B347" s="75"/>
      <c r="C347" s="75"/>
      <c r="D347" s="75"/>
      <c r="F347" s="75"/>
    </row>
    <row r="348" ht="15.75" customHeight="1">
      <c r="A348" s="75"/>
      <c r="B348" s="75"/>
      <c r="C348" s="75"/>
      <c r="D348" s="75"/>
      <c r="F348" s="75"/>
    </row>
    <row r="349" ht="15.75" customHeight="1">
      <c r="A349" s="75"/>
      <c r="B349" s="75"/>
      <c r="C349" s="75"/>
      <c r="D349" s="75"/>
      <c r="F349" s="75"/>
    </row>
    <row r="350" ht="15.75" customHeight="1">
      <c r="A350" s="75"/>
      <c r="B350" s="75"/>
      <c r="C350" s="75"/>
      <c r="D350" s="75"/>
      <c r="F350" s="75"/>
    </row>
    <row r="351" ht="15.75" customHeight="1">
      <c r="A351" s="75"/>
      <c r="B351" s="75"/>
      <c r="C351" s="75"/>
      <c r="D351" s="75"/>
      <c r="F351" s="75"/>
    </row>
    <row r="352" ht="15.75" customHeight="1">
      <c r="A352" s="75"/>
      <c r="B352" s="75"/>
      <c r="C352" s="75"/>
      <c r="D352" s="75"/>
      <c r="F352" s="75"/>
    </row>
    <row r="353" ht="15.75" customHeight="1">
      <c r="A353" s="75"/>
      <c r="B353" s="75"/>
      <c r="C353" s="75"/>
      <c r="D353" s="75"/>
      <c r="F353" s="75"/>
    </row>
    <row r="354" ht="15.75" customHeight="1">
      <c r="A354" s="75"/>
      <c r="B354" s="75"/>
      <c r="C354" s="75"/>
      <c r="D354" s="75"/>
      <c r="F354" s="75"/>
    </row>
    <row r="355" ht="15.75" customHeight="1">
      <c r="A355" s="75"/>
      <c r="B355" s="75"/>
      <c r="C355" s="75"/>
      <c r="D355" s="75"/>
      <c r="F355" s="75"/>
    </row>
    <row r="356" ht="15.75" customHeight="1">
      <c r="A356" s="75"/>
      <c r="B356" s="75"/>
      <c r="C356" s="75"/>
      <c r="D356" s="75"/>
      <c r="F356" s="75"/>
    </row>
    <row r="357" ht="15.75" customHeight="1">
      <c r="A357" s="75"/>
      <c r="B357" s="75"/>
      <c r="C357" s="75"/>
      <c r="D357" s="75"/>
      <c r="F357" s="75"/>
    </row>
    <row r="358" ht="15.75" customHeight="1">
      <c r="A358" s="75"/>
      <c r="B358" s="75"/>
      <c r="C358" s="75"/>
      <c r="D358" s="75"/>
      <c r="F358" s="75"/>
    </row>
    <row r="359" ht="15.75" customHeight="1">
      <c r="A359" s="75"/>
      <c r="B359" s="75"/>
      <c r="C359" s="75"/>
      <c r="D359" s="75"/>
      <c r="F359" s="75"/>
    </row>
    <row r="360" ht="15.75" customHeight="1">
      <c r="A360" s="75"/>
      <c r="B360" s="75"/>
      <c r="C360" s="75"/>
      <c r="D360" s="75"/>
      <c r="F360" s="75"/>
    </row>
    <row r="361" ht="15.75" customHeight="1">
      <c r="A361" s="75"/>
      <c r="B361" s="75"/>
      <c r="C361" s="75"/>
      <c r="D361" s="75"/>
      <c r="F361" s="75"/>
    </row>
    <row r="362" ht="15.75" customHeight="1">
      <c r="A362" s="75"/>
      <c r="B362" s="75"/>
      <c r="C362" s="75"/>
      <c r="D362" s="75"/>
      <c r="F362" s="75"/>
    </row>
    <row r="363" ht="15.75" customHeight="1">
      <c r="A363" s="75"/>
      <c r="B363" s="75"/>
      <c r="C363" s="75"/>
      <c r="D363" s="75"/>
      <c r="F363" s="75"/>
    </row>
    <row r="364" ht="15.75" customHeight="1">
      <c r="A364" s="75"/>
      <c r="B364" s="75"/>
      <c r="C364" s="75"/>
      <c r="D364" s="75"/>
      <c r="F364" s="75"/>
    </row>
    <row r="365" ht="15.75" customHeight="1">
      <c r="A365" s="75"/>
      <c r="B365" s="75"/>
      <c r="C365" s="75"/>
      <c r="D365" s="75"/>
      <c r="F365" s="75"/>
    </row>
    <row r="366" ht="15.75" customHeight="1">
      <c r="A366" s="75"/>
      <c r="B366" s="75"/>
      <c r="C366" s="75"/>
      <c r="D366" s="75"/>
      <c r="F366" s="75"/>
    </row>
    <row r="367" ht="15.75" customHeight="1">
      <c r="A367" s="75"/>
      <c r="B367" s="75"/>
      <c r="C367" s="75"/>
      <c r="D367" s="75"/>
      <c r="F367" s="75"/>
    </row>
    <row r="368" ht="15.75" customHeight="1">
      <c r="A368" s="75"/>
      <c r="B368" s="75"/>
      <c r="C368" s="75"/>
      <c r="D368" s="75"/>
      <c r="F368" s="75"/>
    </row>
    <row r="369" ht="15.75" customHeight="1">
      <c r="A369" s="75"/>
      <c r="B369" s="75"/>
      <c r="C369" s="75"/>
      <c r="D369" s="75"/>
      <c r="F369" s="75"/>
    </row>
    <row r="370" ht="15.75" customHeight="1">
      <c r="A370" s="75"/>
      <c r="B370" s="75"/>
      <c r="C370" s="75"/>
      <c r="D370" s="75"/>
      <c r="F370" s="75"/>
    </row>
    <row r="371" ht="15.75" customHeight="1">
      <c r="A371" s="75"/>
      <c r="B371" s="75"/>
      <c r="C371" s="75"/>
      <c r="D371" s="75"/>
      <c r="F371" s="75"/>
    </row>
    <row r="372" ht="15.75" customHeight="1">
      <c r="A372" s="75"/>
      <c r="B372" s="75"/>
      <c r="C372" s="75"/>
      <c r="D372" s="75"/>
      <c r="F372" s="75"/>
    </row>
    <row r="373" ht="15.75" customHeight="1">
      <c r="A373" s="75"/>
      <c r="B373" s="75"/>
      <c r="C373" s="75"/>
      <c r="D373" s="75"/>
      <c r="F373" s="75"/>
    </row>
    <row r="374" ht="15.75" customHeight="1">
      <c r="A374" s="75"/>
      <c r="B374" s="75"/>
      <c r="C374" s="75"/>
      <c r="D374" s="75"/>
      <c r="F374" s="75"/>
    </row>
    <row r="375" ht="15.75" customHeight="1">
      <c r="A375" s="75"/>
      <c r="B375" s="75"/>
      <c r="C375" s="75"/>
      <c r="D375" s="75"/>
      <c r="F375" s="75"/>
    </row>
    <row r="376" ht="15.75" customHeight="1">
      <c r="A376" s="75"/>
      <c r="B376" s="75"/>
      <c r="C376" s="75"/>
      <c r="D376" s="75"/>
      <c r="F376" s="75"/>
    </row>
    <row r="377" ht="15.75" customHeight="1">
      <c r="A377" s="75"/>
      <c r="B377" s="75"/>
      <c r="C377" s="75"/>
      <c r="D377" s="75"/>
      <c r="F377" s="75"/>
    </row>
    <row r="378" ht="15.75" customHeight="1">
      <c r="A378" s="75"/>
      <c r="B378" s="75"/>
      <c r="C378" s="75"/>
      <c r="D378" s="75"/>
      <c r="F378" s="75"/>
    </row>
    <row r="379" ht="15.75" customHeight="1">
      <c r="A379" s="75"/>
      <c r="B379" s="75"/>
      <c r="C379" s="75"/>
      <c r="D379" s="75"/>
      <c r="F379" s="75"/>
    </row>
    <row r="380" ht="15.75" customHeight="1">
      <c r="A380" s="75"/>
      <c r="B380" s="75"/>
      <c r="C380" s="75"/>
      <c r="D380" s="75"/>
      <c r="F380" s="75"/>
    </row>
    <row r="381" ht="15.75" customHeight="1">
      <c r="A381" s="75"/>
      <c r="B381" s="75"/>
      <c r="C381" s="75"/>
      <c r="D381" s="75"/>
      <c r="F381" s="75"/>
    </row>
    <row r="382" ht="15.75" customHeight="1">
      <c r="A382" s="75"/>
      <c r="B382" s="75"/>
      <c r="C382" s="75"/>
      <c r="D382" s="75"/>
      <c r="F382" s="75"/>
    </row>
    <row r="383" ht="15.75" customHeight="1">
      <c r="A383" s="75"/>
      <c r="B383" s="75"/>
      <c r="C383" s="75"/>
      <c r="D383" s="75"/>
      <c r="F383" s="75"/>
    </row>
    <row r="384" ht="15.75" customHeight="1">
      <c r="A384" s="75"/>
      <c r="B384" s="75"/>
      <c r="C384" s="75"/>
      <c r="D384" s="75"/>
      <c r="F384" s="75"/>
    </row>
    <row r="385" ht="15.75" customHeight="1">
      <c r="A385" s="75"/>
      <c r="B385" s="75"/>
      <c r="C385" s="75"/>
      <c r="D385" s="75"/>
      <c r="F385" s="75"/>
    </row>
    <row r="386" ht="15.75" customHeight="1">
      <c r="A386" s="75"/>
      <c r="B386" s="75"/>
      <c r="C386" s="75"/>
      <c r="D386" s="75"/>
      <c r="F386" s="75"/>
    </row>
    <row r="387" ht="15.75" customHeight="1">
      <c r="A387" s="75"/>
      <c r="B387" s="75"/>
      <c r="C387" s="75"/>
      <c r="D387" s="75"/>
      <c r="F387" s="75"/>
    </row>
    <row r="388" ht="15.75" customHeight="1">
      <c r="A388" s="75"/>
      <c r="B388" s="75"/>
      <c r="C388" s="75"/>
      <c r="D388" s="75"/>
      <c r="F388" s="75"/>
    </row>
    <row r="389" ht="15.75" customHeight="1">
      <c r="A389" s="75"/>
      <c r="B389" s="75"/>
      <c r="C389" s="75"/>
      <c r="D389" s="75"/>
      <c r="F389" s="75"/>
    </row>
    <row r="390" ht="15.75" customHeight="1">
      <c r="A390" s="75"/>
      <c r="B390" s="75"/>
      <c r="C390" s="75"/>
      <c r="D390" s="75"/>
      <c r="F390" s="75"/>
    </row>
    <row r="391" ht="15.75" customHeight="1">
      <c r="A391" s="75"/>
      <c r="B391" s="75"/>
      <c r="C391" s="75"/>
      <c r="D391" s="75"/>
      <c r="F391" s="75"/>
    </row>
    <row r="392" ht="15.75" customHeight="1">
      <c r="A392" s="75"/>
      <c r="B392" s="75"/>
      <c r="C392" s="75"/>
      <c r="D392" s="75"/>
      <c r="F392" s="75"/>
    </row>
    <row r="393" ht="15.75" customHeight="1">
      <c r="A393" s="75"/>
      <c r="B393" s="75"/>
      <c r="C393" s="75"/>
      <c r="D393" s="75"/>
      <c r="F393" s="75"/>
    </row>
    <row r="394" ht="15.75" customHeight="1">
      <c r="A394" s="75"/>
      <c r="B394" s="75"/>
      <c r="C394" s="75"/>
      <c r="D394" s="75"/>
      <c r="F394" s="75"/>
    </row>
    <row r="395" ht="15.75" customHeight="1">
      <c r="A395" s="75"/>
      <c r="B395" s="75"/>
      <c r="C395" s="75"/>
      <c r="D395" s="75"/>
      <c r="F395" s="75"/>
    </row>
    <row r="396" ht="15.75" customHeight="1">
      <c r="A396" s="75"/>
      <c r="B396" s="75"/>
      <c r="C396" s="75"/>
      <c r="D396" s="75"/>
      <c r="F396" s="75"/>
    </row>
    <row r="397" ht="15.75" customHeight="1">
      <c r="A397" s="75"/>
      <c r="B397" s="75"/>
      <c r="C397" s="75"/>
      <c r="D397" s="75"/>
      <c r="F397" s="75"/>
    </row>
    <row r="398" ht="15.75" customHeight="1">
      <c r="A398" s="75"/>
      <c r="B398" s="75"/>
      <c r="C398" s="75"/>
      <c r="D398" s="75"/>
      <c r="F398" s="75"/>
    </row>
    <row r="399" ht="15.75" customHeight="1">
      <c r="A399" s="75"/>
      <c r="B399" s="75"/>
      <c r="C399" s="75"/>
      <c r="D399" s="75"/>
      <c r="F399" s="75"/>
    </row>
    <row r="400" ht="15.75" customHeight="1">
      <c r="A400" s="75"/>
      <c r="B400" s="75"/>
      <c r="C400" s="75"/>
      <c r="D400" s="75"/>
      <c r="F400" s="75"/>
    </row>
    <row r="401" ht="15.75" customHeight="1">
      <c r="A401" s="75"/>
      <c r="B401" s="75"/>
      <c r="C401" s="75"/>
      <c r="D401" s="75"/>
      <c r="F401" s="75"/>
    </row>
    <row r="402" ht="15.75" customHeight="1">
      <c r="A402" s="75"/>
      <c r="B402" s="75"/>
      <c r="C402" s="75"/>
      <c r="D402" s="75"/>
      <c r="F402" s="75"/>
    </row>
    <row r="403" ht="15.75" customHeight="1">
      <c r="A403" s="75"/>
      <c r="B403" s="75"/>
      <c r="C403" s="75"/>
      <c r="D403" s="75"/>
      <c r="F403" s="75"/>
    </row>
    <row r="404" ht="15.75" customHeight="1">
      <c r="A404" s="75"/>
      <c r="B404" s="75"/>
      <c r="C404" s="75"/>
      <c r="D404" s="75"/>
      <c r="F404" s="75"/>
    </row>
    <row r="405" ht="15.75" customHeight="1">
      <c r="A405" s="75"/>
      <c r="B405" s="75"/>
      <c r="C405" s="75"/>
      <c r="D405" s="75"/>
      <c r="F405" s="75"/>
    </row>
    <row r="406" ht="15.75" customHeight="1">
      <c r="A406" s="75"/>
      <c r="B406" s="75"/>
      <c r="C406" s="75"/>
      <c r="D406" s="75"/>
      <c r="F406" s="75"/>
    </row>
    <row r="407" ht="15.75" customHeight="1">
      <c r="A407" s="75"/>
      <c r="B407" s="75"/>
      <c r="C407" s="75"/>
      <c r="D407" s="75"/>
      <c r="F407" s="75"/>
    </row>
    <row r="408" ht="15.75" customHeight="1">
      <c r="A408" s="75"/>
      <c r="B408" s="75"/>
      <c r="C408" s="75"/>
      <c r="D408" s="75"/>
      <c r="F408" s="75"/>
    </row>
    <row r="409" ht="15.75" customHeight="1">
      <c r="A409" s="75"/>
      <c r="B409" s="75"/>
      <c r="C409" s="75"/>
      <c r="D409" s="75"/>
      <c r="F409" s="75"/>
    </row>
    <row r="410" ht="15.75" customHeight="1">
      <c r="A410" s="75"/>
      <c r="B410" s="75"/>
      <c r="C410" s="75"/>
      <c r="D410" s="75"/>
      <c r="F410" s="75"/>
    </row>
    <row r="411" ht="15.75" customHeight="1">
      <c r="A411" s="75"/>
      <c r="B411" s="75"/>
      <c r="C411" s="75"/>
      <c r="D411" s="75"/>
      <c r="F411" s="75"/>
    </row>
    <row r="412" ht="15.75" customHeight="1">
      <c r="A412" s="75"/>
      <c r="B412" s="75"/>
      <c r="C412" s="75"/>
      <c r="D412" s="75"/>
      <c r="F412" s="75"/>
    </row>
    <row r="413" ht="15.75" customHeight="1">
      <c r="A413" s="75"/>
      <c r="B413" s="75"/>
      <c r="C413" s="75"/>
      <c r="D413" s="75"/>
      <c r="F413" s="75"/>
    </row>
    <row r="414" ht="15.75" customHeight="1">
      <c r="A414" s="75"/>
      <c r="B414" s="75"/>
      <c r="C414" s="75"/>
      <c r="D414" s="75"/>
      <c r="F414" s="75"/>
    </row>
    <row r="415" ht="15.75" customHeight="1">
      <c r="A415" s="75"/>
      <c r="B415" s="75"/>
      <c r="C415" s="75"/>
      <c r="D415" s="75"/>
      <c r="F415" s="75"/>
    </row>
    <row r="416" ht="15.75" customHeight="1">
      <c r="A416" s="75"/>
      <c r="B416" s="75"/>
      <c r="C416" s="75"/>
      <c r="D416" s="75"/>
      <c r="F416" s="75"/>
    </row>
    <row r="417" ht="15.75" customHeight="1">
      <c r="A417" s="75"/>
      <c r="B417" s="75"/>
      <c r="C417" s="75"/>
      <c r="D417" s="75"/>
      <c r="F417" s="75"/>
    </row>
    <row r="418" ht="15.75" customHeight="1">
      <c r="A418" s="75"/>
      <c r="B418" s="75"/>
      <c r="C418" s="75"/>
      <c r="D418" s="75"/>
      <c r="F418" s="75"/>
    </row>
    <row r="419" ht="15.75" customHeight="1">
      <c r="A419" s="75"/>
      <c r="B419" s="75"/>
      <c r="C419" s="75"/>
      <c r="D419" s="75"/>
      <c r="F419" s="75"/>
    </row>
    <row r="420" ht="15.75" customHeight="1">
      <c r="A420" s="75"/>
      <c r="B420" s="75"/>
      <c r="C420" s="75"/>
      <c r="D420" s="75"/>
      <c r="F420" s="75"/>
    </row>
    <row r="421" ht="15.75" customHeight="1">
      <c r="A421" s="75"/>
      <c r="B421" s="75"/>
      <c r="C421" s="75"/>
      <c r="D421" s="75"/>
      <c r="F421" s="75"/>
    </row>
    <row r="422" ht="15.75" customHeight="1">
      <c r="A422" s="75"/>
      <c r="B422" s="75"/>
      <c r="C422" s="75"/>
      <c r="D422" s="75"/>
      <c r="F422" s="75"/>
    </row>
    <row r="423" ht="15.75" customHeight="1">
      <c r="A423" s="75"/>
      <c r="B423" s="75"/>
      <c r="C423" s="75"/>
      <c r="D423" s="75"/>
      <c r="F423" s="75"/>
    </row>
    <row r="424" ht="15.75" customHeight="1">
      <c r="A424" s="75"/>
      <c r="B424" s="75"/>
      <c r="C424" s="75"/>
      <c r="D424" s="75"/>
      <c r="F424" s="75"/>
    </row>
    <row r="425" ht="15.75" customHeight="1">
      <c r="A425" s="75"/>
      <c r="B425" s="75"/>
      <c r="C425" s="75"/>
      <c r="D425" s="75"/>
      <c r="F425" s="75"/>
    </row>
    <row r="426" ht="15.75" customHeight="1">
      <c r="A426" s="75"/>
      <c r="B426" s="75"/>
      <c r="C426" s="75"/>
      <c r="D426" s="75"/>
      <c r="F426" s="75"/>
    </row>
    <row r="427" ht="15.75" customHeight="1">
      <c r="A427" s="75"/>
      <c r="B427" s="75"/>
      <c r="C427" s="75"/>
      <c r="D427" s="75"/>
      <c r="F427" s="75"/>
    </row>
    <row r="428" ht="15.75" customHeight="1">
      <c r="A428" s="75"/>
      <c r="B428" s="75"/>
      <c r="C428" s="75"/>
      <c r="D428" s="75"/>
      <c r="F428" s="75"/>
    </row>
    <row r="429" ht="15.75" customHeight="1">
      <c r="A429" s="75"/>
      <c r="B429" s="75"/>
      <c r="C429" s="75"/>
      <c r="D429" s="75"/>
      <c r="F429" s="75"/>
    </row>
    <row r="430" ht="15.75" customHeight="1">
      <c r="A430" s="75"/>
      <c r="B430" s="75"/>
      <c r="C430" s="75"/>
      <c r="D430" s="75"/>
      <c r="F430" s="75"/>
    </row>
    <row r="431" ht="15.75" customHeight="1">
      <c r="A431" s="75"/>
      <c r="B431" s="75"/>
      <c r="C431" s="75"/>
      <c r="D431" s="75"/>
      <c r="F431" s="75"/>
    </row>
    <row r="432" ht="15.75" customHeight="1">
      <c r="A432" s="75"/>
      <c r="B432" s="75"/>
      <c r="C432" s="75"/>
      <c r="D432" s="75"/>
      <c r="F432" s="75"/>
    </row>
    <row r="433" ht="15.75" customHeight="1">
      <c r="A433" s="75"/>
      <c r="B433" s="75"/>
      <c r="C433" s="75"/>
      <c r="D433" s="75"/>
      <c r="F433" s="75"/>
    </row>
    <row r="434" ht="15.75" customHeight="1">
      <c r="A434" s="75"/>
      <c r="B434" s="75"/>
      <c r="C434" s="75"/>
      <c r="D434" s="75"/>
      <c r="F434" s="75"/>
    </row>
    <row r="435" ht="15.75" customHeight="1">
      <c r="A435" s="75"/>
      <c r="B435" s="75"/>
      <c r="C435" s="75"/>
      <c r="D435" s="75"/>
      <c r="F435" s="75"/>
    </row>
    <row r="436" ht="15.75" customHeight="1">
      <c r="A436" s="75"/>
      <c r="B436" s="75"/>
      <c r="C436" s="75"/>
      <c r="D436" s="75"/>
      <c r="F436" s="75"/>
    </row>
    <row r="437" ht="15.75" customHeight="1">
      <c r="A437" s="75"/>
      <c r="B437" s="75"/>
      <c r="C437" s="75"/>
      <c r="D437" s="75"/>
      <c r="F437" s="75"/>
    </row>
    <row r="438" ht="15.75" customHeight="1">
      <c r="A438" s="75"/>
      <c r="B438" s="75"/>
      <c r="C438" s="75"/>
      <c r="D438" s="75"/>
      <c r="F438" s="75"/>
    </row>
    <row r="439" ht="15.75" customHeight="1">
      <c r="A439" s="75"/>
      <c r="B439" s="75"/>
      <c r="C439" s="75"/>
      <c r="D439" s="75"/>
      <c r="F439" s="75"/>
    </row>
    <row r="440" ht="15.75" customHeight="1">
      <c r="A440" s="75"/>
      <c r="B440" s="75"/>
      <c r="C440" s="75"/>
      <c r="D440" s="75"/>
      <c r="F440" s="75"/>
    </row>
    <row r="441" ht="15.75" customHeight="1">
      <c r="A441" s="75"/>
      <c r="B441" s="75"/>
      <c r="C441" s="75"/>
      <c r="D441" s="75"/>
      <c r="F441" s="75"/>
    </row>
    <row r="442" ht="15.75" customHeight="1">
      <c r="A442" s="75"/>
      <c r="B442" s="75"/>
      <c r="C442" s="75"/>
      <c r="D442" s="75"/>
      <c r="F442" s="75"/>
    </row>
    <row r="443" ht="15.75" customHeight="1">
      <c r="A443" s="75"/>
      <c r="B443" s="75"/>
      <c r="C443" s="75"/>
      <c r="D443" s="75"/>
      <c r="F443" s="75"/>
    </row>
    <row r="444" ht="15.75" customHeight="1">
      <c r="A444" s="75"/>
      <c r="B444" s="75"/>
      <c r="C444" s="75"/>
      <c r="D444" s="75"/>
      <c r="F444" s="75"/>
    </row>
    <row r="445" ht="15.75" customHeight="1">
      <c r="A445" s="75"/>
      <c r="B445" s="75"/>
      <c r="C445" s="75"/>
      <c r="D445" s="75"/>
      <c r="F445" s="75"/>
    </row>
    <row r="446" ht="15.75" customHeight="1">
      <c r="A446" s="75"/>
      <c r="B446" s="75"/>
      <c r="C446" s="75"/>
      <c r="D446" s="75"/>
      <c r="F446" s="75"/>
    </row>
    <row r="447" ht="15.75" customHeight="1">
      <c r="A447" s="75"/>
      <c r="B447" s="75"/>
      <c r="C447" s="75"/>
      <c r="D447" s="75"/>
      <c r="F447" s="75"/>
    </row>
    <row r="448" ht="15.75" customHeight="1">
      <c r="A448" s="75"/>
      <c r="B448" s="75"/>
      <c r="C448" s="75"/>
      <c r="D448" s="75"/>
      <c r="F448" s="75"/>
    </row>
    <row r="449" ht="15.75" customHeight="1">
      <c r="A449" s="75"/>
      <c r="B449" s="75"/>
      <c r="C449" s="75"/>
      <c r="D449" s="75"/>
      <c r="F449" s="75"/>
    </row>
    <row r="450" ht="15.75" customHeight="1">
      <c r="A450" s="75"/>
      <c r="B450" s="75"/>
      <c r="C450" s="75"/>
      <c r="D450" s="75"/>
      <c r="F450" s="75"/>
    </row>
    <row r="451" ht="15.75" customHeight="1">
      <c r="A451" s="75"/>
      <c r="B451" s="75"/>
      <c r="C451" s="75"/>
      <c r="D451" s="75"/>
      <c r="F451" s="75"/>
    </row>
    <row r="452" ht="15.75" customHeight="1">
      <c r="A452" s="75"/>
      <c r="B452" s="75"/>
      <c r="C452" s="75"/>
      <c r="D452" s="75"/>
      <c r="F452" s="75"/>
    </row>
    <row r="453" ht="15.75" customHeight="1">
      <c r="A453" s="75"/>
      <c r="B453" s="75"/>
      <c r="C453" s="75"/>
      <c r="D453" s="75"/>
      <c r="F453" s="75"/>
    </row>
    <row r="454" ht="15.75" customHeight="1">
      <c r="A454" s="75"/>
      <c r="B454" s="75"/>
      <c r="C454" s="75"/>
      <c r="D454" s="75"/>
      <c r="F454" s="75"/>
    </row>
    <row r="455" ht="15.75" customHeight="1">
      <c r="A455" s="75"/>
      <c r="B455" s="75"/>
      <c r="C455" s="75"/>
      <c r="D455" s="75"/>
      <c r="F455" s="75"/>
    </row>
    <row r="456" ht="15.75" customHeight="1">
      <c r="A456" s="75"/>
      <c r="B456" s="75"/>
      <c r="C456" s="75"/>
      <c r="D456" s="75"/>
      <c r="F456" s="75"/>
    </row>
    <row r="457" ht="15.75" customHeight="1">
      <c r="A457" s="75"/>
      <c r="B457" s="75"/>
      <c r="C457" s="75"/>
      <c r="D457" s="75"/>
      <c r="F457" s="75"/>
    </row>
    <row r="458" ht="15.75" customHeight="1">
      <c r="A458" s="75"/>
      <c r="B458" s="75"/>
      <c r="C458" s="75"/>
      <c r="D458" s="75"/>
      <c r="F458" s="75"/>
    </row>
    <row r="459" ht="15.75" customHeight="1">
      <c r="A459" s="75"/>
      <c r="B459" s="75"/>
      <c r="C459" s="75"/>
      <c r="D459" s="75"/>
      <c r="F459" s="75"/>
    </row>
    <row r="460" ht="15.75" customHeight="1">
      <c r="A460" s="75"/>
      <c r="B460" s="75"/>
      <c r="C460" s="75"/>
      <c r="D460" s="75"/>
      <c r="F460" s="75"/>
    </row>
    <row r="461" ht="15.75" customHeight="1">
      <c r="A461" s="75"/>
      <c r="B461" s="75"/>
      <c r="C461" s="75"/>
      <c r="D461" s="75"/>
      <c r="F461" s="75"/>
    </row>
    <row r="462" ht="15.75" customHeight="1">
      <c r="A462" s="75"/>
      <c r="B462" s="75"/>
      <c r="C462" s="75"/>
      <c r="D462" s="75"/>
      <c r="F462" s="75"/>
    </row>
    <row r="463" ht="15.75" customHeight="1">
      <c r="A463" s="75"/>
      <c r="B463" s="75"/>
      <c r="C463" s="75"/>
      <c r="D463" s="75"/>
      <c r="F463" s="75"/>
    </row>
    <row r="464" ht="15.75" customHeight="1">
      <c r="A464" s="75"/>
      <c r="B464" s="75"/>
      <c r="C464" s="75"/>
      <c r="D464" s="75"/>
      <c r="F464" s="75"/>
    </row>
    <row r="465" ht="15.75" customHeight="1">
      <c r="A465" s="75"/>
      <c r="B465" s="75"/>
      <c r="C465" s="75"/>
      <c r="D465" s="75"/>
      <c r="F465" s="75"/>
    </row>
    <row r="466" ht="15.75" customHeight="1">
      <c r="A466" s="75"/>
      <c r="B466" s="75"/>
      <c r="C466" s="75"/>
      <c r="D466" s="75"/>
      <c r="F466" s="75"/>
    </row>
    <row r="467" ht="15.75" customHeight="1">
      <c r="A467" s="75"/>
      <c r="B467" s="75"/>
      <c r="C467" s="75"/>
      <c r="D467" s="75"/>
      <c r="F467" s="75"/>
    </row>
    <row r="468" ht="15.75" customHeight="1">
      <c r="A468" s="75"/>
      <c r="B468" s="75"/>
      <c r="C468" s="75"/>
      <c r="D468" s="75"/>
      <c r="F468" s="75"/>
    </row>
    <row r="469" ht="15.75" customHeight="1">
      <c r="A469" s="75"/>
      <c r="B469" s="75"/>
      <c r="C469" s="75"/>
      <c r="D469" s="75"/>
      <c r="F469" s="75"/>
    </row>
    <row r="470" ht="15.75" customHeight="1">
      <c r="A470" s="75"/>
      <c r="B470" s="75"/>
      <c r="C470" s="75"/>
      <c r="D470" s="75"/>
      <c r="F470" s="75"/>
    </row>
    <row r="471" ht="15.75" customHeight="1">
      <c r="A471" s="75"/>
      <c r="B471" s="75"/>
      <c r="C471" s="75"/>
      <c r="D471" s="75"/>
      <c r="F471" s="75"/>
    </row>
    <row r="472" ht="15.75" customHeight="1">
      <c r="A472" s="75"/>
      <c r="B472" s="75"/>
      <c r="C472" s="75"/>
      <c r="D472" s="75"/>
      <c r="F472" s="75"/>
    </row>
    <row r="473" ht="15.75" customHeight="1">
      <c r="A473" s="75"/>
      <c r="B473" s="75"/>
      <c r="C473" s="75"/>
      <c r="D473" s="75"/>
      <c r="F473" s="75"/>
    </row>
    <row r="474" ht="15.75" customHeight="1">
      <c r="A474" s="75"/>
      <c r="B474" s="75"/>
      <c r="C474" s="75"/>
      <c r="D474" s="75"/>
      <c r="F474" s="75"/>
    </row>
    <row r="475" ht="15.75" customHeight="1">
      <c r="A475" s="75"/>
      <c r="B475" s="75"/>
      <c r="C475" s="75"/>
      <c r="D475" s="75"/>
      <c r="F475" s="75"/>
    </row>
    <row r="476" ht="15.75" customHeight="1">
      <c r="A476" s="75"/>
      <c r="B476" s="75"/>
      <c r="C476" s="75"/>
      <c r="D476" s="75"/>
      <c r="F476" s="75"/>
    </row>
    <row r="477" ht="15.75" customHeight="1">
      <c r="A477" s="75"/>
      <c r="B477" s="75"/>
      <c r="C477" s="75"/>
      <c r="D477" s="75"/>
      <c r="F477" s="75"/>
    </row>
    <row r="478" ht="15.75" customHeight="1">
      <c r="A478" s="75"/>
      <c r="B478" s="75"/>
      <c r="C478" s="75"/>
      <c r="D478" s="75"/>
      <c r="F478" s="75"/>
    </row>
    <row r="479" ht="15.75" customHeight="1">
      <c r="A479" s="75"/>
      <c r="B479" s="75"/>
      <c r="C479" s="75"/>
      <c r="D479" s="75"/>
      <c r="F479" s="75"/>
    </row>
    <row r="480" ht="15.75" customHeight="1">
      <c r="A480" s="75"/>
      <c r="B480" s="75"/>
      <c r="C480" s="75"/>
      <c r="D480" s="75"/>
      <c r="F480" s="75"/>
    </row>
    <row r="481" ht="15.75" customHeight="1">
      <c r="A481" s="75"/>
      <c r="B481" s="75"/>
      <c r="C481" s="75"/>
      <c r="D481" s="75"/>
      <c r="F481" s="75"/>
    </row>
    <row r="482" ht="15.75" customHeight="1">
      <c r="A482" s="75"/>
      <c r="B482" s="75"/>
      <c r="C482" s="75"/>
      <c r="D482" s="75"/>
      <c r="F482" s="75"/>
    </row>
    <row r="483" ht="15.75" customHeight="1">
      <c r="A483" s="75"/>
      <c r="B483" s="75"/>
      <c r="C483" s="75"/>
      <c r="D483" s="75"/>
      <c r="F483" s="75"/>
    </row>
    <row r="484" ht="15.75" customHeight="1">
      <c r="A484" s="75"/>
      <c r="B484" s="75"/>
      <c r="C484" s="75"/>
      <c r="D484" s="75"/>
      <c r="F484" s="75"/>
    </row>
    <row r="485" ht="15.75" customHeight="1">
      <c r="A485" s="75"/>
      <c r="B485" s="75"/>
      <c r="C485" s="75"/>
      <c r="D485" s="75"/>
      <c r="F485" s="75"/>
    </row>
    <row r="486" ht="15.75" customHeight="1">
      <c r="A486" s="75"/>
      <c r="B486" s="75"/>
      <c r="C486" s="75"/>
      <c r="D486" s="75"/>
      <c r="F486" s="75"/>
    </row>
    <row r="487" ht="15.75" customHeight="1">
      <c r="A487" s="75"/>
      <c r="B487" s="75"/>
      <c r="C487" s="75"/>
      <c r="D487" s="75"/>
      <c r="F487" s="75"/>
    </row>
    <row r="488" ht="15.75" customHeight="1">
      <c r="A488" s="75"/>
      <c r="B488" s="75"/>
      <c r="C488" s="75"/>
      <c r="D488" s="75"/>
      <c r="F488" s="75"/>
    </row>
    <row r="489" ht="15.75" customHeight="1">
      <c r="A489" s="75"/>
      <c r="B489" s="75"/>
      <c r="C489" s="75"/>
      <c r="D489" s="75"/>
      <c r="F489" s="75"/>
    </row>
    <row r="490" ht="15.75" customHeight="1">
      <c r="A490" s="75"/>
      <c r="B490" s="75"/>
      <c r="C490" s="75"/>
      <c r="D490" s="75"/>
      <c r="F490" s="75"/>
    </row>
    <row r="491" ht="15.75" customHeight="1">
      <c r="A491" s="75"/>
      <c r="B491" s="75"/>
      <c r="C491" s="75"/>
      <c r="D491" s="75"/>
      <c r="F491" s="75"/>
    </row>
    <row r="492" ht="15.75" customHeight="1">
      <c r="A492" s="75"/>
      <c r="B492" s="75"/>
      <c r="C492" s="75"/>
      <c r="D492" s="75"/>
      <c r="F492" s="75"/>
    </row>
    <row r="493" ht="15.75" customHeight="1">
      <c r="A493" s="75"/>
      <c r="B493" s="75"/>
      <c r="C493" s="75"/>
      <c r="D493" s="75"/>
      <c r="F493" s="75"/>
    </row>
    <row r="494" ht="15.75" customHeight="1">
      <c r="A494" s="75"/>
      <c r="B494" s="75"/>
      <c r="C494" s="75"/>
      <c r="D494" s="75"/>
      <c r="F494" s="75"/>
    </row>
    <row r="495" ht="15.75" customHeight="1">
      <c r="A495" s="75"/>
      <c r="B495" s="75"/>
      <c r="C495" s="75"/>
      <c r="D495" s="75"/>
      <c r="F495" s="75"/>
    </row>
    <row r="496" ht="15.75" customHeight="1">
      <c r="A496" s="75"/>
      <c r="B496" s="75"/>
      <c r="C496" s="75"/>
      <c r="D496" s="75"/>
      <c r="F496" s="75"/>
    </row>
    <row r="497" ht="15.75" customHeight="1">
      <c r="A497" s="75"/>
      <c r="B497" s="75"/>
      <c r="C497" s="75"/>
      <c r="D497" s="75"/>
      <c r="F497" s="75"/>
    </row>
    <row r="498" ht="15.75" customHeight="1">
      <c r="A498" s="75"/>
      <c r="B498" s="75"/>
      <c r="C498" s="75"/>
      <c r="D498" s="75"/>
      <c r="F498" s="75"/>
    </row>
    <row r="499" ht="15.75" customHeight="1">
      <c r="A499" s="75"/>
      <c r="B499" s="75"/>
      <c r="C499" s="75"/>
      <c r="D499" s="75"/>
      <c r="F499" s="75"/>
    </row>
    <row r="500" ht="15.75" customHeight="1">
      <c r="A500" s="75"/>
      <c r="B500" s="75"/>
      <c r="C500" s="75"/>
      <c r="D500" s="75"/>
      <c r="F500" s="75"/>
    </row>
    <row r="501" ht="15.75" customHeight="1">
      <c r="A501" s="75"/>
      <c r="B501" s="75"/>
      <c r="C501" s="75"/>
      <c r="D501" s="75"/>
      <c r="F501" s="75"/>
    </row>
    <row r="502" ht="15.75" customHeight="1">
      <c r="A502" s="75"/>
      <c r="B502" s="75"/>
      <c r="C502" s="75"/>
      <c r="D502" s="75"/>
      <c r="F502" s="75"/>
    </row>
    <row r="503" ht="15.75" customHeight="1">
      <c r="A503" s="75"/>
      <c r="B503" s="75"/>
      <c r="C503" s="75"/>
      <c r="D503" s="75"/>
      <c r="F503" s="75"/>
    </row>
    <row r="504" ht="15.75" customHeight="1">
      <c r="A504" s="75"/>
      <c r="B504" s="75"/>
      <c r="C504" s="75"/>
      <c r="D504" s="75"/>
      <c r="F504" s="75"/>
    </row>
    <row r="505" ht="15.75" customHeight="1">
      <c r="A505" s="75"/>
      <c r="B505" s="75"/>
      <c r="C505" s="75"/>
      <c r="D505" s="75"/>
      <c r="F505" s="75"/>
    </row>
    <row r="506" ht="15.75" customHeight="1">
      <c r="A506" s="75"/>
      <c r="B506" s="75"/>
      <c r="C506" s="75"/>
      <c r="D506" s="75"/>
      <c r="F506" s="75"/>
    </row>
    <row r="507" ht="15.75" customHeight="1">
      <c r="A507" s="75"/>
      <c r="B507" s="75"/>
      <c r="C507" s="75"/>
      <c r="D507" s="75"/>
      <c r="F507" s="75"/>
    </row>
    <row r="508" ht="15.75" customHeight="1">
      <c r="A508" s="75"/>
      <c r="B508" s="75"/>
      <c r="C508" s="75"/>
      <c r="D508" s="75"/>
      <c r="F508" s="75"/>
    </row>
    <row r="509" ht="15.75" customHeight="1">
      <c r="A509" s="75"/>
      <c r="B509" s="75"/>
      <c r="C509" s="75"/>
      <c r="D509" s="75"/>
      <c r="F509" s="75"/>
    </row>
    <row r="510" ht="15.75" customHeight="1">
      <c r="A510" s="75"/>
      <c r="B510" s="75"/>
      <c r="C510" s="75"/>
      <c r="D510" s="75"/>
      <c r="F510" s="75"/>
    </row>
    <row r="511" ht="15.75" customHeight="1">
      <c r="A511" s="75"/>
      <c r="B511" s="75"/>
      <c r="C511" s="75"/>
      <c r="D511" s="75"/>
      <c r="F511" s="75"/>
    </row>
    <row r="512" ht="15.75" customHeight="1">
      <c r="A512" s="75"/>
      <c r="B512" s="75"/>
      <c r="C512" s="75"/>
      <c r="D512" s="75"/>
      <c r="F512" s="75"/>
    </row>
    <row r="513" ht="15.75" customHeight="1">
      <c r="A513" s="75"/>
      <c r="B513" s="75"/>
      <c r="C513" s="75"/>
      <c r="D513" s="75"/>
      <c r="F513" s="75"/>
    </row>
    <row r="514" ht="15.75" customHeight="1">
      <c r="A514" s="75"/>
      <c r="B514" s="75"/>
      <c r="C514" s="75"/>
      <c r="D514" s="75"/>
      <c r="F514" s="75"/>
    </row>
    <row r="515" ht="15.75" customHeight="1">
      <c r="A515" s="75"/>
      <c r="B515" s="75"/>
      <c r="C515" s="75"/>
      <c r="D515" s="75"/>
      <c r="F515" s="75"/>
    </row>
    <row r="516" ht="15.75" customHeight="1">
      <c r="A516" s="75"/>
      <c r="B516" s="75"/>
      <c r="C516" s="75"/>
      <c r="D516" s="75"/>
      <c r="F516" s="75"/>
    </row>
    <row r="517" ht="15.75" customHeight="1">
      <c r="A517" s="75"/>
      <c r="B517" s="75"/>
      <c r="C517" s="75"/>
      <c r="D517" s="75"/>
      <c r="F517" s="75"/>
    </row>
    <row r="518" ht="15.75" customHeight="1">
      <c r="A518" s="75"/>
      <c r="B518" s="75"/>
      <c r="C518" s="75"/>
      <c r="D518" s="75"/>
      <c r="F518" s="75"/>
    </row>
    <row r="519" ht="15.75" customHeight="1">
      <c r="A519" s="75"/>
      <c r="B519" s="75"/>
      <c r="C519" s="75"/>
      <c r="D519" s="75"/>
      <c r="F519" s="75"/>
    </row>
    <row r="520" ht="15.75" customHeight="1">
      <c r="A520" s="75"/>
      <c r="B520" s="75"/>
      <c r="C520" s="75"/>
      <c r="D520" s="75"/>
      <c r="F520" s="75"/>
    </row>
    <row r="521" ht="15.75" customHeight="1">
      <c r="A521" s="75"/>
      <c r="B521" s="75"/>
      <c r="C521" s="75"/>
      <c r="D521" s="75"/>
      <c r="F521" s="75"/>
    </row>
    <row r="522" ht="15.75" customHeight="1">
      <c r="A522" s="75"/>
      <c r="B522" s="75"/>
      <c r="C522" s="75"/>
      <c r="D522" s="75"/>
      <c r="F522" s="75"/>
    </row>
    <row r="523" ht="15.75" customHeight="1">
      <c r="A523" s="75"/>
      <c r="B523" s="75"/>
      <c r="C523" s="75"/>
      <c r="D523" s="75"/>
      <c r="F523" s="75"/>
    </row>
    <row r="524" ht="15.75" customHeight="1">
      <c r="A524" s="75"/>
      <c r="B524" s="75"/>
      <c r="C524" s="75"/>
      <c r="D524" s="75"/>
      <c r="F524" s="75"/>
    </row>
    <row r="525" ht="15.75" customHeight="1">
      <c r="A525" s="75"/>
      <c r="B525" s="75"/>
      <c r="C525" s="75"/>
      <c r="D525" s="75"/>
      <c r="F525" s="75"/>
    </row>
    <row r="526" ht="15.75" customHeight="1">
      <c r="A526" s="75"/>
      <c r="B526" s="75"/>
      <c r="C526" s="75"/>
      <c r="D526" s="75"/>
      <c r="F526" s="75"/>
    </row>
    <row r="527" ht="15.75" customHeight="1">
      <c r="A527" s="75"/>
      <c r="B527" s="75"/>
      <c r="C527" s="75"/>
      <c r="D527" s="75"/>
      <c r="F527" s="75"/>
    </row>
    <row r="528" ht="15.75" customHeight="1">
      <c r="A528" s="75"/>
      <c r="B528" s="75"/>
      <c r="C528" s="75"/>
      <c r="D528" s="75"/>
      <c r="F528" s="75"/>
    </row>
    <row r="529" ht="15.75" customHeight="1">
      <c r="A529" s="75"/>
      <c r="B529" s="75"/>
      <c r="C529" s="75"/>
      <c r="D529" s="75"/>
      <c r="F529" s="75"/>
    </row>
    <row r="530" ht="15.75" customHeight="1">
      <c r="A530" s="75"/>
      <c r="B530" s="75"/>
      <c r="C530" s="75"/>
      <c r="D530" s="75"/>
      <c r="F530" s="75"/>
    </row>
    <row r="531" ht="15.75" customHeight="1">
      <c r="A531" s="75"/>
      <c r="B531" s="75"/>
      <c r="C531" s="75"/>
      <c r="D531" s="75"/>
      <c r="F531" s="75"/>
    </row>
    <row r="532" ht="15.75" customHeight="1">
      <c r="A532" s="75"/>
      <c r="B532" s="75"/>
      <c r="C532" s="75"/>
      <c r="D532" s="75"/>
      <c r="F532" s="75"/>
    </row>
    <row r="533" ht="15.75" customHeight="1">
      <c r="A533" s="75"/>
      <c r="B533" s="75"/>
      <c r="C533" s="75"/>
      <c r="D533" s="75"/>
      <c r="F533" s="75"/>
    </row>
    <row r="534" ht="15.75" customHeight="1">
      <c r="A534" s="75"/>
      <c r="B534" s="75"/>
      <c r="C534" s="75"/>
      <c r="D534" s="75"/>
      <c r="F534" s="75"/>
    </row>
    <row r="535" ht="15.75" customHeight="1">
      <c r="A535" s="75"/>
      <c r="B535" s="75"/>
      <c r="C535" s="75"/>
      <c r="D535" s="75"/>
      <c r="F535" s="75"/>
    </row>
    <row r="536" ht="15.75" customHeight="1">
      <c r="A536" s="75"/>
      <c r="B536" s="75"/>
      <c r="C536" s="75"/>
      <c r="D536" s="75"/>
      <c r="F536" s="75"/>
    </row>
    <row r="537" ht="15.75" customHeight="1">
      <c r="A537" s="75"/>
      <c r="B537" s="75"/>
      <c r="C537" s="75"/>
      <c r="D537" s="75"/>
      <c r="F537" s="75"/>
    </row>
    <row r="538" ht="15.75" customHeight="1">
      <c r="A538" s="75"/>
      <c r="B538" s="75"/>
      <c r="C538" s="75"/>
      <c r="D538" s="75"/>
      <c r="F538" s="75"/>
    </row>
    <row r="539" ht="15.75" customHeight="1">
      <c r="A539" s="75"/>
      <c r="B539" s="75"/>
      <c r="C539" s="75"/>
      <c r="D539" s="75"/>
      <c r="F539" s="75"/>
    </row>
    <row r="540" ht="15.75" customHeight="1">
      <c r="A540" s="75"/>
      <c r="B540" s="75"/>
      <c r="C540" s="75"/>
      <c r="D540" s="75"/>
      <c r="F540" s="75"/>
    </row>
    <row r="541" ht="15.75" customHeight="1">
      <c r="A541" s="75"/>
      <c r="B541" s="75"/>
      <c r="C541" s="75"/>
      <c r="D541" s="75"/>
      <c r="F541" s="75"/>
    </row>
    <row r="542" ht="15.75" customHeight="1">
      <c r="A542" s="75"/>
      <c r="B542" s="75"/>
      <c r="C542" s="75"/>
      <c r="D542" s="75"/>
      <c r="F542" s="75"/>
    </row>
    <row r="543" ht="15.75" customHeight="1">
      <c r="A543" s="75"/>
      <c r="B543" s="75"/>
      <c r="C543" s="75"/>
      <c r="D543" s="75"/>
      <c r="F543" s="75"/>
    </row>
    <row r="544" ht="15.75" customHeight="1">
      <c r="A544" s="75"/>
      <c r="B544" s="75"/>
      <c r="C544" s="75"/>
      <c r="D544" s="75"/>
      <c r="F544" s="75"/>
    </row>
    <row r="545" ht="15.75" customHeight="1">
      <c r="A545" s="75"/>
      <c r="B545" s="75"/>
      <c r="C545" s="75"/>
      <c r="D545" s="75"/>
      <c r="F545" s="75"/>
    </row>
    <row r="546" ht="15.75" customHeight="1">
      <c r="A546" s="75"/>
      <c r="B546" s="75"/>
      <c r="C546" s="75"/>
      <c r="D546" s="75"/>
      <c r="F546" s="75"/>
    </row>
    <row r="547" ht="15.75" customHeight="1">
      <c r="A547" s="75"/>
      <c r="B547" s="75"/>
      <c r="C547" s="75"/>
      <c r="D547" s="75"/>
      <c r="F547" s="75"/>
    </row>
    <row r="548" ht="15.75" customHeight="1">
      <c r="A548" s="75"/>
      <c r="B548" s="75"/>
      <c r="C548" s="75"/>
      <c r="D548" s="75"/>
      <c r="F548" s="75"/>
    </row>
    <row r="549" ht="15.75" customHeight="1">
      <c r="A549" s="75"/>
      <c r="B549" s="75"/>
      <c r="C549" s="75"/>
      <c r="D549" s="75"/>
      <c r="F549" s="75"/>
    </row>
    <row r="550" ht="15.75" customHeight="1">
      <c r="A550" s="75"/>
      <c r="B550" s="75"/>
      <c r="C550" s="75"/>
      <c r="D550" s="75"/>
      <c r="F550" s="75"/>
    </row>
    <row r="551" ht="15.75" customHeight="1">
      <c r="A551" s="75"/>
      <c r="B551" s="75"/>
      <c r="C551" s="75"/>
      <c r="D551" s="75"/>
      <c r="F551" s="75"/>
    </row>
    <row r="552" ht="15.75" customHeight="1">
      <c r="A552" s="75"/>
      <c r="B552" s="75"/>
      <c r="C552" s="75"/>
      <c r="D552" s="75"/>
      <c r="F552" s="75"/>
    </row>
    <row r="553" ht="15.75" customHeight="1">
      <c r="A553" s="75"/>
      <c r="B553" s="75"/>
      <c r="C553" s="75"/>
      <c r="D553" s="75"/>
      <c r="F553" s="75"/>
    </row>
    <row r="554" ht="15.75" customHeight="1">
      <c r="A554" s="75"/>
      <c r="B554" s="75"/>
      <c r="C554" s="75"/>
      <c r="D554" s="75"/>
      <c r="F554" s="75"/>
    </row>
    <row r="555" ht="15.75" customHeight="1">
      <c r="A555" s="75"/>
      <c r="B555" s="75"/>
      <c r="C555" s="75"/>
      <c r="D555" s="75"/>
      <c r="F555" s="75"/>
    </row>
    <row r="556" ht="15.75" customHeight="1">
      <c r="A556" s="75"/>
      <c r="B556" s="75"/>
      <c r="C556" s="75"/>
      <c r="D556" s="75"/>
      <c r="F556" s="75"/>
    </row>
    <row r="557" ht="15.75" customHeight="1">
      <c r="A557" s="75"/>
      <c r="B557" s="75"/>
      <c r="C557" s="75"/>
      <c r="D557" s="75"/>
      <c r="F557" s="75"/>
    </row>
    <row r="558" ht="15.75" customHeight="1">
      <c r="A558" s="75"/>
      <c r="B558" s="75"/>
      <c r="C558" s="75"/>
      <c r="D558" s="75"/>
      <c r="F558" s="75"/>
    </row>
    <row r="559" ht="15.75" customHeight="1">
      <c r="A559" s="75"/>
      <c r="B559" s="75"/>
      <c r="C559" s="75"/>
      <c r="D559" s="75"/>
      <c r="F559" s="75"/>
    </row>
    <row r="560" ht="15.75" customHeight="1">
      <c r="A560" s="75"/>
      <c r="B560" s="75"/>
      <c r="C560" s="75"/>
      <c r="D560" s="75"/>
      <c r="F560" s="75"/>
    </row>
    <row r="561" ht="15.75" customHeight="1">
      <c r="A561" s="75"/>
      <c r="B561" s="75"/>
      <c r="C561" s="75"/>
      <c r="D561" s="75"/>
      <c r="F561" s="75"/>
    </row>
    <row r="562" ht="15.75" customHeight="1">
      <c r="A562" s="75"/>
      <c r="B562" s="75"/>
      <c r="C562" s="75"/>
      <c r="D562" s="75"/>
      <c r="F562" s="75"/>
    </row>
    <row r="563" ht="15.75" customHeight="1">
      <c r="A563" s="75"/>
      <c r="B563" s="75"/>
      <c r="C563" s="75"/>
      <c r="D563" s="75"/>
      <c r="F563" s="75"/>
    </row>
    <row r="564" ht="15.75" customHeight="1">
      <c r="A564" s="75"/>
      <c r="B564" s="75"/>
      <c r="C564" s="75"/>
      <c r="D564" s="75"/>
      <c r="F564" s="75"/>
    </row>
    <row r="565" ht="15.75" customHeight="1">
      <c r="A565" s="75"/>
      <c r="B565" s="75"/>
      <c r="C565" s="75"/>
      <c r="D565" s="75"/>
      <c r="F565" s="75"/>
    </row>
    <row r="566" ht="15.75" customHeight="1">
      <c r="A566" s="75"/>
      <c r="B566" s="75"/>
      <c r="C566" s="75"/>
      <c r="D566" s="75"/>
      <c r="F566" s="75"/>
    </row>
    <row r="567" ht="15.75" customHeight="1">
      <c r="A567" s="75"/>
      <c r="B567" s="75"/>
      <c r="C567" s="75"/>
      <c r="D567" s="75"/>
      <c r="F567" s="75"/>
    </row>
    <row r="568" ht="15.75" customHeight="1">
      <c r="A568" s="75"/>
      <c r="B568" s="75"/>
      <c r="C568" s="75"/>
      <c r="D568" s="75"/>
      <c r="F568" s="75"/>
    </row>
    <row r="569" ht="15.75" customHeight="1">
      <c r="A569" s="75"/>
      <c r="B569" s="75"/>
      <c r="C569" s="75"/>
      <c r="D569" s="75"/>
      <c r="F569" s="75"/>
    </row>
    <row r="570" ht="15.75" customHeight="1">
      <c r="A570" s="75"/>
      <c r="B570" s="75"/>
      <c r="C570" s="75"/>
      <c r="D570" s="75"/>
      <c r="F570" s="75"/>
    </row>
    <row r="571" ht="15.75" customHeight="1">
      <c r="A571" s="75"/>
      <c r="B571" s="75"/>
      <c r="C571" s="75"/>
      <c r="D571" s="75"/>
      <c r="F571" s="75"/>
    </row>
    <row r="572" ht="15.75" customHeight="1">
      <c r="A572" s="75"/>
      <c r="B572" s="75"/>
      <c r="C572" s="75"/>
      <c r="D572" s="75"/>
      <c r="F572" s="75"/>
    </row>
    <row r="573" ht="15.75" customHeight="1">
      <c r="A573" s="75"/>
      <c r="B573" s="75"/>
      <c r="C573" s="75"/>
      <c r="D573" s="75"/>
      <c r="F573" s="75"/>
    </row>
    <row r="574" ht="15.75" customHeight="1">
      <c r="A574" s="75"/>
      <c r="B574" s="75"/>
      <c r="C574" s="75"/>
      <c r="D574" s="75"/>
      <c r="F574" s="75"/>
    </row>
    <row r="575" ht="15.75" customHeight="1">
      <c r="A575" s="75"/>
      <c r="B575" s="75"/>
      <c r="C575" s="75"/>
      <c r="D575" s="75"/>
      <c r="F575" s="75"/>
    </row>
    <row r="576" ht="15.75" customHeight="1">
      <c r="A576" s="75"/>
      <c r="B576" s="75"/>
      <c r="C576" s="75"/>
      <c r="D576" s="75"/>
      <c r="F576" s="75"/>
    </row>
    <row r="577" ht="15.75" customHeight="1">
      <c r="A577" s="75"/>
      <c r="B577" s="75"/>
      <c r="C577" s="75"/>
      <c r="D577" s="75"/>
      <c r="F577" s="75"/>
    </row>
    <row r="578" ht="15.75" customHeight="1">
      <c r="A578" s="75"/>
      <c r="B578" s="75"/>
      <c r="C578" s="75"/>
      <c r="D578" s="75"/>
      <c r="F578" s="75"/>
    </row>
    <row r="579" ht="15.75" customHeight="1">
      <c r="A579" s="75"/>
      <c r="B579" s="75"/>
      <c r="C579" s="75"/>
      <c r="D579" s="75"/>
      <c r="F579" s="75"/>
    </row>
    <row r="580" ht="15.75" customHeight="1">
      <c r="A580" s="75"/>
      <c r="B580" s="75"/>
      <c r="C580" s="75"/>
      <c r="D580" s="75"/>
      <c r="F580" s="75"/>
    </row>
    <row r="581" ht="15.75" customHeight="1">
      <c r="A581" s="75"/>
      <c r="B581" s="75"/>
      <c r="C581" s="75"/>
      <c r="D581" s="75"/>
      <c r="F581" s="75"/>
    </row>
    <row r="582" ht="15.75" customHeight="1">
      <c r="A582" s="75"/>
      <c r="B582" s="75"/>
      <c r="C582" s="75"/>
      <c r="D582" s="75"/>
      <c r="F582" s="75"/>
    </row>
    <row r="583" ht="15.75" customHeight="1">
      <c r="A583" s="75"/>
      <c r="B583" s="75"/>
      <c r="C583" s="75"/>
      <c r="D583" s="75"/>
      <c r="F583" s="75"/>
    </row>
    <row r="584" ht="15.75" customHeight="1">
      <c r="A584" s="75"/>
      <c r="B584" s="75"/>
      <c r="C584" s="75"/>
      <c r="D584" s="75"/>
      <c r="F584" s="75"/>
    </row>
    <row r="585" ht="15.75" customHeight="1">
      <c r="A585" s="75"/>
      <c r="B585" s="75"/>
      <c r="C585" s="75"/>
      <c r="D585" s="75"/>
      <c r="F585" s="75"/>
    </row>
    <row r="586" ht="15.75" customHeight="1">
      <c r="A586" s="75"/>
      <c r="B586" s="75"/>
      <c r="C586" s="75"/>
      <c r="D586" s="75"/>
      <c r="F586" s="75"/>
    </row>
    <row r="587" ht="15.75" customHeight="1">
      <c r="A587" s="75"/>
      <c r="B587" s="75"/>
      <c r="C587" s="75"/>
      <c r="D587" s="75"/>
      <c r="F587" s="75"/>
    </row>
    <row r="588" ht="15.75" customHeight="1">
      <c r="A588" s="75"/>
      <c r="B588" s="75"/>
      <c r="C588" s="75"/>
      <c r="D588" s="75"/>
      <c r="F588" s="75"/>
    </row>
    <row r="589" ht="15.75" customHeight="1">
      <c r="A589" s="75"/>
      <c r="B589" s="75"/>
      <c r="C589" s="75"/>
      <c r="D589" s="75"/>
      <c r="F589" s="75"/>
    </row>
    <row r="590" ht="15.75" customHeight="1">
      <c r="A590" s="75"/>
      <c r="B590" s="75"/>
      <c r="C590" s="75"/>
      <c r="D590" s="75"/>
      <c r="F590" s="75"/>
    </row>
    <row r="591" ht="15.75" customHeight="1">
      <c r="A591" s="75"/>
      <c r="B591" s="75"/>
      <c r="C591" s="75"/>
      <c r="D591" s="75"/>
      <c r="F591" s="75"/>
    </row>
    <row r="592" ht="15.75" customHeight="1">
      <c r="A592" s="75"/>
      <c r="B592" s="75"/>
      <c r="C592" s="75"/>
      <c r="D592" s="75"/>
      <c r="F592" s="75"/>
    </row>
    <row r="593" ht="15.75" customHeight="1">
      <c r="A593" s="75"/>
      <c r="B593" s="75"/>
      <c r="C593" s="75"/>
      <c r="D593" s="75"/>
      <c r="F593" s="75"/>
    </row>
    <row r="594" ht="15.75" customHeight="1">
      <c r="A594" s="75"/>
      <c r="B594" s="75"/>
      <c r="C594" s="75"/>
      <c r="D594" s="75"/>
      <c r="F594" s="75"/>
    </row>
    <row r="595" ht="15.75" customHeight="1">
      <c r="A595" s="75"/>
      <c r="B595" s="75"/>
      <c r="C595" s="75"/>
      <c r="D595" s="75"/>
      <c r="F595" s="75"/>
    </row>
    <row r="596" ht="15.75" customHeight="1">
      <c r="A596" s="75"/>
      <c r="B596" s="75"/>
      <c r="C596" s="75"/>
      <c r="D596" s="75"/>
      <c r="F596" s="75"/>
    </row>
    <row r="597" ht="15.75" customHeight="1">
      <c r="A597" s="75"/>
      <c r="B597" s="75"/>
      <c r="C597" s="75"/>
      <c r="D597" s="75"/>
      <c r="F597" s="75"/>
    </row>
    <row r="598" ht="15.75" customHeight="1">
      <c r="A598" s="75"/>
      <c r="B598" s="75"/>
      <c r="C598" s="75"/>
      <c r="D598" s="75"/>
      <c r="F598" s="75"/>
    </row>
    <row r="599" ht="15.75" customHeight="1">
      <c r="A599" s="75"/>
      <c r="B599" s="75"/>
      <c r="C599" s="75"/>
      <c r="D599" s="75"/>
      <c r="F599" s="75"/>
    </row>
    <row r="600" ht="15.75" customHeight="1">
      <c r="A600" s="75"/>
      <c r="B600" s="75"/>
      <c r="C600" s="75"/>
      <c r="D600" s="75"/>
      <c r="F600" s="75"/>
    </row>
    <row r="601" ht="15.75" customHeight="1">
      <c r="A601" s="75"/>
      <c r="B601" s="75"/>
      <c r="C601" s="75"/>
      <c r="D601" s="75"/>
      <c r="F601" s="75"/>
    </row>
    <row r="602" ht="15.75" customHeight="1">
      <c r="A602" s="75"/>
      <c r="B602" s="75"/>
      <c r="C602" s="75"/>
      <c r="D602" s="75"/>
      <c r="F602" s="75"/>
    </row>
    <row r="603" ht="15.75" customHeight="1">
      <c r="A603" s="75"/>
      <c r="B603" s="75"/>
      <c r="C603" s="75"/>
      <c r="D603" s="75"/>
      <c r="F603" s="75"/>
    </row>
    <row r="604" ht="15.75" customHeight="1">
      <c r="A604" s="75"/>
      <c r="B604" s="75"/>
      <c r="C604" s="75"/>
      <c r="D604" s="75"/>
      <c r="F604" s="75"/>
    </row>
    <row r="605" ht="15.75" customHeight="1">
      <c r="A605" s="75"/>
      <c r="B605" s="75"/>
      <c r="C605" s="75"/>
      <c r="D605" s="75"/>
      <c r="F605" s="75"/>
    </row>
    <row r="606" ht="15.75" customHeight="1">
      <c r="A606" s="75"/>
      <c r="B606" s="75"/>
      <c r="C606" s="75"/>
      <c r="D606" s="75"/>
      <c r="F606" s="75"/>
    </row>
    <row r="607" ht="15.75" customHeight="1">
      <c r="A607" s="75"/>
      <c r="B607" s="75"/>
      <c r="C607" s="75"/>
      <c r="D607" s="75"/>
      <c r="F607" s="75"/>
    </row>
    <row r="608" ht="15.75" customHeight="1">
      <c r="A608" s="75"/>
      <c r="B608" s="75"/>
      <c r="C608" s="75"/>
      <c r="D608" s="75"/>
      <c r="F608" s="75"/>
    </row>
    <row r="609" ht="15.75" customHeight="1">
      <c r="A609" s="75"/>
      <c r="B609" s="75"/>
      <c r="C609" s="75"/>
      <c r="D609" s="75"/>
      <c r="F609" s="75"/>
    </row>
    <row r="610" ht="15.75" customHeight="1">
      <c r="A610" s="75"/>
      <c r="B610" s="75"/>
      <c r="C610" s="75"/>
      <c r="D610" s="75"/>
      <c r="F610" s="75"/>
    </row>
    <row r="611" ht="15.75" customHeight="1">
      <c r="A611" s="75"/>
      <c r="B611" s="75"/>
      <c r="C611" s="75"/>
      <c r="D611" s="75"/>
      <c r="F611" s="75"/>
    </row>
    <row r="612" ht="15.75" customHeight="1">
      <c r="A612" s="75"/>
      <c r="B612" s="75"/>
      <c r="C612" s="75"/>
      <c r="D612" s="75"/>
      <c r="F612" s="75"/>
    </row>
    <row r="613" ht="15.75" customHeight="1">
      <c r="A613" s="75"/>
      <c r="B613" s="75"/>
      <c r="C613" s="75"/>
      <c r="D613" s="75"/>
      <c r="F613" s="75"/>
    </row>
    <row r="614" ht="15.75" customHeight="1">
      <c r="A614" s="75"/>
      <c r="B614" s="75"/>
      <c r="C614" s="75"/>
      <c r="D614" s="75"/>
      <c r="F614" s="75"/>
    </row>
    <row r="615" ht="15.75" customHeight="1">
      <c r="A615" s="75"/>
      <c r="B615" s="75"/>
      <c r="C615" s="75"/>
      <c r="D615" s="75"/>
      <c r="F615" s="75"/>
    </row>
    <row r="616" ht="15.75" customHeight="1">
      <c r="A616" s="75"/>
      <c r="B616" s="75"/>
      <c r="C616" s="75"/>
      <c r="D616" s="75"/>
      <c r="F616" s="75"/>
    </row>
    <row r="617" ht="15.75" customHeight="1">
      <c r="A617" s="75"/>
      <c r="B617" s="75"/>
      <c r="C617" s="75"/>
      <c r="D617" s="75"/>
      <c r="F617" s="75"/>
    </row>
    <row r="618" ht="15.75" customHeight="1">
      <c r="A618" s="75"/>
      <c r="B618" s="75"/>
      <c r="C618" s="75"/>
      <c r="D618" s="75"/>
      <c r="F618" s="75"/>
    </row>
    <row r="619" ht="15.75" customHeight="1">
      <c r="A619" s="75"/>
      <c r="B619" s="75"/>
      <c r="C619" s="75"/>
      <c r="D619" s="75"/>
      <c r="F619" s="75"/>
    </row>
    <row r="620" ht="15.75" customHeight="1">
      <c r="A620" s="75"/>
      <c r="B620" s="75"/>
      <c r="C620" s="75"/>
      <c r="D620" s="75"/>
      <c r="F620" s="75"/>
    </row>
    <row r="621" ht="15.75" customHeight="1">
      <c r="A621" s="75"/>
      <c r="B621" s="75"/>
      <c r="C621" s="75"/>
      <c r="D621" s="75"/>
      <c r="F621" s="75"/>
    </row>
    <row r="622" ht="15.75" customHeight="1">
      <c r="A622" s="75"/>
      <c r="B622" s="75"/>
      <c r="C622" s="75"/>
      <c r="D622" s="75"/>
      <c r="F622" s="75"/>
    </row>
    <row r="623" ht="15.75" customHeight="1">
      <c r="A623" s="75"/>
      <c r="B623" s="75"/>
      <c r="C623" s="75"/>
      <c r="D623" s="75"/>
      <c r="F623" s="75"/>
    </row>
    <row r="624" ht="15.75" customHeight="1">
      <c r="A624" s="75"/>
      <c r="B624" s="75"/>
      <c r="C624" s="75"/>
      <c r="D624" s="75"/>
      <c r="F624" s="75"/>
    </row>
    <row r="625" ht="15.75" customHeight="1">
      <c r="A625" s="75"/>
      <c r="B625" s="75"/>
      <c r="C625" s="75"/>
      <c r="D625" s="75"/>
      <c r="F625" s="75"/>
    </row>
    <row r="626" ht="15.75" customHeight="1">
      <c r="A626" s="75"/>
      <c r="B626" s="75"/>
      <c r="C626" s="75"/>
      <c r="D626" s="75"/>
      <c r="F626" s="75"/>
    </row>
    <row r="627" ht="15.75" customHeight="1">
      <c r="A627" s="75"/>
      <c r="B627" s="75"/>
      <c r="C627" s="75"/>
      <c r="D627" s="75"/>
      <c r="F627" s="75"/>
    </row>
    <row r="628" ht="15.75" customHeight="1">
      <c r="A628" s="75"/>
      <c r="B628" s="75"/>
      <c r="C628" s="75"/>
      <c r="D628" s="75"/>
      <c r="F628" s="75"/>
    </row>
    <row r="629" ht="15.75" customHeight="1">
      <c r="A629" s="75"/>
      <c r="B629" s="75"/>
      <c r="C629" s="75"/>
      <c r="D629" s="75"/>
      <c r="F629" s="75"/>
    </row>
    <row r="630" ht="15.75" customHeight="1">
      <c r="A630" s="75"/>
      <c r="B630" s="75"/>
      <c r="C630" s="75"/>
      <c r="D630" s="75"/>
      <c r="F630" s="75"/>
    </row>
    <row r="631" ht="15.75" customHeight="1">
      <c r="A631" s="75"/>
      <c r="B631" s="75"/>
      <c r="C631" s="75"/>
      <c r="D631" s="75"/>
      <c r="F631" s="75"/>
    </row>
    <row r="632" ht="15.75" customHeight="1">
      <c r="A632" s="75"/>
      <c r="B632" s="75"/>
      <c r="C632" s="75"/>
      <c r="D632" s="75"/>
      <c r="F632" s="75"/>
    </row>
    <row r="633" ht="15.75" customHeight="1">
      <c r="A633" s="75"/>
      <c r="B633" s="75"/>
      <c r="C633" s="75"/>
      <c r="D633" s="75"/>
      <c r="F633" s="75"/>
    </row>
    <row r="634" ht="15.75" customHeight="1">
      <c r="A634" s="75"/>
      <c r="B634" s="75"/>
      <c r="C634" s="75"/>
      <c r="D634" s="75"/>
      <c r="F634" s="75"/>
    </row>
    <row r="635" ht="15.75" customHeight="1">
      <c r="A635" s="75"/>
      <c r="B635" s="75"/>
      <c r="C635" s="75"/>
      <c r="D635" s="75"/>
      <c r="F635" s="75"/>
    </row>
    <row r="636" ht="15.75" customHeight="1">
      <c r="A636" s="75"/>
      <c r="B636" s="75"/>
      <c r="C636" s="75"/>
      <c r="D636" s="75"/>
      <c r="F636" s="75"/>
    </row>
    <row r="637" ht="15.75" customHeight="1">
      <c r="A637" s="75"/>
      <c r="B637" s="75"/>
      <c r="C637" s="75"/>
      <c r="D637" s="75"/>
      <c r="F637" s="75"/>
    </row>
    <row r="638" ht="15.75" customHeight="1">
      <c r="A638" s="75"/>
      <c r="B638" s="75"/>
      <c r="C638" s="75"/>
      <c r="D638" s="75"/>
      <c r="F638" s="75"/>
    </row>
    <row r="639" ht="15.75" customHeight="1">
      <c r="A639" s="75"/>
      <c r="B639" s="75"/>
      <c r="C639" s="75"/>
      <c r="D639" s="75"/>
      <c r="F639" s="75"/>
    </row>
    <row r="640" ht="15.75" customHeight="1">
      <c r="A640" s="75"/>
      <c r="B640" s="75"/>
      <c r="C640" s="75"/>
      <c r="D640" s="75"/>
      <c r="F640" s="75"/>
    </row>
    <row r="641" ht="15.75" customHeight="1">
      <c r="A641" s="75"/>
      <c r="B641" s="75"/>
      <c r="C641" s="75"/>
      <c r="D641" s="75"/>
      <c r="F641" s="75"/>
    </row>
    <row r="642" ht="15.75" customHeight="1">
      <c r="A642" s="75"/>
      <c r="B642" s="75"/>
      <c r="C642" s="75"/>
      <c r="D642" s="75"/>
      <c r="F642" s="75"/>
    </row>
    <row r="643" ht="15.75" customHeight="1">
      <c r="A643" s="75"/>
      <c r="B643" s="75"/>
      <c r="C643" s="75"/>
      <c r="D643" s="75"/>
      <c r="F643" s="75"/>
    </row>
    <row r="644" ht="15.75" customHeight="1">
      <c r="A644" s="75"/>
      <c r="B644" s="75"/>
      <c r="C644" s="75"/>
      <c r="D644" s="75"/>
      <c r="F644" s="75"/>
    </row>
    <row r="645" ht="15.75" customHeight="1">
      <c r="A645" s="75"/>
      <c r="B645" s="75"/>
      <c r="C645" s="75"/>
      <c r="D645" s="75"/>
      <c r="F645" s="75"/>
    </row>
    <row r="646" ht="15.75" customHeight="1">
      <c r="A646" s="75"/>
      <c r="B646" s="75"/>
      <c r="C646" s="75"/>
      <c r="D646" s="75"/>
      <c r="F646" s="75"/>
    </row>
    <row r="647" ht="15.75" customHeight="1">
      <c r="A647" s="75"/>
      <c r="B647" s="75"/>
      <c r="C647" s="75"/>
      <c r="D647" s="75"/>
      <c r="F647" s="75"/>
    </row>
    <row r="648" ht="15.75" customHeight="1">
      <c r="A648" s="75"/>
      <c r="B648" s="75"/>
      <c r="C648" s="75"/>
      <c r="D648" s="75"/>
      <c r="F648" s="75"/>
    </row>
    <row r="649" ht="15.75" customHeight="1">
      <c r="A649" s="75"/>
      <c r="B649" s="75"/>
      <c r="C649" s="75"/>
      <c r="D649" s="75"/>
      <c r="F649" s="75"/>
    </row>
    <row r="650" ht="15.75" customHeight="1">
      <c r="A650" s="75"/>
      <c r="B650" s="75"/>
      <c r="C650" s="75"/>
      <c r="D650" s="75"/>
      <c r="F650" s="75"/>
    </row>
    <row r="651" ht="15.75" customHeight="1">
      <c r="A651" s="75"/>
      <c r="B651" s="75"/>
      <c r="C651" s="75"/>
      <c r="D651" s="75"/>
      <c r="F651" s="75"/>
    </row>
    <row r="652" ht="15.75" customHeight="1">
      <c r="A652" s="75"/>
      <c r="B652" s="75"/>
      <c r="C652" s="75"/>
      <c r="D652" s="75"/>
      <c r="F652" s="75"/>
    </row>
    <row r="653" ht="15.75" customHeight="1">
      <c r="A653" s="75"/>
      <c r="B653" s="75"/>
      <c r="C653" s="75"/>
      <c r="D653" s="75"/>
      <c r="F653" s="75"/>
    </row>
    <row r="654" ht="15.75" customHeight="1">
      <c r="A654" s="75"/>
      <c r="B654" s="75"/>
      <c r="C654" s="75"/>
      <c r="D654" s="75"/>
      <c r="F654" s="75"/>
    </row>
    <row r="655" ht="15.75" customHeight="1">
      <c r="A655" s="75"/>
      <c r="B655" s="75"/>
      <c r="C655" s="75"/>
      <c r="D655" s="75"/>
      <c r="F655" s="75"/>
    </row>
    <row r="656" ht="15.75" customHeight="1">
      <c r="A656" s="75"/>
      <c r="B656" s="75"/>
      <c r="C656" s="75"/>
      <c r="D656" s="75"/>
      <c r="F656" s="75"/>
    </row>
    <row r="657" ht="15.75" customHeight="1">
      <c r="A657" s="75"/>
      <c r="B657" s="75"/>
      <c r="C657" s="75"/>
      <c r="D657" s="75"/>
      <c r="F657" s="75"/>
    </row>
    <row r="658" ht="15.75" customHeight="1">
      <c r="A658" s="75"/>
      <c r="B658" s="75"/>
      <c r="C658" s="75"/>
      <c r="D658" s="75"/>
      <c r="F658" s="75"/>
    </row>
    <row r="659" ht="15.75" customHeight="1">
      <c r="A659" s="75"/>
      <c r="B659" s="75"/>
      <c r="C659" s="75"/>
      <c r="D659" s="75"/>
      <c r="F659" s="75"/>
    </row>
    <row r="660" ht="15.75" customHeight="1">
      <c r="A660" s="75"/>
      <c r="B660" s="75"/>
      <c r="C660" s="75"/>
      <c r="D660" s="75"/>
      <c r="F660" s="75"/>
    </row>
    <row r="661" ht="15.75" customHeight="1">
      <c r="A661" s="75"/>
      <c r="B661" s="75"/>
      <c r="C661" s="75"/>
      <c r="D661" s="75"/>
      <c r="F661" s="75"/>
    </row>
    <row r="662" ht="15.75" customHeight="1">
      <c r="A662" s="75"/>
      <c r="B662" s="75"/>
      <c r="C662" s="75"/>
      <c r="D662" s="75"/>
      <c r="F662" s="75"/>
    </row>
    <row r="663" ht="15.75" customHeight="1">
      <c r="A663" s="75"/>
      <c r="B663" s="75"/>
      <c r="C663" s="75"/>
      <c r="D663" s="75"/>
      <c r="F663" s="75"/>
    </row>
    <row r="664" ht="15.75" customHeight="1">
      <c r="A664" s="75"/>
      <c r="B664" s="75"/>
      <c r="C664" s="75"/>
      <c r="D664" s="75"/>
      <c r="F664" s="75"/>
    </row>
    <row r="665" ht="15.75" customHeight="1">
      <c r="A665" s="75"/>
      <c r="B665" s="75"/>
      <c r="C665" s="75"/>
      <c r="D665" s="75"/>
      <c r="F665" s="75"/>
    </row>
    <row r="666" ht="15.75" customHeight="1">
      <c r="A666" s="75"/>
      <c r="B666" s="75"/>
      <c r="C666" s="75"/>
      <c r="D666" s="75"/>
      <c r="F666" s="75"/>
    </row>
    <row r="667" ht="15.75" customHeight="1">
      <c r="A667" s="75"/>
      <c r="B667" s="75"/>
      <c r="C667" s="75"/>
      <c r="D667" s="75"/>
      <c r="F667" s="75"/>
    </row>
    <row r="668" ht="15.75" customHeight="1">
      <c r="A668" s="75"/>
      <c r="B668" s="75"/>
      <c r="C668" s="75"/>
      <c r="D668" s="75"/>
      <c r="F668" s="75"/>
    </row>
    <row r="669" ht="15.75" customHeight="1">
      <c r="A669" s="75"/>
      <c r="B669" s="75"/>
      <c r="C669" s="75"/>
      <c r="D669" s="75"/>
      <c r="F669" s="75"/>
    </row>
    <row r="670" ht="15.75" customHeight="1">
      <c r="A670" s="75"/>
      <c r="B670" s="75"/>
      <c r="C670" s="75"/>
      <c r="D670" s="75"/>
      <c r="F670" s="75"/>
    </row>
    <row r="671" ht="15.75" customHeight="1">
      <c r="A671" s="75"/>
      <c r="B671" s="75"/>
      <c r="C671" s="75"/>
      <c r="D671" s="75"/>
      <c r="F671" s="75"/>
    </row>
    <row r="672" ht="15.75" customHeight="1">
      <c r="A672" s="75"/>
      <c r="B672" s="75"/>
      <c r="C672" s="75"/>
      <c r="D672" s="75"/>
      <c r="F672" s="75"/>
    </row>
    <row r="673" ht="15.75" customHeight="1">
      <c r="A673" s="75"/>
      <c r="B673" s="75"/>
      <c r="C673" s="75"/>
      <c r="D673" s="75"/>
      <c r="F673" s="75"/>
    </row>
    <row r="674" ht="15.75" customHeight="1">
      <c r="A674" s="75"/>
      <c r="B674" s="75"/>
      <c r="C674" s="75"/>
      <c r="D674" s="75"/>
      <c r="F674" s="75"/>
    </row>
    <row r="675" ht="15.75" customHeight="1">
      <c r="A675" s="75"/>
      <c r="B675" s="75"/>
      <c r="C675" s="75"/>
      <c r="D675" s="75"/>
      <c r="F675" s="75"/>
    </row>
    <row r="676" ht="15.75" customHeight="1">
      <c r="A676" s="75"/>
      <c r="B676" s="75"/>
      <c r="C676" s="75"/>
      <c r="D676" s="75"/>
      <c r="F676" s="75"/>
    </row>
    <row r="677" ht="15.75" customHeight="1">
      <c r="A677" s="75"/>
      <c r="B677" s="75"/>
      <c r="C677" s="75"/>
      <c r="D677" s="75"/>
      <c r="F677" s="75"/>
    </row>
    <row r="678" ht="15.75" customHeight="1">
      <c r="A678" s="75"/>
      <c r="B678" s="75"/>
      <c r="C678" s="75"/>
      <c r="D678" s="75"/>
      <c r="F678" s="75"/>
    </row>
    <row r="679" ht="15.75" customHeight="1">
      <c r="A679" s="75"/>
      <c r="B679" s="75"/>
      <c r="C679" s="75"/>
      <c r="D679" s="75"/>
      <c r="F679" s="75"/>
    </row>
    <row r="680" ht="15.75" customHeight="1">
      <c r="A680" s="75"/>
      <c r="B680" s="75"/>
      <c r="C680" s="75"/>
      <c r="D680" s="75"/>
      <c r="F680" s="75"/>
    </row>
    <row r="681" ht="15.75" customHeight="1">
      <c r="A681" s="75"/>
      <c r="B681" s="75"/>
      <c r="C681" s="75"/>
      <c r="D681" s="75"/>
      <c r="F681" s="75"/>
    </row>
    <row r="682" ht="15.75" customHeight="1">
      <c r="A682" s="75"/>
      <c r="B682" s="75"/>
      <c r="C682" s="75"/>
      <c r="D682" s="75"/>
      <c r="F682" s="75"/>
    </row>
    <row r="683" ht="15.75" customHeight="1">
      <c r="A683" s="75"/>
      <c r="B683" s="75"/>
      <c r="C683" s="75"/>
      <c r="D683" s="75"/>
      <c r="F683" s="75"/>
    </row>
    <row r="684" ht="15.75" customHeight="1">
      <c r="A684" s="75"/>
      <c r="B684" s="75"/>
      <c r="C684" s="75"/>
      <c r="D684" s="75"/>
      <c r="F684" s="75"/>
    </row>
    <row r="685" ht="15.75" customHeight="1">
      <c r="A685" s="75"/>
      <c r="B685" s="75"/>
      <c r="C685" s="75"/>
      <c r="D685" s="75"/>
      <c r="F685" s="75"/>
    </row>
    <row r="686" ht="15.75" customHeight="1">
      <c r="A686" s="75"/>
      <c r="B686" s="75"/>
      <c r="C686" s="75"/>
      <c r="D686" s="75"/>
      <c r="F686" s="75"/>
    </row>
    <row r="687" ht="15.75" customHeight="1">
      <c r="A687" s="75"/>
      <c r="B687" s="75"/>
      <c r="C687" s="75"/>
      <c r="D687" s="75"/>
      <c r="F687" s="75"/>
    </row>
    <row r="688" ht="15.75" customHeight="1">
      <c r="A688" s="75"/>
      <c r="B688" s="75"/>
      <c r="C688" s="75"/>
      <c r="D688" s="75"/>
      <c r="F688" s="75"/>
    </row>
    <row r="689" ht="15.75" customHeight="1">
      <c r="A689" s="75"/>
      <c r="B689" s="75"/>
      <c r="C689" s="75"/>
      <c r="D689" s="75"/>
      <c r="F689" s="75"/>
    </row>
    <row r="690" ht="15.75" customHeight="1">
      <c r="A690" s="75"/>
      <c r="B690" s="75"/>
      <c r="C690" s="75"/>
      <c r="D690" s="75"/>
      <c r="F690" s="75"/>
    </row>
    <row r="691" ht="15.75" customHeight="1">
      <c r="A691" s="75"/>
      <c r="B691" s="75"/>
      <c r="C691" s="75"/>
      <c r="D691" s="75"/>
      <c r="F691" s="75"/>
    </row>
    <row r="692" ht="15.75" customHeight="1">
      <c r="A692" s="75"/>
      <c r="B692" s="75"/>
      <c r="C692" s="75"/>
      <c r="D692" s="75"/>
      <c r="F692" s="75"/>
    </row>
    <row r="693" ht="15.75" customHeight="1">
      <c r="A693" s="75"/>
      <c r="B693" s="75"/>
      <c r="C693" s="75"/>
      <c r="D693" s="75"/>
      <c r="F693" s="75"/>
    </row>
    <row r="694" ht="15.75" customHeight="1">
      <c r="A694" s="75"/>
      <c r="B694" s="75"/>
      <c r="C694" s="75"/>
      <c r="D694" s="75"/>
      <c r="F694" s="75"/>
    </row>
    <row r="695" ht="15.75" customHeight="1">
      <c r="A695" s="75"/>
      <c r="B695" s="75"/>
      <c r="C695" s="75"/>
      <c r="D695" s="75"/>
      <c r="F695" s="75"/>
    </row>
    <row r="696" ht="15.75" customHeight="1">
      <c r="A696" s="75"/>
      <c r="B696" s="75"/>
      <c r="C696" s="75"/>
      <c r="D696" s="75"/>
      <c r="F696" s="75"/>
    </row>
    <row r="697" ht="15.75" customHeight="1">
      <c r="A697" s="75"/>
      <c r="B697" s="75"/>
      <c r="C697" s="75"/>
      <c r="D697" s="75"/>
      <c r="F697" s="75"/>
    </row>
    <row r="698" ht="15.75" customHeight="1">
      <c r="A698" s="75"/>
      <c r="B698" s="75"/>
      <c r="C698" s="75"/>
      <c r="D698" s="75"/>
      <c r="F698" s="75"/>
    </row>
    <row r="699" ht="15.75" customHeight="1">
      <c r="A699" s="75"/>
      <c r="B699" s="75"/>
      <c r="C699" s="75"/>
      <c r="D699" s="75"/>
      <c r="F699" s="75"/>
    </row>
    <row r="700" ht="15.75" customHeight="1">
      <c r="A700" s="75"/>
      <c r="B700" s="75"/>
      <c r="C700" s="75"/>
      <c r="D700" s="75"/>
      <c r="F700" s="75"/>
    </row>
    <row r="701" ht="15.75" customHeight="1">
      <c r="A701" s="75"/>
      <c r="B701" s="75"/>
      <c r="C701" s="75"/>
      <c r="D701" s="75"/>
      <c r="F701" s="75"/>
    </row>
    <row r="702" ht="15.75" customHeight="1">
      <c r="A702" s="75"/>
      <c r="B702" s="75"/>
      <c r="C702" s="75"/>
      <c r="D702" s="75"/>
      <c r="F702" s="75"/>
    </row>
    <row r="703" ht="15.75" customHeight="1">
      <c r="A703" s="75"/>
      <c r="B703" s="75"/>
      <c r="C703" s="75"/>
      <c r="D703" s="75"/>
      <c r="F703" s="75"/>
    </row>
    <row r="704" ht="15.75" customHeight="1">
      <c r="A704" s="75"/>
      <c r="B704" s="75"/>
      <c r="C704" s="75"/>
      <c r="D704" s="75"/>
      <c r="F704" s="75"/>
    </row>
    <row r="705" ht="15.75" customHeight="1">
      <c r="A705" s="75"/>
      <c r="B705" s="75"/>
      <c r="C705" s="75"/>
      <c r="D705" s="75"/>
      <c r="F705" s="75"/>
    </row>
    <row r="706" ht="15.75" customHeight="1">
      <c r="A706" s="75"/>
      <c r="B706" s="75"/>
      <c r="C706" s="75"/>
      <c r="D706" s="75"/>
      <c r="F706" s="75"/>
    </row>
    <row r="707" ht="15.75" customHeight="1">
      <c r="A707" s="75"/>
      <c r="B707" s="75"/>
      <c r="C707" s="75"/>
      <c r="D707" s="75"/>
      <c r="F707" s="75"/>
    </row>
    <row r="708" ht="15.75" customHeight="1">
      <c r="A708" s="75"/>
      <c r="B708" s="75"/>
      <c r="C708" s="75"/>
      <c r="D708" s="75"/>
      <c r="F708" s="75"/>
    </row>
    <row r="709" ht="15.75" customHeight="1">
      <c r="A709" s="75"/>
      <c r="B709" s="75"/>
      <c r="C709" s="75"/>
      <c r="D709" s="75"/>
      <c r="F709" s="75"/>
    </row>
    <row r="710" ht="15.75" customHeight="1">
      <c r="A710" s="75"/>
      <c r="B710" s="75"/>
      <c r="C710" s="75"/>
      <c r="D710" s="75"/>
      <c r="F710" s="75"/>
    </row>
    <row r="711" ht="15.75" customHeight="1">
      <c r="A711" s="75"/>
      <c r="B711" s="75"/>
      <c r="C711" s="75"/>
      <c r="D711" s="75"/>
      <c r="F711" s="75"/>
    </row>
    <row r="712" ht="15.75" customHeight="1">
      <c r="A712" s="75"/>
      <c r="B712" s="75"/>
      <c r="C712" s="75"/>
      <c r="D712" s="75"/>
      <c r="F712" s="75"/>
    </row>
    <row r="713" ht="15.75" customHeight="1">
      <c r="A713" s="75"/>
      <c r="B713" s="75"/>
      <c r="C713" s="75"/>
      <c r="D713" s="75"/>
      <c r="F713" s="75"/>
    </row>
    <row r="714" ht="15.75" customHeight="1">
      <c r="A714" s="75"/>
      <c r="B714" s="75"/>
      <c r="C714" s="75"/>
      <c r="D714" s="75"/>
      <c r="F714" s="75"/>
    </row>
    <row r="715" ht="15.75" customHeight="1">
      <c r="A715" s="75"/>
      <c r="B715" s="75"/>
      <c r="C715" s="75"/>
      <c r="D715" s="75"/>
      <c r="F715" s="75"/>
    </row>
    <row r="716" ht="15.75" customHeight="1">
      <c r="A716" s="75"/>
      <c r="B716" s="75"/>
      <c r="C716" s="75"/>
      <c r="D716" s="75"/>
      <c r="F716" s="75"/>
    </row>
    <row r="717" ht="15.75" customHeight="1">
      <c r="A717" s="75"/>
      <c r="B717" s="75"/>
      <c r="C717" s="75"/>
      <c r="D717" s="75"/>
      <c r="F717" s="75"/>
    </row>
    <row r="718" ht="15.75" customHeight="1">
      <c r="A718" s="75"/>
      <c r="B718" s="75"/>
      <c r="C718" s="75"/>
      <c r="D718" s="75"/>
      <c r="F718" s="75"/>
    </row>
    <row r="719" ht="15.75" customHeight="1">
      <c r="A719" s="75"/>
      <c r="B719" s="75"/>
      <c r="C719" s="75"/>
      <c r="D719" s="75"/>
      <c r="F719" s="75"/>
    </row>
    <row r="720" ht="15.75" customHeight="1">
      <c r="A720" s="75"/>
      <c r="B720" s="75"/>
      <c r="C720" s="75"/>
      <c r="D720" s="75"/>
      <c r="F720" s="75"/>
    </row>
    <row r="721" ht="15.75" customHeight="1">
      <c r="A721" s="75"/>
      <c r="B721" s="75"/>
      <c r="C721" s="75"/>
      <c r="D721" s="75"/>
      <c r="F721" s="75"/>
    </row>
    <row r="722" ht="15.75" customHeight="1">
      <c r="A722" s="75"/>
      <c r="B722" s="75"/>
      <c r="C722" s="75"/>
      <c r="D722" s="75"/>
      <c r="F722" s="75"/>
    </row>
    <row r="723" ht="15.75" customHeight="1">
      <c r="A723" s="75"/>
      <c r="B723" s="75"/>
      <c r="C723" s="75"/>
      <c r="D723" s="75"/>
      <c r="F723" s="75"/>
    </row>
    <row r="724" ht="15.75" customHeight="1">
      <c r="A724" s="75"/>
      <c r="B724" s="75"/>
      <c r="C724" s="75"/>
      <c r="D724" s="75"/>
      <c r="F724" s="75"/>
    </row>
    <row r="725" ht="15.75" customHeight="1">
      <c r="A725" s="75"/>
      <c r="B725" s="75"/>
      <c r="C725" s="75"/>
      <c r="D725" s="75"/>
      <c r="F725" s="75"/>
    </row>
    <row r="726" ht="15.75" customHeight="1">
      <c r="A726" s="75"/>
      <c r="B726" s="75"/>
      <c r="C726" s="75"/>
      <c r="D726" s="75"/>
      <c r="F726" s="75"/>
    </row>
    <row r="727" ht="15.75" customHeight="1">
      <c r="A727" s="75"/>
      <c r="B727" s="75"/>
      <c r="C727" s="75"/>
      <c r="D727" s="75"/>
      <c r="F727" s="75"/>
    </row>
    <row r="728" ht="15.75" customHeight="1">
      <c r="A728" s="75"/>
      <c r="B728" s="75"/>
      <c r="C728" s="75"/>
      <c r="D728" s="75"/>
      <c r="F728" s="75"/>
    </row>
    <row r="729" ht="15.75" customHeight="1">
      <c r="A729" s="75"/>
      <c r="B729" s="75"/>
      <c r="C729" s="75"/>
      <c r="D729" s="75"/>
      <c r="F729" s="75"/>
    </row>
    <row r="730" ht="15.75" customHeight="1">
      <c r="A730" s="75"/>
      <c r="B730" s="75"/>
      <c r="C730" s="75"/>
      <c r="D730" s="75"/>
      <c r="F730" s="75"/>
    </row>
    <row r="731" ht="15.75" customHeight="1">
      <c r="A731" s="75"/>
      <c r="B731" s="75"/>
      <c r="C731" s="75"/>
      <c r="D731" s="75"/>
      <c r="F731" s="75"/>
    </row>
    <row r="732" ht="15.75" customHeight="1">
      <c r="A732" s="75"/>
      <c r="B732" s="75"/>
      <c r="C732" s="75"/>
      <c r="D732" s="75"/>
      <c r="F732" s="75"/>
    </row>
    <row r="733" ht="15.75" customHeight="1">
      <c r="A733" s="75"/>
      <c r="B733" s="75"/>
      <c r="C733" s="75"/>
      <c r="D733" s="75"/>
      <c r="F733" s="75"/>
    </row>
    <row r="734" ht="15.75" customHeight="1">
      <c r="A734" s="75"/>
      <c r="B734" s="75"/>
      <c r="C734" s="75"/>
      <c r="D734" s="75"/>
      <c r="F734" s="75"/>
    </row>
    <row r="735" ht="15.75" customHeight="1">
      <c r="A735" s="75"/>
      <c r="B735" s="75"/>
      <c r="C735" s="75"/>
      <c r="D735" s="75"/>
      <c r="F735" s="75"/>
    </row>
    <row r="736" ht="15.75" customHeight="1">
      <c r="A736" s="75"/>
      <c r="B736" s="75"/>
      <c r="C736" s="75"/>
      <c r="D736" s="75"/>
      <c r="F736" s="75"/>
    </row>
    <row r="737" ht="15.75" customHeight="1">
      <c r="A737" s="75"/>
      <c r="B737" s="75"/>
      <c r="C737" s="75"/>
      <c r="D737" s="75"/>
      <c r="F737" s="75"/>
    </row>
    <row r="738" ht="15.75" customHeight="1">
      <c r="A738" s="75"/>
      <c r="B738" s="75"/>
      <c r="C738" s="75"/>
      <c r="D738" s="75"/>
      <c r="F738" s="75"/>
    </row>
    <row r="739" ht="15.75" customHeight="1">
      <c r="A739" s="75"/>
      <c r="B739" s="75"/>
      <c r="C739" s="75"/>
      <c r="D739" s="75"/>
      <c r="F739" s="75"/>
    </row>
    <row r="740" ht="15.75" customHeight="1">
      <c r="A740" s="75"/>
      <c r="B740" s="75"/>
      <c r="C740" s="75"/>
      <c r="D740" s="75"/>
      <c r="F740" s="75"/>
    </row>
    <row r="741" ht="15.75" customHeight="1">
      <c r="A741" s="75"/>
      <c r="B741" s="75"/>
      <c r="C741" s="75"/>
      <c r="D741" s="75"/>
      <c r="F741" s="75"/>
    </row>
    <row r="742" ht="15.75" customHeight="1">
      <c r="A742" s="75"/>
      <c r="B742" s="75"/>
      <c r="C742" s="75"/>
      <c r="D742" s="75"/>
      <c r="F742" s="75"/>
    </row>
    <row r="743" ht="15.75" customHeight="1">
      <c r="A743" s="75"/>
      <c r="B743" s="75"/>
      <c r="C743" s="75"/>
      <c r="D743" s="75"/>
      <c r="F743" s="75"/>
    </row>
    <row r="744" ht="15.75" customHeight="1">
      <c r="A744" s="75"/>
      <c r="B744" s="75"/>
      <c r="C744" s="75"/>
      <c r="D744" s="75"/>
      <c r="F744" s="75"/>
    </row>
    <row r="745" ht="15.75" customHeight="1">
      <c r="A745" s="75"/>
      <c r="B745" s="75"/>
      <c r="C745" s="75"/>
      <c r="D745" s="75"/>
      <c r="F745" s="75"/>
    </row>
    <row r="746" ht="15.75" customHeight="1">
      <c r="A746" s="75"/>
      <c r="B746" s="75"/>
      <c r="C746" s="75"/>
      <c r="D746" s="75"/>
      <c r="F746" s="75"/>
    </row>
    <row r="747" ht="15.75" customHeight="1">
      <c r="A747" s="75"/>
      <c r="B747" s="75"/>
      <c r="C747" s="75"/>
      <c r="D747" s="75"/>
      <c r="F747" s="75"/>
    </row>
    <row r="748" ht="15.75" customHeight="1">
      <c r="A748" s="75"/>
      <c r="B748" s="75"/>
      <c r="C748" s="75"/>
      <c r="D748" s="75"/>
      <c r="F748" s="75"/>
    </row>
    <row r="749" ht="15.75" customHeight="1">
      <c r="A749" s="75"/>
      <c r="B749" s="75"/>
      <c r="C749" s="75"/>
      <c r="D749" s="75"/>
      <c r="F749" s="75"/>
    </row>
    <row r="750" ht="15.75" customHeight="1">
      <c r="A750" s="75"/>
      <c r="B750" s="75"/>
      <c r="C750" s="75"/>
      <c r="D750" s="75"/>
      <c r="F750" s="75"/>
    </row>
    <row r="751" ht="15.75" customHeight="1">
      <c r="A751" s="75"/>
      <c r="B751" s="75"/>
      <c r="C751" s="75"/>
      <c r="D751" s="75"/>
      <c r="F751" s="75"/>
    </row>
    <row r="752" ht="15.75" customHeight="1">
      <c r="A752" s="75"/>
      <c r="B752" s="75"/>
      <c r="C752" s="75"/>
      <c r="D752" s="75"/>
      <c r="F752" s="75"/>
    </row>
    <row r="753" ht="15.75" customHeight="1">
      <c r="A753" s="75"/>
      <c r="B753" s="75"/>
      <c r="C753" s="75"/>
      <c r="D753" s="75"/>
      <c r="F753" s="75"/>
    </row>
    <row r="754" ht="15.75" customHeight="1">
      <c r="A754" s="75"/>
      <c r="B754" s="75"/>
      <c r="C754" s="75"/>
      <c r="D754" s="75"/>
      <c r="F754" s="75"/>
    </row>
    <row r="755" ht="15.75" customHeight="1">
      <c r="A755" s="75"/>
      <c r="B755" s="75"/>
      <c r="C755" s="75"/>
      <c r="D755" s="75"/>
      <c r="F755" s="75"/>
    </row>
    <row r="756" ht="15.75" customHeight="1">
      <c r="A756" s="75"/>
      <c r="B756" s="75"/>
      <c r="C756" s="75"/>
      <c r="D756" s="75"/>
      <c r="F756" s="75"/>
    </row>
    <row r="757" ht="15.75" customHeight="1">
      <c r="A757" s="75"/>
      <c r="B757" s="75"/>
      <c r="C757" s="75"/>
      <c r="D757" s="75"/>
      <c r="F757" s="75"/>
    </row>
    <row r="758" ht="15.75" customHeight="1">
      <c r="A758" s="75"/>
      <c r="B758" s="75"/>
      <c r="C758" s="75"/>
      <c r="D758" s="75"/>
      <c r="F758" s="75"/>
    </row>
    <row r="759" ht="15.75" customHeight="1">
      <c r="A759" s="75"/>
      <c r="B759" s="75"/>
      <c r="C759" s="75"/>
      <c r="D759" s="75"/>
      <c r="F759" s="75"/>
    </row>
    <row r="760" ht="15.75" customHeight="1">
      <c r="A760" s="75"/>
      <c r="B760" s="75"/>
      <c r="C760" s="75"/>
      <c r="D760" s="75"/>
      <c r="F760" s="75"/>
    </row>
    <row r="761" ht="15.75" customHeight="1">
      <c r="A761" s="75"/>
      <c r="B761" s="75"/>
      <c r="C761" s="75"/>
      <c r="D761" s="75"/>
      <c r="F761" s="75"/>
    </row>
    <row r="762" ht="15.75" customHeight="1">
      <c r="A762" s="75"/>
      <c r="B762" s="75"/>
      <c r="C762" s="75"/>
      <c r="D762" s="75"/>
      <c r="F762" s="75"/>
    </row>
    <row r="763" ht="15.75" customHeight="1">
      <c r="A763" s="75"/>
      <c r="B763" s="75"/>
      <c r="C763" s="75"/>
      <c r="D763" s="75"/>
      <c r="F763" s="75"/>
    </row>
    <row r="764" ht="15.75" customHeight="1">
      <c r="A764" s="75"/>
      <c r="B764" s="75"/>
      <c r="C764" s="75"/>
      <c r="D764" s="75"/>
      <c r="F764" s="75"/>
    </row>
    <row r="765" ht="15.75" customHeight="1">
      <c r="A765" s="75"/>
      <c r="B765" s="75"/>
      <c r="C765" s="75"/>
      <c r="D765" s="75"/>
      <c r="F765" s="75"/>
    </row>
    <row r="766" ht="15.75" customHeight="1">
      <c r="A766" s="75"/>
      <c r="B766" s="75"/>
      <c r="C766" s="75"/>
      <c r="D766" s="75"/>
      <c r="F766" s="75"/>
    </row>
    <row r="767" ht="15.75" customHeight="1">
      <c r="A767" s="75"/>
      <c r="B767" s="75"/>
      <c r="C767" s="75"/>
      <c r="D767" s="75"/>
      <c r="F767" s="75"/>
    </row>
    <row r="768" ht="15.75" customHeight="1">
      <c r="A768" s="75"/>
      <c r="B768" s="75"/>
      <c r="C768" s="75"/>
      <c r="D768" s="75"/>
      <c r="F768" s="75"/>
    </row>
    <row r="769" ht="15.75" customHeight="1">
      <c r="A769" s="75"/>
      <c r="B769" s="75"/>
      <c r="C769" s="75"/>
      <c r="D769" s="75"/>
      <c r="F769" s="75"/>
    </row>
    <row r="770" ht="15.75" customHeight="1">
      <c r="A770" s="75"/>
      <c r="B770" s="75"/>
      <c r="C770" s="75"/>
      <c r="D770" s="75"/>
      <c r="F770" s="75"/>
    </row>
    <row r="771" ht="15.75" customHeight="1">
      <c r="A771" s="75"/>
      <c r="B771" s="75"/>
      <c r="C771" s="75"/>
      <c r="D771" s="75"/>
      <c r="F771" s="75"/>
    </row>
    <row r="772" ht="15.75" customHeight="1">
      <c r="A772" s="75"/>
      <c r="B772" s="75"/>
      <c r="C772" s="75"/>
      <c r="D772" s="75"/>
      <c r="F772" s="75"/>
    </row>
    <row r="773" ht="15.75" customHeight="1">
      <c r="A773" s="75"/>
      <c r="B773" s="75"/>
      <c r="C773" s="75"/>
      <c r="D773" s="75"/>
      <c r="F773" s="75"/>
    </row>
    <row r="774" ht="15.75" customHeight="1">
      <c r="A774" s="75"/>
      <c r="B774" s="75"/>
      <c r="C774" s="75"/>
      <c r="D774" s="75"/>
      <c r="F774" s="75"/>
    </row>
    <row r="775" ht="15.75" customHeight="1">
      <c r="A775" s="75"/>
      <c r="B775" s="75"/>
      <c r="C775" s="75"/>
      <c r="D775" s="75"/>
      <c r="F775" s="75"/>
    </row>
    <row r="776" ht="15.75" customHeight="1">
      <c r="A776" s="75"/>
      <c r="B776" s="75"/>
      <c r="C776" s="75"/>
      <c r="D776" s="75"/>
      <c r="F776" s="75"/>
    </row>
    <row r="777" ht="15.75" customHeight="1">
      <c r="A777" s="75"/>
      <c r="B777" s="75"/>
      <c r="C777" s="75"/>
      <c r="D777" s="75"/>
      <c r="F777" s="75"/>
    </row>
    <row r="778" ht="15.75" customHeight="1">
      <c r="A778" s="75"/>
      <c r="B778" s="75"/>
      <c r="C778" s="75"/>
      <c r="D778" s="75"/>
      <c r="F778" s="75"/>
    </row>
    <row r="779" ht="15.75" customHeight="1">
      <c r="A779" s="75"/>
      <c r="B779" s="75"/>
      <c r="C779" s="75"/>
      <c r="D779" s="75"/>
      <c r="F779" s="75"/>
    </row>
    <row r="780" ht="15.75" customHeight="1">
      <c r="A780" s="75"/>
      <c r="B780" s="75"/>
      <c r="C780" s="75"/>
      <c r="D780" s="75"/>
      <c r="F780" s="75"/>
    </row>
    <row r="781" ht="15.75" customHeight="1">
      <c r="A781" s="75"/>
      <c r="B781" s="75"/>
      <c r="C781" s="75"/>
      <c r="D781" s="75"/>
      <c r="F781" s="75"/>
    </row>
    <row r="782" ht="15.75" customHeight="1">
      <c r="A782" s="75"/>
      <c r="B782" s="75"/>
      <c r="C782" s="75"/>
      <c r="D782" s="75"/>
      <c r="F782" s="75"/>
    </row>
    <row r="783" ht="15.75" customHeight="1">
      <c r="A783" s="75"/>
      <c r="B783" s="75"/>
      <c r="C783" s="75"/>
      <c r="D783" s="75"/>
      <c r="F783" s="75"/>
    </row>
    <row r="784" ht="15.75" customHeight="1">
      <c r="A784" s="75"/>
      <c r="B784" s="75"/>
      <c r="C784" s="75"/>
      <c r="D784" s="75"/>
      <c r="F784" s="75"/>
    </row>
    <row r="785" ht="15.75" customHeight="1">
      <c r="A785" s="75"/>
      <c r="B785" s="75"/>
      <c r="C785" s="75"/>
      <c r="D785" s="75"/>
      <c r="F785" s="75"/>
    </row>
    <row r="786" ht="15.75" customHeight="1">
      <c r="A786" s="75"/>
      <c r="B786" s="75"/>
      <c r="C786" s="75"/>
      <c r="D786" s="75"/>
      <c r="F786" s="75"/>
    </row>
    <row r="787" ht="15.75" customHeight="1">
      <c r="A787" s="75"/>
      <c r="B787" s="75"/>
      <c r="C787" s="75"/>
      <c r="D787" s="75"/>
      <c r="F787" s="75"/>
    </row>
    <row r="788" ht="15.75" customHeight="1">
      <c r="A788" s="75"/>
      <c r="B788" s="75"/>
      <c r="C788" s="75"/>
      <c r="D788" s="75"/>
      <c r="F788" s="75"/>
    </row>
    <row r="789" ht="15.75" customHeight="1">
      <c r="A789" s="75"/>
      <c r="B789" s="75"/>
      <c r="C789" s="75"/>
      <c r="D789" s="75"/>
      <c r="F789" s="75"/>
    </row>
    <row r="790" ht="15.75" customHeight="1">
      <c r="A790" s="75"/>
      <c r="B790" s="75"/>
      <c r="C790" s="75"/>
      <c r="D790" s="75"/>
      <c r="F790" s="75"/>
    </row>
    <row r="791" ht="15.75" customHeight="1">
      <c r="A791" s="75"/>
      <c r="B791" s="75"/>
      <c r="C791" s="75"/>
      <c r="D791" s="75"/>
      <c r="F791" s="75"/>
    </row>
    <row r="792" ht="15.75" customHeight="1">
      <c r="A792" s="75"/>
      <c r="B792" s="75"/>
      <c r="C792" s="75"/>
      <c r="D792" s="75"/>
      <c r="F792" s="75"/>
    </row>
    <row r="793" ht="15.75" customHeight="1">
      <c r="A793" s="75"/>
      <c r="B793" s="75"/>
      <c r="C793" s="75"/>
      <c r="D793" s="75"/>
      <c r="F793" s="75"/>
    </row>
    <row r="794" ht="15.75" customHeight="1">
      <c r="A794" s="75"/>
      <c r="B794" s="75"/>
      <c r="C794" s="75"/>
      <c r="D794" s="75"/>
      <c r="F794" s="75"/>
    </row>
    <row r="795" ht="15.75" customHeight="1">
      <c r="A795" s="75"/>
      <c r="B795" s="75"/>
      <c r="C795" s="75"/>
      <c r="D795" s="75"/>
      <c r="F795" s="75"/>
    </row>
    <row r="796" ht="15.75" customHeight="1">
      <c r="A796" s="75"/>
      <c r="B796" s="75"/>
      <c r="C796" s="75"/>
      <c r="D796" s="75"/>
      <c r="F796" s="75"/>
    </row>
    <row r="797" ht="15.75" customHeight="1">
      <c r="A797" s="75"/>
      <c r="B797" s="75"/>
      <c r="C797" s="75"/>
      <c r="D797" s="75"/>
      <c r="F797" s="75"/>
    </row>
    <row r="798" ht="15.75" customHeight="1">
      <c r="A798" s="75"/>
      <c r="B798" s="75"/>
      <c r="C798" s="75"/>
      <c r="D798" s="75"/>
      <c r="F798" s="75"/>
    </row>
    <row r="799" ht="15.75" customHeight="1">
      <c r="A799" s="75"/>
      <c r="B799" s="75"/>
      <c r="C799" s="75"/>
      <c r="D799" s="75"/>
      <c r="F799" s="75"/>
    </row>
    <row r="800" ht="15.75" customHeight="1">
      <c r="A800" s="75"/>
      <c r="B800" s="75"/>
      <c r="C800" s="75"/>
      <c r="D800" s="75"/>
      <c r="F800" s="75"/>
    </row>
    <row r="801" ht="15.75" customHeight="1">
      <c r="A801" s="75"/>
      <c r="B801" s="75"/>
      <c r="C801" s="75"/>
      <c r="D801" s="75"/>
      <c r="F801" s="75"/>
    </row>
    <row r="802" ht="15.75" customHeight="1">
      <c r="A802" s="75"/>
      <c r="B802" s="75"/>
      <c r="C802" s="75"/>
      <c r="D802" s="75"/>
      <c r="F802" s="75"/>
    </row>
    <row r="803" ht="15.75" customHeight="1">
      <c r="A803" s="75"/>
      <c r="B803" s="75"/>
      <c r="C803" s="75"/>
      <c r="D803" s="75"/>
      <c r="F803" s="75"/>
    </row>
    <row r="804" ht="15.75" customHeight="1">
      <c r="A804" s="75"/>
      <c r="B804" s="75"/>
      <c r="C804" s="75"/>
      <c r="D804" s="75"/>
      <c r="F804" s="75"/>
    </row>
    <row r="805" ht="15.75" customHeight="1">
      <c r="A805" s="75"/>
      <c r="B805" s="75"/>
      <c r="C805" s="75"/>
      <c r="D805" s="75"/>
      <c r="F805" s="75"/>
    </row>
    <row r="806" ht="15.75" customHeight="1">
      <c r="A806" s="75"/>
      <c r="B806" s="75"/>
      <c r="C806" s="75"/>
      <c r="D806" s="75"/>
      <c r="F806" s="75"/>
    </row>
    <row r="807" ht="15.75" customHeight="1">
      <c r="A807" s="75"/>
      <c r="B807" s="75"/>
      <c r="C807" s="75"/>
      <c r="D807" s="75"/>
      <c r="F807" s="75"/>
    </row>
    <row r="808" ht="15.75" customHeight="1">
      <c r="A808" s="75"/>
      <c r="B808" s="75"/>
      <c r="C808" s="75"/>
      <c r="D808" s="75"/>
      <c r="F808" s="75"/>
    </row>
    <row r="809" ht="15.75" customHeight="1">
      <c r="A809" s="75"/>
      <c r="B809" s="75"/>
      <c r="C809" s="75"/>
      <c r="D809" s="75"/>
      <c r="F809" s="75"/>
    </row>
    <row r="810" ht="15.75" customHeight="1">
      <c r="A810" s="75"/>
      <c r="B810" s="75"/>
      <c r="C810" s="75"/>
      <c r="D810" s="75"/>
      <c r="F810" s="75"/>
    </row>
    <row r="811" ht="15.75" customHeight="1">
      <c r="A811" s="75"/>
      <c r="B811" s="75"/>
      <c r="C811" s="75"/>
      <c r="D811" s="75"/>
      <c r="F811" s="75"/>
    </row>
    <row r="812" ht="15.75" customHeight="1">
      <c r="A812" s="75"/>
      <c r="B812" s="75"/>
      <c r="C812" s="75"/>
      <c r="D812" s="75"/>
      <c r="F812" s="75"/>
    </row>
    <row r="813" ht="15.75" customHeight="1">
      <c r="A813" s="75"/>
      <c r="B813" s="75"/>
      <c r="C813" s="75"/>
      <c r="D813" s="75"/>
      <c r="F813" s="75"/>
    </row>
    <row r="814" ht="15.75" customHeight="1">
      <c r="A814" s="75"/>
      <c r="B814" s="75"/>
      <c r="C814" s="75"/>
      <c r="D814" s="75"/>
      <c r="F814" s="75"/>
    </row>
    <row r="815" ht="15.75" customHeight="1">
      <c r="A815" s="75"/>
      <c r="B815" s="75"/>
      <c r="C815" s="75"/>
      <c r="D815" s="75"/>
      <c r="F815" s="75"/>
    </row>
    <row r="816" ht="15.75" customHeight="1">
      <c r="A816" s="75"/>
      <c r="B816" s="75"/>
      <c r="C816" s="75"/>
      <c r="D816" s="75"/>
      <c r="F816" s="75"/>
    </row>
    <row r="817" ht="15.75" customHeight="1">
      <c r="A817" s="75"/>
      <c r="B817" s="75"/>
      <c r="C817" s="75"/>
      <c r="D817" s="75"/>
      <c r="F817" s="75"/>
    </row>
    <row r="818" ht="15.75" customHeight="1">
      <c r="A818" s="75"/>
      <c r="B818" s="75"/>
      <c r="C818" s="75"/>
      <c r="D818" s="75"/>
      <c r="F818" s="75"/>
    </row>
    <row r="819" ht="15.75" customHeight="1">
      <c r="A819" s="75"/>
      <c r="B819" s="75"/>
      <c r="C819" s="75"/>
      <c r="D819" s="75"/>
      <c r="F819" s="75"/>
    </row>
    <row r="820" ht="15.75" customHeight="1">
      <c r="A820" s="75"/>
      <c r="B820" s="75"/>
      <c r="C820" s="75"/>
      <c r="D820" s="75"/>
      <c r="F820" s="75"/>
    </row>
    <row r="821" ht="15.75" customHeight="1">
      <c r="A821" s="75"/>
      <c r="B821" s="75"/>
      <c r="C821" s="75"/>
      <c r="D821" s="75"/>
      <c r="F821" s="75"/>
    </row>
    <row r="822" ht="15.75" customHeight="1">
      <c r="A822" s="75"/>
      <c r="B822" s="75"/>
      <c r="C822" s="75"/>
      <c r="D822" s="75"/>
      <c r="F822" s="75"/>
    </row>
    <row r="823" ht="15.75" customHeight="1">
      <c r="A823" s="75"/>
      <c r="B823" s="75"/>
      <c r="C823" s="75"/>
      <c r="D823" s="75"/>
      <c r="F823" s="75"/>
    </row>
    <row r="824" ht="15.75" customHeight="1">
      <c r="A824" s="75"/>
      <c r="B824" s="75"/>
      <c r="C824" s="75"/>
      <c r="D824" s="75"/>
      <c r="F824" s="75"/>
    </row>
    <row r="825" ht="15.75" customHeight="1">
      <c r="A825" s="75"/>
      <c r="B825" s="75"/>
      <c r="C825" s="75"/>
      <c r="D825" s="75"/>
      <c r="F825" s="75"/>
    </row>
    <row r="826" ht="15.75" customHeight="1">
      <c r="A826" s="75"/>
      <c r="B826" s="75"/>
      <c r="C826" s="75"/>
      <c r="D826" s="75"/>
      <c r="F826" s="75"/>
    </row>
    <row r="827" ht="15.75" customHeight="1">
      <c r="A827" s="75"/>
      <c r="B827" s="75"/>
      <c r="C827" s="75"/>
      <c r="D827" s="75"/>
      <c r="F827" s="75"/>
    </row>
    <row r="828" ht="15.75" customHeight="1">
      <c r="A828" s="75"/>
      <c r="B828" s="75"/>
      <c r="C828" s="75"/>
      <c r="D828" s="75"/>
      <c r="F828" s="75"/>
    </row>
    <row r="829" ht="15.75" customHeight="1">
      <c r="A829" s="75"/>
      <c r="B829" s="75"/>
      <c r="C829" s="75"/>
      <c r="D829" s="75"/>
      <c r="F829" s="75"/>
    </row>
    <row r="830" ht="15.75" customHeight="1">
      <c r="A830" s="75"/>
      <c r="B830" s="75"/>
      <c r="C830" s="75"/>
      <c r="D830" s="75"/>
      <c r="F830" s="75"/>
    </row>
    <row r="831" ht="15.75" customHeight="1">
      <c r="A831" s="75"/>
      <c r="B831" s="75"/>
      <c r="C831" s="75"/>
      <c r="D831" s="75"/>
      <c r="F831" s="75"/>
    </row>
    <row r="832" ht="15.75" customHeight="1">
      <c r="A832" s="75"/>
      <c r="B832" s="75"/>
      <c r="C832" s="75"/>
      <c r="D832" s="75"/>
      <c r="F832" s="75"/>
    </row>
    <row r="833" ht="15.75" customHeight="1">
      <c r="A833" s="75"/>
      <c r="B833" s="75"/>
      <c r="C833" s="75"/>
      <c r="D833" s="75"/>
      <c r="F833" s="75"/>
    </row>
    <row r="834" ht="15.75" customHeight="1">
      <c r="A834" s="75"/>
      <c r="B834" s="75"/>
      <c r="C834" s="75"/>
      <c r="D834" s="75"/>
      <c r="F834" s="75"/>
    </row>
    <row r="835" ht="15.75" customHeight="1">
      <c r="A835" s="75"/>
      <c r="B835" s="75"/>
      <c r="C835" s="75"/>
      <c r="D835" s="75"/>
      <c r="F835" s="75"/>
    </row>
    <row r="836" ht="15.75" customHeight="1">
      <c r="A836" s="75"/>
      <c r="B836" s="75"/>
      <c r="C836" s="75"/>
      <c r="D836" s="75"/>
      <c r="F836" s="75"/>
    </row>
    <row r="837" ht="15.75" customHeight="1">
      <c r="A837" s="75"/>
      <c r="B837" s="75"/>
      <c r="C837" s="75"/>
      <c r="D837" s="75"/>
      <c r="F837" s="75"/>
    </row>
    <row r="838" ht="15.75" customHeight="1">
      <c r="A838" s="75"/>
      <c r="B838" s="75"/>
      <c r="C838" s="75"/>
      <c r="D838" s="75"/>
      <c r="F838" s="75"/>
    </row>
    <row r="839" ht="15.75" customHeight="1">
      <c r="A839" s="75"/>
      <c r="B839" s="75"/>
      <c r="C839" s="75"/>
      <c r="D839" s="75"/>
      <c r="F839" s="75"/>
    </row>
    <row r="840" ht="15.75" customHeight="1">
      <c r="A840" s="75"/>
      <c r="B840" s="75"/>
      <c r="C840" s="75"/>
      <c r="D840" s="75"/>
      <c r="F840" s="75"/>
    </row>
    <row r="841" ht="15.75" customHeight="1">
      <c r="A841" s="75"/>
      <c r="B841" s="75"/>
      <c r="C841" s="75"/>
      <c r="D841" s="75"/>
      <c r="F841" s="75"/>
    </row>
    <row r="842" ht="15.75" customHeight="1">
      <c r="A842" s="75"/>
      <c r="B842" s="75"/>
      <c r="C842" s="75"/>
      <c r="D842" s="75"/>
      <c r="F842" s="75"/>
    </row>
    <row r="843" ht="15.75" customHeight="1">
      <c r="A843" s="75"/>
      <c r="B843" s="75"/>
      <c r="C843" s="75"/>
      <c r="D843" s="75"/>
      <c r="F843" s="75"/>
    </row>
    <row r="844" ht="15.75" customHeight="1">
      <c r="A844" s="75"/>
      <c r="B844" s="75"/>
      <c r="C844" s="75"/>
      <c r="D844" s="75"/>
      <c r="F844" s="75"/>
    </row>
    <row r="845" ht="15.75" customHeight="1">
      <c r="A845" s="75"/>
      <c r="B845" s="75"/>
      <c r="C845" s="75"/>
      <c r="D845" s="75"/>
      <c r="F845" s="75"/>
    </row>
    <row r="846" ht="15.75" customHeight="1">
      <c r="A846" s="75"/>
      <c r="B846" s="75"/>
      <c r="C846" s="75"/>
      <c r="D846" s="75"/>
      <c r="F846" s="75"/>
    </row>
    <row r="847" ht="15.75" customHeight="1">
      <c r="A847" s="75"/>
      <c r="B847" s="75"/>
      <c r="C847" s="75"/>
      <c r="D847" s="75"/>
      <c r="F847" s="75"/>
    </row>
    <row r="848" ht="15.75" customHeight="1">
      <c r="A848" s="75"/>
      <c r="B848" s="75"/>
      <c r="C848" s="75"/>
      <c r="D848" s="75"/>
      <c r="F848" s="75"/>
    </row>
    <row r="849" ht="15.75" customHeight="1">
      <c r="A849" s="75"/>
      <c r="B849" s="75"/>
      <c r="C849" s="75"/>
      <c r="D849" s="75"/>
      <c r="F849" s="75"/>
    </row>
    <row r="850" ht="15.75" customHeight="1">
      <c r="A850" s="75"/>
      <c r="B850" s="75"/>
      <c r="C850" s="75"/>
      <c r="D850" s="75"/>
      <c r="F850" s="75"/>
    </row>
    <row r="851" ht="15.75" customHeight="1">
      <c r="A851" s="75"/>
      <c r="B851" s="75"/>
      <c r="C851" s="75"/>
      <c r="D851" s="75"/>
      <c r="F851" s="75"/>
    </row>
    <row r="852" ht="15.75" customHeight="1">
      <c r="A852" s="75"/>
      <c r="B852" s="75"/>
      <c r="C852" s="75"/>
      <c r="D852" s="75"/>
      <c r="F852" s="75"/>
    </row>
    <row r="853" ht="15.75" customHeight="1">
      <c r="A853" s="75"/>
      <c r="B853" s="75"/>
      <c r="C853" s="75"/>
      <c r="D853" s="75"/>
      <c r="F853" s="75"/>
    </row>
    <row r="854" ht="15.75" customHeight="1">
      <c r="A854" s="75"/>
      <c r="B854" s="75"/>
      <c r="C854" s="75"/>
      <c r="D854" s="75"/>
      <c r="F854" s="75"/>
    </row>
    <row r="855" ht="15.75" customHeight="1">
      <c r="A855" s="75"/>
      <c r="B855" s="75"/>
      <c r="C855" s="75"/>
      <c r="D855" s="75"/>
      <c r="F855" s="75"/>
    </row>
    <row r="856" ht="15.75" customHeight="1">
      <c r="A856" s="75"/>
      <c r="B856" s="75"/>
      <c r="C856" s="75"/>
      <c r="D856" s="75"/>
      <c r="F856" s="75"/>
    </row>
    <row r="857" ht="15.75" customHeight="1">
      <c r="A857" s="75"/>
      <c r="B857" s="75"/>
      <c r="C857" s="75"/>
      <c r="D857" s="75"/>
      <c r="F857" s="75"/>
    </row>
    <row r="858" ht="15.75" customHeight="1">
      <c r="A858" s="75"/>
      <c r="B858" s="75"/>
      <c r="C858" s="75"/>
      <c r="D858" s="75"/>
      <c r="F858" s="75"/>
    </row>
    <row r="859" ht="15.75" customHeight="1">
      <c r="A859" s="75"/>
      <c r="B859" s="75"/>
      <c r="C859" s="75"/>
      <c r="D859" s="75"/>
      <c r="F859" s="75"/>
    </row>
    <row r="860" ht="15.75" customHeight="1">
      <c r="A860" s="75"/>
      <c r="B860" s="75"/>
      <c r="C860" s="75"/>
      <c r="D860" s="75"/>
      <c r="F860" s="75"/>
    </row>
    <row r="861" ht="15.75" customHeight="1">
      <c r="A861" s="75"/>
      <c r="B861" s="75"/>
      <c r="C861" s="75"/>
      <c r="D861" s="75"/>
      <c r="F861" s="75"/>
    </row>
    <row r="862" ht="15.75" customHeight="1">
      <c r="A862" s="75"/>
      <c r="B862" s="75"/>
      <c r="C862" s="75"/>
      <c r="D862" s="75"/>
      <c r="F862" s="75"/>
    </row>
    <row r="863" ht="15.75" customHeight="1">
      <c r="A863" s="75"/>
      <c r="B863" s="75"/>
      <c r="C863" s="75"/>
      <c r="D863" s="75"/>
      <c r="F863" s="75"/>
    </row>
    <row r="864" ht="15.75" customHeight="1">
      <c r="A864" s="75"/>
      <c r="B864" s="75"/>
      <c r="C864" s="75"/>
      <c r="D864" s="75"/>
      <c r="F864" s="75"/>
    </row>
    <row r="865" ht="15.75" customHeight="1">
      <c r="A865" s="75"/>
      <c r="B865" s="75"/>
      <c r="C865" s="75"/>
      <c r="D865" s="75"/>
      <c r="F865" s="75"/>
    </row>
    <row r="866" ht="15.75" customHeight="1">
      <c r="A866" s="75"/>
      <c r="B866" s="75"/>
      <c r="C866" s="75"/>
      <c r="D866" s="75"/>
      <c r="F866" s="75"/>
    </row>
    <row r="867" ht="15.75" customHeight="1">
      <c r="A867" s="75"/>
      <c r="B867" s="75"/>
      <c r="C867" s="75"/>
      <c r="D867" s="75"/>
      <c r="F867" s="75"/>
    </row>
    <row r="868" ht="15.75" customHeight="1">
      <c r="A868" s="75"/>
      <c r="B868" s="75"/>
      <c r="C868" s="75"/>
      <c r="D868" s="75"/>
      <c r="F868" s="75"/>
    </row>
    <row r="869" ht="15.75" customHeight="1">
      <c r="A869" s="75"/>
      <c r="B869" s="75"/>
      <c r="C869" s="75"/>
      <c r="D869" s="75"/>
      <c r="F869" s="75"/>
    </row>
    <row r="870" ht="15.75" customHeight="1">
      <c r="A870" s="75"/>
      <c r="B870" s="75"/>
      <c r="C870" s="75"/>
      <c r="D870" s="75"/>
      <c r="F870" s="75"/>
    </row>
    <row r="871" ht="15.75" customHeight="1">
      <c r="A871" s="75"/>
      <c r="B871" s="75"/>
      <c r="C871" s="75"/>
      <c r="D871" s="75"/>
      <c r="F871" s="75"/>
    </row>
    <row r="872" ht="15.75" customHeight="1">
      <c r="A872" s="75"/>
      <c r="B872" s="75"/>
      <c r="C872" s="75"/>
      <c r="D872" s="75"/>
      <c r="F872" s="75"/>
    </row>
    <row r="873" ht="15.75" customHeight="1">
      <c r="A873" s="75"/>
      <c r="B873" s="75"/>
      <c r="C873" s="75"/>
      <c r="D873" s="75"/>
      <c r="F873" s="75"/>
    </row>
    <row r="874" ht="15.75" customHeight="1">
      <c r="A874" s="75"/>
      <c r="B874" s="75"/>
      <c r="C874" s="75"/>
      <c r="D874" s="75"/>
      <c r="F874" s="75"/>
    </row>
    <row r="875" ht="15.75" customHeight="1">
      <c r="A875" s="75"/>
      <c r="B875" s="75"/>
      <c r="C875" s="75"/>
      <c r="D875" s="75"/>
      <c r="F875" s="75"/>
    </row>
    <row r="876" ht="15.75" customHeight="1">
      <c r="A876" s="75"/>
      <c r="B876" s="75"/>
      <c r="C876" s="75"/>
      <c r="D876" s="75"/>
      <c r="F876" s="75"/>
    </row>
    <row r="877" ht="15.75" customHeight="1">
      <c r="A877" s="75"/>
      <c r="B877" s="75"/>
      <c r="C877" s="75"/>
      <c r="D877" s="75"/>
      <c r="F877" s="75"/>
    </row>
    <row r="878" ht="15.75" customHeight="1">
      <c r="A878" s="75"/>
      <c r="B878" s="75"/>
      <c r="C878" s="75"/>
      <c r="D878" s="75"/>
      <c r="F878" s="75"/>
    </row>
    <row r="879" ht="15.75" customHeight="1">
      <c r="A879" s="75"/>
      <c r="B879" s="75"/>
      <c r="C879" s="75"/>
      <c r="D879" s="75"/>
      <c r="F879" s="75"/>
    </row>
    <row r="880" ht="15.75" customHeight="1">
      <c r="A880" s="75"/>
      <c r="B880" s="75"/>
      <c r="C880" s="75"/>
      <c r="D880" s="75"/>
      <c r="F880" s="75"/>
    </row>
    <row r="881" ht="15.75" customHeight="1">
      <c r="A881" s="75"/>
      <c r="B881" s="75"/>
      <c r="C881" s="75"/>
      <c r="D881" s="75"/>
      <c r="F881" s="75"/>
    </row>
    <row r="882" ht="15.75" customHeight="1">
      <c r="A882" s="75"/>
      <c r="B882" s="75"/>
      <c r="C882" s="75"/>
      <c r="D882" s="75"/>
      <c r="F882" s="75"/>
    </row>
    <row r="883" ht="15.75" customHeight="1">
      <c r="A883" s="75"/>
      <c r="B883" s="75"/>
      <c r="C883" s="75"/>
      <c r="D883" s="75"/>
      <c r="F883" s="75"/>
    </row>
    <row r="884" ht="15.75" customHeight="1">
      <c r="A884" s="75"/>
      <c r="B884" s="75"/>
      <c r="C884" s="75"/>
      <c r="D884" s="75"/>
      <c r="F884" s="75"/>
    </row>
    <row r="885" ht="15.75" customHeight="1">
      <c r="A885" s="75"/>
      <c r="B885" s="75"/>
      <c r="C885" s="75"/>
      <c r="D885" s="75"/>
      <c r="F885" s="75"/>
    </row>
    <row r="886" ht="15.75" customHeight="1">
      <c r="A886" s="75"/>
      <c r="B886" s="75"/>
      <c r="C886" s="75"/>
      <c r="D886" s="75"/>
      <c r="F886" s="75"/>
    </row>
    <row r="887" ht="15.75" customHeight="1">
      <c r="A887" s="75"/>
      <c r="B887" s="75"/>
      <c r="C887" s="75"/>
      <c r="D887" s="75"/>
      <c r="F887" s="75"/>
    </row>
    <row r="888" ht="15.75" customHeight="1">
      <c r="A888" s="75"/>
      <c r="B888" s="75"/>
      <c r="C888" s="75"/>
      <c r="D888" s="75"/>
      <c r="F888" s="75"/>
    </row>
    <row r="889" ht="15.75" customHeight="1">
      <c r="A889" s="75"/>
      <c r="B889" s="75"/>
      <c r="C889" s="75"/>
      <c r="D889" s="75"/>
      <c r="F889" s="75"/>
    </row>
    <row r="890" ht="15.75" customHeight="1">
      <c r="A890" s="75"/>
      <c r="B890" s="75"/>
      <c r="C890" s="75"/>
      <c r="D890" s="75"/>
      <c r="F890" s="75"/>
    </row>
    <row r="891" ht="15.75" customHeight="1">
      <c r="A891" s="75"/>
      <c r="B891" s="75"/>
      <c r="C891" s="75"/>
      <c r="D891" s="75"/>
      <c r="F891" s="75"/>
    </row>
    <row r="892" ht="15.75" customHeight="1">
      <c r="A892" s="75"/>
      <c r="B892" s="75"/>
      <c r="C892" s="75"/>
      <c r="D892" s="75"/>
      <c r="F892" s="75"/>
    </row>
    <row r="893" ht="15.75" customHeight="1">
      <c r="A893" s="75"/>
      <c r="B893" s="75"/>
      <c r="C893" s="75"/>
      <c r="D893" s="75"/>
      <c r="F893" s="75"/>
    </row>
    <row r="894" ht="15.75" customHeight="1">
      <c r="A894" s="75"/>
      <c r="B894" s="75"/>
      <c r="C894" s="75"/>
      <c r="D894" s="75"/>
      <c r="F894" s="75"/>
    </row>
    <row r="895" ht="15.75" customHeight="1">
      <c r="A895" s="75"/>
      <c r="B895" s="75"/>
      <c r="C895" s="75"/>
      <c r="D895" s="75"/>
      <c r="F895" s="75"/>
    </row>
    <row r="896" ht="15.75" customHeight="1">
      <c r="A896" s="75"/>
      <c r="B896" s="75"/>
      <c r="C896" s="75"/>
      <c r="D896" s="75"/>
      <c r="F896" s="75"/>
    </row>
    <row r="897" ht="15.75" customHeight="1">
      <c r="A897" s="75"/>
      <c r="B897" s="75"/>
      <c r="C897" s="75"/>
      <c r="D897" s="75"/>
      <c r="F897" s="75"/>
    </row>
    <row r="898" ht="15.75" customHeight="1">
      <c r="A898" s="75"/>
      <c r="B898" s="75"/>
      <c r="C898" s="75"/>
      <c r="D898" s="75"/>
      <c r="F898" s="75"/>
    </row>
    <row r="899" ht="15.75" customHeight="1">
      <c r="A899" s="75"/>
      <c r="B899" s="75"/>
      <c r="C899" s="75"/>
      <c r="D899" s="75"/>
      <c r="F899" s="75"/>
    </row>
    <row r="900" ht="15.75" customHeight="1">
      <c r="A900" s="75"/>
      <c r="B900" s="75"/>
      <c r="C900" s="75"/>
      <c r="D900" s="75"/>
      <c r="F900" s="75"/>
    </row>
    <row r="901" ht="15.75" customHeight="1">
      <c r="A901" s="75"/>
      <c r="B901" s="75"/>
      <c r="C901" s="75"/>
      <c r="D901" s="75"/>
      <c r="F901" s="75"/>
    </row>
    <row r="902" ht="15.75" customHeight="1">
      <c r="A902" s="75"/>
      <c r="B902" s="75"/>
      <c r="C902" s="75"/>
      <c r="D902" s="75"/>
      <c r="F902" s="75"/>
    </row>
    <row r="903" ht="15.75" customHeight="1">
      <c r="A903" s="75"/>
      <c r="B903" s="75"/>
      <c r="C903" s="75"/>
      <c r="D903" s="75"/>
      <c r="F903" s="75"/>
    </row>
    <row r="904" ht="15.75" customHeight="1">
      <c r="A904" s="75"/>
      <c r="B904" s="75"/>
      <c r="C904" s="75"/>
      <c r="D904" s="75"/>
      <c r="F904" s="75"/>
    </row>
    <row r="905" ht="15.75" customHeight="1">
      <c r="A905" s="75"/>
      <c r="B905" s="75"/>
      <c r="C905" s="75"/>
      <c r="D905" s="75"/>
      <c r="F905" s="75"/>
    </row>
    <row r="906" ht="15.75" customHeight="1">
      <c r="A906" s="75"/>
      <c r="B906" s="75"/>
      <c r="C906" s="75"/>
      <c r="D906" s="75"/>
      <c r="F906" s="75"/>
    </row>
    <row r="907" ht="15.75" customHeight="1">
      <c r="A907" s="75"/>
      <c r="B907" s="75"/>
      <c r="C907" s="75"/>
      <c r="D907" s="75"/>
      <c r="F907" s="75"/>
    </row>
    <row r="908" ht="15.75" customHeight="1">
      <c r="A908" s="75"/>
      <c r="B908" s="75"/>
      <c r="C908" s="75"/>
      <c r="D908" s="75"/>
      <c r="F908" s="75"/>
    </row>
    <row r="909" ht="15.75" customHeight="1">
      <c r="A909" s="75"/>
      <c r="B909" s="75"/>
      <c r="C909" s="75"/>
      <c r="D909" s="75"/>
      <c r="F909" s="75"/>
    </row>
    <row r="910" ht="15.75" customHeight="1">
      <c r="A910" s="75"/>
      <c r="B910" s="75"/>
      <c r="C910" s="75"/>
      <c r="D910" s="75"/>
      <c r="F910" s="75"/>
    </row>
    <row r="911" ht="15.75" customHeight="1">
      <c r="A911" s="75"/>
      <c r="B911" s="75"/>
      <c r="C911" s="75"/>
      <c r="D911" s="75"/>
      <c r="F911" s="75"/>
    </row>
    <row r="912" ht="15.75" customHeight="1">
      <c r="A912" s="75"/>
      <c r="B912" s="75"/>
      <c r="C912" s="75"/>
      <c r="D912" s="75"/>
      <c r="F912" s="75"/>
    </row>
    <row r="913" ht="15.75" customHeight="1">
      <c r="A913" s="75"/>
      <c r="B913" s="75"/>
      <c r="C913" s="75"/>
      <c r="D913" s="75"/>
      <c r="F913" s="75"/>
    </row>
    <row r="914" ht="15.75" customHeight="1">
      <c r="A914" s="75"/>
      <c r="B914" s="75"/>
      <c r="C914" s="75"/>
      <c r="D914" s="75"/>
      <c r="F914" s="75"/>
    </row>
    <row r="915" ht="15.75" customHeight="1">
      <c r="A915" s="75"/>
      <c r="B915" s="75"/>
      <c r="C915" s="75"/>
      <c r="D915" s="75"/>
      <c r="F915" s="75"/>
    </row>
    <row r="916" ht="15.75" customHeight="1">
      <c r="A916" s="75"/>
      <c r="B916" s="75"/>
      <c r="C916" s="75"/>
      <c r="D916" s="75"/>
      <c r="F916" s="75"/>
    </row>
    <row r="917" ht="15.75" customHeight="1">
      <c r="A917" s="75"/>
      <c r="B917" s="75"/>
      <c r="C917" s="75"/>
      <c r="D917" s="75"/>
      <c r="F917" s="75"/>
    </row>
    <row r="918" ht="15.75" customHeight="1">
      <c r="A918" s="75"/>
      <c r="B918" s="75"/>
      <c r="C918" s="75"/>
      <c r="D918" s="75"/>
      <c r="F918" s="75"/>
    </row>
    <row r="919" ht="15.75" customHeight="1">
      <c r="A919" s="75"/>
      <c r="B919" s="75"/>
      <c r="C919" s="75"/>
      <c r="D919" s="75"/>
      <c r="F919" s="75"/>
    </row>
    <row r="920" ht="15.75" customHeight="1">
      <c r="A920" s="75"/>
      <c r="B920" s="75"/>
      <c r="C920" s="75"/>
      <c r="D920" s="75"/>
      <c r="F920" s="75"/>
    </row>
    <row r="921" ht="15.75" customHeight="1">
      <c r="A921" s="75"/>
      <c r="B921" s="75"/>
      <c r="C921" s="75"/>
      <c r="D921" s="75"/>
      <c r="F921" s="75"/>
    </row>
    <row r="922" ht="15.75" customHeight="1">
      <c r="A922" s="75"/>
      <c r="B922" s="75"/>
      <c r="C922" s="75"/>
      <c r="D922" s="75"/>
      <c r="F922" s="75"/>
    </row>
    <row r="923" ht="15.75" customHeight="1">
      <c r="A923" s="75"/>
      <c r="B923" s="75"/>
      <c r="C923" s="75"/>
      <c r="D923" s="75"/>
      <c r="F923" s="75"/>
    </row>
    <row r="924" ht="15.75" customHeight="1">
      <c r="A924" s="75"/>
      <c r="B924" s="75"/>
      <c r="C924" s="75"/>
      <c r="D924" s="75"/>
      <c r="F924" s="75"/>
    </row>
    <row r="925" ht="15.75" customHeight="1">
      <c r="A925" s="75"/>
      <c r="B925" s="75"/>
      <c r="C925" s="75"/>
      <c r="D925" s="75"/>
      <c r="F925" s="75"/>
    </row>
    <row r="926" ht="15.75" customHeight="1">
      <c r="A926" s="75"/>
      <c r="B926" s="75"/>
      <c r="C926" s="75"/>
      <c r="D926" s="75"/>
      <c r="F926" s="75"/>
    </row>
    <row r="927" ht="15.75" customHeight="1">
      <c r="A927" s="75"/>
      <c r="B927" s="75"/>
      <c r="C927" s="75"/>
      <c r="D927" s="75"/>
      <c r="F927" s="75"/>
    </row>
    <row r="928" ht="15.75" customHeight="1">
      <c r="A928" s="75"/>
      <c r="B928" s="75"/>
      <c r="C928" s="75"/>
      <c r="D928" s="75"/>
      <c r="F928" s="75"/>
    </row>
    <row r="929" ht="15.75" customHeight="1">
      <c r="A929" s="75"/>
      <c r="B929" s="75"/>
      <c r="C929" s="75"/>
      <c r="D929" s="75"/>
      <c r="F929" s="75"/>
    </row>
    <row r="930" ht="15.75" customHeight="1">
      <c r="A930" s="75"/>
      <c r="B930" s="75"/>
      <c r="C930" s="75"/>
      <c r="D930" s="75"/>
      <c r="F930" s="75"/>
    </row>
    <row r="931" ht="15.75" customHeight="1">
      <c r="A931" s="75"/>
      <c r="B931" s="75"/>
      <c r="C931" s="75"/>
      <c r="D931" s="75"/>
      <c r="F931" s="75"/>
    </row>
    <row r="932" ht="15.75" customHeight="1">
      <c r="A932" s="75"/>
      <c r="B932" s="75"/>
      <c r="C932" s="75"/>
      <c r="D932" s="75"/>
      <c r="F932" s="75"/>
    </row>
    <row r="933" ht="15.75" customHeight="1">
      <c r="A933" s="75"/>
      <c r="B933" s="75"/>
      <c r="C933" s="75"/>
      <c r="D933" s="75"/>
      <c r="F933" s="75"/>
    </row>
    <row r="934" ht="15.75" customHeight="1">
      <c r="A934" s="75"/>
      <c r="B934" s="75"/>
      <c r="C934" s="75"/>
      <c r="D934" s="75"/>
      <c r="F934" s="75"/>
    </row>
    <row r="935" ht="15.75" customHeight="1">
      <c r="A935" s="75"/>
      <c r="B935" s="75"/>
      <c r="C935" s="75"/>
      <c r="D935" s="75"/>
      <c r="F935" s="75"/>
    </row>
    <row r="936" ht="15.75" customHeight="1">
      <c r="A936" s="75"/>
      <c r="B936" s="75"/>
      <c r="C936" s="75"/>
      <c r="D936" s="75"/>
      <c r="F936" s="75"/>
    </row>
    <row r="937" ht="15.75" customHeight="1">
      <c r="A937" s="75"/>
      <c r="B937" s="75"/>
      <c r="C937" s="75"/>
      <c r="D937" s="75"/>
      <c r="F937" s="75"/>
    </row>
    <row r="938" ht="15.75" customHeight="1">
      <c r="A938" s="75"/>
      <c r="B938" s="75"/>
      <c r="C938" s="75"/>
      <c r="D938" s="75"/>
      <c r="F938" s="75"/>
    </row>
    <row r="939" ht="15.75" customHeight="1">
      <c r="A939" s="75"/>
      <c r="B939" s="75"/>
      <c r="C939" s="75"/>
      <c r="D939" s="75"/>
      <c r="F939" s="75"/>
    </row>
    <row r="940" ht="15.75" customHeight="1">
      <c r="A940" s="75"/>
      <c r="B940" s="75"/>
      <c r="C940" s="75"/>
      <c r="D940" s="75"/>
      <c r="F940" s="75"/>
    </row>
    <row r="941" ht="15.75" customHeight="1">
      <c r="A941" s="75"/>
      <c r="B941" s="75"/>
      <c r="C941" s="75"/>
      <c r="D941" s="75"/>
      <c r="F941" s="75"/>
    </row>
    <row r="942" ht="15.75" customHeight="1">
      <c r="A942" s="75"/>
      <c r="B942" s="75"/>
      <c r="C942" s="75"/>
      <c r="D942" s="75"/>
      <c r="F942" s="75"/>
    </row>
    <row r="943" ht="15.75" customHeight="1">
      <c r="A943" s="75"/>
      <c r="B943" s="75"/>
      <c r="C943" s="75"/>
      <c r="D943" s="75"/>
      <c r="F943" s="75"/>
    </row>
    <row r="944" ht="15.75" customHeight="1">
      <c r="A944" s="75"/>
      <c r="B944" s="75"/>
      <c r="C944" s="75"/>
      <c r="D944" s="75"/>
      <c r="F944" s="75"/>
    </row>
    <row r="945" ht="15.75" customHeight="1">
      <c r="A945" s="75"/>
      <c r="B945" s="75"/>
      <c r="C945" s="75"/>
      <c r="D945" s="75"/>
      <c r="F945" s="75"/>
    </row>
    <row r="946" ht="15.75" customHeight="1">
      <c r="A946" s="75"/>
      <c r="B946" s="75"/>
      <c r="C946" s="75"/>
      <c r="D946" s="75"/>
      <c r="F946" s="75"/>
    </row>
    <row r="947" ht="15.75" customHeight="1">
      <c r="A947" s="75"/>
      <c r="B947" s="75"/>
      <c r="C947" s="75"/>
      <c r="D947" s="75"/>
      <c r="F947" s="75"/>
    </row>
    <row r="948" ht="15.75" customHeight="1">
      <c r="A948" s="75"/>
      <c r="B948" s="75"/>
      <c r="C948" s="75"/>
      <c r="D948" s="75"/>
      <c r="F948" s="75"/>
    </row>
    <row r="949" ht="15.75" customHeight="1">
      <c r="A949" s="75"/>
      <c r="B949" s="75"/>
      <c r="C949" s="75"/>
      <c r="D949" s="75"/>
      <c r="F949" s="75"/>
    </row>
    <row r="950" ht="15.75" customHeight="1">
      <c r="A950" s="75"/>
      <c r="B950" s="75"/>
      <c r="C950" s="75"/>
      <c r="D950" s="75"/>
      <c r="F950" s="75"/>
    </row>
    <row r="951" ht="15.75" customHeight="1">
      <c r="A951" s="75"/>
      <c r="B951" s="75"/>
      <c r="C951" s="75"/>
      <c r="D951" s="75"/>
      <c r="F951" s="75"/>
    </row>
    <row r="952" ht="15.75" customHeight="1">
      <c r="A952" s="75"/>
      <c r="B952" s="75"/>
      <c r="C952" s="75"/>
      <c r="D952" s="75"/>
      <c r="F952" s="75"/>
    </row>
    <row r="953" ht="15.75" customHeight="1">
      <c r="A953" s="75"/>
      <c r="B953" s="75"/>
      <c r="C953" s="75"/>
      <c r="D953" s="75"/>
      <c r="F953" s="75"/>
    </row>
    <row r="954" ht="15.75" customHeight="1">
      <c r="A954" s="75"/>
      <c r="B954" s="75"/>
      <c r="C954" s="75"/>
      <c r="D954" s="75"/>
      <c r="F954" s="75"/>
    </row>
    <row r="955" ht="15.75" customHeight="1">
      <c r="A955" s="75"/>
      <c r="B955" s="75"/>
      <c r="C955" s="75"/>
      <c r="D955" s="75"/>
      <c r="F955" s="75"/>
    </row>
    <row r="956" ht="15.75" customHeight="1">
      <c r="A956" s="75"/>
      <c r="B956" s="75"/>
      <c r="C956" s="75"/>
      <c r="D956" s="75"/>
      <c r="F956" s="75"/>
    </row>
    <row r="957" ht="15.75" customHeight="1">
      <c r="A957" s="75"/>
      <c r="B957" s="75"/>
      <c r="C957" s="75"/>
      <c r="D957" s="75"/>
      <c r="F957" s="75"/>
    </row>
    <row r="958" ht="15.75" customHeight="1">
      <c r="A958" s="75"/>
      <c r="B958" s="75"/>
      <c r="C958" s="75"/>
      <c r="D958" s="75"/>
      <c r="F958" s="75"/>
    </row>
    <row r="959" ht="15.75" customHeight="1">
      <c r="A959" s="75"/>
      <c r="B959" s="75"/>
      <c r="C959" s="75"/>
      <c r="D959" s="75"/>
      <c r="F959" s="75"/>
    </row>
    <row r="960" ht="15.75" customHeight="1">
      <c r="A960" s="75"/>
      <c r="B960" s="75"/>
      <c r="C960" s="75"/>
      <c r="D960" s="75"/>
      <c r="F960" s="75"/>
    </row>
    <row r="961" ht="15.75" customHeight="1">
      <c r="A961" s="75"/>
      <c r="B961" s="75"/>
      <c r="C961" s="75"/>
      <c r="D961" s="75"/>
      <c r="F961" s="75"/>
    </row>
    <row r="962" ht="15.75" customHeight="1">
      <c r="A962" s="75"/>
      <c r="B962" s="75"/>
      <c r="C962" s="75"/>
      <c r="D962" s="75"/>
      <c r="F962" s="75"/>
    </row>
    <row r="963" ht="15.75" customHeight="1">
      <c r="A963" s="75"/>
      <c r="B963" s="75"/>
      <c r="C963" s="75"/>
      <c r="D963" s="75"/>
      <c r="F963" s="75"/>
    </row>
    <row r="964" ht="15.75" customHeight="1">
      <c r="A964" s="75"/>
      <c r="B964" s="75"/>
      <c r="C964" s="75"/>
      <c r="D964" s="75"/>
      <c r="F964" s="75"/>
    </row>
    <row r="965" ht="15.75" customHeight="1">
      <c r="A965" s="75"/>
      <c r="B965" s="75"/>
      <c r="C965" s="75"/>
      <c r="D965" s="75"/>
      <c r="F965" s="75"/>
    </row>
    <row r="966" ht="15.75" customHeight="1">
      <c r="A966" s="75"/>
      <c r="B966" s="75"/>
      <c r="C966" s="75"/>
      <c r="D966" s="75"/>
      <c r="F966" s="75"/>
    </row>
    <row r="967" ht="15.75" customHeight="1">
      <c r="A967" s="75"/>
      <c r="B967" s="75"/>
      <c r="C967" s="75"/>
      <c r="D967" s="75"/>
      <c r="F967" s="75"/>
    </row>
    <row r="968" ht="15.75" customHeight="1">
      <c r="A968" s="75"/>
      <c r="B968" s="75"/>
      <c r="C968" s="75"/>
      <c r="D968" s="75"/>
      <c r="F968" s="75"/>
    </row>
    <row r="969" ht="15.75" customHeight="1">
      <c r="A969" s="75"/>
      <c r="B969" s="75"/>
      <c r="C969" s="75"/>
      <c r="D969" s="75"/>
      <c r="F969" s="75"/>
    </row>
    <row r="970" ht="15.75" customHeight="1">
      <c r="A970" s="75"/>
      <c r="B970" s="75"/>
      <c r="C970" s="75"/>
      <c r="D970" s="75"/>
      <c r="F970" s="75"/>
    </row>
    <row r="971" ht="15.75" customHeight="1">
      <c r="A971" s="75"/>
      <c r="B971" s="75"/>
      <c r="C971" s="75"/>
      <c r="D971" s="75"/>
      <c r="F971" s="75"/>
    </row>
    <row r="972" ht="15.75" customHeight="1">
      <c r="A972" s="75"/>
      <c r="B972" s="75"/>
      <c r="C972" s="75"/>
      <c r="D972" s="75"/>
      <c r="F972" s="75"/>
    </row>
    <row r="973" ht="15.75" customHeight="1">
      <c r="A973" s="75"/>
      <c r="B973" s="75"/>
      <c r="C973" s="75"/>
      <c r="D973" s="75"/>
      <c r="F973" s="75"/>
    </row>
    <row r="974" ht="15.75" customHeight="1">
      <c r="A974" s="75"/>
      <c r="B974" s="75"/>
      <c r="C974" s="75"/>
      <c r="D974" s="75"/>
      <c r="F974" s="75"/>
    </row>
    <row r="975" ht="15.75" customHeight="1">
      <c r="A975" s="75"/>
      <c r="B975" s="75"/>
      <c r="C975" s="75"/>
      <c r="D975" s="75"/>
      <c r="F975" s="75"/>
    </row>
    <row r="976" ht="15.75" customHeight="1">
      <c r="A976" s="75"/>
      <c r="B976" s="75"/>
      <c r="C976" s="75"/>
      <c r="D976" s="75"/>
      <c r="F976" s="75"/>
    </row>
    <row r="977" ht="15.75" customHeight="1">
      <c r="A977" s="75"/>
      <c r="B977" s="75"/>
      <c r="C977" s="75"/>
      <c r="D977" s="75"/>
      <c r="F977" s="75"/>
    </row>
    <row r="978" ht="15.75" customHeight="1">
      <c r="A978" s="75"/>
      <c r="B978" s="75"/>
      <c r="C978" s="75"/>
      <c r="D978" s="75"/>
      <c r="F978" s="75"/>
    </row>
    <row r="979" ht="15.75" customHeight="1">
      <c r="A979" s="75"/>
      <c r="B979" s="75"/>
      <c r="C979" s="75"/>
      <c r="D979" s="75"/>
      <c r="F979" s="75"/>
    </row>
    <row r="980" ht="15.75" customHeight="1">
      <c r="A980" s="75"/>
      <c r="B980" s="75"/>
      <c r="C980" s="75"/>
      <c r="D980" s="75"/>
      <c r="F980" s="75"/>
    </row>
    <row r="981" ht="15.75" customHeight="1">
      <c r="A981" s="75"/>
      <c r="B981" s="75"/>
      <c r="C981" s="75"/>
      <c r="D981" s="75"/>
      <c r="F981" s="75"/>
    </row>
    <row r="982" ht="15.75" customHeight="1">
      <c r="A982" s="75"/>
      <c r="B982" s="75"/>
      <c r="C982" s="75"/>
      <c r="D982" s="75"/>
      <c r="F982" s="75"/>
    </row>
    <row r="983" ht="15.75" customHeight="1">
      <c r="A983" s="75"/>
      <c r="B983" s="75"/>
      <c r="C983" s="75"/>
      <c r="D983" s="75"/>
      <c r="F983" s="75"/>
    </row>
    <row r="984" ht="15.75" customHeight="1">
      <c r="A984" s="75"/>
      <c r="B984" s="75"/>
      <c r="C984" s="75"/>
      <c r="D984" s="75"/>
      <c r="F984" s="75"/>
    </row>
    <row r="985" ht="15.75" customHeight="1">
      <c r="A985" s="75"/>
      <c r="B985" s="75"/>
      <c r="C985" s="75"/>
      <c r="D985" s="75"/>
      <c r="F985" s="75"/>
    </row>
    <row r="986" ht="15.75" customHeight="1">
      <c r="A986" s="75"/>
      <c r="B986" s="75"/>
      <c r="C986" s="75"/>
      <c r="D986" s="75"/>
      <c r="F986" s="75"/>
    </row>
    <row r="987" ht="15.75" customHeight="1">
      <c r="A987" s="75"/>
      <c r="B987" s="75"/>
      <c r="C987" s="75"/>
      <c r="D987" s="75"/>
      <c r="F987" s="75"/>
    </row>
    <row r="988" ht="15.75" customHeight="1">
      <c r="A988" s="75"/>
      <c r="B988" s="75"/>
      <c r="C988" s="75"/>
      <c r="D988" s="75"/>
      <c r="F988" s="75"/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24:C24"/>
    <mergeCell ref="B36:C36"/>
  </mergeCells>
  <conditionalFormatting sqref="K13 K49">
    <cfRule type="notContainsBlanks" dxfId="0" priority="1">
      <formula>LEN(TRIM(K13))&gt;0</formula>
    </cfRule>
  </conditionalFormatting>
  <printOptions/>
  <pageMargins bottom="0.787401575" footer="0.0" header="0.0" left="0.511811024" right="0.511811024" top="0.787401575"/>
  <pageSetup paperSize="9" scale="80" orientation="landscape"/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</cols>
  <sheetData>
    <row r="1">
      <c r="A1" s="347" t="s">
        <v>417</v>
      </c>
      <c r="B1" s="317"/>
      <c r="C1" s="317"/>
      <c r="D1" s="317"/>
      <c r="E1" s="317"/>
      <c r="F1" s="52"/>
    </row>
    <row r="2">
      <c r="A2" s="396" t="s">
        <v>319</v>
      </c>
      <c r="B2" s="397"/>
      <c r="C2" s="397"/>
      <c r="D2" s="397"/>
      <c r="E2" s="398"/>
      <c r="F2" s="398"/>
    </row>
    <row r="3">
      <c r="A3" s="358" t="s">
        <v>320</v>
      </c>
      <c r="B3" s="352" t="s">
        <v>321</v>
      </c>
      <c r="C3" s="352">
        <v>27.0</v>
      </c>
      <c r="D3" s="352" t="s">
        <v>322</v>
      </c>
      <c r="E3" s="353" t="s">
        <v>323</v>
      </c>
      <c r="F3" s="353">
        <v>31.05</v>
      </c>
    </row>
    <row r="4">
      <c r="A4" s="358" t="s">
        <v>325</v>
      </c>
      <c r="B4" s="352" t="s">
        <v>326</v>
      </c>
      <c r="C4" s="352">
        <v>18.0</v>
      </c>
      <c r="D4" s="352" t="s">
        <v>322</v>
      </c>
      <c r="E4" s="353" t="s">
        <v>327</v>
      </c>
      <c r="F4" s="353">
        <v>41.22</v>
      </c>
    </row>
    <row r="5">
      <c r="A5" s="399" t="s">
        <v>376</v>
      </c>
      <c r="B5" s="317"/>
      <c r="C5" s="317"/>
      <c r="D5" s="317"/>
      <c r="E5" s="317"/>
      <c r="F5" s="52"/>
    </row>
    <row r="6">
      <c r="A6" s="400" t="s">
        <v>377</v>
      </c>
      <c r="B6" s="384" t="s">
        <v>378</v>
      </c>
      <c r="C6" s="385">
        <v>4.0</v>
      </c>
      <c r="D6" s="384" t="s">
        <v>379</v>
      </c>
      <c r="E6" s="386" t="s">
        <v>380</v>
      </c>
      <c r="F6" s="387">
        <v>31.0</v>
      </c>
    </row>
    <row r="7">
      <c r="A7" s="358" t="s">
        <v>382</v>
      </c>
      <c r="B7" s="352" t="s">
        <v>383</v>
      </c>
      <c r="C7" s="352">
        <v>12.0</v>
      </c>
      <c r="D7" s="352" t="s">
        <v>379</v>
      </c>
      <c r="E7" s="353" t="s">
        <v>384</v>
      </c>
      <c r="F7" s="353">
        <v>161.04</v>
      </c>
    </row>
    <row r="8">
      <c r="A8" s="354" t="s">
        <v>358</v>
      </c>
      <c r="B8" s="317"/>
      <c r="C8" s="317"/>
      <c r="D8" s="317"/>
      <c r="E8" s="317"/>
      <c r="F8" s="52"/>
    </row>
    <row r="9">
      <c r="A9" s="358" t="s">
        <v>359</v>
      </c>
      <c r="B9" s="352" t="s">
        <v>360</v>
      </c>
      <c r="C9" s="352">
        <v>4.0</v>
      </c>
      <c r="D9" s="352" t="s">
        <v>332</v>
      </c>
      <c r="E9" s="353" t="s">
        <v>361</v>
      </c>
      <c r="F9" s="353">
        <v>23.8</v>
      </c>
    </row>
    <row r="10">
      <c r="A10" s="358" t="s">
        <v>428</v>
      </c>
      <c r="B10" s="352" t="s">
        <v>364</v>
      </c>
      <c r="C10" s="352">
        <v>2.0</v>
      </c>
      <c r="D10" s="352" t="s">
        <v>332</v>
      </c>
      <c r="E10" s="353" t="s">
        <v>429</v>
      </c>
      <c r="F10" s="353" t="s">
        <v>430</v>
      </c>
    </row>
    <row r="11">
      <c r="A11" s="354" t="s">
        <v>371</v>
      </c>
      <c r="B11" s="317"/>
      <c r="C11" s="317"/>
      <c r="D11" s="317"/>
      <c r="E11" s="317"/>
      <c r="F11" s="52"/>
    </row>
    <row r="12">
      <c r="A12" s="358" t="s">
        <v>441</v>
      </c>
      <c r="B12" s="352" t="s">
        <v>442</v>
      </c>
      <c r="C12" s="352">
        <v>3.0</v>
      </c>
      <c r="D12" s="352" t="s">
        <v>374</v>
      </c>
      <c r="E12" s="353" t="s">
        <v>443</v>
      </c>
      <c r="F12" s="353" t="s">
        <v>444</v>
      </c>
    </row>
    <row r="13">
      <c r="A13" s="358" t="s">
        <v>457</v>
      </c>
      <c r="B13" s="352" t="s">
        <v>458</v>
      </c>
      <c r="C13" s="352">
        <v>1.0</v>
      </c>
      <c r="D13" s="352" t="s">
        <v>374</v>
      </c>
      <c r="E13" s="353" t="s">
        <v>459</v>
      </c>
      <c r="F13" s="353" t="s">
        <v>459</v>
      </c>
    </row>
    <row r="14">
      <c r="A14" s="358" t="s">
        <v>438</v>
      </c>
      <c r="B14" s="352" t="s">
        <v>439</v>
      </c>
      <c r="C14" s="352">
        <v>1.0</v>
      </c>
      <c r="D14" s="352" t="s">
        <v>374</v>
      </c>
      <c r="E14" s="353" t="s">
        <v>440</v>
      </c>
      <c r="F14" s="353" t="s">
        <v>440</v>
      </c>
    </row>
    <row r="15">
      <c r="A15" s="399" t="s">
        <v>334</v>
      </c>
      <c r="B15" s="317"/>
      <c r="C15" s="317"/>
      <c r="D15" s="317"/>
      <c r="E15" s="317"/>
      <c r="F15" s="52"/>
    </row>
    <row r="16">
      <c r="A16" s="400" t="s">
        <v>335</v>
      </c>
      <c r="B16" s="384" t="s">
        <v>336</v>
      </c>
      <c r="C16" s="384">
        <v>1.0</v>
      </c>
      <c r="D16" s="384" t="s">
        <v>337</v>
      </c>
      <c r="E16" s="386" t="s">
        <v>338</v>
      </c>
      <c r="F16" s="386" t="s">
        <v>338</v>
      </c>
    </row>
    <row r="17">
      <c r="A17" s="358" t="s">
        <v>462</v>
      </c>
      <c r="B17" s="352" t="s">
        <v>463</v>
      </c>
      <c r="C17" s="352">
        <v>1.0</v>
      </c>
      <c r="D17" s="352" t="s">
        <v>337</v>
      </c>
      <c r="E17" s="353">
        <v>62.97</v>
      </c>
      <c r="F17" s="353">
        <v>62.97</v>
      </c>
    </row>
    <row r="18">
      <c r="A18" s="400" t="s">
        <v>446</v>
      </c>
      <c r="B18" s="384" t="s">
        <v>447</v>
      </c>
      <c r="C18" s="384">
        <v>1.0</v>
      </c>
      <c r="D18" s="384" t="s">
        <v>337</v>
      </c>
      <c r="E18" s="386" t="s">
        <v>342</v>
      </c>
      <c r="F18" s="386" t="s">
        <v>342</v>
      </c>
    </row>
    <row r="19">
      <c r="A19" s="401" t="s">
        <v>433</v>
      </c>
      <c r="B19" s="402" t="s">
        <v>434</v>
      </c>
      <c r="C19" s="385">
        <v>9.0</v>
      </c>
      <c r="D19" s="402" t="s">
        <v>435</v>
      </c>
      <c r="E19" s="386" t="s">
        <v>436</v>
      </c>
      <c r="F19" s="387">
        <v>193.95</v>
      </c>
    </row>
    <row r="20">
      <c r="A20" s="400" t="s">
        <v>431</v>
      </c>
      <c r="B20" s="384" t="s">
        <v>432</v>
      </c>
      <c r="C20" s="385">
        <v>4.0</v>
      </c>
      <c r="D20" s="384" t="s">
        <v>337</v>
      </c>
      <c r="E20" s="386" t="s">
        <v>345</v>
      </c>
      <c r="F20" s="387">
        <v>33.64</v>
      </c>
    </row>
    <row r="21">
      <c r="A21" s="403" t="s">
        <v>448</v>
      </c>
      <c r="B21" s="384" t="s">
        <v>434</v>
      </c>
      <c r="C21" s="384">
        <v>1.0</v>
      </c>
      <c r="D21" s="402" t="s">
        <v>435</v>
      </c>
      <c r="E21" s="386" t="s">
        <v>449</v>
      </c>
      <c r="F21" s="386" t="s">
        <v>449</v>
      </c>
    </row>
    <row r="22">
      <c r="A22" s="403" t="s">
        <v>450</v>
      </c>
      <c r="B22" s="384" t="s">
        <v>432</v>
      </c>
      <c r="C22" s="384">
        <v>1.0</v>
      </c>
      <c r="D22" s="402" t="s">
        <v>435</v>
      </c>
      <c r="E22" s="386" t="s">
        <v>451</v>
      </c>
      <c r="F22" s="386" t="s">
        <v>451</v>
      </c>
    </row>
    <row r="23">
      <c r="A23" s="404" t="s">
        <v>455</v>
      </c>
      <c r="B23" s="352" t="s">
        <v>344</v>
      </c>
      <c r="C23" s="352">
        <v>1.0</v>
      </c>
      <c r="D23" s="352" t="s">
        <v>337</v>
      </c>
      <c r="E23" s="353" t="s">
        <v>355</v>
      </c>
      <c r="F23" s="353" t="s">
        <v>355</v>
      </c>
    </row>
    <row r="24">
      <c r="A24" s="403" t="s">
        <v>452</v>
      </c>
      <c r="B24" s="384" t="s">
        <v>453</v>
      </c>
      <c r="C24" s="384">
        <v>1.0</v>
      </c>
      <c r="D24" s="402" t="s">
        <v>435</v>
      </c>
      <c r="E24" s="386" t="s">
        <v>454</v>
      </c>
      <c r="F24" s="386" t="s">
        <v>454</v>
      </c>
    </row>
    <row r="25">
      <c r="A25" s="400" t="s">
        <v>455</v>
      </c>
      <c r="B25" s="384" t="s">
        <v>456</v>
      </c>
      <c r="C25" s="384">
        <v>2.0</v>
      </c>
      <c r="D25" s="384" t="s">
        <v>337</v>
      </c>
      <c r="E25" s="386" t="s">
        <v>355</v>
      </c>
      <c r="F25" s="386">
        <v>118.2</v>
      </c>
    </row>
    <row r="26">
      <c r="A26" s="404" t="s">
        <v>455</v>
      </c>
      <c r="B26" s="352" t="s">
        <v>466</v>
      </c>
      <c r="C26" s="352">
        <v>11.0</v>
      </c>
      <c r="D26" s="352" t="s">
        <v>337</v>
      </c>
      <c r="E26" s="353" t="s">
        <v>355</v>
      </c>
      <c r="F26" s="353">
        <v>650.1</v>
      </c>
    </row>
    <row r="27">
      <c r="A27" s="405" t="s">
        <v>464</v>
      </c>
      <c r="B27" s="352" t="s">
        <v>465</v>
      </c>
      <c r="C27" s="352">
        <v>1.0</v>
      </c>
      <c r="D27" s="352" t="s">
        <v>337</v>
      </c>
      <c r="E27" s="353">
        <v>322.39</v>
      </c>
      <c r="F27" s="353">
        <v>322.39</v>
      </c>
    </row>
  </sheetData>
  <mergeCells count="5">
    <mergeCell ref="A1:F1"/>
    <mergeCell ref="A5:F5"/>
    <mergeCell ref="A8:F8"/>
    <mergeCell ref="A11:F11"/>
    <mergeCell ref="A15:F1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4.14"/>
    <col customWidth="1" min="4" max="4" width="14.71"/>
    <col customWidth="1" min="5" max="5" width="23.57"/>
    <col customWidth="1" min="6" max="6" width="34.57"/>
    <col customWidth="1" min="8" max="8" width="22.29"/>
    <col customWidth="1" min="9" max="9" width="40.71"/>
    <col customWidth="1" min="10" max="10" width="13.0"/>
    <col customWidth="1" min="11" max="11" width="54.14"/>
    <col customWidth="1" min="14" max="14" width="50.86"/>
    <col customWidth="1" min="17" max="17" width="49.86"/>
  </cols>
  <sheetData>
    <row r="3">
      <c r="B3" s="287" t="s">
        <v>180</v>
      </c>
      <c r="C3" s="117"/>
      <c r="E3" s="287" t="s">
        <v>467</v>
      </c>
      <c r="F3" s="117"/>
      <c r="H3" s="287" t="s">
        <v>468</v>
      </c>
      <c r="I3" s="117"/>
      <c r="K3" s="287" t="s">
        <v>469</v>
      </c>
      <c r="L3" s="117"/>
      <c r="N3" s="287" t="s">
        <v>470</v>
      </c>
      <c r="O3" s="117"/>
      <c r="Q3" s="287" t="s">
        <v>471</v>
      </c>
      <c r="R3" s="117"/>
    </row>
    <row r="4">
      <c r="B4" s="289" t="s">
        <v>165</v>
      </c>
      <c r="C4" s="296">
        <f>1.7+1.73+2.57</f>
        <v>6</v>
      </c>
      <c r="E4" s="289" t="s">
        <v>165</v>
      </c>
      <c r="F4" s="296">
        <f>1.7+1.73+2.57+1.17+2.7</f>
        <v>9.87</v>
      </c>
      <c r="H4" s="289" t="s">
        <v>165</v>
      </c>
      <c r="I4" s="296">
        <f>1.7+3.72+3.53+3.77</f>
        <v>12.72</v>
      </c>
      <c r="K4" s="289" t="s">
        <v>165</v>
      </c>
      <c r="L4" s="296">
        <f>12.72+1.61+2.7+1.99</f>
        <v>19.02</v>
      </c>
      <c r="N4" s="289" t="s">
        <v>165</v>
      </c>
      <c r="O4" s="296">
        <f>1.7+3.95+6.19+4.46+5+5.42</f>
        <v>26.72</v>
      </c>
      <c r="Q4" s="289" t="s">
        <v>165</v>
      </c>
      <c r="R4" s="296">
        <f>1.7+3.95+6.19+1.23+3.04</f>
        <v>16.11</v>
      </c>
    </row>
    <row r="5">
      <c r="B5" s="293" t="s">
        <v>166</v>
      </c>
      <c r="C5" s="291">
        <v>7.6</v>
      </c>
      <c r="E5" s="293" t="s">
        <v>166</v>
      </c>
      <c r="F5" s="291">
        <v>38.02</v>
      </c>
      <c r="H5" s="293" t="s">
        <v>166</v>
      </c>
      <c r="I5" s="291">
        <v>8.69</v>
      </c>
      <c r="K5" s="293" t="s">
        <v>166</v>
      </c>
      <c r="L5" s="291">
        <v>43.45</v>
      </c>
      <c r="N5" s="293" t="s">
        <v>166</v>
      </c>
      <c r="O5" s="291">
        <v>5.45</v>
      </c>
      <c r="Q5" s="293" t="s">
        <v>166</v>
      </c>
      <c r="R5" s="291">
        <v>2.73</v>
      </c>
    </row>
    <row r="6">
      <c r="B6" s="293" t="s">
        <v>168</v>
      </c>
      <c r="C6" s="294">
        <v>1.5</v>
      </c>
      <c r="E6" s="293" t="s">
        <v>168</v>
      </c>
      <c r="F6" s="294">
        <v>4.0</v>
      </c>
      <c r="H6" s="293" t="s">
        <v>168</v>
      </c>
      <c r="I6" s="294">
        <v>1.5</v>
      </c>
      <c r="K6" s="293" t="s">
        <v>168</v>
      </c>
      <c r="L6" s="294">
        <v>6.0</v>
      </c>
      <c r="N6" s="293" t="s">
        <v>168</v>
      </c>
      <c r="O6" s="294">
        <v>1.5</v>
      </c>
      <c r="Q6" s="293" t="s">
        <v>168</v>
      </c>
      <c r="R6" s="294">
        <v>1.5</v>
      </c>
    </row>
    <row r="7">
      <c r="B7" s="293" t="s">
        <v>169</v>
      </c>
      <c r="C7" s="296">
        <v>0.7</v>
      </c>
      <c r="E7" s="293" t="s">
        <v>169</v>
      </c>
      <c r="F7" s="296">
        <v>2.0</v>
      </c>
      <c r="H7" s="293" t="s">
        <v>169</v>
      </c>
      <c r="I7" s="296">
        <v>1.7</v>
      </c>
      <c r="K7" s="293" t="s">
        <v>169</v>
      </c>
      <c r="L7" s="296">
        <v>2.9</v>
      </c>
      <c r="N7" s="293" t="s">
        <v>169</v>
      </c>
      <c r="O7" s="296">
        <v>2.3</v>
      </c>
      <c r="Q7" s="293" t="s">
        <v>169</v>
      </c>
      <c r="R7" s="296">
        <v>0.7</v>
      </c>
    </row>
    <row r="8">
      <c r="B8" s="289" t="s">
        <v>179</v>
      </c>
      <c r="C8" s="296">
        <v>218.4</v>
      </c>
      <c r="E8" s="289" t="s">
        <v>179</v>
      </c>
      <c r="F8" s="296">
        <v>215.5</v>
      </c>
      <c r="H8" s="289" t="s">
        <v>179</v>
      </c>
      <c r="I8" s="296">
        <v>216.2</v>
      </c>
      <c r="K8" s="289" t="s">
        <v>179</v>
      </c>
      <c r="L8" s="296">
        <v>213.7</v>
      </c>
      <c r="N8" s="289" t="s">
        <v>179</v>
      </c>
      <c r="O8" s="296">
        <v>215.0</v>
      </c>
      <c r="Q8" s="289" t="s">
        <v>179</v>
      </c>
      <c r="R8" s="296">
        <v>218.5</v>
      </c>
    </row>
    <row r="10">
      <c r="B10" s="287" t="s">
        <v>472</v>
      </c>
      <c r="C10" s="117"/>
      <c r="E10" s="287" t="s">
        <v>473</v>
      </c>
      <c r="F10" s="117"/>
      <c r="H10" s="287" t="s">
        <v>474</v>
      </c>
      <c r="I10" s="117"/>
      <c r="K10" s="287" t="s">
        <v>475</v>
      </c>
      <c r="L10" s="117"/>
      <c r="N10" s="287" t="s">
        <v>476</v>
      </c>
      <c r="O10" s="117"/>
      <c r="Q10" s="287" t="s">
        <v>477</v>
      </c>
      <c r="R10" s="117"/>
    </row>
    <row r="11">
      <c r="B11" s="289" t="s">
        <v>165</v>
      </c>
      <c r="C11" s="296">
        <f>1.7+2.31</f>
        <v>4.01</v>
      </c>
      <c r="E11" s="289" t="s">
        <v>165</v>
      </c>
      <c r="F11" s="296">
        <f>1.7+1.73+1.03+2.7+0.39</f>
        <v>7.55</v>
      </c>
      <c r="H11" s="289" t="s">
        <v>165</v>
      </c>
      <c r="I11" s="296">
        <f>1.7+9.47+0.8</f>
        <v>11.97</v>
      </c>
      <c r="K11" s="289" t="s">
        <v>165</v>
      </c>
      <c r="L11" s="296">
        <f>1.7+3.12+0.8</f>
        <v>5.62</v>
      </c>
      <c r="N11" s="289" t="s">
        <v>165</v>
      </c>
      <c r="O11" s="296">
        <f>1.7+3.95+6.19+1.36+0.61+0.95</f>
        <v>14.76</v>
      </c>
      <c r="Q11" s="289" t="s">
        <v>165</v>
      </c>
      <c r="R11" s="296">
        <f>1.7+3.95+6.19+1.7+3.25</f>
        <v>16.79</v>
      </c>
    </row>
    <row r="12">
      <c r="B12" s="293" t="s">
        <v>166</v>
      </c>
      <c r="C12" s="291">
        <v>19.01</v>
      </c>
      <c r="E12" s="293" t="s">
        <v>166</v>
      </c>
      <c r="F12" s="291">
        <v>20.66</v>
      </c>
      <c r="H12" s="293" t="s">
        <v>166</v>
      </c>
      <c r="I12" s="291">
        <v>19.01</v>
      </c>
      <c r="K12" s="293" t="s">
        <v>166</v>
      </c>
      <c r="L12" s="291">
        <v>19.01</v>
      </c>
      <c r="N12" s="293" t="s">
        <v>166</v>
      </c>
      <c r="O12" s="291">
        <v>1.3</v>
      </c>
      <c r="Q12" s="293" t="s">
        <v>166</v>
      </c>
      <c r="R12" s="291">
        <v>2.6</v>
      </c>
    </row>
    <row r="13">
      <c r="B13" s="293" t="s">
        <v>168</v>
      </c>
      <c r="C13" s="294">
        <v>2.5</v>
      </c>
      <c r="E13" s="293" t="s">
        <v>168</v>
      </c>
      <c r="F13" s="294">
        <v>2.5</v>
      </c>
      <c r="H13" s="293" t="s">
        <v>168</v>
      </c>
      <c r="I13" s="294">
        <v>4.0</v>
      </c>
      <c r="K13" s="293" t="s">
        <v>168</v>
      </c>
      <c r="L13" s="294">
        <v>2.5</v>
      </c>
      <c r="N13" s="293" t="s">
        <v>168</v>
      </c>
      <c r="O13" s="294">
        <v>1.5</v>
      </c>
      <c r="Q13" s="293" t="s">
        <v>168</v>
      </c>
      <c r="R13" s="294">
        <v>1.5</v>
      </c>
    </row>
    <row r="14">
      <c r="B14" s="293" t="s">
        <v>169</v>
      </c>
      <c r="C14" s="296">
        <v>0.6</v>
      </c>
      <c r="E14" s="293" t="s">
        <v>169</v>
      </c>
      <c r="F14" s="296">
        <v>1.3</v>
      </c>
      <c r="H14" s="293" t="s">
        <v>169</v>
      </c>
      <c r="I14" s="296">
        <v>1.2</v>
      </c>
      <c r="K14" s="293" t="s">
        <v>169</v>
      </c>
      <c r="L14" s="296">
        <v>0.9</v>
      </c>
      <c r="N14" s="293" t="s">
        <v>169</v>
      </c>
      <c r="O14" s="296">
        <v>0.3</v>
      </c>
      <c r="Q14" s="293" t="s">
        <v>169</v>
      </c>
      <c r="R14" s="296">
        <v>0.7</v>
      </c>
    </row>
    <row r="15">
      <c r="B15" s="289" t="s">
        <v>179</v>
      </c>
      <c r="C15" s="296">
        <v>218.6</v>
      </c>
      <c r="E15" s="289" t="s">
        <v>179</v>
      </c>
      <c r="F15" s="296">
        <v>217.2</v>
      </c>
      <c r="H15" s="289" t="s">
        <v>179</v>
      </c>
      <c r="I15" s="296">
        <v>217.3</v>
      </c>
      <c r="K15" s="289" t="s">
        <v>179</v>
      </c>
      <c r="L15" s="296">
        <v>218.1</v>
      </c>
      <c r="N15" s="289" t="s">
        <v>179</v>
      </c>
      <c r="O15" s="296">
        <v>219.3</v>
      </c>
      <c r="Q15" s="289" t="s">
        <v>179</v>
      </c>
      <c r="R15" s="296">
        <v>218.5</v>
      </c>
    </row>
    <row r="17">
      <c r="H17" s="287" t="s">
        <v>478</v>
      </c>
      <c r="I17" s="117"/>
      <c r="N17" s="287" t="s">
        <v>479</v>
      </c>
      <c r="O17" s="117"/>
      <c r="Q17" s="287" t="s">
        <v>480</v>
      </c>
      <c r="R17" s="117"/>
    </row>
    <row r="18">
      <c r="H18" s="289" t="s">
        <v>165</v>
      </c>
      <c r="I18" s="296">
        <f>1.7+1.67+3.77+2.55+2.7+0.66</f>
        <v>13.05</v>
      </c>
      <c r="N18" s="289" t="s">
        <v>165</v>
      </c>
      <c r="O18" s="296">
        <f>1.7+3.95+18</f>
        <v>23.65</v>
      </c>
      <c r="Q18" s="289" t="s">
        <v>165</v>
      </c>
      <c r="R18" s="296">
        <f>1.7+3.95+3+1.5+3.65+1.7+0.95+3.87+2.8</f>
        <v>23.12</v>
      </c>
    </row>
    <row r="19">
      <c r="H19" s="293" t="s">
        <v>166</v>
      </c>
      <c r="I19" s="291">
        <v>23.61</v>
      </c>
      <c r="N19" s="293" t="s">
        <v>166</v>
      </c>
      <c r="O19" s="291">
        <v>11.89</v>
      </c>
      <c r="Q19" s="293" t="s">
        <v>166</v>
      </c>
      <c r="R19" s="291">
        <v>5.59</v>
      </c>
    </row>
    <row r="20">
      <c r="H20" s="293" t="s">
        <v>168</v>
      </c>
      <c r="I20" s="294">
        <v>4.0</v>
      </c>
      <c r="N20" s="293" t="s">
        <v>168</v>
      </c>
      <c r="O20" s="294">
        <v>2.5</v>
      </c>
      <c r="Q20" s="293" t="s">
        <v>168</v>
      </c>
      <c r="R20" s="294">
        <v>1.5</v>
      </c>
    </row>
    <row r="21">
      <c r="H21" s="293" t="s">
        <v>169</v>
      </c>
      <c r="I21" s="296">
        <v>1.7</v>
      </c>
      <c r="N21" s="293" t="s">
        <v>169</v>
      </c>
      <c r="O21" s="296">
        <v>2.3</v>
      </c>
      <c r="Q21" s="293" t="s">
        <v>169</v>
      </c>
      <c r="R21" s="296">
        <v>2.0</v>
      </c>
    </row>
    <row r="22">
      <c r="H22" s="289" t="s">
        <v>179</v>
      </c>
      <c r="I22" s="296">
        <v>216.3</v>
      </c>
      <c r="N22" s="289" t="s">
        <v>179</v>
      </c>
      <c r="O22" s="296">
        <v>214.9</v>
      </c>
      <c r="Q22" s="289" t="s">
        <v>179</v>
      </c>
      <c r="R22" s="296">
        <v>215.6</v>
      </c>
    </row>
    <row r="24">
      <c r="N24" s="287" t="s">
        <v>481</v>
      </c>
      <c r="O24" s="117"/>
      <c r="Q24" s="287" t="s">
        <v>482</v>
      </c>
      <c r="R24" s="117"/>
    </row>
    <row r="25">
      <c r="N25" s="289" t="s">
        <v>165</v>
      </c>
      <c r="O25" s="296">
        <f>1.7+3.95+6.17+1.5+3.26+0.42+2.7+0.55</f>
        <v>20.25</v>
      </c>
      <c r="Q25" s="289" t="s">
        <v>165</v>
      </c>
      <c r="R25" s="296">
        <f>1.7+3.95+6.17+1.5+1.36+1.7+0.61+0.95+0.76</f>
        <v>18.7</v>
      </c>
    </row>
    <row r="26">
      <c r="N26" s="293" t="s">
        <v>166</v>
      </c>
      <c r="O26" s="291">
        <v>7.79</v>
      </c>
      <c r="Q26" s="293" t="s">
        <v>166</v>
      </c>
      <c r="R26" s="291">
        <v>7.79</v>
      </c>
    </row>
    <row r="27">
      <c r="N27" s="293" t="s">
        <v>168</v>
      </c>
      <c r="O27" s="294">
        <v>2.5</v>
      </c>
      <c r="Q27" s="293" t="s">
        <v>168</v>
      </c>
      <c r="R27" s="294">
        <v>2.5</v>
      </c>
    </row>
    <row r="28">
      <c r="N28" s="293" t="s">
        <v>169</v>
      </c>
      <c r="O28" s="296">
        <v>1.3</v>
      </c>
      <c r="Q28" s="293" t="s">
        <v>169</v>
      </c>
      <c r="R28" s="296">
        <v>1.2</v>
      </c>
    </row>
    <row r="29">
      <c r="N29" s="289" t="s">
        <v>179</v>
      </c>
      <c r="O29" s="296">
        <v>217.2</v>
      </c>
      <c r="Q29" s="289" t="s">
        <v>179</v>
      </c>
      <c r="R29" s="296">
        <v>217.4</v>
      </c>
    </row>
    <row r="31">
      <c r="N31" s="287" t="s">
        <v>483</v>
      </c>
      <c r="O31" s="117"/>
      <c r="Q31" s="287" t="s">
        <v>484</v>
      </c>
      <c r="R31" s="117"/>
    </row>
    <row r="32">
      <c r="N32" s="289" t="s">
        <v>165</v>
      </c>
      <c r="O32" s="296">
        <v>23.65</v>
      </c>
      <c r="Q32" s="289" t="s">
        <v>165</v>
      </c>
      <c r="R32" s="296">
        <f>1.7+3.95+4.5+3.69+0.94+3.87+2.8+0.95+2.7</f>
        <v>25.1</v>
      </c>
    </row>
    <row r="33">
      <c r="N33" s="293" t="s">
        <v>166</v>
      </c>
      <c r="O33" s="291">
        <v>16.78</v>
      </c>
      <c r="Q33" s="293" t="s">
        <v>166</v>
      </c>
      <c r="R33" s="291">
        <v>6.99</v>
      </c>
    </row>
    <row r="34">
      <c r="N34" s="293" t="s">
        <v>168</v>
      </c>
      <c r="O34" s="294">
        <v>4.0</v>
      </c>
      <c r="Q34" s="293" t="s">
        <v>168</v>
      </c>
      <c r="R34" s="294">
        <v>2.5</v>
      </c>
    </row>
    <row r="35">
      <c r="N35" s="293" t="s">
        <v>169</v>
      </c>
      <c r="O35" s="296">
        <v>2.2</v>
      </c>
      <c r="Q35" s="293" t="s">
        <v>169</v>
      </c>
      <c r="R35" s="296">
        <v>1.4</v>
      </c>
    </row>
    <row r="36">
      <c r="N36" s="289" t="s">
        <v>179</v>
      </c>
      <c r="O36" s="296">
        <v>215.2</v>
      </c>
      <c r="Q36" s="289" t="s">
        <v>179</v>
      </c>
      <c r="R36" s="296">
        <v>216.8</v>
      </c>
    </row>
    <row r="38">
      <c r="N38" s="287" t="s">
        <v>485</v>
      </c>
      <c r="O38" s="117"/>
      <c r="Q38" s="287" t="s">
        <v>486</v>
      </c>
      <c r="R38" s="117"/>
    </row>
    <row r="39">
      <c r="N39" s="289" t="s">
        <v>165</v>
      </c>
      <c r="O39" s="296">
        <f>1.7+3.95+6.19+3.25+0.91+0.8</f>
        <v>16.8</v>
      </c>
      <c r="Q39" s="289" t="s">
        <v>165</v>
      </c>
      <c r="R39" s="296">
        <f>1.7+3.95+1.5+1.36+0.6+0.95+0.11+0.8</f>
        <v>10.97</v>
      </c>
    </row>
    <row r="40">
      <c r="N40" s="293" t="s">
        <v>166</v>
      </c>
      <c r="O40" s="291">
        <v>15.32</v>
      </c>
      <c r="Q40" s="293" t="s">
        <v>166</v>
      </c>
      <c r="R40" s="291">
        <v>15.32</v>
      </c>
    </row>
    <row r="41">
      <c r="N41" s="293" t="s">
        <v>168</v>
      </c>
      <c r="O41" s="294">
        <v>4.0</v>
      </c>
      <c r="Q41" s="293" t="s">
        <v>168</v>
      </c>
      <c r="R41" s="294">
        <v>4.0</v>
      </c>
    </row>
    <row r="42">
      <c r="N42" s="293" t="s">
        <v>169</v>
      </c>
      <c r="O42" s="296">
        <v>1.4</v>
      </c>
      <c r="Q42" s="293" t="s">
        <v>169</v>
      </c>
      <c r="R42" s="296">
        <v>0.9</v>
      </c>
    </row>
    <row r="43">
      <c r="N43" s="289" t="s">
        <v>179</v>
      </c>
      <c r="O43" s="296">
        <v>216.9</v>
      </c>
      <c r="Q43" s="289" t="s">
        <v>179</v>
      </c>
      <c r="R43" s="296">
        <v>218.0</v>
      </c>
    </row>
  </sheetData>
  <mergeCells count="21">
    <mergeCell ref="E10:F10"/>
    <mergeCell ref="H10:I10"/>
    <mergeCell ref="H17:I17"/>
    <mergeCell ref="B3:C3"/>
    <mergeCell ref="E3:F3"/>
    <mergeCell ref="H3:I3"/>
    <mergeCell ref="K3:L3"/>
    <mergeCell ref="N3:O3"/>
    <mergeCell ref="Q3:R3"/>
    <mergeCell ref="B10:C10"/>
    <mergeCell ref="Q10:R10"/>
    <mergeCell ref="N31:O31"/>
    <mergeCell ref="N38:O38"/>
    <mergeCell ref="Q38:R38"/>
    <mergeCell ref="K10:L10"/>
    <mergeCell ref="N10:O10"/>
    <mergeCell ref="N17:O17"/>
    <mergeCell ref="Q17:R17"/>
    <mergeCell ref="N24:O24"/>
    <mergeCell ref="Q24:R24"/>
    <mergeCell ref="Q31:R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8.29"/>
    <col customWidth="1" min="3" max="3" width="19.86"/>
    <col customWidth="1" min="4" max="4" width="28.71"/>
    <col customWidth="1" min="5" max="5" width="21.57"/>
    <col customWidth="1" min="6" max="6" width="17.43"/>
    <col customWidth="1" min="7" max="7" width="11.86"/>
    <col customWidth="1" min="8" max="8" width="13.71"/>
    <col customWidth="1" min="9" max="10" width="8.57"/>
    <col customWidth="1" min="11" max="11" width="21.29"/>
    <col customWidth="1" min="12" max="12" width="17.14"/>
    <col customWidth="1" min="13" max="15" width="10.71"/>
    <col customWidth="1" min="16" max="16" width="17.14"/>
    <col customWidth="1" min="17" max="17" width="17.43"/>
  </cols>
  <sheetData>
    <row r="1" ht="19.5" customHeight="1">
      <c r="A1" s="76" t="s">
        <v>45</v>
      </c>
      <c r="Q1" s="77"/>
      <c r="R1" s="77"/>
      <c r="S1" s="77"/>
    </row>
    <row r="2" ht="19.5" customHeight="1">
      <c r="A2" s="78" t="s">
        <v>46</v>
      </c>
      <c r="B2" s="78" t="s">
        <v>47</v>
      </c>
      <c r="C2" s="78" t="s">
        <v>48</v>
      </c>
      <c r="D2" s="78" t="s">
        <v>49</v>
      </c>
      <c r="E2" s="79" t="s">
        <v>50</v>
      </c>
      <c r="F2" s="79" t="s">
        <v>51</v>
      </c>
      <c r="G2" s="79" t="s">
        <v>52</v>
      </c>
      <c r="H2" s="79" t="s">
        <v>53</v>
      </c>
      <c r="I2" s="79" t="s">
        <v>54</v>
      </c>
      <c r="J2" s="79" t="s">
        <v>55</v>
      </c>
      <c r="K2" s="79" t="s">
        <v>56</v>
      </c>
      <c r="L2" s="79" t="s">
        <v>57</v>
      </c>
      <c r="M2" s="78" t="s">
        <v>58</v>
      </c>
      <c r="N2" s="78" t="s">
        <v>59</v>
      </c>
      <c r="O2" s="78" t="s">
        <v>60</v>
      </c>
      <c r="P2" s="78" t="s">
        <v>61</v>
      </c>
      <c r="Q2" s="77"/>
      <c r="R2" s="77"/>
      <c r="S2" s="77"/>
    </row>
    <row r="3" ht="19.5" customHeight="1">
      <c r="A3" s="80">
        <v>1.0</v>
      </c>
      <c r="B3" s="81" t="s">
        <v>62</v>
      </c>
      <c r="C3" s="80">
        <v>1.0</v>
      </c>
      <c r="D3" s="82" t="s">
        <v>63</v>
      </c>
      <c r="E3" s="81">
        <v>0.92</v>
      </c>
      <c r="F3" s="81">
        <v>220.0</v>
      </c>
      <c r="G3" s="81" t="s">
        <v>64</v>
      </c>
      <c r="H3" s="81">
        <v>0.79</v>
      </c>
      <c r="I3" s="81">
        <v>1.0</v>
      </c>
      <c r="J3" s="81">
        <v>0.7</v>
      </c>
      <c r="K3" s="80" t="s">
        <v>65</v>
      </c>
      <c r="L3" s="80" t="s">
        <v>66</v>
      </c>
      <c r="M3" s="82" t="s">
        <v>63</v>
      </c>
      <c r="N3" s="83"/>
      <c r="O3" s="83"/>
      <c r="P3" s="81">
        <v>2.5</v>
      </c>
      <c r="Q3" s="77"/>
      <c r="R3" s="77"/>
      <c r="S3" s="77"/>
    </row>
    <row r="4" ht="19.5" customHeight="1">
      <c r="A4" s="80">
        <v>2.0</v>
      </c>
      <c r="B4" s="81" t="s">
        <v>67</v>
      </c>
      <c r="C4" s="80">
        <v>1.0</v>
      </c>
      <c r="D4" s="82" t="s">
        <v>63</v>
      </c>
      <c r="E4" s="81">
        <v>0.92</v>
      </c>
      <c r="F4" s="81">
        <v>220.0</v>
      </c>
      <c r="G4" s="81" t="s">
        <v>64</v>
      </c>
      <c r="H4" s="81">
        <v>0.79</v>
      </c>
      <c r="I4" s="81">
        <v>1.0</v>
      </c>
      <c r="J4" s="81">
        <v>0.7</v>
      </c>
      <c r="K4" s="80" t="s">
        <v>65</v>
      </c>
      <c r="L4" s="80" t="s">
        <v>66</v>
      </c>
      <c r="M4" s="83"/>
      <c r="N4" s="82" t="s">
        <v>63</v>
      </c>
      <c r="O4" s="83"/>
      <c r="P4" s="81">
        <v>2.5</v>
      </c>
      <c r="Q4" s="77"/>
      <c r="R4" s="77"/>
      <c r="S4" s="77"/>
    </row>
    <row r="5" ht="19.5" customHeight="1">
      <c r="A5" s="80">
        <v>3.0</v>
      </c>
      <c r="B5" s="81" t="s">
        <v>68</v>
      </c>
      <c r="C5" s="80">
        <v>1.0</v>
      </c>
      <c r="D5" s="82" t="s">
        <v>32</v>
      </c>
      <c r="E5" s="81">
        <v>1.0</v>
      </c>
      <c r="F5" s="81">
        <v>220.0</v>
      </c>
      <c r="G5" s="81" t="s">
        <v>69</v>
      </c>
      <c r="H5" s="81">
        <v>0.79</v>
      </c>
      <c r="I5" s="81">
        <v>1.0</v>
      </c>
      <c r="J5" s="81">
        <v>1.0</v>
      </c>
      <c r="K5" s="80" t="s">
        <v>70</v>
      </c>
      <c r="L5" s="81" t="s">
        <v>71</v>
      </c>
      <c r="M5" s="83"/>
      <c r="N5" s="83"/>
      <c r="O5" s="82" t="s">
        <v>32</v>
      </c>
      <c r="P5" s="81">
        <v>6.0</v>
      </c>
      <c r="Q5" s="77"/>
      <c r="R5" s="77"/>
      <c r="S5" s="77"/>
    </row>
    <row r="6" ht="19.5" customHeight="1">
      <c r="A6" s="80">
        <v>4.0</v>
      </c>
      <c r="B6" s="81" t="s">
        <v>72</v>
      </c>
      <c r="C6" s="80">
        <v>5.0</v>
      </c>
      <c r="D6" s="81" t="s">
        <v>73</v>
      </c>
      <c r="E6" s="81">
        <v>0.92</v>
      </c>
      <c r="F6" s="81">
        <v>220.0</v>
      </c>
      <c r="G6" s="81">
        <v>9.55</v>
      </c>
      <c r="H6" s="81">
        <v>0.79</v>
      </c>
      <c r="I6" s="81">
        <v>1.0</v>
      </c>
      <c r="J6" s="81">
        <v>0.7</v>
      </c>
      <c r="K6" s="80">
        <v>17.26</v>
      </c>
      <c r="L6" s="80" t="s">
        <v>74</v>
      </c>
      <c r="M6" s="81" t="s">
        <v>73</v>
      </c>
      <c r="N6" s="83"/>
      <c r="O6" s="83"/>
      <c r="P6" s="81">
        <v>2.5</v>
      </c>
      <c r="Q6" s="77"/>
      <c r="R6" s="77"/>
      <c r="S6" s="77"/>
    </row>
    <row r="7" ht="19.5" customHeight="1">
      <c r="A7" s="80">
        <v>5.0</v>
      </c>
      <c r="B7" s="81" t="s">
        <v>75</v>
      </c>
      <c r="C7" s="80">
        <v>1.0</v>
      </c>
      <c r="D7" s="81" t="s">
        <v>76</v>
      </c>
      <c r="E7" s="81">
        <v>0.92</v>
      </c>
      <c r="F7" s="81">
        <v>220.0</v>
      </c>
      <c r="G7" s="81">
        <v>5.45</v>
      </c>
      <c r="H7" s="81">
        <v>0.79</v>
      </c>
      <c r="I7" s="81">
        <v>1.0</v>
      </c>
      <c r="J7" s="81">
        <v>0.7</v>
      </c>
      <c r="K7" s="81">
        <v>9.86</v>
      </c>
      <c r="L7" s="80" t="s">
        <v>66</v>
      </c>
      <c r="M7" s="83"/>
      <c r="N7" s="81" t="s">
        <v>76</v>
      </c>
      <c r="O7" s="83"/>
      <c r="P7" s="81">
        <v>2.5</v>
      </c>
      <c r="Q7" s="77"/>
      <c r="R7" s="77"/>
      <c r="S7" s="77"/>
    </row>
    <row r="8" ht="19.5" customHeight="1">
      <c r="A8" s="80">
        <v>6.0</v>
      </c>
      <c r="B8" s="81" t="s">
        <v>77</v>
      </c>
      <c r="C8" s="80">
        <v>8.0</v>
      </c>
      <c r="D8" s="81" t="s">
        <v>78</v>
      </c>
      <c r="E8" s="81" t="s">
        <v>79</v>
      </c>
      <c r="F8" s="81">
        <v>220.0</v>
      </c>
      <c r="G8" s="81">
        <v>4.55</v>
      </c>
      <c r="H8" s="81">
        <v>0.79</v>
      </c>
      <c r="I8" s="81">
        <v>1.0</v>
      </c>
      <c r="J8" s="81">
        <v>0.7</v>
      </c>
      <c r="K8" s="84">
        <v>8.22</v>
      </c>
      <c r="L8" s="84" t="s">
        <v>66</v>
      </c>
      <c r="M8" s="81" t="s">
        <v>78</v>
      </c>
      <c r="N8" s="85"/>
      <c r="O8" s="83"/>
      <c r="P8" s="81">
        <v>1.5</v>
      </c>
      <c r="Q8" s="77"/>
      <c r="R8" s="77"/>
      <c r="S8" s="77"/>
    </row>
    <row r="9" ht="19.5" customHeight="1">
      <c r="A9" s="80">
        <v>7.0</v>
      </c>
      <c r="B9" s="81" t="s">
        <v>80</v>
      </c>
      <c r="C9" s="80">
        <v>7.0</v>
      </c>
      <c r="D9" s="81" t="s">
        <v>76</v>
      </c>
      <c r="E9" s="81" t="s">
        <v>79</v>
      </c>
      <c r="F9" s="81">
        <v>220.0</v>
      </c>
      <c r="G9" s="81">
        <v>5.45</v>
      </c>
      <c r="H9" s="81">
        <v>0.79</v>
      </c>
      <c r="I9" s="81">
        <v>1.0</v>
      </c>
      <c r="J9" s="81">
        <v>0.7</v>
      </c>
      <c r="K9" s="81">
        <v>9.86</v>
      </c>
      <c r="L9" s="80" t="s">
        <v>66</v>
      </c>
      <c r="M9" s="85"/>
      <c r="N9" s="81" t="s">
        <v>76</v>
      </c>
      <c r="O9" s="83"/>
      <c r="P9" s="81">
        <v>2.5</v>
      </c>
      <c r="Q9" s="77"/>
      <c r="R9" s="77"/>
      <c r="S9" s="77"/>
    </row>
    <row r="10" ht="19.5" customHeight="1">
      <c r="A10" s="80">
        <v>8.0</v>
      </c>
      <c r="B10" s="81" t="s">
        <v>81</v>
      </c>
      <c r="C10" s="80">
        <v>8.0</v>
      </c>
      <c r="D10" s="81" t="s">
        <v>82</v>
      </c>
      <c r="E10" s="81" t="s">
        <v>79</v>
      </c>
      <c r="F10" s="81">
        <v>220.0</v>
      </c>
      <c r="G10" s="81">
        <v>5.91</v>
      </c>
      <c r="H10" s="81">
        <v>0.79</v>
      </c>
      <c r="I10" s="81">
        <v>1.0</v>
      </c>
      <c r="J10" s="81">
        <v>0.7</v>
      </c>
      <c r="K10" s="84">
        <v>10.69</v>
      </c>
      <c r="L10" s="80" t="s">
        <v>83</v>
      </c>
      <c r="M10" s="81" t="s">
        <v>82</v>
      </c>
      <c r="N10" s="85"/>
      <c r="O10" s="83"/>
      <c r="P10" s="81">
        <v>2.5</v>
      </c>
      <c r="Q10" s="77"/>
      <c r="R10" s="77"/>
      <c r="S10" s="77"/>
    </row>
    <row r="11" ht="19.5" customHeight="1">
      <c r="A11" s="80">
        <v>9.0</v>
      </c>
      <c r="B11" s="81" t="s">
        <v>84</v>
      </c>
      <c r="C11" s="86"/>
      <c r="D11" s="87"/>
      <c r="E11" s="87"/>
      <c r="F11" s="87"/>
      <c r="G11" s="87"/>
      <c r="H11" s="81">
        <v>0.79</v>
      </c>
      <c r="I11" s="81">
        <v>1.0</v>
      </c>
      <c r="J11" s="81">
        <v>0.7</v>
      </c>
      <c r="K11" s="80">
        <v>0.0</v>
      </c>
      <c r="L11" s="86"/>
      <c r="M11" s="83"/>
      <c r="N11" s="83"/>
      <c r="O11" s="83"/>
      <c r="P11" s="87"/>
      <c r="Q11" s="77"/>
      <c r="R11" s="77"/>
      <c r="S11" s="77"/>
    </row>
    <row r="12" ht="19.5" customHeight="1">
      <c r="A12" s="80">
        <v>10.0</v>
      </c>
      <c r="B12" s="81" t="s">
        <v>84</v>
      </c>
      <c r="C12" s="88"/>
      <c r="D12" s="89"/>
      <c r="E12" s="89"/>
      <c r="F12" s="89"/>
      <c r="G12" s="89"/>
      <c r="H12" s="90">
        <v>0.79</v>
      </c>
      <c r="I12" s="90">
        <v>1.0</v>
      </c>
      <c r="J12" s="90">
        <v>0.7</v>
      </c>
      <c r="K12" s="91">
        <v>0.0</v>
      </c>
      <c r="L12" s="88"/>
      <c r="M12" s="83"/>
      <c r="N12" s="83"/>
      <c r="O12" s="83"/>
      <c r="P12" s="89"/>
      <c r="Q12" s="77"/>
      <c r="R12" s="77"/>
      <c r="S12" s="77"/>
    </row>
    <row r="13">
      <c r="A13" s="92"/>
      <c r="B13" s="93" t="s">
        <v>85</v>
      </c>
      <c r="C13" s="94"/>
      <c r="D13" s="95"/>
      <c r="E13" s="95"/>
      <c r="F13" s="95"/>
      <c r="G13" s="95"/>
      <c r="H13" s="95"/>
      <c r="I13" s="95"/>
      <c r="J13" s="96"/>
      <c r="K13" s="96"/>
      <c r="L13" s="97"/>
      <c r="M13" s="98" t="s">
        <v>86</v>
      </c>
      <c r="N13" s="84" t="s">
        <v>87</v>
      </c>
      <c r="O13" s="93" t="s">
        <v>32</v>
      </c>
      <c r="P13" s="94"/>
      <c r="Q13" s="99"/>
      <c r="R13" s="99"/>
      <c r="S13" s="99"/>
      <c r="T13" s="99"/>
    </row>
    <row r="14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99"/>
      <c r="R14" s="99"/>
      <c r="S14" s="99"/>
      <c r="T14" s="99"/>
    </row>
    <row r="15">
      <c r="A15" s="76" t="s">
        <v>88</v>
      </c>
      <c r="Q15" s="101"/>
      <c r="R15" s="99"/>
      <c r="S15" s="99"/>
      <c r="T15" s="99"/>
    </row>
    <row r="16">
      <c r="A16" s="78" t="s">
        <v>46</v>
      </c>
      <c r="B16" s="78" t="s">
        <v>47</v>
      </c>
      <c r="C16" s="78" t="s">
        <v>48</v>
      </c>
      <c r="D16" s="78" t="s">
        <v>49</v>
      </c>
      <c r="E16" s="79" t="s">
        <v>50</v>
      </c>
      <c r="F16" s="79" t="s">
        <v>51</v>
      </c>
      <c r="G16" s="79" t="s">
        <v>52</v>
      </c>
      <c r="H16" s="79" t="s">
        <v>53</v>
      </c>
      <c r="I16" s="79" t="s">
        <v>54</v>
      </c>
      <c r="J16" s="79" t="s">
        <v>55</v>
      </c>
      <c r="K16" s="79" t="s">
        <v>56</v>
      </c>
      <c r="L16" s="79" t="s">
        <v>89</v>
      </c>
      <c r="M16" s="102" t="s">
        <v>58</v>
      </c>
      <c r="N16" s="102" t="s">
        <v>59</v>
      </c>
      <c r="O16" s="102" t="s">
        <v>60</v>
      </c>
      <c r="P16" s="102" t="s">
        <v>61</v>
      </c>
      <c r="Q16" s="103"/>
      <c r="R16" s="99"/>
      <c r="S16" s="99"/>
      <c r="T16" s="99"/>
    </row>
    <row r="17">
      <c r="A17" s="80">
        <v>1.0</v>
      </c>
      <c r="B17" s="81" t="s">
        <v>62</v>
      </c>
      <c r="C17" s="80">
        <v>1.0</v>
      </c>
      <c r="D17" s="82" t="s">
        <v>63</v>
      </c>
      <c r="E17" s="81">
        <v>0.92</v>
      </c>
      <c r="F17" s="81">
        <v>220.0</v>
      </c>
      <c r="G17" s="81" t="s">
        <v>64</v>
      </c>
      <c r="H17" s="81">
        <v>0.79</v>
      </c>
      <c r="I17" s="81">
        <v>1.0</v>
      </c>
      <c r="J17" s="81">
        <v>0.7</v>
      </c>
      <c r="K17" s="80" t="s">
        <v>65</v>
      </c>
      <c r="L17" s="80" t="s">
        <v>66</v>
      </c>
      <c r="M17" s="104" t="s">
        <v>63</v>
      </c>
      <c r="N17" s="105"/>
      <c r="O17" s="105"/>
      <c r="P17" s="84">
        <v>2.5</v>
      </c>
      <c r="Q17" s="106"/>
      <c r="R17" s="99"/>
      <c r="S17" s="99"/>
      <c r="T17" s="99"/>
    </row>
    <row r="18">
      <c r="A18" s="80">
        <v>2.0</v>
      </c>
      <c r="B18" s="81" t="s">
        <v>67</v>
      </c>
      <c r="C18" s="80">
        <v>1.0</v>
      </c>
      <c r="D18" s="82" t="s">
        <v>63</v>
      </c>
      <c r="E18" s="81">
        <v>0.92</v>
      </c>
      <c r="F18" s="81">
        <v>220.0</v>
      </c>
      <c r="G18" s="81" t="s">
        <v>64</v>
      </c>
      <c r="H18" s="81">
        <v>0.79</v>
      </c>
      <c r="I18" s="81">
        <v>1.0</v>
      </c>
      <c r="J18" s="81">
        <v>0.7</v>
      </c>
      <c r="K18" s="80" t="s">
        <v>65</v>
      </c>
      <c r="L18" s="80" t="s">
        <v>66</v>
      </c>
      <c r="M18" s="105"/>
      <c r="N18" s="104" t="s">
        <v>63</v>
      </c>
      <c r="O18" s="105"/>
      <c r="P18" s="84">
        <v>2.5</v>
      </c>
      <c r="Q18" s="106"/>
      <c r="R18" s="99"/>
      <c r="S18" s="99"/>
      <c r="T18" s="99"/>
    </row>
    <row r="19">
      <c r="A19" s="80">
        <v>3.0</v>
      </c>
      <c r="B19" s="81" t="s">
        <v>90</v>
      </c>
      <c r="C19" s="80">
        <v>1.0</v>
      </c>
      <c r="D19" s="82" t="s">
        <v>32</v>
      </c>
      <c r="E19" s="81">
        <v>1.0</v>
      </c>
      <c r="F19" s="81">
        <v>220.0</v>
      </c>
      <c r="G19" s="81" t="s">
        <v>69</v>
      </c>
      <c r="H19" s="81">
        <v>0.79</v>
      </c>
      <c r="I19" s="81">
        <v>1.0</v>
      </c>
      <c r="J19" s="81">
        <v>1.0</v>
      </c>
      <c r="K19" s="80" t="s">
        <v>70</v>
      </c>
      <c r="L19" s="81" t="s">
        <v>71</v>
      </c>
      <c r="M19" s="105"/>
      <c r="N19" s="105"/>
      <c r="O19" s="104" t="s">
        <v>32</v>
      </c>
      <c r="P19" s="84">
        <v>6.0</v>
      </c>
      <c r="Q19" s="106"/>
      <c r="R19" s="99"/>
      <c r="S19" s="99"/>
      <c r="T19" s="99"/>
    </row>
    <row r="20" ht="15.75" customHeight="1">
      <c r="A20" s="80">
        <v>4.0</v>
      </c>
      <c r="B20" s="81" t="s">
        <v>72</v>
      </c>
      <c r="C20" s="80">
        <v>6.0</v>
      </c>
      <c r="D20" s="81" t="s">
        <v>73</v>
      </c>
      <c r="E20" s="81">
        <v>0.92</v>
      </c>
      <c r="F20" s="81">
        <v>220.0</v>
      </c>
      <c r="G20" s="81">
        <v>9.55</v>
      </c>
      <c r="H20" s="81">
        <v>0.79</v>
      </c>
      <c r="I20" s="81">
        <v>1.0</v>
      </c>
      <c r="J20" s="81">
        <v>0.7</v>
      </c>
      <c r="K20" s="80">
        <v>17.26</v>
      </c>
      <c r="L20" s="84" t="s">
        <v>74</v>
      </c>
      <c r="M20" s="84" t="s">
        <v>73</v>
      </c>
      <c r="N20" s="105"/>
      <c r="O20" s="105"/>
      <c r="P20" s="84">
        <v>2.5</v>
      </c>
      <c r="Q20" s="106"/>
      <c r="R20" s="99"/>
      <c r="S20" s="99"/>
      <c r="T20" s="99"/>
    </row>
    <row r="21" ht="15.75" customHeight="1">
      <c r="A21" s="80">
        <v>5.0</v>
      </c>
      <c r="B21" s="81" t="s">
        <v>75</v>
      </c>
      <c r="C21" s="80">
        <v>1.0</v>
      </c>
      <c r="D21" s="81" t="s">
        <v>76</v>
      </c>
      <c r="E21" s="81">
        <v>0.92</v>
      </c>
      <c r="F21" s="81">
        <v>220.0</v>
      </c>
      <c r="G21" s="81">
        <v>5.45</v>
      </c>
      <c r="H21" s="81">
        <v>0.79</v>
      </c>
      <c r="I21" s="81">
        <v>1.0</v>
      </c>
      <c r="J21" s="81">
        <v>0.7</v>
      </c>
      <c r="K21" s="81">
        <v>9.86</v>
      </c>
      <c r="L21" s="84" t="s">
        <v>66</v>
      </c>
      <c r="M21" s="105"/>
      <c r="N21" s="84" t="s">
        <v>76</v>
      </c>
      <c r="O21" s="107"/>
      <c r="P21" s="84">
        <v>2.5</v>
      </c>
      <c r="Q21" s="106"/>
      <c r="R21" s="99"/>
      <c r="S21" s="99"/>
      <c r="T21" s="99"/>
    </row>
    <row r="22" ht="15.75" customHeight="1">
      <c r="A22" s="80">
        <v>6.0</v>
      </c>
      <c r="B22" s="81" t="s">
        <v>77</v>
      </c>
      <c r="C22" s="80">
        <v>9.0</v>
      </c>
      <c r="D22" s="81" t="s">
        <v>91</v>
      </c>
      <c r="E22" s="81" t="s">
        <v>79</v>
      </c>
      <c r="F22" s="81">
        <v>220.0</v>
      </c>
      <c r="G22" s="81">
        <v>6.18</v>
      </c>
      <c r="H22" s="81">
        <v>0.79</v>
      </c>
      <c r="I22" s="81">
        <v>1.0</v>
      </c>
      <c r="J22" s="81">
        <v>0.7</v>
      </c>
      <c r="K22" s="84">
        <v>11.18</v>
      </c>
      <c r="L22" s="84" t="s">
        <v>83</v>
      </c>
      <c r="M22" s="84" t="s">
        <v>91</v>
      </c>
      <c r="N22" s="108"/>
      <c r="O22" s="107"/>
      <c r="P22" s="84">
        <v>1.5</v>
      </c>
      <c r="Q22" s="106"/>
      <c r="R22" s="99"/>
      <c r="S22" s="99"/>
      <c r="T22" s="99"/>
    </row>
    <row r="23" ht="15.75" customHeight="1">
      <c r="A23" s="80">
        <v>7.0</v>
      </c>
      <c r="B23" s="81" t="s">
        <v>80</v>
      </c>
      <c r="C23" s="80">
        <v>9.0</v>
      </c>
      <c r="D23" s="81" t="s">
        <v>92</v>
      </c>
      <c r="E23" s="81" t="s">
        <v>79</v>
      </c>
      <c r="F23" s="81">
        <v>220.0</v>
      </c>
      <c r="G23" s="81">
        <v>6.36</v>
      </c>
      <c r="H23" s="81">
        <v>0.79</v>
      </c>
      <c r="I23" s="81">
        <v>1.0</v>
      </c>
      <c r="J23" s="81">
        <v>0.7</v>
      </c>
      <c r="K23" s="81">
        <v>11.51</v>
      </c>
      <c r="L23" s="84" t="s">
        <v>83</v>
      </c>
      <c r="M23" s="107"/>
      <c r="N23" s="84" t="s">
        <v>92</v>
      </c>
      <c r="O23" s="105"/>
      <c r="P23" s="84">
        <v>2.5</v>
      </c>
      <c r="Q23" s="106"/>
      <c r="R23" s="99"/>
      <c r="S23" s="99"/>
      <c r="T23" s="99"/>
    </row>
    <row r="24" ht="15.75" customHeight="1">
      <c r="A24" s="80">
        <v>8.0</v>
      </c>
      <c r="B24" s="81" t="s">
        <v>81</v>
      </c>
      <c r="C24" s="80">
        <v>8.0</v>
      </c>
      <c r="D24" s="81" t="s">
        <v>82</v>
      </c>
      <c r="E24" s="81" t="s">
        <v>79</v>
      </c>
      <c r="F24" s="81">
        <v>220.0</v>
      </c>
      <c r="G24" s="81">
        <v>5.91</v>
      </c>
      <c r="H24" s="81">
        <v>0.79</v>
      </c>
      <c r="I24" s="81">
        <v>1.0</v>
      </c>
      <c r="J24" s="81">
        <v>0.7</v>
      </c>
      <c r="K24" s="84">
        <v>10.69</v>
      </c>
      <c r="L24" s="84" t="s">
        <v>83</v>
      </c>
      <c r="M24" s="84" t="s">
        <v>82</v>
      </c>
      <c r="N24" s="108"/>
      <c r="O24" s="107"/>
      <c r="P24" s="84">
        <v>2.5</v>
      </c>
      <c r="Q24" s="106"/>
      <c r="R24" s="99"/>
      <c r="S24" s="99"/>
      <c r="T24" s="99"/>
    </row>
    <row r="25" ht="15.75" customHeight="1">
      <c r="A25" s="80">
        <v>9.0</v>
      </c>
      <c r="B25" s="81" t="s">
        <v>84</v>
      </c>
      <c r="C25" s="86"/>
      <c r="D25" s="87"/>
      <c r="E25" s="87"/>
      <c r="F25" s="87"/>
      <c r="G25" s="87"/>
      <c r="H25" s="81">
        <v>0.79</v>
      </c>
      <c r="I25" s="81">
        <v>1.0</v>
      </c>
      <c r="J25" s="81">
        <v>0.7</v>
      </c>
      <c r="K25" s="80">
        <v>0.0</v>
      </c>
      <c r="L25" s="109"/>
      <c r="M25" s="105"/>
      <c r="N25" s="105"/>
      <c r="O25" s="105"/>
      <c r="P25" s="105"/>
      <c r="Q25" s="110"/>
      <c r="R25" s="99"/>
      <c r="S25" s="99"/>
      <c r="T25" s="99"/>
    </row>
    <row r="26" ht="15.75" customHeight="1">
      <c r="A26" s="91">
        <v>10.0</v>
      </c>
      <c r="B26" s="81" t="s">
        <v>84</v>
      </c>
      <c r="C26" s="88"/>
      <c r="D26" s="89"/>
      <c r="E26" s="89"/>
      <c r="F26" s="89"/>
      <c r="G26" s="89"/>
      <c r="H26" s="90">
        <v>0.79</v>
      </c>
      <c r="I26" s="90">
        <v>1.0</v>
      </c>
      <c r="J26" s="90">
        <v>0.7</v>
      </c>
      <c r="K26" s="91">
        <v>0.0</v>
      </c>
      <c r="L26" s="88"/>
      <c r="M26" s="105"/>
      <c r="N26" s="105"/>
      <c r="O26" s="105"/>
      <c r="P26" s="111"/>
      <c r="Q26" s="110"/>
      <c r="R26" s="99"/>
      <c r="S26" s="99"/>
      <c r="T26" s="99"/>
    </row>
    <row r="27" ht="15.75" customHeight="1">
      <c r="A27" s="112"/>
      <c r="B27" s="113" t="s">
        <v>85</v>
      </c>
      <c r="C27" s="94"/>
      <c r="D27" s="95"/>
      <c r="E27" s="95"/>
      <c r="F27" s="95"/>
      <c r="G27" s="95"/>
      <c r="H27" s="95"/>
      <c r="I27" s="95"/>
      <c r="J27" s="96"/>
      <c r="K27" s="96"/>
      <c r="L27" s="97"/>
      <c r="M27" s="98" t="s">
        <v>93</v>
      </c>
      <c r="N27" s="84" t="s">
        <v>94</v>
      </c>
      <c r="O27" s="93" t="s">
        <v>32</v>
      </c>
      <c r="P27" s="114"/>
      <c r="Q27" s="110"/>
      <c r="R27" s="99"/>
      <c r="S27" s="99"/>
      <c r="T27" s="99"/>
    </row>
    <row r="28" ht="15.7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ht="15.7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ht="15.75" customHeight="1">
      <c r="A30" s="99"/>
      <c r="B30" s="115" t="s">
        <v>95</v>
      </c>
      <c r="C30" s="116"/>
      <c r="D30" s="116"/>
      <c r="E30" s="116"/>
      <c r="F30" s="117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ht="30.75" customHeight="1">
      <c r="A31" s="99"/>
      <c r="B31" s="118" t="s">
        <v>96</v>
      </c>
      <c r="C31" s="119" t="s">
        <v>97</v>
      </c>
      <c r="D31" s="120" t="s">
        <v>98</v>
      </c>
      <c r="E31" s="118" t="s">
        <v>99</v>
      </c>
      <c r="F31" s="118" t="s">
        <v>100</v>
      </c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ht="15.75" customHeight="1">
      <c r="A32" s="99"/>
      <c r="B32" s="121">
        <v>8.0</v>
      </c>
      <c r="C32" s="122">
        <v>78.2</v>
      </c>
      <c r="D32" s="123">
        <v>7.72</v>
      </c>
      <c r="E32" s="123">
        <v>1760.0</v>
      </c>
      <c r="F32" s="123">
        <v>1.5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ht="15.75" customHeight="1">
      <c r="A33" s="99"/>
      <c r="B33" s="121" t="s">
        <v>101</v>
      </c>
      <c r="C33" s="124">
        <f>D32*E32*F32</f>
        <v>20380.8</v>
      </c>
      <c r="D33" s="125"/>
      <c r="E33" s="126"/>
      <c r="F33" s="126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ht="15.7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ht="15.7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ht="15.7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ht="15.75" customHeight="1">
      <c r="A37" s="99"/>
      <c r="B37" s="127"/>
      <c r="C37" s="128" t="s">
        <v>25</v>
      </c>
      <c r="D37" s="117"/>
      <c r="E37" s="129" t="s">
        <v>38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ht="15.75" customHeight="1">
      <c r="A38" s="99"/>
      <c r="B38" s="130" t="s">
        <v>102</v>
      </c>
      <c r="C38" s="131" t="s">
        <v>28</v>
      </c>
      <c r="D38" s="132" t="s">
        <v>29</v>
      </c>
      <c r="E38" s="132" t="s">
        <v>29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ht="15.75" customHeight="1">
      <c r="A39" s="99"/>
      <c r="B39" s="133" t="s">
        <v>30</v>
      </c>
      <c r="C39" s="134">
        <v>6160.0</v>
      </c>
      <c r="D39" s="134">
        <f>C39*0.92</f>
        <v>5667.2</v>
      </c>
      <c r="E39" s="134">
        <v>3680.0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ht="15.75" customHeight="1">
      <c r="A40" s="99"/>
      <c r="B40" s="133" t="s">
        <v>31</v>
      </c>
      <c r="C40" s="134">
        <v>6500.0</v>
      </c>
      <c r="D40" s="134">
        <v>6500.0</v>
      </c>
      <c r="E40" s="134" t="s">
        <v>32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ht="15.75" customHeight="1">
      <c r="A41" s="99"/>
      <c r="B41" s="133" t="s">
        <v>33</v>
      </c>
      <c r="C41" s="135" t="s">
        <v>34</v>
      </c>
      <c r="D41" s="134" t="s">
        <v>35</v>
      </c>
      <c r="E41" s="134">
        <v>2077.77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ht="15.75" customHeight="1">
      <c r="A42" s="99"/>
      <c r="B42" s="133" t="s">
        <v>36</v>
      </c>
      <c r="C42" s="134">
        <v>1200.0</v>
      </c>
      <c r="D42" s="134">
        <v>1104.0</v>
      </c>
      <c r="E42" s="134">
        <v>1104.0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ht="15.75" customHeight="1">
      <c r="A43" s="99"/>
      <c r="B43" s="134" t="s">
        <v>37</v>
      </c>
      <c r="C43" s="134">
        <v>16220.86</v>
      </c>
      <c r="D43" s="134">
        <v>15443.2</v>
      </c>
      <c r="E43" s="134">
        <v>13362.01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ht="15.7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ht="15.7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ht="15.7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ht="15.75" customHeight="1">
      <c r="A47" s="136" t="s">
        <v>103</v>
      </c>
      <c r="M47" s="99"/>
      <c r="N47" s="99"/>
      <c r="O47" s="99"/>
      <c r="P47" s="99"/>
      <c r="Q47" s="99"/>
      <c r="R47" s="99"/>
      <c r="S47" s="99"/>
      <c r="T47" s="99"/>
    </row>
    <row r="48" ht="15.75" customHeight="1">
      <c r="A48" s="78" t="s">
        <v>46</v>
      </c>
      <c r="B48" s="78" t="s">
        <v>47</v>
      </c>
      <c r="C48" s="78" t="s">
        <v>48</v>
      </c>
      <c r="D48" s="78" t="s">
        <v>49</v>
      </c>
      <c r="E48" s="79" t="s">
        <v>50</v>
      </c>
      <c r="F48" s="79" t="s">
        <v>51</v>
      </c>
      <c r="G48" s="79" t="s">
        <v>52</v>
      </c>
      <c r="H48" s="79" t="s">
        <v>57</v>
      </c>
      <c r="I48" s="78" t="s">
        <v>58</v>
      </c>
      <c r="J48" s="78" t="s">
        <v>59</v>
      </c>
      <c r="K48" s="78" t="s">
        <v>60</v>
      </c>
      <c r="L48" s="78" t="s">
        <v>61</v>
      </c>
      <c r="M48" s="99"/>
      <c r="N48" s="99"/>
      <c r="O48" s="99"/>
      <c r="P48" s="99"/>
      <c r="Q48" s="99"/>
      <c r="R48" s="99"/>
      <c r="S48" s="99"/>
      <c r="T48" s="99"/>
    </row>
    <row r="49" ht="15.75" customHeight="1">
      <c r="A49" s="80">
        <v>1.0</v>
      </c>
      <c r="B49" s="81" t="s">
        <v>62</v>
      </c>
      <c r="C49" s="80">
        <v>1.0</v>
      </c>
      <c r="D49" s="82" t="s">
        <v>63</v>
      </c>
      <c r="E49" s="81">
        <v>0.92</v>
      </c>
      <c r="F49" s="81">
        <v>220.0</v>
      </c>
      <c r="G49" s="81" t="s">
        <v>64</v>
      </c>
      <c r="H49" s="80">
        <v>10.0</v>
      </c>
      <c r="I49" s="82" t="s">
        <v>63</v>
      </c>
      <c r="J49" s="83"/>
      <c r="K49" s="83"/>
      <c r="L49" s="81">
        <v>2.5</v>
      </c>
      <c r="M49" s="99"/>
      <c r="N49" s="99"/>
      <c r="O49" s="99"/>
      <c r="P49" s="99"/>
      <c r="Q49" s="99"/>
      <c r="R49" s="99"/>
      <c r="S49" s="99"/>
      <c r="T49" s="99"/>
    </row>
    <row r="50" ht="15.75" customHeight="1">
      <c r="A50" s="80">
        <v>2.0</v>
      </c>
      <c r="B50" s="81" t="s">
        <v>67</v>
      </c>
      <c r="C50" s="80">
        <v>1.0</v>
      </c>
      <c r="D50" s="82" t="s">
        <v>63</v>
      </c>
      <c r="E50" s="81">
        <v>0.92</v>
      </c>
      <c r="F50" s="81">
        <v>220.0</v>
      </c>
      <c r="G50" s="81" t="s">
        <v>64</v>
      </c>
      <c r="H50" s="80">
        <v>10.0</v>
      </c>
      <c r="I50" s="83"/>
      <c r="J50" s="82" t="s">
        <v>63</v>
      </c>
      <c r="K50" s="83"/>
      <c r="L50" s="81">
        <v>2.5</v>
      </c>
      <c r="M50" s="99"/>
      <c r="N50" s="99"/>
      <c r="O50" s="99"/>
      <c r="P50" s="99"/>
      <c r="Q50" s="99"/>
      <c r="R50" s="99"/>
      <c r="S50" s="99"/>
      <c r="T50" s="99"/>
    </row>
    <row r="51" ht="15.75" customHeight="1">
      <c r="A51" s="80">
        <v>3.0</v>
      </c>
      <c r="B51" s="81" t="s">
        <v>68</v>
      </c>
      <c r="C51" s="80">
        <v>1.0</v>
      </c>
      <c r="D51" s="82" t="s">
        <v>32</v>
      </c>
      <c r="E51" s="81">
        <v>1.0</v>
      </c>
      <c r="F51" s="81">
        <v>220.0</v>
      </c>
      <c r="G51" s="81" t="s">
        <v>69</v>
      </c>
      <c r="H51" s="81">
        <v>30.0</v>
      </c>
      <c r="I51" s="83"/>
      <c r="J51" s="83"/>
      <c r="K51" s="82" t="s">
        <v>32</v>
      </c>
      <c r="L51" s="81">
        <v>6.0</v>
      </c>
      <c r="M51" s="99"/>
      <c r="N51" s="99"/>
      <c r="O51" s="99"/>
      <c r="P51" s="99"/>
      <c r="Q51" s="99"/>
      <c r="R51" s="99"/>
      <c r="S51" s="99"/>
      <c r="T51" s="99"/>
    </row>
    <row r="52" ht="15.75" customHeight="1">
      <c r="A52" s="80">
        <v>4.0</v>
      </c>
      <c r="B52" s="81" t="s">
        <v>72</v>
      </c>
      <c r="C52" s="80">
        <v>5.0</v>
      </c>
      <c r="D52" s="81" t="s">
        <v>73</v>
      </c>
      <c r="E52" s="81">
        <v>0.92</v>
      </c>
      <c r="F52" s="81">
        <v>220.0</v>
      </c>
      <c r="G52" s="81">
        <v>9.55</v>
      </c>
      <c r="H52" s="80">
        <v>10.0</v>
      </c>
      <c r="I52" s="81" t="s">
        <v>73</v>
      </c>
      <c r="J52" s="83"/>
      <c r="K52" s="83"/>
      <c r="L52" s="81">
        <v>2.5</v>
      </c>
      <c r="M52" s="99"/>
      <c r="N52" s="99"/>
      <c r="O52" s="99"/>
      <c r="P52" s="99"/>
      <c r="Q52" s="99"/>
      <c r="R52" s="99"/>
      <c r="S52" s="99"/>
      <c r="T52" s="99"/>
    </row>
    <row r="53" ht="15.75" customHeight="1">
      <c r="A53" s="80">
        <v>5.0</v>
      </c>
      <c r="B53" s="81" t="s">
        <v>75</v>
      </c>
      <c r="C53" s="80">
        <v>1.0</v>
      </c>
      <c r="D53" s="81" t="s">
        <v>76</v>
      </c>
      <c r="E53" s="81">
        <v>0.92</v>
      </c>
      <c r="F53" s="81">
        <v>220.0</v>
      </c>
      <c r="G53" s="81">
        <v>5.45</v>
      </c>
      <c r="H53" s="80">
        <v>6.0</v>
      </c>
      <c r="I53" s="83"/>
      <c r="J53" s="81" t="s">
        <v>76</v>
      </c>
      <c r="K53" s="83"/>
      <c r="L53" s="81">
        <v>2.5</v>
      </c>
      <c r="M53" s="99"/>
      <c r="N53" s="99"/>
      <c r="O53" s="99"/>
      <c r="P53" s="99"/>
      <c r="Q53" s="99"/>
      <c r="R53" s="99"/>
      <c r="S53" s="99"/>
      <c r="T53" s="99"/>
    </row>
    <row r="54" ht="15.75" customHeight="1">
      <c r="A54" s="80">
        <v>6.0</v>
      </c>
      <c r="B54" s="81" t="s">
        <v>77</v>
      </c>
      <c r="C54" s="80">
        <v>8.0</v>
      </c>
      <c r="D54" s="81" t="s">
        <v>78</v>
      </c>
      <c r="E54" s="81" t="s">
        <v>79</v>
      </c>
      <c r="F54" s="81">
        <v>220.0</v>
      </c>
      <c r="G54" s="81">
        <v>4.55</v>
      </c>
      <c r="H54" s="84">
        <v>6.0</v>
      </c>
      <c r="I54" s="81" t="s">
        <v>78</v>
      </c>
      <c r="J54" s="85"/>
      <c r="K54" s="83"/>
      <c r="L54" s="81">
        <v>1.5</v>
      </c>
      <c r="M54" s="99"/>
      <c r="N54" s="99"/>
      <c r="O54" s="99"/>
      <c r="P54" s="99"/>
      <c r="Q54" s="99"/>
      <c r="R54" s="99"/>
      <c r="S54" s="99"/>
      <c r="T54" s="99"/>
    </row>
    <row r="55" ht="15.75" customHeight="1">
      <c r="A55" s="80">
        <v>7.0</v>
      </c>
      <c r="B55" s="81" t="s">
        <v>80</v>
      </c>
      <c r="C55" s="80">
        <v>7.0</v>
      </c>
      <c r="D55" s="81" t="s">
        <v>76</v>
      </c>
      <c r="E55" s="81" t="s">
        <v>79</v>
      </c>
      <c r="F55" s="81">
        <v>220.0</v>
      </c>
      <c r="G55" s="81">
        <v>5.45</v>
      </c>
      <c r="H55" s="80">
        <v>6.0</v>
      </c>
      <c r="I55" s="85"/>
      <c r="J55" s="81" t="s">
        <v>76</v>
      </c>
      <c r="K55" s="83"/>
      <c r="L55" s="81">
        <v>2.5</v>
      </c>
      <c r="M55" s="99"/>
      <c r="N55" s="99"/>
      <c r="O55" s="99"/>
      <c r="P55" s="99"/>
      <c r="Q55" s="99"/>
      <c r="R55" s="99"/>
      <c r="S55" s="99"/>
      <c r="T55" s="99"/>
    </row>
    <row r="56" ht="15.75" customHeight="1">
      <c r="A56" s="80">
        <v>8.0</v>
      </c>
      <c r="B56" s="81" t="s">
        <v>81</v>
      </c>
      <c r="C56" s="80">
        <v>8.0</v>
      </c>
      <c r="D56" s="81" t="s">
        <v>82</v>
      </c>
      <c r="E56" s="81" t="s">
        <v>79</v>
      </c>
      <c r="F56" s="81">
        <v>220.0</v>
      </c>
      <c r="G56" s="81">
        <v>5.91</v>
      </c>
      <c r="H56" s="80">
        <v>6.0</v>
      </c>
      <c r="I56" s="81" t="s">
        <v>82</v>
      </c>
      <c r="J56" s="85"/>
      <c r="K56" s="83"/>
      <c r="L56" s="81">
        <v>2.5</v>
      </c>
      <c r="M56" s="99"/>
      <c r="N56" s="99"/>
      <c r="O56" s="99"/>
      <c r="P56" s="99"/>
      <c r="Q56" s="99"/>
      <c r="R56" s="99"/>
      <c r="S56" s="99"/>
      <c r="T56" s="99"/>
    </row>
    <row r="57" ht="15.75" customHeight="1">
      <c r="A57" s="80">
        <v>9.0</v>
      </c>
      <c r="B57" s="81" t="s">
        <v>84</v>
      </c>
      <c r="C57" s="86"/>
      <c r="D57" s="87"/>
      <c r="E57" s="87"/>
      <c r="F57" s="87"/>
      <c r="G57" s="87"/>
      <c r="H57" s="86"/>
      <c r="I57" s="83"/>
      <c r="J57" s="83"/>
      <c r="K57" s="83"/>
      <c r="L57" s="87"/>
      <c r="M57" s="99"/>
      <c r="N57" s="99"/>
      <c r="O57" s="99"/>
      <c r="P57" s="99"/>
      <c r="Q57" s="99"/>
      <c r="R57" s="99"/>
      <c r="S57" s="99"/>
      <c r="T57" s="99"/>
    </row>
    <row r="58" ht="15.75" customHeight="1">
      <c r="A58" s="80">
        <v>10.0</v>
      </c>
      <c r="B58" s="81" t="s">
        <v>84</v>
      </c>
      <c r="C58" s="86"/>
      <c r="D58" s="87"/>
      <c r="E58" s="87"/>
      <c r="F58" s="87"/>
      <c r="G58" s="87"/>
      <c r="H58" s="86"/>
      <c r="I58" s="83"/>
      <c r="J58" s="83"/>
      <c r="K58" s="83"/>
      <c r="L58" s="87"/>
      <c r="M58" s="99"/>
      <c r="N58" s="99"/>
      <c r="O58" s="99"/>
      <c r="P58" s="99"/>
      <c r="Q58" s="99"/>
      <c r="R58" s="99"/>
      <c r="S58" s="99"/>
      <c r="T58" s="99"/>
    </row>
    <row r="59" ht="15.75" customHeight="1">
      <c r="A59" s="92"/>
      <c r="B59" s="84" t="s">
        <v>85</v>
      </c>
      <c r="C59" s="137"/>
      <c r="D59" s="137"/>
      <c r="E59" s="137"/>
      <c r="F59" s="137"/>
      <c r="G59" s="137"/>
      <c r="H59" s="87"/>
      <c r="I59" s="84" t="s">
        <v>86</v>
      </c>
      <c r="J59" s="84" t="s">
        <v>87</v>
      </c>
      <c r="K59" s="84" t="s">
        <v>32</v>
      </c>
      <c r="L59" s="137"/>
      <c r="M59" s="99"/>
      <c r="N59" s="99"/>
      <c r="O59" s="99"/>
      <c r="P59" s="99"/>
      <c r="Q59" s="99"/>
      <c r="R59" s="99"/>
      <c r="S59" s="99"/>
      <c r="T59" s="99"/>
    </row>
    <row r="60" ht="15.7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ht="15.75" customHeight="1">
      <c r="A61" s="136" t="s">
        <v>104</v>
      </c>
      <c r="M61" s="99"/>
      <c r="N61" s="99"/>
      <c r="O61" s="99"/>
      <c r="P61" s="99"/>
      <c r="Q61" s="99"/>
      <c r="R61" s="99"/>
      <c r="S61" s="99"/>
      <c r="T61" s="99"/>
    </row>
    <row r="62" ht="15.75" customHeight="1">
      <c r="A62" s="78" t="s">
        <v>46</v>
      </c>
      <c r="B62" s="78" t="s">
        <v>47</v>
      </c>
      <c r="C62" s="78" t="s">
        <v>48</v>
      </c>
      <c r="D62" s="78" t="s">
        <v>49</v>
      </c>
      <c r="E62" s="79" t="s">
        <v>50</v>
      </c>
      <c r="F62" s="79" t="s">
        <v>51</v>
      </c>
      <c r="G62" s="79" t="s">
        <v>52</v>
      </c>
      <c r="H62" s="79" t="s">
        <v>89</v>
      </c>
      <c r="I62" s="102" t="s">
        <v>58</v>
      </c>
      <c r="J62" s="102" t="s">
        <v>59</v>
      </c>
      <c r="K62" s="102" t="s">
        <v>60</v>
      </c>
      <c r="L62" s="102" t="s">
        <v>61</v>
      </c>
      <c r="M62" s="99"/>
      <c r="N62" s="99"/>
      <c r="O62" s="99"/>
      <c r="P62" s="99"/>
      <c r="Q62" s="99"/>
      <c r="R62" s="99"/>
      <c r="S62" s="99"/>
      <c r="T62" s="99"/>
    </row>
    <row r="63" ht="15.75" customHeight="1">
      <c r="A63" s="80">
        <v>1.0</v>
      </c>
      <c r="B63" s="81" t="s">
        <v>62</v>
      </c>
      <c r="C63" s="80">
        <v>1.0</v>
      </c>
      <c r="D63" s="82" t="s">
        <v>63</v>
      </c>
      <c r="E63" s="81">
        <v>0.92</v>
      </c>
      <c r="F63" s="81">
        <v>220.0</v>
      </c>
      <c r="G63" s="81" t="s">
        <v>64</v>
      </c>
      <c r="H63" s="80">
        <v>6.0</v>
      </c>
      <c r="I63" s="104" t="s">
        <v>63</v>
      </c>
      <c r="J63" s="105"/>
      <c r="K63" s="105"/>
      <c r="L63" s="84">
        <v>2.5</v>
      </c>
      <c r="M63" s="99"/>
      <c r="N63" s="99"/>
      <c r="O63" s="99"/>
      <c r="P63" s="99"/>
      <c r="Q63" s="99"/>
      <c r="R63" s="99"/>
      <c r="S63" s="99"/>
      <c r="T63" s="99"/>
    </row>
    <row r="64" ht="15.75" customHeight="1">
      <c r="A64" s="80">
        <v>2.0</v>
      </c>
      <c r="B64" s="81" t="s">
        <v>67</v>
      </c>
      <c r="C64" s="80">
        <v>1.0</v>
      </c>
      <c r="D64" s="82" t="s">
        <v>63</v>
      </c>
      <c r="E64" s="81">
        <v>0.92</v>
      </c>
      <c r="F64" s="81">
        <v>220.0</v>
      </c>
      <c r="G64" s="81" t="s">
        <v>64</v>
      </c>
      <c r="H64" s="80">
        <v>6.0</v>
      </c>
      <c r="I64" s="105"/>
      <c r="J64" s="104" t="s">
        <v>63</v>
      </c>
      <c r="K64" s="105"/>
      <c r="L64" s="84">
        <v>2.5</v>
      </c>
      <c r="M64" s="99"/>
      <c r="N64" s="99"/>
      <c r="O64" s="99"/>
      <c r="P64" s="99"/>
      <c r="Q64" s="99"/>
      <c r="R64" s="99"/>
      <c r="S64" s="99"/>
      <c r="T64" s="99"/>
    </row>
    <row r="65" ht="15.75" customHeight="1">
      <c r="A65" s="80">
        <v>3.0</v>
      </c>
      <c r="B65" s="81" t="s">
        <v>90</v>
      </c>
      <c r="C65" s="80">
        <v>1.0</v>
      </c>
      <c r="D65" s="82" t="s">
        <v>32</v>
      </c>
      <c r="E65" s="81">
        <v>1.0</v>
      </c>
      <c r="F65" s="81">
        <v>220.0</v>
      </c>
      <c r="G65" s="81" t="s">
        <v>69</v>
      </c>
      <c r="H65" s="81">
        <v>30.0</v>
      </c>
      <c r="I65" s="105"/>
      <c r="J65" s="105"/>
      <c r="K65" s="104" t="s">
        <v>32</v>
      </c>
      <c r="L65" s="84">
        <v>6.0</v>
      </c>
      <c r="M65" s="99"/>
      <c r="N65" s="99"/>
      <c r="O65" s="99"/>
      <c r="P65" s="99"/>
      <c r="Q65" s="99"/>
      <c r="R65" s="99"/>
      <c r="S65" s="99"/>
      <c r="T65" s="99"/>
    </row>
    <row r="66" ht="15.75" customHeight="1">
      <c r="A66" s="80">
        <v>4.0</v>
      </c>
      <c r="B66" s="81" t="s">
        <v>72</v>
      </c>
      <c r="C66" s="80">
        <v>6.0</v>
      </c>
      <c r="D66" s="81" t="s">
        <v>73</v>
      </c>
      <c r="E66" s="81">
        <v>0.92</v>
      </c>
      <c r="F66" s="81">
        <v>220.0</v>
      </c>
      <c r="G66" s="81">
        <v>9.55</v>
      </c>
      <c r="H66" s="84">
        <v>10.0</v>
      </c>
      <c r="I66" s="84" t="s">
        <v>73</v>
      </c>
      <c r="J66" s="105"/>
      <c r="K66" s="105"/>
      <c r="L66" s="84">
        <v>2.5</v>
      </c>
      <c r="M66" s="99"/>
      <c r="N66" s="99"/>
      <c r="O66" s="99"/>
      <c r="P66" s="99"/>
      <c r="Q66" s="99"/>
      <c r="R66" s="99"/>
      <c r="S66" s="99"/>
      <c r="T66" s="99"/>
    </row>
    <row r="67" ht="15.75" customHeight="1">
      <c r="A67" s="80">
        <v>5.0</v>
      </c>
      <c r="B67" s="81" t="s">
        <v>75</v>
      </c>
      <c r="C67" s="80">
        <v>1.0</v>
      </c>
      <c r="D67" s="81" t="s">
        <v>76</v>
      </c>
      <c r="E67" s="81">
        <v>0.92</v>
      </c>
      <c r="F67" s="81">
        <v>220.0</v>
      </c>
      <c r="G67" s="81">
        <v>5.45</v>
      </c>
      <c r="H67" s="84">
        <v>6.0</v>
      </c>
      <c r="I67" s="105"/>
      <c r="J67" s="84" t="s">
        <v>76</v>
      </c>
      <c r="K67" s="107"/>
      <c r="L67" s="84">
        <v>2.5</v>
      </c>
      <c r="M67" s="99"/>
      <c r="N67" s="99"/>
      <c r="O67" s="99"/>
      <c r="P67" s="99"/>
      <c r="Q67" s="99"/>
      <c r="R67" s="99"/>
      <c r="S67" s="99"/>
      <c r="T67" s="99"/>
    </row>
    <row r="68" ht="15.75" customHeight="1">
      <c r="A68" s="80">
        <v>6.0</v>
      </c>
      <c r="B68" s="81" t="s">
        <v>77</v>
      </c>
      <c r="C68" s="80">
        <v>9.0</v>
      </c>
      <c r="D68" s="81" t="s">
        <v>91</v>
      </c>
      <c r="E68" s="81" t="s">
        <v>79</v>
      </c>
      <c r="F68" s="81">
        <v>220.0</v>
      </c>
      <c r="G68" s="81">
        <v>6.18</v>
      </c>
      <c r="H68" s="84">
        <v>10.0</v>
      </c>
      <c r="I68" s="84" t="s">
        <v>91</v>
      </c>
      <c r="J68" s="108"/>
      <c r="K68" s="107"/>
      <c r="L68" s="84">
        <v>1.5</v>
      </c>
      <c r="M68" s="99"/>
      <c r="N68" s="99"/>
      <c r="O68" s="99"/>
      <c r="P68" s="99"/>
      <c r="Q68" s="99"/>
      <c r="R68" s="99"/>
      <c r="S68" s="99"/>
      <c r="T68" s="99"/>
    </row>
    <row r="69" ht="15.75" customHeight="1">
      <c r="A69" s="80">
        <v>7.0</v>
      </c>
      <c r="B69" s="81" t="s">
        <v>80</v>
      </c>
      <c r="C69" s="80">
        <v>9.0</v>
      </c>
      <c r="D69" s="81" t="s">
        <v>92</v>
      </c>
      <c r="E69" s="81" t="s">
        <v>79</v>
      </c>
      <c r="F69" s="81">
        <v>220.0</v>
      </c>
      <c r="G69" s="81">
        <v>6.36</v>
      </c>
      <c r="H69" s="84">
        <v>10.0</v>
      </c>
      <c r="I69" s="107"/>
      <c r="J69" s="84" t="s">
        <v>92</v>
      </c>
      <c r="K69" s="105"/>
      <c r="L69" s="84">
        <v>2.5</v>
      </c>
      <c r="M69" s="99"/>
      <c r="N69" s="99"/>
      <c r="O69" s="99"/>
      <c r="P69" s="99"/>
      <c r="Q69" s="99"/>
      <c r="R69" s="99"/>
      <c r="S69" s="99"/>
      <c r="T69" s="99"/>
    </row>
    <row r="70" ht="15.75" customHeight="1">
      <c r="A70" s="80">
        <v>8.0</v>
      </c>
      <c r="B70" s="81" t="s">
        <v>81</v>
      </c>
      <c r="C70" s="80">
        <v>8.0</v>
      </c>
      <c r="D70" s="81" t="s">
        <v>82</v>
      </c>
      <c r="E70" s="81" t="s">
        <v>79</v>
      </c>
      <c r="F70" s="81">
        <v>220.0</v>
      </c>
      <c r="G70" s="81">
        <v>5.91</v>
      </c>
      <c r="H70" s="84">
        <v>6.0</v>
      </c>
      <c r="I70" s="84" t="s">
        <v>82</v>
      </c>
      <c r="J70" s="108"/>
      <c r="K70" s="107"/>
      <c r="L70" s="84">
        <v>2.5</v>
      </c>
      <c r="M70" s="99"/>
      <c r="N70" s="99"/>
      <c r="O70" s="99"/>
      <c r="P70" s="99"/>
      <c r="Q70" s="99"/>
      <c r="R70" s="99"/>
      <c r="S70" s="99"/>
      <c r="T70" s="99"/>
    </row>
    <row r="71" ht="15.75" customHeight="1">
      <c r="A71" s="80">
        <v>9.0</v>
      </c>
      <c r="B71" s="81" t="s">
        <v>84</v>
      </c>
      <c r="C71" s="86"/>
      <c r="D71" s="87"/>
      <c r="E71" s="87"/>
      <c r="F71" s="87"/>
      <c r="G71" s="87"/>
      <c r="H71" s="109"/>
      <c r="I71" s="105"/>
      <c r="J71" s="105"/>
      <c r="K71" s="105"/>
      <c r="L71" s="105"/>
      <c r="M71" s="99"/>
      <c r="N71" s="99"/>
      <c r="O71" s="99"/>
      <c r="P71" s="99"/>
      <c r="Q71" s="99"/>
      <c r="R71" s="99"/>
      <c r="S71" s="99"/>
      <c r="T71" s="99"/>
    </row>
    <row r="72" ht="15.75" customHeight="1">
      <c r="A72" s="91">
        <v>10.0</v>
      </c>
      <c r="B72" s="81" t="s">
        <v>84</v>
      </c>
      <c r="C72" s="88"/>
      <c r="D72" s="89"/>
      <c r="E72" s="89"/>
      <c r="F72" s="89"/>
      <c r="G72" s="89"/>
      <c r="H72" s="88"/>
      <c r="I72" s="105"/>
      <c r="J72" s="105"/>
      <c r="K72" s="105"/>
      <c r="L72" s="111"/>
      <c r="M72" s="99"/>
      <c r="N72" s="99"/>
      <c r="O72" s="99"/>
      <c r="P72" s="99"/>
      <c r="Q72" s="99"/>
      <c r="R72" s="99"/>
      <c r="S72" s="99"/>
      <c r="T72" s="99"/>
    </row>
    <row r="73" ht="15.75" customHeight="1">
      <c r="A73" s="112"/>
      <c r="B73" s="113" t="s">
        <v>85</v>
      </c>
      <c r="C73" s="94"/>
      <c r="D73" s="95"/>
      <c r="E73" s="95"/>
      <c r="F73" s="95"/>
      <c r="G73" s="95"/>
      <c r="H73" s="97"/>
      <c r="I73" s="98" t="s">
        <v>93</v>
      </c>
      <c r="J73" s="84" t="s">
        <v>94</v>
      </c>
      <c r="K73" s="93" t="s">
        <v>32</v>
      </c>
      <c r="L73" s="114"/>
      <c r="M73" s="99"/>
      <c r="N73" s="99"/>
      <c r="O73" s="99"/>
      <c r="P73" s="99"/>
      <c r="Q73" s="99"/>
      <c r="R73" s="99"/>
      <c r="S73" s="99"/>
      <c r="T73" s="99"/>
    </row>
    <row r="74" ht="15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ht="15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ht="15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ht="15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ht="15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ht="15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ht="15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ht="15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ht="15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ht="15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ht="15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ht="15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ht="15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ht="15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ht="15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ht="15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ht="15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ht="15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ht="15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ht="15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ht="15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ht="15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ht="15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ht="15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ht="15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ht="15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ht="15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ht="15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ht="15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ht="15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ht="15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ht="15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ht="15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ht="15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ht="15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ht="15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ht="15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ht="15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</row>
    <row r="112" ht="15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</row>
    <row r="113" ht="15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</row>
    <row r="114" ht="15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</row>
    <row r="115" ht="15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</row>
    <row r="116" ht="15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</row>
    <row r="117" ht="15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</row>
    <row r="118" ht="15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</row>
    <row r="119" ht="15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</row>
    <row r="120" ht="15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</row>
    <row r="121" ht="15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</row>
    <row r="122" ht="15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</row>
    <row r="123" ht="15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</row>
    <row r="124" ht="15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</row>
    <row r="125" ht="15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</row>
    <row r="126" ht="15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</row>
    <row r="127" ht="15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</row>
    <row r="128" ht="15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</row>
    <row r="129" ht="15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</row>
    <row r="130" ht="15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</row>
    <row r="131" ht="15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</row>
    <row r="132" ht="15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</row>
    <row r="133" ht="15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</row>
    <row r="134" ht="15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</row>
    <row r="135" ht="15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</row>
    <row r="136" ht="15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</row>
    <row r="137" ht="15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</row>
    <row r="138" ht="15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</row>
    <row r="139" ht="15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</row>
    <row r="140" ht="15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</row>
    <row r="141" ht="15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</row>
    <row r="142" ht="15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</row>
    <row r="143" ht="15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</row>
    <row r="144" ht="15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</row>
    <row r="145" ht="15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</row>
    <row r="146" ht="15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</row>
    <row r="147" ht="15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</row>
    <row r="148" ht="15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</row>
    <row r="149" ht="15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</row>
    <row r="150" ht="15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</row>
    <row r="151" ht="15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</row>
    <row r="152" ht="15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</row>
    <row r="153" ht="15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</row>
    <row r="154" ht="15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</row>
    <row r="155" ht="15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</row>
    <row r="156" ht="15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</row>
    <row r="157" ht="15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</row>
    <row r="158" ht="15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</row>
    <row r="159" ht="15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</row>
    <row r="160" ht="15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</row>
    <row r="161" ht="15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</row>
    <row r="162" ht="15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</row>
    <row r="163" ht="15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</row>
    <row r="164" ht="15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</row>
    <row r="165" ht="15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</row>
    <row r="166" ht="15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</row>
    <row r="167" ht="15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</row>
    <row r="168" ht="15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</row>
    <row r="169" ht="15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</row>
    <row r="170" ht="15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</row>
    <row r="171" ht="15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</row>
    <row r="172" ht="15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</row>
    <row r="173" ht="15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</row>
    <row r="174" ht="15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</row>
    <row r="175" ht="15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</row>
    <row r="176" ht="15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</row>
    <row r="177" ht="15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</row>
    <row r="178" ht="15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</row>
    <row r="179" ht="15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</row>
    <row r="180" ht="15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</row>
    <row r="181" ht="15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</row>
    <row r="182" ht="15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ht="15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</row>
    <row r="184" ht="15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</row>
    <row r="185" ht="15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</row>
    <row r="186" ht="15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</row>
    <row r="187" ht="15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</row>
    <row r="188" ht="15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</row>
    <row r="189" ht="15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</row>
    <row r="190" ht="15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</row>
    <row r="191" ht="15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</row>
    <row r="192" ht="15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</row>
    <row r="193" ht="15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</row>
    <row r="194" ht="15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</row>
    <row r="195" ht="15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</row>
    <row r="196" ht="15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</row>
    <row r="197" ht="15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</row>
    <row r="198" ht="15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</row>
    <row r="199" ht="15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</row>
    <row r="200" ht="15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</row>
    <row r="201" ht="15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</row>
    <row r="202" ht="15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</row>
    <row r="203" ht="15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</row>
    <row r="204" ht="15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</row>
    <row r="205" ht="15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</row>
    <row r="206" ht="15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</row>
    <row r="207" ht="15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</row>
    <row r="208" ht="15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</row>
    <row r="209" ht="15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</row>
    <row r="210" ht="15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</row>
    <row r="211" ht="15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</row>
    <row r="212" ht="15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</row>
    <row r="213" ht="15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</row>
    <row r="214" ht="15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</row>
    <row r="215" ht="15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</row>
    <row r="216" ht="15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</row>
    <row r="217" ht="15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</row>
    <row r="218" ht="15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A1:P1"/>
    <mergeCell ref="A15:P15"/>
    <mergeCell ref="B30:F30"/>
    <mergeCell ref="C37:D37"/>
    <mergeCell ref="A47:L47"/>
    <mergeCell ref="A61:L61"/>
  </mergeCells>
  <printOptions/>
  <pageMargins bottom="0.787401575" footer="0.0" header="0.0" left="0.511811024" right="0.511811024" top="0.787401575"/>
  <pageSetup fitToHeight="0"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9.86"/>
    <col customWidth="1" min="3" max="3" width="16.14"/>
    <col customWidth="1" min="4" max="4" width="15.86"/>
    <col customWidth="1" min="5" max="5" width="10.71"/>
    <col customWidth="1" min="6" max="6" width="7.0"/>
    <col customWidth="1" min="7" max="7" width="9.57"/>
    <col customWidth="1" min="8" max="8" width="20.0"/>
    <col customWidth="1" min="9" max="9" width="13.43"/>
    <col customWidth="1" min="10" max="10" width="23.86"/>
    <col customWidth="1" min="11" max="11" width="8.57"/>
    <col customWidth="1" min="12" max="12" width="11.43"/>
  </cols>
  <sheetData>
    <row r="1">
      <c r="A1" s="138" t="s">
        <v>105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S1" s="141"/>
      <c r="T1" s="141"/>
      <c r="U1" s="141"/>
      <c r="V1" s="141"/>
      <c r="W1" s="141"/>
      <c r="X1" s="141"/>
      <c r="Y1" s="141"/>
      <c r="Z1" s="141"/>
      <c r="AA1" s="141"/>
    </row>
    <row r="2">
      <c r="A2" s="142" t="s">
        <v>46</v>
      </c>
      <c r="B2" s="143" t="s">
        <v>47</v>
      </c>
      <c r="C2" s="142" t="s">
        <v>48</v>
      </c>
      <c r="D2" s="142" t="s">
        <v>49</v>
      </c>
      <c r="E2" s="142" t="s">
        <v>106</v>
      </c>
      <c r="F2" s="144" t="s">
        <v>50</v>
      </c>
      <c r="G2" s="144" t="s">
        <v>51</v>
      </c>
      <c r="H2" s="145" t="s">
        <v>52</v>
      </c>
      <c r="I2" s="144" t="s">
        <v>53</v>
      </c>
      <c r="J2" s="144" t="s">
        <v>54</v>
      </c>
      <c r="K2" s="144" t="s">
        <v>55</v>
      </c>
      <c r="L2" s="144" t="s">
        <v>56</v>
      </c>
      <c r="M2" s="144" t="s">
        <v>89</v>
      </c>
      <c r="N2" s="146" t="s">
        <v>58</v>
      </c>
      <c r="O2" s="146" t="s">
        <v>59</v>
      </c>
      <c r="P2" s="146" t="s">
        <v>60</v>
      </c>
      <c r="Q2" s="146" t="s">
        <v>61</v>
      </c>
      <c r="R2" s="146" t="s">
        <v>107</v>
      </c>
      <c r="S2" s="141"/>
      <c r="T2" s="141"/>
      <c r="U2" s="141"/>
      <c r="V2" s="141"/>
      <c r="W2" s="141"/>
      <c r="X2" s="141"/>
      <c r="Y2" s="141"/>
      <c r="Z2" s="141"/>
      <c r="AA2" s="141"/>
    </row>
    <row r="3">
      <c r="A3" s="146">
        <v>1.0</v>
      </c>
      <c r="B3" s="147" t="s">
        <v>108</v>
      </c>
      <c r="C3" s="148">
        <v>6.0</v>
      </c>
      <c r="D3" s="142">
        <v>600.0</v>
      </c>
      <c r="E3" s="142">
        <f t="shared" ref="E3:E14" si="1">D3*F3</f>
        <v>558</v>
      </c>
      <c r="F3" s="142">
        <v>0.93</v>
      </c>
      <c r="G3" s="142">
        <v>220.0</v>
      </c>
      <c r="H3" s="142">
        <f t="shared" ref="H3:H14" si="2">D3/G3</f>
        <v>2.727272727</v>
      </c>
      <c r="I3" s="142">
        <v>0.5</v>
      </c>
      <c r="J3" s="142">
        <v>1.0</v>
      </c>
      <c r="K3" s="149">
        <v>1.0</v>
      </c>
      <c r="L3" s="150">
        <f t="shared" ref="L3:L15" si="3">H3/(I3*J3*K3)</f>
        <v>5.454545455</v>
      </c>
      <c r="M3" s="79" t="s">
        <v>109</v>
      </c>
      <c r="N3" s="146">
        <v>600.0</v>
      </c>
      <c r="O3" s="151"/>
      <c r="P3" s="152"/>
      <c r="Q3" s="145">
        <v>1.5</v>
      </c>
      <c r="R3" s="148">
        <v>20.0</v>
      </c>
      <c r="S3" s="141"/>
      <c r="T3" s="141"/>
      <c r="U3" s="141"/>
      <c r="V3" s="141"/>
      <c r="W3" s="141"/>
      <c r="X3" s="141"/>
      <c r="Y3" s="141"/>
      <c r="Z3" s="141"/>
      <c r="AA3" s="141"/>
    </row>
    <row r="4">
      <c r="A4" s="146">
        <v>2.0</v>
      </c>
      <c r="B4" s="147" t="s">
        <v>110</v>
      </c>
      <c r="C4" s="148">
        <v>6.0</v>
      </c>
      <c r="D4" s="142">
        <v>300.0</v>
      </c>
      <c r="E4" s="142">
        <f t="shared" si="1"/>
        <v>276</v>
      </c>
      <c r="F4" s="142">
        <v>0.92</v>
      </c>
      <c r="G4" s="142">
        <v>220.0</v>
      </c>
      <c r="H4" s="142">
        <f t="shared" si="2"/>
        <v>1.363636364</v>
      </c>
      <c r="I4" s="142">
        <v>0.5</v>
      </c>
      <c r="J4" s="142">
        <v>1.0</v>
      </c>
      <c r="K4" s="149">
        <v>1.0</v>
      </c>
      <c r="L4" s="150">
        <f t="shared" si="3"/>
        <v>2.727272727</v>
      </c>
      <c r="M4" s="79" t="s">
        <v>111</v>
      </c>
      <c r="N4" s="152"/>
      <c r="O4" s="146">
        <v>300.0</v>
      </c>
      <c r="P4" s="151"/>
      <c r="Q4" s="145">
        <v>1.5</v>
      </c>
      <c r="R4" s="148">
        <v>20.0</v>
      </c>
      <c r="S4" s="141"/>
      <c r="T4" s="141"/>
      <c r="U4" s="141"/>
      <c r="V4" s="141"/>
      <c r="W4" s="141"/>
      <c r="X4" s="141"/>
      <c r="Y4" s="141"/>
      <c r="Z4" s="141"/>
      <c r="AA4" s="141"/>
    </row>
    <row r="5">
      <c r="A5" s="146">
        <v>3.0</v>
      </c>
      <c r="B5" s="147" t="s">
        <v>112</v>
      </c>
      <c r="C5" s="148">
        <v>1.0</v>
      </c>
      <c r="D5" s="142">
        <v>100.0</v>
      </c>
      <c r="E5" s="142">
        <f t="shared" si="1"/>
        <v>92</v>
      </c>
      <c r="F5" s="142">
        <v>0.92</v>
      </c>
      <c r="G5" s="142">
        <v>220.0</v>
      </c>
      <c r="H5" s="142">
        <f t="shared" si="2"/>
        <v>0.4545454545</v>
      </c>
      <c r="I5" s="142">
        <v>0.5</v>
      </c>
      <c r="J5" s="142">
        <v>1.0</v>
      </c>
      <c r="K5" s="149">
        <v>0.7</v>
      </c>
      <c r="L5" s="150">
        <f t="shared" si="3"/>
        <v>1.298701299</v>
      </c>
      <c r="M5" s="79" t="s">
        <v>113</v>
      </c>
      <c r="N5" s="146">
        <v>100.0</v>
      </c>
      <c r="O5" s="151"/>
      <c r="P5" s="146"/>
      <c r="Q5" s="145">
        <v>1.5</v>
      </c>
      <c r="R5" s="148">
        <v>20.0</v>
      </c>
      <c r="S5" s="141"/>
      <c r="T5" s="141"/>
      <c r="U5" s="141"/>
      <c r="V5" s="141"/>
      <c r="W5" s="141"/>
      <c r="X5" s="141"/>
      <c r="Y5" s="141"/>
      <c r="Z5" s="141"/>
      <c r="AA5" s="141"/>
    </row>
    <row r="6">
      <c r="A6" s="146">
        <v>4.0</v>
      </c>
      <c r="B6" s="147" t="s">
        <v>114</v>
      </c>
      <c r="C6" s="148">
        <v>2.0</v>
      </c>
      <c r="D6" s="142">
        <v>200.0</v>
      </c>
      <c r="E6" s="142">
        <f t="shared" si="1"/>
        <v>184</v>
      </c>
      <c r="F6" s="142">
        <v>0.92</v>
      </c>
      <c r="G6" s="142">
        <v>220.0</v>
      </c>
      <c r="H6" s="142">
        <f t="shared" si="2"/>
        <v>0.9090909091</v>
      </c>
      <c r="I6" s="142">
        <v>0.5</v>
      </c>
      <c r="J6" s="142">
        <v>1.0</v>
      </c>
      <c r="K6" s="149">
        <v>0.7</v>
      </c>
      <c r="L6" s="150">
        <f t="shared" si="3"/>
        <v>2.597402597</v>
      </c>
      <c r="M6" s="79" t="s">
        <v>111</v>
      </c>
      <c r="N6" s="146">
        <v>200.0</v>
      </c>
      <c r="O6" s="152"/>
      <c r="P6" s="151"/>
      <c r="Q6" s="145">
        <v>1.5</v>
      </c>
      <c r="R6" s="148">
        <v>20.0</v>
      </c>
      <c r="S6" s="141"/>
      <c r="T6" s="141"/>
      <c r="U6" s="141"/>
      <c r="V6" s="141"/>
      <c r="W6" s="141"/>
      <c r="X6" s="141"/>
      <c r="Y6" s="141"/>
      <c r="Z6" s="141"/>
      <c r="AA6" s="141"/>
    </row>
    <row r="7">
      <c r="A7" s="146">
        <v>5.0</v>
      </c>
      <c r="B7" s="147" t="s">
        <v>115</v>
      </c>
      <c r="C7" s="148">
        <v>17.0</v>
      </c>
      <c r="D7" s="142">
        <v>850.0</v>
      </c>
      <c r="E7" s="142">
        <f t="shared" si="1"/>
        <v>782</v>
      </c>
      <c r="F7" s="142">
        <v>0.92</v>
      </c>
      <c r="G7" s="142">
        <v>220.0</v>
      </c>
      <c r="H7" s="142">
        <f t="shared" si="2"/>
        <v>3.863636364</v>
      </c>
      <c r="I7" s="142">
        <v>0.5</v>
      </c>
      <c r="J7" s="142">
        <v>1.0</v>
      </c>
      <c r="K7" s="149">
        <v>0.65</v>
      </c>
      <c r="L7" s="150">
        <f t="shared" si="3"/>
        <v>11.88811189</v>
      </c>
      <c r="M7" s="79" t="s">
        <v>116</v>
      </c>
      <c r="N7" s="146"/>
      <c r="O7" s="146">
        <v>850.0</v>
      </c>
      <c r="P7" s="146"/>
      <c r="Q7" s="145">
        <v>2.5</v>
      </c>
      <c r="R7" s="148">
        <v>20.0</v>
      </c>
      <c r="S7" s="141"/>
      <c r="T7" s="141"/>
      <c r="U7" s="141"/>
      <c r="V7" s="141"/>
      <c r="W7" s="141"/>
      <c r="X7" s="141"/>
      <c r="Y7" s="141"/>
      <c r="Z7" s="141"/>
      <c r="AA7" s="141"/>
    </row>
    <row r="8">
      <c r="A8" s="146">
        <v>6.0</v>
      </c>
      <c r="B8" s="147" t="s">
        <v>117</v>
      </c>
      <c r="C8" s="148">
        <v>4.0</v>
      </c>
      <c r="D8" s="142">
        <v>400.0</v>
      </c>
      <c r="E8" s="142">
        <f t="shared" si="1"/>
        <v>368</v>
      </c>
      <c r="F8" s="142">
        <v>0.92</v>
      </c>
      <c r="G8" s="142">
        <v>220.0</v>
      </c>
      <c r="H8" s="142">
        <f t="shared" si="2"/>
        <v>1.818181818</v>
      </c>
      <c r="I8" s="142">
        <v>0.5</v>
      </c>
      <c r="J8" s="142">
        <v>1.0</v>
      </c>
      <c r="K8" s="149">
        <v>0.65</v>
      </c>
      <c r="L8" s="150">
        <f t="shared" si="3"/>
        <v>5.594405594</v>
      </c>
      <c r="M8" s="79" t="s">
        <v>109</v>
      </c>
      <c r="N8" s="146">
        <v>400.0</v>
      </c>
      <c r="O8" s="146"/>
      <c r="P8" s="146"/>
      <c r="Q8" s="145">
        <v>1.5</v>
      </c>
      <c r="R8" s="148">
        <v>20.0</v>
      </c>
      <c r="S8" s="141"/>
      <c r="T8" s="141"/>
      <c r="U8" s="141"/>
      <c r="V8" s="141"/>
      <c r="W8" s="141"/>
      <c r="X8" s="141"/>
      <c r="Y8" s="141"/>
      <c r="Z8" s="141"/>
      <c r="AA8" s="141"/>
    </row>
    <row r="9">
      <c r="A9" s="102">
        <v>7.0</v>
      </c>
      <c r="B9" s="153" t="s">
        <v>118</v>
      </c>
      <c r="C9" s="154">
        <v>4.0</v>
      </c>
      <c r="D9" s="78">
        <v>600.0</v>
      </c>
      <c r="E9" s="142">
        <f t="shared" si="1"/>
        <v>552</v>
      </c>
      <c r="F9" s="142">
        <v>0.92</v>
      </c>
      <c r="G9" s="142">
        <v>220.0</v>
      </c>
      <c r="H9" s="142">
        <f t="shared" si="2"/>
        <v>2.727272727</v>
      </c>
      <c r="I9" s="142">
        <v>0.5</v>
      </c>
      <c r="J9" s="142">
        <v>1.0</v>
      </c>
      <c r="K9" s="155">
        <v>0.7</v>
      </c>
      <c r="L9" s="150">
        <f t="shared" si="3"/>
        <v>7.792207792</v>
      </c>
      <c r="M9" s="79" t="s">
        <v>119</v>
      </c>
      <c r="N9" s="102">
        <v>600.0</v>
      </c>
      <c r="O9" s="151"/>
      <c r="P9" s="102"/>
      <c r="Q9" s="150">
        <v>2.5</v>
      </c>
      <c r="R9" s="148">
        <v>20.0</v>
      </c>
      <c r="S9" s="141"/>
      <c r="T9" s="141"/>
      <c r="U9" s="141"/>
      <c r="V9" s="141"/>
      <c r="W9" s="141"/>
      <c r="X9" s="141"/>
      <c r="Y9" s="141"/>
      <c r="Z9" s="141"/>
      <c r="AA9" s="141"/>
    </row>
    <row r="10">
      <c r="A10" s="102">
        <v>8.0</v>
      </c>
      <c r="B10" s="153" t="s">
        <v>120</v>
      </c>
      <c r="C10" s="154">
        <v>3.0</v>
      </c>
      <c r="D10" s="78">
        <v>600.0</v>
      </c>
      <c r="E10" s="142">
        <f t="shared" si="1"/>
        <v>552</v>
      </c>
      <c r="F10" s="142">
        <v>0.92</v>
      </c>
      <c r="G10" s="142">
        <v>220.0</v>
      </c>
      <c r="H10" s="142">
        <f t="shared" si="2"/>
        <v>2.727272727</v>
      </c>
      <c r="I10" s="142">
        <v>0.5</v>
      </c>
      <c r="J10" s="142">
        <v>1.0</v>
      </c>
      <c r="K10" s="155">
        <v>0.7</v>
      </c>
      <c r="L10" s="150">
        <f t="shared" si="3"/>
        <v>7.792207792</v>
      </c>
      <c r="M10" s="79" t="s">
        <v>119</v>
      </c>
      <c r="N10" s="102"/>
      <c r="O10" s="102">
        <v>600.0</v>
      </c>
      <c r="P10" s="151"/>
      <c r="Q10" s="150">
        <v>2.5</v>
      </c>
      <c r="R10" s="148">
        <v>20.0</v>
      </c>
      <c r="S10" s="141"/>
      <c r="T10" s="141"/>
      <c r="U10" s="141"/>
      <c r="V10" s="141"/>
      <c r="W10" s="141"/>
      <c r="X10" s="141"/>
      <c r="Y10" s="141"/>
      <c r="Z10" s="141"/>
      <c r="AA10" s="141"/>
    </row>
    <row r="11">
      <c r="A11" s="102">
        <v>9.0</v>
      </c>
      <c r="B11" s="153" t="s">
        <v>121</v>
      </c>
      <c r="C11" s="154">
        <v>12.0</v>
      </c>
      <c r="D11" s="78">
        <v>1200.0</v>
      </c>
      <c r="E11" s="142">
        <f t="shared" si="1"/>
        <v>1104</v>
      </c>
      <c r="F11" s="142">
        <v>0.92</v>
      </c>
      <c r="G11" s="142">
        <v>220.0</v>
      </c>
      <c r="H11" s="142">
        <f t="shared" si="2"/>
        <v>5.454545455</v>
      </c>
      <c r="I11" s="142">
        <v>0.5</v>
      </c>
      <c r="J11" s="142">
        <v>1.0</v>
      </c>
      <c r="K11" s="155">
        <v>0.65</v>
      </c>
      <c r="L11" s="150">
        <f t="shared" si="3"/>
        <v>16.78321678</v>
      </c>
      <c r="M11" s="79" t="s">
        <v>122</v>
      </c>
      <c r="N11" s="102"/>
      <c r="O11" s="151"/>
      <c r="P11" s="102">
        <v>1200.0</v>
      </c>
      <c r="Q11" s="150">
        <v>4.0</v>
      </c>
      <c r="R11" s="148">
        <v>20.0</v>
      </c>
      <c r="S11" s="141"/>
      <c r="T11" s="141"/>
      <c r="U11" s="141"/>
      <c r="V11" s="141"/>
      <c r="W11" s="141"/>
      <c r="X11" s="141"/>
      <c r="Y11" s="141"/>
      <c r="Z11" s="141"/>
      <c r="AA11" s="141"/>
    </row>
    <row r="12">
      <c r="A12" s="102">
        <v>10.0</v>
      </c>
      <c r="B12" s="153" t="s">
        <v>123</v>
      </c>
      <c r="C12" s="154">
        <v>5.0</v>
      </c>
      <c r="D12" s="78">
        <v>500.0</v>
      </c>
      <c r="E12" s="142">
        <f t="shared" si="1"/>
        <v>460</v>
      </c>
      <c r="F12" s="142">
        <v>0.92</v>
      </c>
      <c r="G12" s="142">
        <v>220.0</v>
      </c>
      <c r="H12" s="142">
        <f t="shared" si="2"/>
        <v>2.272727273</v>
      </c>
      <c r="I12" s="142">
        <v>0.5</v>
      </c>
      <c r="J12" s="142">
        <v>1.0</v>
      </c>
      <c r="K12" s="155">
        <v>0.65</v>
      </c>
      <c r="L12" s="150">
        <f t="shared" si="3"/>
        <v>6.993006993</v>
      </c>
      <c r="M12" s="79" t="s">
        <v>119</v>
      </c>
      <c r="N12" s="102">
        <v>500.0</v>
      </c>
      <c r="O12" s="102"/>
      <c r="P12" s="151"/>
      <c r="Q12" s="150">
        <v>2.5</v>
      </c>
      <c r="R12" s="148">
        <v>20.0</v>
      </c>
      <c r="S12" s="141"/>
      <c r="T12" s="141"/>
      <c r="U12" s="141"/>
      <c r="V12" s="141"/>
      <c r="W12" s="141"/>
      <c r="X12" s="141"/>
      <c r="Y12" s="141"/>
      <c r="Z12" s="141"/>
      <c r="AA12" s="141"/>
    </row>
    <row r="13">
      <c r="A13" s="102">
        <v>11.0</v>
      </c>
      <c r="B13" s="153" t="s">
        <v>124</v>
      </c>
      <c r="C13" s="154">
        <v>1.0</v>
      </c>
      <c r="D13" s="78">
        <v>1180.0</v>
      </c>
      <c r="E13" s="142">
        <f t="shared" si="1"/>
        <v>1085.6</v>
      </c>
      <c r="F13" s="142">
        <v>0.92</v>
      </c>
      <c r="G13" s="142">
        <v>220.0</v>
      </c>
      <c r="H13" s="142">
        <f t="shared" si="2"/>
        <v>5.363636364</v>
      </c>
      <c r="I13" s="142">
        <v>0.5</v>
      </c>
      <c r="J13" s="142">
        <v>1.0</v>
      </c>
      <c r="K13" s="155">
        <v>0.7</v>
      </c>
      <c r="L13" s="150">
        <f t="shared" si="3"/>
        <v>15.32467532</v>
      </c>
      <c r="M13" s="79" t="s">
        <v>116</v>
      </c>
      <c r="N13" s="102"/>
      <c r="O13" s="102">
        <v>1180.0</v>
      </c>
      <c r="P13" s="102"/>
      <c r="Q13" s="150">
        <v>4.0</v>
      </c>
      <c r="R13" s="148">
        <v>20.0</v>
      </c>
      <c r="S13" s="156"/>
      <c r="T13" s="156"/>
      <c r="U13" s="156"/>
      <c r="V13" s="156"/>
      <c r="W13" s="156"/>
      <c r="X13" s="156"/>
      <c r="Y13" s="156"/>
      <c r="Z13" s="156"/>
      <c r="AA13" s="156"/>
    </row>
    <row r="14">
      <c r="A14" s="102">
        <v>12.0</v>
      </c>
      <c r="B14" s="153" t="s">
        <v>125</v>
      </c>
      <c r="C14" s="154">
        <v>1.0</v>
      </c>
      <c r="D14" s="78">
        <v>1180.0</v>
      </c>
      <c r="E14" s="142">
        <f t="shared" si="1"/>
        <v>1085.6</v>
      </c>
      <c r="F14" s="142">
        <v>0.92</v>
      </c>
      <c r="G14" s="142">
        <v>220.0</v>
      </c>
      <c r="H14" s="142">
        <f t="shared" si="2"/>
        <v>5.363636364</v>
      </c>
      <c r="I14" s="142">
        <v>0.5</v>
      </c>
      <c r="J14" s="142">
        <v>1.0</v>
      </c>
      <c r="K14" s="155">
        <v>0.7</v>
      </c>
      <c r="L14" s="150">
        <f t="shared" si="3"/>
        <v>15.32467532</v>
      </c>
      <c r="M14" s="79" t="s">
        <v>116</v>
      </c>
      <c r="N14" s="157"/>
      <c r="O14" s="102"/>
      <c r="P14" s="102">
        <v>1180.0</v>
      </c>
      <c r="Q14" s="150">
        <v>4.0</v>
      </c>
      <c r="R14" s="148">
        <v>20.0</v>
      </c>
      <c r="S14" s="156"/>
      <c r="T14" s="156"/>
      <c r="U14" s="156"/>
      <c r="V14" s="156"/>
      <c r="W14" s="156"/>
      <c r="X14" s="156"/>
      <c r="Y14" s="156"/>
      <c r="Z14" s="156"/>
      <c r="AA14" s="156"/>
    </row>
    <row r="15">
      <c r="A15" s="158">
        <v>13.0</v>
      </c>
      <c r="B15" s="159" t="s">
        <v>126</v>
      </c>
      <c r="C15" s="160">
        <v>1.0</v>
      </c>
      <c r="D15" s="161">
        <v>8120.0</v>
      </c>
      <c r="E15" s="162">
        <v>6900.0</v>
      </c>
      <c r="F15" s="161">
        <f>E15/D15</f>
        <v>0.8497536946</v>
      </c>
      <c r="G15" s="162">
        <v>380.0</v>
      </c>
      <c r="H15" s="162">
        <f>D15/(1.73*G15)</f>
        <v>12.35168847</v>
      </c>
      <c r="I15" s="162">
        <v>0.5</v>
      </c>
      <c r="J15" s="162">
        <v>1.0</v>
      </c>
      <c r="K15" s="163">
        <v>0.8</v>
      </c>
      <c r="L15" s="164">
        <f t="shared" si="3"/>
        <v>30.87922117</v>
      </c>
      <c r="M15" s="165" t="s">
        <v>127</v>
      </c>
      <c r="N15" s="161">
        <f t="shared" ref="N15:P15" si="4">8120/3</f>
        <v>2706.666667</v>
      </c>
      <c r="O15" s="161">
        <f t="shared" si="4"/>
        <v>2706.666667</v>
      </c>
      <c r="P15" s="161">
        <f t="shared" si="4"/>
        <v>2706.666667</v>
      </c>
      <c r="Q15" s="164">
        <v>10.0</v>
      </c>
      <c r="R15" s="148">
        <v>20.0</v>
      </c>
      <c r="S15" s="156"/>
      <c r="T15" s="156"/>
      <c r="U15" s="156"/>
      <c r="V15" s="156"/>
      <c r="W15" s="156"/>
      <c r="X15" s="156"/>
      <c r="Y15" s="156"/>
      <c r="Z15" s="156"/>
      <c r="AA15" s="156"/>
    </row>
    <row r="16">
      <c r="A16" s="166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48">
        <v>20.0</v>
      </c>
      <c r="S16" s="156"/>
      <c r="T16" s="156"/>
      <c r="U16" s="156"/>
      <c r="V16" s="156"/>
      <c r="W16" s="156"/>
      <c r="X16" s="156"/>
      <c r="Y16" s="156"/>
      <c r="Z16" s="156"/>
      <c r="AA16" s="156"/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48">
        <v>20.0</v>
      </c>
      <c r="S17" s="156"/>
      <c r="T17" s="156"/>
      <c r="U17" s="156"/>
      <c r="V17" s="156"/>
      <c r="W17" s="156"/>
      <c r="X17" s="156"/>
      <c r="Y17" s="156"/>
      <c r="Z17" s="156"/>
      <c r="AA17" s="156"/>
    </row>
    <row r="18">
      <c r="A18" s="158">
        <v>14.0</v>
      </c>
      <c r="B18" s="159" t="s">
        <v>128</v>
      </c>
      <c r="C18" s="160">
        <v>1.0</v>
      </c>
      <c r="D18" s="161">
        <v>1732.0</v>
      </c>
      <c r="E18" s="162">
        <f>D18*F18</f>
        <v>1472.2</v>
      </c>
      <c r="F18" s="161">
        <v>0.85</v>
      </c>
      <c r="G18" s="162">
        <v>380.0</v>
      </c>
      <c r="H18" s="162">
        <f>D18/(1.73*G18)</f>
        <v>2.634621235</v>
      </c>
      <c r="I18" s="162">
        <v>0.5</v>
      </c>
      <c r="J18" s="162">
        <v>1.0</v>
      </c>
      <c r="K18" s="163">
        <v>0.8</v>
      </c>
      <c r="L18" s="164">
        <f>H18/(I18*J18*K18)</f>
        <v>6.586553088</v>
      </c>
      <c r="M18" s="165" t="s">
        <v>129</v>
      </c>
      <c r="N18" s="161">
        <f t="shared" ref="N18:P18" si="5">3640/3</f>
        <v>1213.333333</v>
      </c>
      <c r="O18" s="161">
        <f t="shared" si="5"/>
        <v>1213.333333</v>
      </c>
      <c r="P18" s="161">
        <f t="shared" si="5"/>
        <v>1213.333333</v>
      </c>
      <c r="Q18" s="164">
        <v>4.0</v>
      </c>
      <c r="R18" s="148">
        <v>20.0</v>
      </c>
    </row>
    <row r="19">
      <c r="A19" s="168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48">
        <v>20.0</v>
      </c>
    </row>
    <row r="20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48">
        <v>20.0</v>
      </c>
    </row>
    <row r="21">
      <c r="A21" s="158">
        <v>15.0</v>
      </c>
      <c r="B21" s="159" t="s">
        <v>130</v>
      </c>
      <c r="C21" s="160">
        <v>1.0</v>
      </c>
      <c r="D21" s="161">
        <v>3640.0</v>
      </c>
      <c r="E21" s="161">
        <v>2910.0</v>
      </c>
      <c r="F21" s="161">
        <f>E21/D21</f>
        <v>0.7994505495</v>
      </c>
      <c r="G21" s="161">
        <v>380.0</v>
      </c>
      <c r="H21" s="162">
        <f>D21/(1.73*G21)</f>
        <v>5.536963797</v>
      </c>
      <c r="I21" s="162">
        <v>0.5</v>
      </c>
      <c r="J21" s="162">
        <v>1.0</v>
      </c>
      <c r="K21" s="163">
        <v>1.0</v>
      </c>
      <c r="L21" s="164">
        <f>H21/(I21*J21*K21)</f>
        <v>11.07392759</v>
      </c>
      <c r="M21" s="165" t="s">
        <v>131</v>
      </c>
      <c r="N21" s="170">
        <f t="shared" ref="N21:P21" si="6">1732/3</f>
        <v>577.3333333</v>
      </c>
      <c r="O21" s="170">
        <f t="shared" si="6"/>
        <v>577.3333333</v>
      </c>
      <c r="P21" s="170">
        <f t="shared" si="6"/>
        <v>577.3333333</v>
      </c>
      <c r="Q21" s="164">
        <v>2.5</v>
      </c>
      <c r="R21" s="148">
        <v>20.0</v>
      </c>
    </row>
    <row r="22">
      <c r="A22" s="166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71"/>
      <c r="O22" s="171"/>
      <c r="P22" s="171"/>
      <c r="Q22" s="166"/>
      <c r="R22" s="148">
        <v>20.0</v>
      </c>
    </row>
    <row r="23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72"/>
      <c r="O23" s="172"/>
      <c r="P23" s="172"/>
      <c r="Q23" s="167"/>
      <c r="R23" s="148">
        <v>20.0</v>
      </c>
    </row>
    <row r="24">
      <c r="A24" s="102">
        <v>16.0</v>
      </c>
      <c r="B24" s="153" t="s">
        <v>84</v>
      </c>
      <c r="C24" s="154"/>
      <c r="D24" s="78"/>
      <c r="E24" s="78"/>
      <c r="F24" s="78"/>
      <c r="G24" s="78"/>
      <c r="H24" s="142"/>
      <c r="I24" s="142"/>
      <c r="J24" s="142"/>
      <c r="K24" s="155"/>
      <c r="L24" s="150"/>
      <c r="M24" s="102"/>
      <c r="N24" s="157"/>
      <c r="O24" s="157"/>
      <c r="Q24" s="150"/>
      <c r="R24" s="150"/>
    </row>
    <row r="25">
      <c r="A25" s="173">
        <v>17.0</v>
      </c>
      <c r="B25" s="174" t="s">
        <v>84</v>
      </c>
      <c r="C25" s="154"/>
      <c r="D25" s="78"/>
      <c r="E25" s="78"/>
      <c r="F25" s="175"/>
      <c r="G25" s="175"/>
      <c r="H25" s="162"/>
      <c r="I25" s="162"/>
      <c r="J25" s="162"/>
      <c r="K25" s="176"/>
      <c r="L25" s="177"/>
      <c r="M25" s="102"/>
      <c r="N25" s="157"/>
      <c r="O25" s="157"/>
      <c r="P25" s="102"/>
      <c r="Q25" s="177"/>
      <c r="R25" s="177"/>
    </row>
    <row r="26">
      <c r="A26" s="178"/>
      <c r="B26" s="179"/>
      <c r="C26" s="180" t="s">
        <v>132</v>
      </c>
      <c r="D26" s="78">
        <f t="shared" ref="D26:E26" si="7">SUM(D3:D21)</f>
        <v>21202</v>
      </c>
      <c r="E26" s="181">
        <f t="shared" si="7"/>
        <v>18381.4</v>
      </c>
      <c r="F26" s="182"/>
      <c r="G26" s="183"/>
      <c r="H26" s="184"/>
      <c r="I26" s="185"/>
      <c r="J26" s="186"/>
      <c r="K26" s="183"/>
      <c r="L26" s="187"/>
      <c r="M26" s="180" t="s">
        <v>132</v>
      </c>
      <c r="N26" s="78">
        <f t="shared" ref="N26:O26" si="8">SUM(N3:N18)</f>
        <v>6320</v>
      </c>
      <c r="O26" s="78">
        <f t="shared" si="8"/>
        <v>6850</v>
      </c>
      <c r="P26" s="181">
        <f>SUM(P3:P21)</f>
        <v>6877.333333</v>
      </c>
      <c r="Q26" s="182"/>
      <c r="R26" s="182"/>
    </row>
    <row r="27">
      <c r="A27" s="188"/>
      <c r="B27" s="189"/>
      <c r="C27" s="188"/>
      <c r="D27" s="190"/>
      <c r="E27" s="190"/>
      <c r="F27" s="190"/>
      <c r="G27" s="190"/>
      <c r="H27" s="191"/>
      <c r="I27" s="190"/>
      <c r="J27" s="192"/>
      <c r="K27" s="190"/>
      <c r="L27" s="190"/>
      <c r="M27" s="188"/>
      <c r="N27" s="190"/>
      <c r="O27" s="190"/>
      <c r="P27" s="190"/>
      <c r="Q27" s="190"/>
      <c r="R27" s="190"/>
    </row>
    <row r="28">
      <c r="A28" s="193"/>
      <c r="B28" s="194" t="s">
        <v>133</v>
      </c>
      <c r="C28" s="195"/>
      <c r="D28" s="196"/>
      <c r="E28" s="197"/>
      <c r="F28" s="197"/>
      <c r="G28" s="197"/>
      <c r="H28" s="198"/>
      <c r="I28" s="197"/>
      <c r="K28" s="199"/>
      <c r="L28" s="199"/>
      <c r="M28" s="199"/>
      <c r="N28" s="199"/>
      <c r="O28" s="199"/>
      <c r="P28" s="199"/>
      <c r="Q28" s="199"/>
      <c r="R28" s="199"/>
    </row>
    <row r="29">
      <c r="A29" s="188"/>
      <c r="B29" s="200" t="s">
        <v>134</v>
      </c>
      <c r="C29" s="201" t="s">
        <v>135</v>
      </c>
      <c r="D29" s="201" t="s">
        <v>136</v>
      </c>
      <c r="F29" s="190"/>
      <c r="H29" s="202" t="s">
        <v>137</v>
      </c>
      <c r="I29" s="203"/>
      <c r="J29" s="203"/>
      <c r="K29" s="203"/>
      <c r="L29" s="204"/>
      <c r="M29" s="192"/>
      <c r="N29" s="192"/>
      <c r="O29" s="192"/>
      <c r="P29" s="192"/>
      <c r="Q29" s="192"/>
      <c r="R29" s="192"/>
    </row>
    <row r="30">
      <c r="A30" s="193"/>
      <c r="B30" s="205">
        <f>SUM(E3:E8)*1</f>
        <v>2260</v>
      </c>
      <c r="C30" s="103">
        <f>SUM(E9:E12)*0.2</f>
        <v>533.6</v>
      </c>
      <c r="D30" s="206">
        <f>SUM(E13:E21)*0.63</f>
        <v>8475.642</v>
      </c>
      <c r="E30" s="197"/>
      <c r="F30" s="197"/>
      <c r="G30" s="197"/>
      <c r="H30" s="207" t="s">
        <v>138</v>
      </c>
      <c r="I30" s="196"/>
      <c r="J30" s="208" t="s">
        <v>139</v>
      </c>
      <c r="K30" s="195"/>
      <c r="L30" s="196"/>
      <c r="M30" s="199"/>
      <c r="N30" s="199"/>
      <c r="O30" s="199"/>
      <c r="P30" s="199"/>
      <c r="Q30" s="199"/>
      <c r="R30" s="199"/>
    </row>
    <row r="31">
      <c r="A31" s="188"/>
      <c r="B31" s="202" t="s">
        <v>140</v>
      </c>
      <c r="C31" s="203"/>
      <c r="D31" s="204"/>
      <c r="E31" s="190"/>
      <c r="F31" s="190"/>
      <c r="G31" s="190"/>
      <c r="H31" s="209">
        <f>E26/(1.73*380*0.92)</f>
        <v>30.39212444</v>
      </c>
      <c r="I31" s="204"/>
      <c r="J31" s="210">
        <v>35.0</v>
      </c>
      <c r="K31" s="203"/>
      <c r="L31" s="204"/>
      <c r="M31" s="192"/>
      <c r="N31" s="192"/>
      <c r="O31" s="192"/>
      <c r="P31" s="192"/>
      <c r="Q31" s="192"/>
      <c r="R31" s="192"/>
    </row>
    <row r="32">
      <c r="A32" s="193"/>
      <c r="B32" s="211">
        <f>SUM(B30:D30)</f>
        <v>11269.242</v>
      </c>
      <c r="C32" s="195"/>
      <c r="D32" s="196"/>
      <c r="E32" s="197"/>
      <c r="F32" s="197"/>
      <c r="G32" s="197"/>
      <c r="J32" s="199"/>
      <c r="K32" s="199"/>
      <c r="L32" s="199"/>
      <c r="M32" s="199"/>
      <c r="N32" s="199"/>
      <c r="O32" s="199"/>
      <c r="P32" s="199"/>
      <c r="Q32" s="199"/>
      <c r="R32" s="199"/>
    </row>
    <row r="33">
      <c r="B33" s="212"/>
      <c r="H33" s="213"/>
    </row>
    <row r="34">
      <c r="B34" s="214" t="s">
        <v>141</v>
      </c>
      <c r="C34" s="116"/>
      <c r="D34" s="117"/>
      <c r="E34" s="121">
        <v>25.0</v>
      </c>
      <c r="H34" s="215"/>
    </row>
    <row r="35">
      <c r="B35" s="212"/>
      <c r="H35" s="215"/>
    </row>
    <row r="36">
      <c r="B36" s="212"/>
      <c r="H36" s="215"/>
    </row>
    <row r="37">
      <c r="B37" s="212"/>
      <c r="E37" s="142"/>
      <c r="F37" s="144"/>
      <c r="G37" s="144"/>
      <c r="H37" s="145"/>
      <c r="I37" s="144"/>
      <c r="J37" s="146"/>
      <c r="K37" s="146"/>
    </row>
    <row r="38">
      <c r="B38" s="216" t="s">
        <v>142</v>
      </c>
      <c r="E38" s="142"/>
      <c r="F38" s="142"/>
      <c r="G38" s="142"/>
      <c r="H38" s="142"/>
      <c r="I38" s="79"/>
      <c r="J38" s="146"/>
      <c r="K38" s="151"/>
    </row>
    <row r="39">
      <c r="B39" s="217">
        <f>11269.24+20380.8+7844.4+9914.4</f>
        <v>49408.84</v>
      </c>
      <c r="E39" s="142"/>
      <c r="F39" s="142"/>
      <c r="G39" s="142"/>
      <c r="H39" s="142"/>
      <c r="I39" s="79"/>
      <c r="J39" s="152"/>
      <c r="K39" s="146"/>
    </row>
    <row r="40">
      <c r="B40" s="218"/>
      <c r="C40" s="219"/>
      <c r="D40" s="219"/>
      <c r="E40" s="142"/>
      <c r="F40" s="142"/>
      <c r="G40" s="142"/>
      <c r="H40" s="142"/>
      <c r="I40" s="79"/>
      <c r="J40" s="146"/>
      <c r="K40" s="151"/>
    </row>
    <row r="41">
      <c r="B41" s="218"/>
      <c r="C41" s="219"/>
      <c r="D41" s="220"/>
      <c r="E41" s="142"/>
      <c r="F41" s="142"/>
      <c r="G41" s="142"/>
      <c r="H41" s="142"/>
      <c r="I41" s="79"/>
      <c r="J41" s="146"/>
      <c r="K41" s="152"/>
    </row>
    <row r="42">
      <c r="B42" s="218"/>
      <c r="C42" s="219"/>
      <c r="D42" s="220"/>
      <c r="E42" s="142"/>
      <c r="F42" s="142"/>
      <c r="G42" s="142"/>
      <c r="H42" s="142"/>
      <c r="I42" s="79"/>
      <c r="J42" s="146"/>
      <c r="K42" s="146"/>
    </row>
    <row r="43">
      <c r="B43" s="218"/>
      <c r="C43" s="219"/>
      <c r="D43" s="220"/>
      <c r="E43" s="142"/>
      <c r="F43" s="142"/>
      <c r="G43" s="142"/>
      <c r="H43" s="142"/>
      <c r="I43" s="79"/>
      <c r="J43" s="146"/>
      <c r="K43" s="146"/>
    </row>
    <row r="44">
      <c r="B44" s="221" t="s">
        <v>143</v>
      </c>
    </row>
    <row r="45">
      <c r="A45" s="142" t="s">
        <v>46</v>
      </c>
      <c r="B45" s="143" t="s">
        <v>47</v>
      </c>
      <c r="C45" s="142" t="s">
        <v>48</v>
      </c>
      <c r="D45" s="142" t="s">
        <v>49</v>
      </c>
      <c r="E45" s="142" t="s">
        <v>106</v>
      </c>
      <c r="F45" s="144" t="s">
        <v>50</v>
      </c>
      <c r="G45" s="144" t="s">
        <v>51</v>
      </c>
      <c r="H45" s="145" t="s">
        <v>52</v>
      </c>
      <c r="I45" s="144" t="s">
        <v>89</v>
      </c>
      <c r="J45" s="146" t="s">
        <v>58</v>
      </c>
      <c r="K45" s="146" t="s">
        <v>59</v>
      </c>
      <c r="L45" s="146" t="s">
        <v>60</v>
      </c>
      <c r="M45" s="146" t="s">
        <v>61</v>
      </c>
    </row>
    <row r="46">
      <c r="A46" s="146">
        <v>1.0</v>
      </c>
      <c r="B46" s="147" t="s">
        <v>108</v>
      </c>
      <c r="C46" s="148">
        <v>6.0</v>
      </c>
      <c r="D46" s="142">
        <v>600.0</v>
      </c>
      <c r="E46" s="142">
        <f t="shared" ref="E46:E57" si="9">D46*F46</f>
        <v>558</v>
      </c>
      <c r="F46" s="142">
        <v>0.93</v>
      </c>
      <c r="G46" s="142">
        <v>220.0</v>
      </c>
      <c r="H46" s="142">
        <f t="shared" ref="H46:H57" si="10">D46/G46</f>
        <v>2.727272727</v>
      </c>
      <c r="I46" s="79">
        <v>4.0</v>
      </c>
      <c r="J46" s="146">
        <v>600.0</v>
      </c>
      <c r="K46" s="151"/>
      <c r="L46" s="152"/>
      <c r="M46" s="145">
        <v>1.5</v>
      </c>
    </row>
    <row r="47">
      <c r="A47" s="146">
        <v>2.0</v>
      </c>
      <c r="B47" s="147" t="s">
        <v>110</v>
      </c>
      <c r="C47" s="148">
        <v>6.0</v>
      </c>
      <c r="D47" s="142">
        <v>300.0</v>
      </c>
      <c r="E47" s="142">
        <f t="shared" si="9"/>
        <v>276</v>
      </c>
      <c r="F47" s="142">
        <v>0.92</v>
      </c>
      <c r="G47" s="142">
        <v>220.0</v>
      </c>
      <c r="H47" s="142">
        <f t="shared" si="10"/>
        <v>1.363636364</v>
      </c>
      <c r="I47" s="79">
        <v>2.0</v>
      </c>
      <c r="J47" s="152"/>
      <c r="K47" s="146">
        <v>300.0</v>
      </c>
      <c r="L47" s="151"/>
      <c r="M47" s="145">
        <v>1.5</v>
      </c>
    </row>
    <row r="48">
      <c r="A48" s="146">
        <v>3.0</v>
      </c>
      <c r="B48" s="147" t="s">
        <v>112</v>
      </c>
      <c r="C48" s="148">
        <v>1.0</v>
      </c>
      <c r="D48" s="142">
        <v>100.0</v>
      </c>
      <c r="E48" s="142">
        <f t="shared" si="9"/>
        <v>92</v>
      </c>
      <c r="F48" s="142">
        <v>0.92</v>
      </c>
      <c r="G48" s="142">
        <v>220.0</v>
      </c>
      <c r="H48" s="142">
        <f t="shared" si="10"/>
        <v>0.4545454545</v>
      </c>
      <c r="I48" s="79">
        <v>2.0</v>
      </c>
      <c r="J48" s="146">
        <v>100.0</v>
      </c>
      <c r="K48" s="151"/>
      <c r="L48" s="146"/>
      <c r="M48" s="145">
        <v>1.5</v>
      </c>
    </row>
    <row r="49">
      <c r="A49" s="146">
        <v>4.0</v>
      </c>
      <c r="B49" s="147" t="s">
        <v>114</v>
      </c>
      <c r="C49" s="148">
        <v>2.0</v>
      </c>
      <c r="D49" s="142">
        <v>200.0</v>
      </c>
      <c r="E49" s="142">
        <f t="shared" si="9"/>
        <v>184</v>
      </c>
      <c r="F49" s="142">
        <v>0.92</v>
      </c>
      <c r="G49" s="142">
        <v>220.0</v>
      </c>
      <c r="H49" s="142">
        <f t="shared" si="10"/>
        <v>0.9090909091</v>
      </c>
      <c r="I49" s="79">
        <v>2.0</v>
      </c>
      <c r="J49" s="146">
        <v>200.0</v>
      </c>
      <c r="K49" s="152"/>
      <c r="L49" s="151"/>
      <c r="M49" s="145">
        <v>1.5</v>
      </c>
    </row>
    <row r="50">
      <c r="A50" s="146">
        <v>5.0</v>
      </c>
      <c r="B50" s="147" t="s">
        <v>115</v>
      </c>
      <c r="C50" s="148">
        <v>17.0</v>
      </c>
      <c r="D50" s="142">
        <v>850.0</v>
      </c>
      <c r="E50" s="142">
        <f t="shared" si="9"/>
        <v>782</v>
      </c>
      <c r="F50" s="142">
        <v>0.92</v>
      </c>
      <c r="G50" s="142">
        <v>220.0</v>
      </c>
      <c r="H50" s="142">
        <f t="shared" si="10"/>
        <v>3.863636364</v>
      </c>
      <c r="I50" s="79">
        <v>4.0</v>
      </c>
      <c r="J50" s="146"/>
      <c r="K50" s="146">
        <v>850.0</v>
      </c>
      <c r="L50" s="146"/>
      <c r="M50" s="145">
        <v>2.5</v>
      </c>
    </row>
    <row r="51">
      <c r="A51" s="146">
        <v>6.0</v>
      </c>
      <c r="B51" s="147" t="s">
        <v>117</v>
      </c>
      <c r="C51" s="148">
        <v>4.0</v>
      </c>
      <c r="D51" s="142">
        <v>400.0</v>
      </c>
      <c r="E51" s="142">
        <f t="shared" si="9"/>
        <v>368</v>
      </c>
      <c r="F51" s="142">
        <v>0.92</v>
      </c>
      <c r="G51" s="142">
        <v>220.0</v>
      </c>
      <c r="H51" s="142">
        <f t="shared" si="10"/>
        <v>1.818181818</v>
      </c>
      <c r="I51" s="79">
        <v>4.0</v>
      </c>
      <c r="J51" s="146">
        <v>400.0</v>
      </c>
      <c r="K51" s="146"/>
      <c r="L51" s="146"/>
      <c r="M51" s="145">
        <v>1.5</v>
      </c>
    </row>
    <row r="52">
      <c r="A52" s="102">
        <v>7.0</v>
      </c>
      <c r="B52" s="153" t="s">
        <v>118</v>
      </c>
      <c r="C52" s="154">
        <v>4.0</v>
      </c>
      <c r="D52" s="78">
        <v>600.0</v>
      </c>
      <c r="E52" s="142">
        <f t="shared" si="9"/>
        <v>552</v>
      </c>
      <c r="F52" s="142">
        <v>0.92</v>
      </c>
      <c r="G52" s="142">
        <v>220.0</v>
      </c>
      <c r="H52" s="142">
        <f t="shared" si="10"/>
        <v>2.727272727</v>
      </c>
      <c r="I52" s="79">
        <v>4.0</v>
      </c>
      <c r="J52" s="102">
        <v>600.0</v>
      </c>
      <c r="K52" s="151"/>
      <c r="L52" s="102"/>
      <c r="M52" s="150">
        <v>2.5</v>
      </c>
    </row>
    <row r="53">
      <c r="A53" s="102">
        <v>8.0</v>
      </c>
      <c r="B53" s="153" t="s">
        <v>120</v>
      </c>
      <c r="C53" s="154">
        <v>3.0</v>
      </c>
      <c r="D53" s="78">
        <v>600.0</v>
      </c>
      <c r="E53" s="142">
        <f t="shared" si="9"/>
        <v>552</v>
      </c>
      <c r="F53" s="142">
        <v>0.92</v>
      </c>
      <c r="G53" s="142">
        <v>220.0</v>
      </c>
      <c r="H53" s="142">
        <f t="shared" si="10"/>
        <v>2.727272727</v>
      </c>
      <c r="I53" s="79">
        <v>4.0</v>
      </c>
      <c r="J53" s="102"/>
      <c r="K53" s="102">
        <v>600.0</v>
      </c>
      <c r="L53" s="151"/>
      <c r="M53" s="150">
        <v>2.5</v>
      </c>
    </row>
    <row r="54">
      <c r="A54" s="102">
        <v>9.0</v>
      </c>
      <c r="B54" s="153" t="s">
        <v>121</v>
      </c>
      <c r="C54" s="154">
        <v>12.0</v>
      </c>
      <c r="D54" s="78">
        <v>1200.0</v>
      </c>
      <c r="E54" s="142">
        <f t="shared" si="9"/>
        <v>1104</v>
      </c>
      <c r="F54" s="142">
        <v>0.92</v>
      </c>
      <c r="G54" s="142">
        <v>220.0</v>
      </c>
      <c r="H54" s="142">
        <f t="shared" si="10"/>
        <v>5.454545455</v>
      </c>
      <c r="I54" s="79">
        <v>6.0</v>
      </c>
      <c r="J54" s="102"/>
      <c r="K54" s="151"/>
      <c r="L54" s="102">
        <v>1200.0</v>
      </c>
      <c r="M54" s="150">
        <v>4.0</v>
      </c>
    </row>
    <row r="55">
      <c r="A55" s="102">
        <v>10.0</v>
      </c>
      <c r="B55" s="153" t="s">
        <v>123</v>
      </c>
      <c r="C55" s="154">
        <v>5.0</v>
      </c>
      <c r="D55" s="78">
        <v>500.0</v>
      </c>
      <c r="E55" s="142">
        <f t="shared" si="9"/>
        <v>460</v>
      </c>
      <c r="F55" s="142">
        <v>0.92</v>
      </c>
      <c r="G55" s="142">
        <v>220.0</v>
      </c>
      <c r="H55" s="142">
        <f t="shared" si="10"/>
        <v>2.272727273</v>
      </c>
      <c r="I55" s="79">
        <v>4.0</v>
      </c>
      <c r="J55" s="102">
        <v>500.0</v>
      </c>
      <c r="K55" s="102"/>
      <c r="L55" s="151"/>
      <c r="M55" s="150">
        <v>2.5</v>
      </c>
    </row>
    <row r="56">
      <c r="A56" s="102">
        <v>11.0</v>
      </c>
      <c r="B56" s="153" t="s">
        <v>124</v>
      </c>
      <c r="C56" s="154">
        <v>1.0</v>
      </c>
      <c r="D56" s="78">
        <v>1180.0</v>
      </c>
      <c r="E56" s="142">
        <f t="shared" si="9"/>
        <v>1085.6</v>
      </c>
      <c r="F56" s="142">
        <v>0.92</v>
      </c>
      <c r="G56" s="142">
        <v>220.0</v>
      </c>
      <c r="H56" s="142">
        <f t="shared" si="10"/>
        <v>5.363636364</v>
      </c>
      <c r="I56" s="79">
        <v>6.0</v>
      </c>
      <c r="J56" s="102"/>
      <c r="K56" s="102">
        <v>1180.0</v>
      </c>
      <c r="L56" s="102"/>
      <c r="M56" s="150">
        <v>4.0</v>
      </c>
    </row>
    <row r="57">
      <c r="A57" s="102">
        <v>12.0</v>
      </c>
      <c r="B57" s="153" t="s">
        <v>125</v>
      </c>
      <c r="C57" s="154">
        <v>1.0</v>
      </c>
      <c r="D57" s="78">
        <v>1180.0</v>
      </c>
      <c r="E57" s="142">
        <f t="shared" si="9"/>
        <v>1085.6</v>
      </c>
      <c r="F57" s="142">
        <v>0.92</v>
      </c>
      <c r="G57" s="142">
        <v>220.0</v>
      </c>
      <c r="H57" s="142">
        <f t="shared" si="10"/>
        <v>5.363636364</v>
      </c>
      <c r="I57" s="79">
        <v>6.0</v>
      </c>
      <c r="J57" s="157"/>
      <c r="K57" s="102"/>
      <c r="L57" s="102">
        <v>1180.0</v>
      </c>
      <c r="M57" s="150">
        <v>4.0</v>
      </c>
    </row>
    <row r="58">
      <c r="A58" s="158">
        <v>13.0</v>
      </c>
      <c r="B58" s="159" t="s">
        <v>126</v>
      </c>
      <c r="C58" s="160">
        <v>1.0</v>
      </c>
      <c r="D58" s="161">
        <v>8120.0</v>
      </c>
      <c r="E58" s="162">
        <v>6900.0</v>
      </c>
      <c r="F58" s="161">
        <f>E58/D58</f>
        <v>0.8497536946</v>
      </c>
      <c r="G58" s="162">
        <v>380.0</v>
      </c>
      <c r="H58" s="162">
        <f>D58/(1.73*G58)</f>
        <v>12.35168847</v>
      </c>
      <c r="I58" s="165">
        <v>16.0</v>
      </c>
      <c r="J58" s="161">
        <f t="shared" ref="J58:L58" si="11">8120/3</f>
        <v>2706.666667</v>
      </c>
      <c r="K58" s="161">
        <f t="shared" si="11"/>
        <v>2706.666667</v>
      </c>
      <c r="L58" s="161">
        <f t="shared" si="11"/>
        <v>2706.666667</v>
      </c>
      <c r="M58" s="164">
        <v>10.0</v>
      </c>
    </row>
    <row r="59">
      <c r="A59" s="222"/>
      <c r="B59" s="222"/>
      <c r="C59" s="222"/>
      <c r="D59" s="222"/>
      <c r="E59" s="166"/>
      <c r="F59" s="166"/>
      <c r="G59" s="166"/>
      <c r="H59" s="166"/>
      <c r="I59" s="166"/>
      <c r="J59" s="166"/>
      <c r="K59" s="166"/>
      <c r="L59" s="166"/>
      <c r="M59" s="166"/>
    </row>
    <row r="60">
      <c r="A60" s="223"/>
      <c r="B60" s="223"/>
      <c r="C60" s="223"/>
      <c r="D60" s="223"/>
      <c r="E60" s="167"/>
      <c r="F60" s="167"/>
      <c r="G60" s="167"/>
      <c r="H60" s="167"/>
      <c r="I60" s="167"/>
      <c r="J60" s="167"/>
      <c r="K60" s="167"/>
      <c r="L60" s="167"/>
      <c r="M60" s="167"/>
    </row>
    <row r="61">
      <c r="A61" s="158">
        <v>14.0</v>
      </c>
      <c r="B61" s="159" t="s">
        <v>128</v>
      </c>
      <c r="C61" s="160">
        <v>1.0</v>
      </c>
      <c r="D61" s="161">
        <v>1732.0</v>
      </c>
      <c r="E61" s="162">
        <f>D61*F61</f>
        <v>1472.2</v>
      </c>
      <c r="F61" s="161">
        <v>0.85</v>
      </c>
      <c r="G61" s="162">
        <v>380.0</v>
      </c>
      <c r="H61" s="162">
        <f>D61/(1.73*G61)</f>
        <v>2.634621235</v>
      </c>
      <c r="I61" s="165">
        <v>4.0</v>
      </c>
      <c r="J61" s="161">
        <f t="shared" ref="J61:L61" si="12">3640/3</f>
        <v>1213.333333</v>
      </c>
      <c r="K61" s="161">
        <f t="shared" si="12"/>
        <v>1213.333333</v>
      </c>
      <c r="L61" s="161">
        <f t="shared" si="12"/>
        <v>1213.333333</v>
      </c>
      <c r="M61" s="164">
        <v>4.0</v>
      </c>
    </row>
    <row r="62">
      <c r="A62" s="222"/>
      <c r="B62" s="222"/>
      <c r="C62" s="222"/>
      <c r="D62" s="222"/>
      <c r="E62" s="168"/>
      <c r="F62" s="168"/>
      <c r="G62" s="168"/>
      <c r="H62" s="168"/>
      <c r="I62" s="168"/>
      <c r="J62" s="168"/>
      <c r="K62" s="168"/>
      <c r="L62" s="168"/>
      <c r="M62" s="168"/>
    </row>
    <row r="63">
      <c r="A63" s="223"/>
      <c r="B63" s="223"/>
      <c r="C63" s="223"/>
      <c r="D63" s="223"/>
      <c r="E63" s="169"/>
      <c r="F63" s="169"/>
      <c r="G63" s="169"/>
      <c r="H63" s="169"/>
      <c r="I63" s="169"/>
      <c r="J63" s="169"/>
      <c r="K63" s="169"/>
      <c r="L63" s="169"/>
      <c r="M63" s="169"/>
    </row>
    <row r="64">
      <c r="A64" s="158">
        <v>15.0</v>
      </c>
      <c r="B64" s="159" t="s">
        <v>130</v>
      </c>
      <c r="C64" s="160">
        <v>1.0</v>
      </c>
      <c r="D64" s="161">
        <v>3640.0</v>
      </c>
      <c r="E64" s="161">
        <v>2910.0</v>
      </c>
      <c r="F64" s="161">
        <f>E64/D64</f>
        <v>0.7994505495</v>
      </c>
      <c r="G64" s="161">
        <v>380.0</v>
      </c>
      <c r="H64" s="162">
        <f>D64/(1.73*G64)</f>
        <v>5.536963797</v>
      </c>
      <c r="I64" s="165">
        <v>6.0</v>
      </c>
      <c r="J64" s="170">
        <f t="shared" ref="J64:L64" si="13">1732/3</f>
        <v>577.3333333</v>
      </c>
      <c r="K64" s="170">
        <f t="shared" si="13"/>
        <v>577.3333333</v>
      </c>
      <c r="L64" s="170">
        <f t="shared" si="13"/>
        <v>577.3333333</v>
      </c>
      <c r="M64" s="164">
        <v>2.5</v>
      </c>
    </row>
    <row r="65">
      <c r="A65" s="222"/>
      <c r="B65" s="222"/>
      <c r="C65" s="222"/>
      <c r="D65" s="222"/>
      <c r="E65" s="166"/>
      <c r="F65" s="166"/>
      <c r="G65" s="166"/>
      <c r="H65" s="166"/>
      <c r="I65" s="166"/>
      <c r="J65" s="171"/>
      <c r="K65" s="171"/>
      <c r="L65" s="171"/>
      <c r="M65" s="166"/>
    </row>
    <row r="66">
      <c r="A66" s="223"/>
      <c r="B66" s="223"/>
      <c r="C66" s="223"/>
      <c r="D66" s="223"/>
      <c r="E66" s="167"/>
      <c r="F66" s="167"/>
      <c r="G66" s="167"/>
      <c r="H66" s="167"/>
      <c r="I66" s="167"/>
      <c r="J66" s="172"/>
      <c r="K66" s="172"/>
      <c r="L66" s="172"/>
      <c r="M66" s="167"/>
    </row>
    <row r="67">
      <c r="A67" s="102">
        <v>16.0</v>
      </c>
      <c r="B67" s="153" t="s">
        <v>84</v>
      </c>
      <c r="C67" s="154"/>
      <c r="D67" s="78"/>
      <c r="E67" s="78"/>
      <c r="F67" s="78"/>
      <c r="G67" s="78"/>
      <c r="H67" s="142"/>
      <c r="I67" s="102"/>
      <c r="J67" s="157"/>
      <c r="K67" s="157"/>
      <c r="M67" s="150"/>
    </row>
    <row r="68">
      <c r="A68" s="173">
        <v>17.0</v>
      </c>
      <c r="B68" s="174" t="s">
        <v>84</v>
      </c>
      <c r="C68" s="154"/>
      <c r="D68" s="78"/>
      <c r="E68" s="78"/>
      <c r="F68" s="175"/>
      <c r="G68" s="175"/>
      <c r="H68" s="162"/>
      <c r="I68" s="102"/>
      <c r="J68" s="157"/>
      <c r="K68" s="157"/>
      <c r="L68" s="102"/>
      <c r="M68" s="177"/>
    </row>
    <row r="69">
      <c r="A69" s="178"/>
      <c r="B69" s="179"/>
      <c r="C69" s="180" t="s">
        <v>132</v>
      </c>
      <c r="D69" s="78">
        <f t="shared" ref="D69:E69" si="14">SUM(D46:D64)</f>
        <v>21202</v>
      </c>
      <c r="E69" s="181">
        <f t="shared" si="14"/>
        <v>18381.4</v>
      </c>
      <c r="F69" s="182"/>
      <c r="G69" s="183"/>
      <c r="H69" s="184"/>
      <c r="I69" s="180" t="s">
        <v>132</v>
      </c>
      <c r="J69" s="78">
        <f t="shared" ref="J69:K69" si="15">SUM(J46:J61)</f>
        <v>6320</v>
      </c>
      <c r="K69" s="78">
        <f t="shared" si="15"/>
        <v>6850</v>
      </c>
      <c r="L69" s="181">
        <f>SUM(L46:L64)</f>
        <v>6877.333333</v>
      </c>
      <c r="M69" s="182"/>
    </row>
    <row r="70">
      <c r="B70" s="212"/>
      <c r="H70" s="215"/>
    </row>
    <row r="71">
      <c r="B71" s="212"/>
      <c r="H71" s="215"/>
    </row>
    <row r="72">
      <c r="B72" s="212"/>
      <c r="H72" s="215"/>
    </row>
    <row r="73">
      <c r="B73" s="212"/>
      <c r="H73" s="215"/>
    </row>
    <row r="74">
      <c r="B74" s="212"/>
      <c r="H74" s="215"/>
    </row>
    <row r="75">
      <c r="B75" s="212"/>
      <c r="H75" s="215"/>
    </row>
    <row r="76">
      <c r="B76" s="212"/>
      <c r="H76" s="215"/>
    </row>
    <row r="77">
      <c r="B77" s="212"/>
      <c r="H77" s="215"/>
    </row>
    <row r="78">
      <c r="B78" s="212"/>
      <c r="H78" s="215"/>
    </row>
    <row r="79">
      <c r="B79" s="212"/>
      <c r="H79" s="215"/>
    </row>
    <row r="80">
      <c r="B80" s="212"/>
      <c r="H80" s="215"/>
    </row>
    <row r="81">
      <c r="B81" s="212"/>
      <c r="H81" s="215"/>
    </row>
    <row r="82">
      <c r="B82" s="212"/>
      <c r="H82" s="215"/>
    </row>
    <row r="83">
      <c r="B83" s="212"/>
      <c r="H83" s="215"/>
    </row>
    <row r="84">
      <c r="B84" s="212"/>
      <c r="H84" s="215"/>
    </row>
    <row r="85">
      <c r="B85" s="212"/>
      <c r="H85" s="215"/>
    </row>
    <row r="86">
      <c r="B86" s="212"/>
      <c r="H86" s="215"/>
    </row>
    <row r="87">
      <c r="B87" s="212"/>
      <c r="H87" s="215"/>
    </row>
    <row r="88">
      <c r="B88" s="212"/>
      <c r="H88" s="215"/>
    </row>
    <row r="89">
      <c r="B89" s="212"/>
      <c r="H89" s="215"/>
    </row>
    <row r="90">
      <c r="B90" s="212"/>
      <c r="H90" s="215"/>
    </row>
    <row r="91">
      <c r="B91" s="212"/>
      <c r="H91" s="215"/>
    </row>
    <row r="92">
      <c r="B92" s="212"/>
      <c r="H92" s="215"/>
    </row>
    <row r="93">
      <c r="B93" s="212"/>
      <c r="H93" s="215"/>
    </row>
    <row r="94">
      <c r="B94" s="212"/>
      <c r="H94" s="215"/>
    </row>
    <row r="95">
      <c r="B95" s="212"/>
      <c r="H95" s="215"/>
    </row>
    <row r="96">
      <c r="B96" s="212"/>
      <c r="H96" s="215"/>
    </row>
    <row r="97">
      <c r="B97" s="212"/>
      <c r="H97" s="215"/>
    </row>
    <row r="98">
      <c r="B98" s="212"/>
      <c r="H98" s="215"/>
    </row>
    <row r="99">
      <c r="B99" s="212"/>
      <c r="H99" s="215"/>
    </row>
    <row r="100">
      <c r="B100" s="212"/>
      <c r="H100" s="215"/>
    </row>
    <row r="101">
      <c r="B101" s="212"/>
      <c r="H101" s="215"/>
    </row>
    <row r="102">
      <c r="B102" s="212"/>
      <c r="H102" s="215"/>
    </row>
    <row r="103">
      <c r="B103" s="212"/>
      <c r="H103" s="215"/>
    </row>
    <row r="104">
      <c r="B104" s="212"/>
      <c r="H104" s="215"/>
    </row>
    <row r="105">
      <c r="B105" s="212"/>
      <c r="H105" s="215"/>
    </row>
    <row r="106">
      <c r="B106" s="212"/>
      <c r="H106" s="215"/>
    </row>
    <row r="107">
      <c r="B107" s="212"/>
      <c r="H107" s="215"/>
    </row>
    <row r="108">
      <c r="B108" s="212"/>
      <c r="H108" s="215"/>
    </row>
    <row r="109">
      <c r="B109" s="212"/>
      <c r="H109" s="215"/>
    </row>
    <row r="110">
      <c r="B110" s="212"/>
      <c r="H110" s="215"/>
    </row>
    <row r="111">
      <c r="B111" s="212"/>
      <c r="H111" s="215"/>
    </row>
    <row r="112">
      <c r="B112" s="212"/>
      <c r="H112" s="215"/>
    </row>
    <row r="113">
      <c r="B113" s="212"/>
      <c r="H113" s="215"/>
    </row>
    <row r="114">
      <c r="B114" s="212"/>
      <c r="H114" s="215"/>
    </row>
    <row r="115">
      <c r="B115" s="212"/>
      <c r="H115" s="215"/>
    </row>
    <row r="116">
      <c r="B116" s="212"/>
      <c r="H116" s="215"/>
    </row>
    <row r="117">
      <c r="B117" s="212"/>
      <c r="H117" s="215"/>
    </row>
    <row r="118">
      <c r="B118" s="212"/>
      <c r="H118" s="215"/>
    </row>
    <row r="119">
      <c r="B119" s="212"/>
      <c r="H119" s="215"/>
    </row>
    <row r="120">
      <c r="B120" s="212"/>
      <c r="H120" s="215"/>
    </row>
    <row r="121">
      <c r="B121" s="212"/>
      <c r="H121" s="215"/>
    </row>
    <row r="122">
      <c r="B122" s="212"/>
      <c r="H122" s="215"/>
    </row>
    <row r="123">
      <c r="B123" s="212"/>
      <c r="H123" s="215"/>
    </row>
    <row r="124">
      <c r="B124" s="212"/>
      <c r="H124" s="215"/>
    </row>
    <row r="125">
      <c r="B125" s="212"/>
      <c r="H125" s="215"/>
    </row>
    <row r="126">
      <c r="B126" s="212"/>
      <c r="H126" s="215"/>
    </row>
    <row r="127">
      <c r="B127" s="212"/>
      <c r="H127" s="215"/>
    </row>
    <row r="128">
      <c r="B128" s="212"/>
      <c r="H128" s="215"/>
    </row>
    <row r="129">
      <c r="B129" s="212"/>
      <c r="H129" s="215"/>
    </row>
    <row r="130">
      <c r="B130" s="212"/>
      <c r="H130" s="215"/>
    </row>
    <row r="131">
      <c r="B131" s="212"/>
      <c r="H131" s="215"/>
    </row>
    <row r="132">
      <c r="B132" s="212"/>
      <c r="H132" s="215"/>
    </row>
    <row r="133">
      <c r="B133" s="212"/>
      <c r="H133" s="215"/>
    </row>
    <row r="134">
      <c r="B134" s="212"/>
      <c r="H134" s="215"/>
    </row>
    <row r="135">
      <c r="B135" s="212"/>
      <c r="H135" s="215"/>
    </row>
    <row r="136">
      <c r="B136" s="212"/>
      <c r="H136" s="215"/>
    </row>
    <row r="137">
      <c r="B137" s="212"/>
      <c r="H137" s="215"/>
    </row>
    <row r="138">
      <c r="B138" s="212"/>
      <c r="H138" s="215"/>
    </row>
    <row r="139">
      <c r="B139" s="212"/>
      <c r="H139" s="215"/>
    </row>
    <row r="140">
      <c r="B140" s="212"/>
      <c r="H140" s="215"/>
    </row>
    <row r="141">
      <c r="B141" s="212"/>
      <c r="H141" s="215"/>
    </row>
    <row r="142">
      <c r="B142" s="212"/>
      <c r="H142" s="215"/>
    </row>
    <row r="143">
      <c r="B143" s="212"/>
      <c r="H143" s="215"/>
    </row>
    <row r="144">
      <c r="B144" s="212"/>
      <c r="H144" s="215"/>
    </row>
    <row r="145">
      <c r="B145" s="212"/>
      <c r="H145" s="215"/>
    </row>
    <row r="146">
      <c r="B146" s="212"/>
      <c r="H146" s="215"/>
    </row>
    <row r="147">
      <c r="B147" s="212"/>
      <c r="H147" s="215"/>
    </row>
    <row r="148">
      <c r="B148" s="212"/>
      <c r="H148" s="215"/>
    </row>
    <row r="149">
      <c r="B149" s="212"/>
      <c r="H149" s="215"/>
    </row>
    <row r="150">
      <c r="B150" s="212"/>
      <c r="H150" s="215"/>
    </row>
    <row r="151">
      <c r="B151" s="212"/>
      <c r="H151" s="215"/>
    </row>
    <row r="152">
      <c r="B152" s="212"/>
      <c r="H152" s="215"/>
    </row>
    <row r="153">
      <c r="B153" s="212"/>
      <c r="H153" s="215"/>
    </row>
    <row r="154">
      <c r="B154" s="212"/>
      <c r="H154" s="215"/>
    </row>
    <row r="155">
      <c r="B155" s="212"/>
      <c r="H155" s="215"/>
    </row>
    <row r="156">
      <c r="B156" s="212"/>
      <c r="H156" s="215"/>
    </row>
    <row r="157">
      <c r="B157" s="212"/>
      <c r="H157" s="215"/>
    </row>
    <row r="158">
      <c r="B158" s="212"/>
      <c r="H158" s="215"/>
    </row>
    <row r="159">
      <c r="B159" s="212"/>
      <c r="H159" s="215"/>
    </row>
    <row r="160">
      <c r="B160" s="212"/>
      <c r="H160" s="215"/>
    </row>
    <row r="161">
      <c r="B161" s="212"/>
      <c r="H161" s="215"/>
    </row>
    <row r="162">
      <c r="B162" s="212"/>
      <c r="H162" s="215"/>
    </row>
    <row r="163">
      <c r="B163" s="212"/>
      <c r="H163" s="215"/>
    </row>
    <row r="164">
      <c r="B164" s="212"/>
      <c r="H164" s="215"/>
    </row>
    <row r="165">
      <c r="B165" s="212"/>
      <c r="H165" s="215"/>
    </row>
    <row r="166">
      <c r="B166" s="212"/>
      <c r="H166" s="215"/>
    </row>
    <row r="167">
      <c r="B167" s="212"/>
      <c r="H167" s="215"/>
    </row>
    <row r="168">
      <c r="B168" s="212"/>
      <c r="H168" s="215"/>
    </row>
    <row r="169">
      <c r="B169" s="212"/>
      <c r="H169" s="215"/>
    </row>
    <row r="170">
      <c r="B170" s="212"/>
      <c r="H170" s="215"/>
    </row>
    <row r="171">
      <c r="B171" s="212"/>
      <c r="H171" s="215"/>
    </row>
    <row r="172">
      <c r="B172" s="212"/>
      <c r="H172" s="215"/>
    </row>
    <row r="173">
      <c r="B173" s="212"/>
      <c r="H173" s="215"/>
    </row>
    <row r="174">
      <c r="B174" s="212"/>
      <c r="H174" s="215"/>
    </row>
    <row r="175">
      <c r="B175" s="212"/>
      <c r="H175" s="215"/>
    </row>
    <row r="176">
      <c r="B176" s="212"/>
      <c r="H176" s="215"/>
    </row>
    <row r="177">
      <c r="B177" s="212"/>
      <c r="H177" s="215"/>
    </row>
    <row r="178">
      <c r="B178" s="212"/>
      <c r="H178" s="215"/>
    </row>
    <row r="179">
      <c r="B179" s="212"/>
      <c r="H179" s="215"/>
    </row>
    <row r="180">
      <c r="B180" s="212"/>
      <c r="H180" s="215"/>
    </row>
    <row r="181">
      <c r="B181" s="212"/>
      <c r="H181" s="215"/>
    </row>
    <row r="182">
      <c r="B182" s="212"/>
      <c r="H182" s="215"/>
    </row>
    <row r="183">
      <c r="B183" s="212"/>
      <c r="H183" s="215"/>
    </row>
    <row r="184">
      <c r="B184" s="212"/>
      <c r="H184" s="215"/>
    </row>
    <row r="185">
      <c r="B185" s="212"/>
      <c r="H185" s="215"/>
    </row>
    <row r="186">
      <c r="B186" s="212"/>
      <c r="H186" s="215"/>
    </row>
    <row r="187">
      <c r="B187" s="212"/>
      <c r="H187" s="215"/>
    </row>
    <row r="188">
      <c r="B188" s="212"/>
      <c r="H188" s="215"/>
    </row>
    <row r="189">
      <c r="B189" s="212"/>
      <c r="H189" s="215"/>
    </row>
    <row r="190">
      <c r="B190" s="212"/>
      <c r="H190" s="215"/>
    </row>
    <row r="191">
      <c r="B191" s="212"/>
      <c r="H191" s="215"/>
    </row>
    <row r="192">
      <c r="B192" s="212"/>
      <c r="H192" s="215"/>
    </row>
    <row r="193">
      <c r="B193" s="212"/>
      <c r="H193" s="215"/>
    </row>
    <row r="194">
      <c r="B194" s="212"/>
      <c r="H194" s="215"/>
    </row>
    <row r="195">
      <c r="B195" s="212"/>
      <c r="H195" s="215"/>
    </row>
    <row r="196">
      <c r="B196" s="212"/>
      <c r="H196" s="215"/>
    </row>
    <row r="197">
      <c r="B197" s="212"/>
      <c r="H197" s="215"/>
    </row>
    <row r="198">
      <c r="B198" s="212"/>
      <c r="H198" s="215"/>
    </row>
    <row r="199">
      <c r="B199" s="212"/>
      <c r="H199" s="215"/>
    </row>
    <row r="200">
      <c r="B200" s="212"/>
      <c r="H200" s="215"/>
    </row>
    <row r="201">
      <c r="B201" s="212"/>
      <c r="H201" s="215"/>
    </row>
    <row r="202">
      <c r="B202" s="212"/>
      <c r="H202" s="215"/>
    </row>
    <row r="203">
      <c r="B203" s="212"/>
      <c r="H203" s="215"/>
    </row>
    <row r="204">
      <c r="B204" s="212"/>
      <c r="H204" s="215"/>
    </row>
    <row r="205">
      <c r="B205" s="212"/>
      <c r="H205" s="215"/>
    </row>
    <row r="206">
      <c r="B206" s="212"/>
      <c r="H206" s="215"/>
    </row>
    <row r="207">
      <c r="B207" s="212"/>
      <c r="H207" s="215"/>
    </row>
    <row r="208">
      <c r="B208" s="212"/>
      <c r="H208" s="215"/>
    </row>
    <row r="209">
      <c r="B209" s="212"/>
      <c r="H209" s="215"/>
    </row>
    <row r="210">
      <c r="B210" s="212"/>
      <c r="H210" s="215"/>
    </row>
    <row r="211">
      <c r="B211" s="212"/>
      <c r="H211" s="215"/>
    </row>
    <row r="212">
      <c r="B212" s="212"/>
      <c r="H212" s="215"/>
    </row>
    <row r="213">
      <c r="B213" s="212"/>
      <c r="H213" s="215"/>
    </row>
    <row r="214">
      <c r="B214" s="212"/>
      <c r="H214" s="215"/>
    </row>
    <row r="215">
      <c r="B215" s="212"/>
      <c r="H215" s="215"/>
    </row>
    <row r="216">
      <c r="B216" s="212"/>
      <c r="H216" s="215"/>
    </row>
    <row r="217">
      <c r="B217" s="212"/>
      <c r="H217" s="215"/>
    </row>
    <row r="218">
      <c r="B218" s="212"/>
      <c r="H218" s="215"/>
    </row>
    <row r="219">
      <c r="B219" s="212"/>
      <c r="H219" s="215"/>
    </row>
    <row r="220">
      <c r="B220" s="212"/>
      <c r="H220" s="215"/>
    </row>
    <row r="221">
      <c r="B221" s="212"/>
      <c r="H221" s="215"/>
    </row>
    <row r="222">
      <c r="B222" s="212"/>
      <c r="H222" s="215"/>
    </row>
    <row r="223">
      <c r="B223" s="212"/>
      <c r="H223" s="215"/>
    </row>
    <row r="224">
      <c r="B224" s="212"/>
      <c r="H224" s="215"/>
    </row>
    <row r="225">
      <c r="B225" s="212"/>
      <c r="H225" s="215"/>
    </row>
    <row r="226">
      <c r="B226" s="212"/>
      <c r="H226" s="215"/>
    </row>
    <row r="227">
      <c r="B227" s="212"/>
      <c r="H227" s="215"/>
    </row>
    <row r="228">
      <c r="B228" s="212"/>
      <c r="H228" s="215"/>
    </row>
    <row r="229">
      <c r="B229" s="212"/>
      <c r="H229" s="215"/>
    </row>
    <row r="230">
      <c r="B230" s="212"/>
      <c r="H230" s="215"/>
    </row>
    <row r="231">
      <c r="B231" s="212"/>
      <c r="H231" s="215"/>
    </row>
    <row r="232">
      <c r="B232" s="212"/>
      <c r="H232" s="215"/>
    </row>
    <row r="233">
      <c r="B233" s="212"/>
      <c r="H233" s="215"/>
    </row>
    <row r="234">
      <c r="B234" s="212"/>
      <c r="H234" s="215"/>
    </row>
    <row r="235">
      <c r="B235" s="212"/>
      <c r="H235" s="215"/>
    </row>
    <row r="236">
      <c r="B236" s="212"/>
      <c r="H236" s="215"/>
    </row>
    <row r="237">
      <c r="B237" s="212"/>
      <c r="H237" s="215"/>
    </row>
    <row r="238">
      <c r="B238" s="212"/>
      <c r="H238" s="215"/>
    </row>
    <row r="239">
      <c r="B239" s="212"/>
      <c r="H239" s="215"/>
    </row>
    <row r="240">
      <c r="B240" s="212"/>
      <c r="H240" s="215"/>
    </row>
    <row r="241">
      <c r="B241" s="212"/>
      <c r="H241" s="215"/>
    </row>
    <row r="242">
      <c r="B242" s="212"/>
      <c r="H242" s="215"/>
    </row>
    <row r="243">
      <c r="B243" s="212"/>
      <c r="H243" s="215"/>
    </row>
    <row r="244">
      <c r="B244" s="212"/>
      <c r="H244" s="215"/>
    </row>
    <row r="245">
      <c r="B245" s="212"/>
      <c r="H245" s="215"/>
    </row>
    <row r="246">
      <c r="B246" s="212"/>
      <c r="H246" s="215"/>
    </row>
    <row r="247">
      <c r="B247" s="212"/>
      <c r="H247" s="215"/>
    </row>
    <row r="248">
      <c r="B248" s="212"/>
      <c r="H248" s="215"/>
    </row>
    <row r="249">
      <c r="B249" s="212"/>
      <c r="H249" s="215"/>
    </row>
    <row r="250">
      <c r="B250" s="212"/>
      <c r="H250" s="215"/>
    </row>
    <row r="251">
      <c r="B251" s="212"/>
      <c r="H251" s="215"/>
    </row>
    <row r="252">
      <c r="B252" s="212"/>
      <c r="H252" s="215"/>
    </row>
    <row r="253">
      <c r="B253" s="212"/>
      <c r="H253" s="215"/>
    </row>
    <row r="254">
      <c r="B254" s="212"/>
      <c r="H254" s="215"/>
    </row>
    <row r="255">
      <c r="B255" s="212"/>
      <c r="H255" s="215"/>
    </row>
    <row r="256">
      <c r="B256" s="212"/>
      <c r="H256" s="215"/>
    </row>
    <row r="257">
      <c r="B257" s="212"/>
      <c r="H257" s="215"/>
    </row>
    <row r="258">
      <c r="B258" s="212"/>
      <c r="H258" s="215"/>
    </row>
    <row r="259">
      <c r="B259" s="212"/>
      <c r="H259" s="215"/>
    </row>
    <row r="260">
      <c r="B260" s="212"/>
      <c r="H260" s="215"/>
    </row>
    <row r="261">
      <c r="B261" s="212"/>
      <c r="H261" s="215"/>
    </row>
    <row r="262">
      <c r="B262" s="212"/>
      <c r="H262" s="215"/>
    </row>
    <row r="263">
      <c r="B263" s="212"/>
      <c r="H263" s="215"/>
    </row>
    <row r="264">
      <c r="B264" s="212"/>
      <c r="H264" s="215"/>
    </row>
    <row r="265">
      <c r="B265" s="212"/>
      <c r="H265" s="215"/>
    </row>
    <row r="266">
      <c r="B266" s="212"/>
      <c r="H266" s="215"/>
    </row>
    <row r="267">
      <c r="B267" s="212"/>
      <c r="H267" s="215"/>
    </row>
    <row r="268">
      <c r="B268" s="212"/>
      <c r="H268" s="215"/>
    </row>
    <row r="269">
      <c r="B269" s="212"/>
      <c r="H269" s="215"/>
    </row>
    <row r="270">
      <c r="B270" s="212"/>
      <c r="H270" s="215"/>
    </row>
    <row r="271">
      <c r="B271" s="212"/>
      <c r="H271" s="215"/>
    </row>
    <row r="272">
      <c r="B272" s="212"/>
      <c r="H272" s="215"/>
    </row>
    <row r="273">
      <c r="B273" s="212"/>
      <c r="H273" s="215"/>
    </row>
    <row r="274">
      <c r="B274" s="212"/>
      <c r="H274" s="215"/>
    </row>
    <row r="275">
      <c r="B275" s="212"/>
      <c r="H275" s="215"/>
    </row>
    <row r="276">
      <c r="B276" s="212"/>
      <c r="H276" s="215"/>
    </row>
    <row r="277">
      <c r="B277" s="212"/>
      <c r="H277" s="215"/>
    </row>
    <row r="278">
      <c r="B278" s="212"/>
      <c r="H278" s="215"/>
    </row>
    <row r="279">
      <c r="B279" s="212"/>
      <c r="H279" s="215"/>
    </row>
    <row r="280">
      <c r="B280" s="212"/>
      <c r="H280" s="215"/>
    </row>
    <row r="281">
      <c r="B281" s="212"/>
      <c r="H281" s="215"/>
    </row>
    <row r="282">
      <c r="B282" s="212"/>
      <c r="H282" s="215"/>
    </row>
    <row r="283">
      <c r="B283" s="212"/>
      <c r="H283" s="215"/>
    </row>
    <row r="284">
      <c r="B284" s="212"/>
      <c r="H284" s="215"/>
    </row>
    <row r="285">
      <c r="B285" s="212"/>
      <c r="H285" s="215"/>
    </row>
    <row r="286">
      <c r="B286" s="212"/>
      <c r="H286" s="215"/>
    </row>
    <row r="287">
      <c r="B287" s="212"/>
      <c r="H287" s="215"/>
    </row>
    <row r="288">
      <c r="B288" s="212"/>
      <c r="H288" s="215"/>
    </row>
    <row r="289">
      <c r="B289" s="212"/>
      <c r="H289" s="215"/>
    </row>
    <row r="290">
      <c r="B290" s="212"/>
      <c r="H290" s="215"/>
    </row>
    <row r="291">
      <c r="B291" s="212"/>
      <c r="H291" s="215"/>
    </row>
    <row r="292">
      <c r="B292" s="212"/>
      <c r="H292" s="215"/>
    </row>
    <row r="293">
      <c r="B293" s="212"/>
      <c r="H293" s="215"/>
    </row>
    <row r="294">
      <c r="B294" s="212"/>
      <c r="H294" s="215"/>
    </row>
    <row r="295">
      <c r="B295" s="212"/>
      <c r="H295" s="215"/>
    </row>
    <row r="296">
      <c r="B296" s="212"/>
      <c r="H296" s="215"/>
    </row>
    <row r="297">
      <c r="B297" s="212"/>
      <c r="H297" s="215"/>
    </row>
    <row r="298">
      <c r="B298" s="212"/>
      <c r="H298" s="215"/>
    </row>
    <row r="299">
      <c r="B299" s="212"/>
      <c r="H299" s="215"/>
    </row>
    <row r="300">
      <c r="B300" s="212"/>
      <c r="H300" s="215"/>
    </row>
    <row r="301">
      <c r="B301" s="212"/>
      <c r="H301" s="215"/>
    </row>
    <row r="302">
      <c r="B302" s="212"/>
      <c r="H302" s="215"/>
    </row>
    <row r="303">
      <c r="B303" s="212"/>
      <c r="H303" s="215"/>
    </row>
    <row r="304">
      <c r="B304" s="212"/>
      <c r="H304" s="215"/>
    </row>
    <row r="305">
      <c r="B305" s="212"/>
      <c r="H305" s="215"/>
    </row>
    <row r="306">
      <c r="B306" s="212"/>
      <c r="H306" s="215"/>
    </row>
    <row r="307">
      <c r="B307" s="212"/>
      <c r="H307" s="215"/>
    </row>
    <row r="308">
      <c r="B308" s="212"/>
      <c r="H308" s="215"/>
    </row>
    <row r="309">
      <c r="B309" s="212"/>
      <c r="H309" s="215"/>
    </row>
    <row r="310">
      <c r="B310" s="212"/>
      <c r="H310" s="215"/>
    </row>
    <row r="311">
      <c r="B311" s="212"/>
      <c r="H311" s="215"/>
    </row>
    <row r="312">
      <c r="B312" s="212"/>
      <c r="H312" s="215"/>
    </row>
    <row r="313">
      <c r="B313" s="212"/>
      <c r="H313" s="215"/>
    </row>
    <row r="314">
      <c r="B314" s="212"/>
      <c r="H314" s="215"/>
    </row>
    <row r="315">
      <c r="B315" s="212"/>
      <c r="H315" s="215"/>
    </row>
    <row r="316">
      <c r="B316" s="212"/>
      <c r="H316" s="215"/>
    </row>
    <row r="317">
      <c r="B317" s="212"/>
      <c r="H317" s="215"/>
    </row>
    <row r="318">
      <c r="B318" s="212"/>
      <c r="H318" s="215"/>
    </row>
    <row r="319">
      <c r="B319" s="212"/>
      <c r="H319" s="215"/>
    </row>
    <row r="320">
      <c r="B320" s="212"/>
      <c r="H320" s="215"/>
    </row>
    <row r="321">
      <c r="B321" s="212"/>
      <c r="H321" s="215"/>
    </row>
    <row r="322">
      <c r="B322" s="212"/>
      <c r="H322" s="215"/>
    </row>
    <row r="323">
      <c r="B323" s="212"/>
      <c r="H323" s="215"/>
    </row>
    <row r="324">
      <c r="B324" s="212"/>
      <c r="H324" s="215"/>
    </row>
    <row r="325">
      <c r="B325" s="212"/>
      <c r="H325" s="215"/>
    </row>
    <row r="326">
      <c r="B326" s="212"/>
      <c r="H326" s="215"/>
    </row>
    <row r="327">
      <c r="B327" s="212"/>
      <c r="H327" s="215"/>
    </row>
    <row r="328">
      <c r="B328" s="212"/>
      <c r="H328" s="215"/>
    </row>
    <row r="329">
      <c r="B329" s="212"/>
      <c r="H329" s="215"/>
    </row>
    <row r="330">
      <c r="B330" s="212"/>
      <c r="H330" s="215"/>
    </row>
    <row r="331">
      <c r="B331" s="212"/>
      <c r="H331" s="215"/>
    </row>
    <row r="332">
      <c r="B332" s="212"/>
      <c r="H332" s="215"/>
    </row>
    <row r="333">
      <c r="B333" s="212"/>
      <c r="H333" s="215"/>
    </row>
    <row r="334">
      <c r="B334" s="212"/>
      <c r="H334" s="215"/>
    </row>
    <row r="335">
      <c r="B335" s="212"/>
      <c r="H335" s="215"/>
    </row>
    <row r="336">
      <c r="B336" s="212"/>
      <c r="H336" s="215"/>
    </row>
    <row r="337">
      <c r="B337" s="212"/>
      <c r="H337" s="215"/>
    </row>
    <row r="338">
      <c r="B338" s="212"/>
      <c r="H338" s="215"/>
    </row>
    <row r="339">
      <c r="B339" s="212"/>
      <c r="H339" s="215"/>
    </row>
    <row r="340">
      <c r="B340" s="212"/>
      <c r="H340" s="215"/>
    </row>
    <row r="341">
      <c r="B341" s="212"/>
      <c r="H341" s="215"/>
    </row>
    <row r="342">
      <c r="B342" s="212"/>
      <c r="H342" s="215"/>
    </row>
    <row r="343">
      <c r="B343" s="212"/>
      <c r="H343" s="215"/>
    </row>
    <row r="344">
      <c r="B344" s="212"/>
      <c r="H344" s="215"/>
    </row>
    <row r="345">
      <c r="B345" s="212"/>
      <c r="H345" s="215"/>
    </row>
    <row r="346">
      <c r="B346" s="212"/>
      <c r="H346" s="215"/>
    </row>
    <row r="347">
      <c r="B347" s="212"/>
      <c r="H347" s="215"/>
    </row>
    <row r="348">
      <c r="B348" s="212"/>
      <c r="H348" s="215"/>
    </row>
    <row r="349">
      <c r="B349" s="212"/>
      <c r="H349" s="215"/>
    </row>
    <row r="350">
      <c r="B350" s="212"/>
      <c r="H350" s="215"/>
    </row>
    <row r="351">
      <c r="B351" s="212"/>
      <c r="H351" s="215"/>
    </row>
    <row r="352">
      <c r="B352" s="212"/>
      <c r="H352" s="215"/>
    </row>
    <row r="353">
      <c r="B353" s="212"/>
      <c r="H353" s="215"/>
    </row>
    <row r="354">
      <c r="B354" s="212"/>
      <c r="H354" s="215"/>
    </row>
    <row r="355">
      <c r="B355" s="212"/>
      <c r="H355" s="215"/>
    </row>
    <row r="356">
      <c r="B356" s="212"/>
      <c r="H356" s="215"/>
    </row>
    <row r="357">
      <c r="B357" s="212"/>
      <c r="H357" s="215"/>
    </row>
    <row r="358">
      <c r="B358" s="212"/>
      <c r="H358" s="215"/>
    </row>
    <row r="359">
      <c r="B359" s="212"/>
      <c r="H359" s="215"/>
    </row>
    <row r="360">
      <c r="B360" s="212"/>
      <c r="H360" s="215"/>
    </row>
    <row r="361">
      <c r="B361" s="212"/>
      <c r="H361" s="215"/>
    </row>
    <row r="362">
      <c r="B362" s="212"/>
      <c r="H362" s="215"/>
    </row>
    <row r="363">
      <c r="B363" s="212"/>
      <c r="H363" s="215"/>
    </row>
    <row r="364">
      <c r="B364" s="212"/>
      <c r="H364" s="215"/>
    </row>
    <row r="365">
      <c r="B365" s="212"/>
      <c r="H365" s="215"/>
    </row>
    <row r="366">
      <c r="B366" s="212"/>
      <c r="H366" s="215"/>
    </row>
    <row r="367">
      <c r="B367" s="212"/>
      <c r="H367" s="215"/>
    </row>
    <row r="368">
      <c r="B368" s="212"/>
      <c r="H368" s="215"/>
    </row>
    <row r="369">
      <c r="B369" s="212"/>
      <c r="H369" s="215"/>
    </row>
    <row r="370">
      <c r="B370" s="212"/>
      <c r="H370" s="215"/>
    </row>
    <row r="371">
      <c r="B371" s="212"/>
      <c r="H371" s="215"/>
    </row>
    <row r="372">
      <c r="B372" s="212"/>
      <c r="H372" s="215"/>
    </row>
    <row r="373">
      <c r="B373" s="212"/>
      <c r="H373" s="215"/>
    </row>
    <row r="374">
      <c r="B374" s="212"/>
      <c r="H374" s="215"/>
    </row>
    <row r="375">
      <c r="B375" s="212"/>
      <c r="H375" s="215"/>
    </row>
    <row r="376">
      <c r="B376" s="212"/>
      <c r="H376" s="215"/>
    </row>
    <row r="377">
      <c r="B377" s="212"/>
      <c r="H377" s="215"/>
    </row>
    <row r="378">
      <c r="B378" s="212"/>
      <c r="H378" s="215"/>
    </row>
    <row r="379">
      <c r="B379" s="212"/>
      <c r="H379" s="215"/>
    </row>
    <row r="380">
      <c r="B380" s="212"/>
      <c r="H380" s="215"/>
    </row>
    <row r="381">
      <c r="B381" s="212"/>
      <c r="H381" s="215"/>
    </row>
    <row r="382">
      <c r="B382" s="212"/>
      <c r="H382" s="215"/>
    </row>
    <row r="383">
      <c r="B383" s="212"/>
      <c r="H383" s="215"/>
    </row>
    <row r="384">
      <c r="B384" s="212"/>
      <c r="H384" s="215"/>
    </row>
    <row r="385">
      <c r="B385" s="212"/>
      <c r="H385" s="215"/>
    </row>
    <row r="386">
      <c r="B386" s="212"/>
      <c r="H386" s="215"/>
    </row>
    <row r="387">
      <c r="B387" s="212"/>
      <c r="H387" s="215"/>
    </row>
    <row r="388">
      <c r="B388" s="212"/>
      <c r="H388" s="215"/>
    </row>
    <row r="389">
      <c r="B389" s="212"/>
      <c r="H389" s="215"/>
    </row>
    <row r="390">
      <c r="B390" s="212"/>
      <c r="H390" s="215"/>
    </row>
    <row r="391">
      <c r="B391" s="212"/>
      <c r="H391" s="215"/>
    </row>
    <row r="392">
      <c r="B392" s="212"/>
      <c r="H392" s="215"/>
    </row>
    <row r="393">
      <c r="B393" s="212"/>
      <c r="H393" s="215"/>
    </row>
    <row r="394">
      <c r="B394" s="212"/>
      <c r="H394" s="215"/>
    </row>
    <row r="395">
      <c r="B395" s="212"/>
      <c r="H395" s="215"/>
    </row>
    <row r="396">
      <c r="B396" s="212"/>
      <c r="H396" s="215"/>
    </row>
    <row r="397">
      <c r="B397" s="212"/>
      <c r="H397" s="215"/>
    </row>
    <row r="398">
      <c r="B398" s="212"/>
      <c r="H398" s="215"/>
    </row>
    <row r="399">
      <c r="B399" s="212"/>
      <c r="H399" s="215"/>
    </row>
    <row r="400">
      <c r="B400" s="212"/>
      <c r="H400" s="215"/>
    </row>
    <row r="401">
      <c r="B401" s="212"/>
      <c r="H401" s="215"/>
    </row>
    <row r="402">
      <c r="B402" s="212"/>
      <c r="H402" s="215"/>
    </row>
    <row r="403">
      <c r="B403" s="212"/>
      <c r="H403" s="215"/>
    </row>
    <row r="404">
      <c r="B404" s="212"/>
      <c r="H404" s="215"/>
    </row>
    <row r="405">
      <c r="B405" s="212"/>
      <c r="H405" s="215"/>
    </row>
    <row r="406">
      <c r="B406" s="212"/>
      <c r="H406" s="215"/>
    </row>
    <row r="407">
      <c r="B407" s="212"/>
      <c r="H407" s="215"/>
    </row>
    <row r="408">
      <c r="B408" s="212"/>
      <c r="H408" s="215"/>
    </row>
    <row r="409">
      <c r="B409" s="212"/>
      <c r="H409" s="215"/>
    </row>
    <row r="410">
      <c r="B410" s="212"/>
      <c r="H410" s="215"/>
    </row>
    <row r="411">
      <c r="B411" s="212"/>
      <c r="H411" s="215"/>
    </row>
    <row r="412">
      <c r="B412" s="212"/>
      <c r="H412" s="215"/>
    </row>
    <row r="413">
      <c r="B413" s="212"/>
      <c r="H413" s="215"/>
    </row>
    <row r="414">
      <c r="B414" s="212"/>
      <c r="H414" s="215"/>
    </row>
    <row r="415">
      <c r="B415" s="212"/>
      <c r="H415" s="215"/>
    </row>
    <row r="416">
      <c r="B416" s="212"/>
      <c r="H416" s="215"/>
    </row>
    <row r="417">
      <c r="B417" s="212"/>
      <c r="H417" s="215"/>
    </row>
    <row r="418">
      <c r="B418" s="212"/>
      <c r="H418" s="215"/>
    </row>
    <row r="419">
      <c r="B419" s="212"/>
      <c r="H419" s="215"/>
    </row>
    <row r="420">
      <c r="B420" s="212"/>
      <c r="H420" s="215"/>
    </row>
    <row r="421">
      <c r="B421" s="212"/>
      <c r="H421" s="215"/>
    </row>
    <row r="422">
      <c r="B422" s="212"/>
      <c r="H422" s="215"/>
    </row>
    <row r="423">
      <c r="B423" s="212"/>
      <c r="H423" s="215"/>
    </row>
    <row r="424">
      <c r="B424" s="212"/>
      <c r="H424" s="215"/>
    </row>
    <row r="425">
      <c r="B425" s="212"/>
      <c r="H425" s="215"/>
    </row>
    <row r="426">
      <c r="B426" s="212"/>
      <c r="H426" s="215"/>
    </row>
    <row r="427">
      <c r="B427" s="212"/>
      <c r="H427" s="215"/>
    </row>
    <row r="428">
      <c r="B428" s="212"/>
      <c r="H428" s="215"/>
    </row>
    <row r="429">
      <c r="B429" s="212"/>
      <c r="H429" s="215"/>
    </row>
    <row r="430">
      <c r="B430" s="212"/>
      <c r="H430" s="215"/>
    </row>
    <row r="431">
      <c r="B431" s="212"/>
      <c r="H431" s="215"/>
    </row>
    <row r="432">
      <c r="B432" s="212"/>
      <c r="H432" s="215"/>
    </row>
    <row r="433">
      <c r="B433" s="212"/>
      <c r="H433" s="215"/>
    </row>
    <row r="434">
      <c r="B434" s="212"/>
      <c r="H434" s="215"/>
    </row>
    <row r="435">
      <c r="B435" s="212"/>
      <c r="H435" s="215"/>
    </row>
    <row r="436">
      <c r="B436" s="212"/>
      <c r="H436" s="215"/>
    </row>
    <row r="437">
      <c r="B437" s="212"/>
      <c r="H437" s="215"/>
    </row>
    <row r="438">
      <c r="B438" s="212"/>
      <c r="H438" s="215"/>
    </row>
    <row r="439">
      <c r="B439" s="212"/>
      <c r="H439" s="215"/>
    </row>
    <row r="440">
      <c r="B440" s="212"/>
      <c r="H440" s="215"/>
    </row>
    <row r="441">
      <c r="B441" s="212"/>
      <c r="H441" s="215"/>
    </row>
    <row r="442">
      <c r="B442" s="212"/>
      <c r="H442" s="215"/>
    </row>
    <row r="443">
      <c r="B443" s="212"/>
      <c r="H443" s="215"/>
    </row>
    <row r="444">
      <c r="B444" s="212"/>
      <c r="H444" s="215"/>
    </row>
    <row r="445">
      <c r="B445" s="212"/>
      <c r="H445" s="215"/>
    </row>
    <row r="446">
      <c r="B446" s="212"/>
      <c r="H446" s="215"/>
    </row>
    <row r="447">
      <c r="B447" s="212"/>
      <c r="H447" s="215"/>
    </row>
    <row r="448">
      <c r="B448" s="212"/>
      <c r="H448" s="215"/>
    </row>
    <row r="449">
      <c r="B449" s="212"/>
      <c r="H449" s="215"/>
    </row>
    <row r="450">
      <c r="B450" s="212"/>
      <c r="H450" s="215"/>
    </row>
    <row r="451">
      <c r="B451" s="212"/>
      <c r="H451" s="215"/>
    </row>
    <row r="452">
      <c r="B452" s="212"/>
      <c r="H452" s="215"/>
    </row>
    <row r="453">
      <c r="B453" s="212"/>
      <c r="H453" s="215"/>
    </row>
    <row r="454">
      <c r="B454" s="212"/>
      <c r="H454" s="215"/>
    </row>
    <row r="455">
      <c r="B455" s="212"/>
      <c r="H455" s="215"/>
    </row>
    <row r="456">
      <c r="B456" s="212"/>
      <c r="H456" s="215"/>
    </row>
    <row r="457">
      <c r="B457" s="212"/>
      <c r="H457" s="215"/>
    </row>
    <row r="458">
      <c r="B458" s="212"/>
      <c r="H458" s="215"/>
    </row>
    <row r="459">
      <c r="B459" s="212"/>
      <c r="H459" s="215"/>
    </row>
    <row r="460">
      <c r="B460" s="212"/>
      <c r="H460" s="215"/>
    </row>
    <row r="461">
      <c r="B461" s="212"/>
      <c r="H461" s="215"/>
    </row>
    <row r="462">
      <c r="B462" s="212"/>
      <c r="H462" s="215"/>
    </row>
    <row r="463">
      <c r="B463" s="212"/>
      <c r="H463" s="215"/>
    </row>
    <row r="464">
      <c r="B464" s="212"/>
      <c r="H464" s="215"/>
    </row>
    <row r="465">
      <c r="B465" s="212"/>
      <c r="H465" s="215"/>
    </row>
    <row r="466">
      <c r="B466" s="212"/>
      <c r="H466" s="215"/>
    </row>
    <row r="467">
      <c r="B467" s="212"/>
      <c r="H467" s="215"/>
    </row>
    <row r="468">
      <c r="B468" s="212"/>
      <c r="H468" s="215"/>
    </row>
    <row r="469">
      <c r="B469" s="212"/>
      <c r="H469" s="215"/>
    </row>
    <row r="470">
      <c r="B470" s="212"/>
      <c r="H470" s="215"/>
    </row>
    <row r="471">
      <c r="B471" s="212"/>
      <c r="H471" s="215"/>
    </row>
    <row r="472">
      <c r="B472" s="212"/>
      <c r="H472" s="215"/>
    </row>
    <row r="473">
      <c r="B473" s="212"/>
      <c r="H473" s="215"/>
    </row>
    <row r="474">
      <c r="B474" s="212"/>
      <c r="H474" s="215"/>
    </row>
    <row r="475">
      <c r="B475" s="212"/>
      <c r="H475" s="215"/>
    </row>
    <row r="476">
      <c r="B476" s="212"/>
      <c r="H476" s="215"/>
    </row>
    <row r="477">
      <c r="B477" s="212"/>
      <c r="H477" s="215"/>
    </row>
    <row r="478">
      <c r="B478" s="212"/>
      <c r="H478" s="215"/>
    </row>
    <row r="479">
      <c r="B479" s="212"/>
      <c r="H479" s="215"/>
    </row>
    <row r="480">
      <c r="B480" s="212"/>
      <c r="H480" s="215"/>
    </row>
    <row r="481">
      <c r="B481" s="212"/>
      <c r="H481" s="215"/>
    </row>
    <row r="482">
      <c r="B482" s="212"/>
      <c r="H482" s="215"/>
    </row>
    <row r="483">
      <c r="B483" s="212"/>
      <c r="H483" s="215"/>
    </row>
    <row r="484">
      <c r="B484" s="212"/>
      <c r="H484" s="215"/>
    </row>
    <row r="485">
      <c r="B485" s="212"/>
      <c r="H485" s="215"/>
    </row>
    <row r="486">
      <c r="B486" s="212"/>
      <c r="H486" s="215"/>
    </row>
    <row r="487">
      <c r="B487" s="212"/>
      <c r="H487" s="215"/>
    </row>
    <row r="488">
      <c r="B488" s="212"/>
      <c r="H488" s="215"/>
    </row>
    <row r="489">
      <c r="B489" s="212"/>
      <c r="H489" s="215"/>
    </row>
    <row r="490">
      <c r="B490" s="212"/>
      <c r="H490" s="215"/>
    </row>
    <row r="491">
      <c r="B491" s="212"/>
      <c r="H491" s="215"/>
    </row>
    <row r="492">
      <c r="B492" s="212"/>
      <c r="H492" s="215"/>
    </row>
    <row r="493">
      <c r="B493" s="212"/>
      <c r="H493" s="215"/>
    </row>
    <row r="494">
      <c r="B494" s="212"/>
      <c r="H494" s="215"/>
    </row>
    <row r="495">
      <c r="B495" s="212"/>
      <c r="H495" s="215"/>
    </row>
    <row r="496">
      <c r="B496" s="212"/>
      <c r="H496" s="215"/>
    </row>
    <row r="497">
      <c r="B497" s="212"/>
      <c r="H497" s="215"/>
    </row>
    <row r="498">
      <c r="B498" s="212"/>
      <c r="H498" s="215"/>
    </row>
    <row r="499">
      <c r="B499" s="212"/>
      <c r="H499" s="215"/>
    </row>
    <row r="500">
      <c r="B500" s="212"/>
      <c r="H500" s="215"/>
    </row>
    <row r="501">
      <c r="B501" s="212"/>
      <c r="H501" s="215"/>
    </row>
    <row r="502">
      <c r="B502" s="212"/>
      <c r="H502" s="215"/>
    </row>
    <row r="503">
      <c r="B503" s="212"/>
      <c r="H503" s="215"/>
    </row>
    <row r="504">
      <c r="B504" s="212"/>
      <c r="H504" s="215"/>
    </row>
    <row r="505">
      <c r="B505" s="212"/>
      <c r="H505" s="215"/>
    </row>
    <row r="506">
      <c r="B506" s="212"/>
      <c r="H506" s="215"/>
    </row>
    <row r="507">
      <c r="B507" s="212"/>
      <c r="H507" s="215"/>
    </row>
    <row r="508">
      <c r="B508" s="212"/>
      <c r="H508" s="215"/>
    </row>
    <row r="509">
      <c r="B509" s="212"/>
      <c r="H509" s="215"/>
    </row>
    <row r="510">
      <c r="B510" s="212"/>
      <c r="H510" s="215"/>
    </row>
    <row r="511">
      <c r="B511" s="212"/>
      <c r="H511" s="215"/>
    </row>
    <row r="512">
      <c r="B512" s="212"/>
      <c r="H512" s="215"/>
    </row>
    <row r="513">
      <c r="B513" s="212"/>
      <c r="H513" s="215"/>
    </row>
    <row r="514">
      <c r="B514" s="212"/>
      <c r="H514" s="215"/>
    </row>
    <row r="515">
      <c r="B515" s="212"/>
      <c r="H515" s="215"/>
    </row>
    <row r="516">
      <c r="B516" s="212"/>
      <c r="H516" s="215"/>
    </row>
    <row r="517">
      <c r="B517" s="212"/>
      <c r="H517" s="215"/>
    </row>
    <row r="518">
      <c r="B518" s="212"/>
      <c r="H518" s="215"/>
    </row>
    <row r="519">
      <c r="B519" s="212"/>
      <c r="H519" s="215"/>
    </row>
    <row r="520">
      <c r="B520" s="212"/>
      <c r="H520" s="215"/>
    </row>
    <row r="521">
      <c r="B521" s="212"/>
      <c r="H521" s="215"/>
    </row>
    <row r="522">
      <c r="B522" s="212"/>
      <c r="H522" s="215"/>
    </row>
    <row r="523">
      <c r="B523" s="212"/>
      <c r="H523" s="215"/>
    </row>
    <row r="524">
      <c r="B524" s="212"/>
      <c r="H524" s="215"/>
    </row>
    <row r="525">
      <c r="B525" s="212"/>
      <c r="H525" s="215"/>
    </row>
    <row r="526">
      <c r="B526" s="212"/>
      <c r="H526" s="215"/>
    </row>
    <row r="527">
      <c r="B527" s="212"/>
      <c r="H527" s="215"/>
    </row>
    <row r="528">
      <c r="B528" s="212"/>
      <c r="H528" s="215"/>
    </row>
    <row r="529">
      <c r="B529" s="212"/>
      <c r="H529" s="215"/>
    </row>
    <row r="530">
      <c r="B530" s="212"/>
      <c r="H530" s="215"/>
    </row>
    <row r="531">
      <c r="B531" s="212"/>
      <c r="H531" s="215"/>
    </row>
    <row r="532">
      <c r="B532" s="212"/>
      <c r="H532" s="215"/>
    </row>
    <row r="533">
      <c r="B533" s="212"/>
      <c r="H533" s="215"/>
    </row>
    <row r="534">
      <c r="B534" s="212"/>
      <c r="H534" s="215"/>
    </row>
    <row r="535">
      <c r="B535" s="212"/>
      <c r="H535" s="215"/>
    </row>
    <row r="536">
      <c r="B536" s="212"/>
      <c r="H536" s="215"/>
    </row>
    <row r="537">
      <c r="B537" s="212"/>
      <c r="H537" s="215"/>
    </row>
    <row r="538">
      <c r="B538" s="212"/>
      <c r="H538" s="215"/>
    </row>
    <row r="539">
      <c r="B539" s="212"/>
      <c r="H539" s="215"/>
    </row>
    <row r="540">
      <c r="B540" s="212"/>
      <c r="H540" s="215"/>
    </row>
    <row r="541">
      <c r="B541" s="212"/>
      <c r="H541" s="215"/>
    </row>
    <row r="542">
      <c r="B542" s="212"/>
      <c r="H542" s="215"/>
    </row>
    <row r="543">
      <c r="B543" s="212"/>
      <c r="H543" s="215"/>
    </row>
    <row r="544">
      <c r="B544" s="212"/>
      <c r="H544" s="215"/>
    </row>
    <row r="545">
      <c r="B545" s="212"/>
      <c r="H545" s="215"/>
    </row>
    <row r="546">
      <c r="B546" s="212"/>
      <c r="H546" s="215"/>
    </row>
    <row r="547">
      <c r="B547" s="212"/>
      <c r="H547" s="215"/>
    </row>
    <row r="548">
      <c r="B548" s="212"/>
      <c r="H548" s="215"/>
    </row>
    <row r="549">
      <c r="B549" s="212"/>
      <c r="H549" s="215"/>
    </row>
    <row r="550">
      <c r="B550" s="212"/>
      <c r="H550" s="215"/>
    </row>
    <row r="551">
      <c r="B551" s="212"/>
      <c r="H551" s="215"/>
    </row>
    <row r="552">
      <c r="B552" s="212"/>
      <c r="H552" s="215"/>
    </row>
    <row r="553">
      <c r="B553" s="212"/>
      <c r="H553" s="215"/>
    </row>
    <row r="554">
      <c r="B554" s="212"/>
      <c r="H554" s="215"/>
    </row>
    <row r="555">
      <c r="B555" s="212"/>
      <c r="H555" s="215"/>
    </row>
    <row r="556">
      <c r="B556" s="212"/>
      <c r="H556" s="215"/>
    </row>
    <row r="557">
      <c r="B557" s="212"/>
      <c r="H557" s="215"/>
    </row>
    <row r="558">
      <c r="B558" s="212"/>
      <c r="H558" s="215"/>
    </row>
    <row r="559">
      <c r="B559" s="212"/>
      <c r="H559" s="215"/>
    </row>
    <row r="560">
      <c r="B560" s="212"/>
      <c r="H560" s="215"/>
    </row>
    <row r="561">
      <c r="B561" s="212"/>
      <c r="H561" s="215"/>
    </row>
    <row r="562">
      <c r="B562" s="212"/>
      <c r="H562" s="215"/>
    </row>
    <row r="563">
      <c r="B563" s="212"/>
      <c r="H563" s="215"/>
    </row>
    <row r="564">
      <c r="B564" s="212"/>
      <c r="H564" s="215"/>
    </row>
    <row r="565">
      <c r="B565" s="212"/>
      <c r="H565" s="215"/>
    </row>
    <row r="566">
      <c r="B566" s="212"/>
      <c r="H566" s="215"/>
    </row>
    <row r="567">
      <c r="B567" s="212"/>
      <c r="H567" s="215"/>
    </row>
    <row r="568">
      <c r="B568" s="212"/>
      <c r="H568" s="215"/>
    </row>
    <row r="569">
      <c r="B569" s="212"/>
      <c r="H569" s="215"/>
    </row>
    <row r="570">
      <c r="B570" s="212"/>
      <c r="H570" s="215"/>
    </row>
    <row r="571">
      <c r="B571" s="212"/>
      <c r="H571" s="215"/>
    </row>
    <row r="572">
      <c r="B572" s="212"/>
      <c r="H572" s="215"/>
    </row>
    <row r="573">
      <c r="B573" s="212"/>
      <c r="H573" s="215"/>
    </row>
    <row r="574">
      <c r="B574" s="212"/>
      <c r="H574" s="215"/>
    </row>
    <row r="575">
      <c r="B575" s="212"/>
      <c r="H575" s="215"/>
    </row>
    <row r="576">
      <c r="B576" s="212"/>
      <c r="H576" s="215"/>
    </row>
    <row r="577">
      <c r="B577" s="212"/>
      <c r="H577" s="215"/>
    </row>
    <row r="578">
      <c r="B578" s="212"/>
      <c r="H578" s="215"/>
    </row>
    <row r="579">
      <c r="B579" s="212"/>
      <c r="H579" s="215"/>
    </row>
    <row r="580">
      <c r="B580" s="212"/>
      <c r="H580" s="215"/>
    </row>
    <row r="581">
      <c r="B581" s="212"/>
      <c r="H581" s="215"/>
    </row>
    <row r="582">
      <c r="B582" s="212"/>
      <c r="H582" s="215"/>
    </row>
    <row r="583">
      <c r="B583" s="212"/>
      <c r="H583" s="215"/>
    </row>
    <row r="584">
      <c r="B584" s="212"/>
      <c r="H584" s="215"/>
    </row>
    <row r="585">
      <c r="B585" s="212"/>
      <c r="H585" s="215"/>
    </row>
    <row r="586">
      <c r="B586" s="212"/>
      <c r="H586" s="215"/>
    </row>
    <row r="587">
      <c r="B587" s="212"/>
      <c r="H587" s="215"/>
    </row>
    <row r="588">
      <c r="B588" s="212"/>
      <c r="H588" s="215"/>
    </row>
    <row r="589">
      <c r="B589" s="212"/>
      <c r="H589" s="215"/>
    </row>
    <row r="590">
      <c r="B590" s="212"/>
      <c r="H590" s="215"/>
    </row>
    <row r="591">
      <c r="B591" s="212"/>
      <c r="H591" s="215"/>
    </row>
    <row r="592">
      <c r="B592" s="212"/>
      <c r="H592" s="215"/>
    </row>
    <row r="593">
      <c r="B593" s="212"/>
      <c r="H593" s="215"/>
    </row>
    <row r="594">
      <c r="B594" s="212"/>
      <c r="H594" s="215"/>
    </row>
    <row r="595">
      <c r="B595" s="212"/>
      <c r="H595" s="215"/>
    </row>
    <row r="596">
      <c r="B596" s="212"/>
      <c r="H596" s="215"/>
    </row>
    <row r="597">
      <c r="B597" s="212"/>
      <c r="H597" s="215"/>
    </row>
    <row r="598">
      <c r="B598" s="212"/>
      <c r="H598" s="215"/>
    </row>
    <row r="599">
      <c r="B599" s="212"/>
      <c r="H599" s="215"/>
    </row>
    <row r="600">
      <c r="B600" s="212"/>
      <c r="H600" s="215"/>
    </row>
    <row r="601">
      <c r="B601" s="212"/>
      <c r="H601" s="215"/>
    </row>
    <row r="602">
      <c r="B602" s="212"/>
      <c r="H602" s="215"/>
    </row>
    <row r="603">
      <c r="B603" s="212"/>
      <c r="H603" s="215"/>
    </row>
    <row r="604">
      <c r="B604" s="212"/>
      <c r="H604" s="215"/>
    </row>
    <row r="605">
      <c r="B605" s="212"/>
      <c r="H605" s="215"/>
    </row>
    <row r="606">
      <c r="B606" s="212"/>
      <c r="H606" s="215"/>
    </row>
    <row r="607">
      <c r="B607" s="212"/>
      <c r="H607" s="215"/>
    </row>
    <row r="608">
      <c r="B608" s="212"/>
      <c r="H608" s="215"/>
    </row>
    <row r="609">
      <c r="B609" s="212"/>
      <c r="H609" s="215"/>
    </row>
    <row r="610">
      <c r="B610" s="212"/>
      <c r="H610" s="215"/>
    </row>
    <row r="611">
      <c r="B611" s="212"/>
      <c r="H611" s="215"/>
    </row>
    <row r="612">
      <c r="B612" s="212"/>
      <c r="H612" s="215"/>
    </row>
    <row r="613">
      <c r="B613" s="212"/>
      <c r="H613" s="215"/>
    </row>
    <row r="614">
      <c r="B614" s="212"/>
      <c r="H614" s="215"/>
    </row>
    <row r="615">
      <c r="B615" s="212"/>
      <c r="H615" s="215"/>
    </row>
    <row r="616">
      <c r="B616" s="212"/>
      <c r="H616" s="215"/>
    </row>
    <row r="617">
      <c r="B617" s="212"/>
      <c r="H617" s="215"/>
    </row>
    <row r="618">
      <c r="B618" s="212"/>
      <c r="H618" s="215"/>
    </row>
    <row r="619">
      <c r="B619" s="212"/>
      <c r="H619" s="215"/>
    </row>
    <row r="620">
      <c r="B620" s="212"/>
      <c r="H620" s="215"/>
    </row>
    <row r="621">
      <c r="B621" s="212"/>
      <c r="H621" s="215"/>
    </row>
    <row r="622">
      <c r="B622" s="212"/>
      <c r="H622" s="215"/>
    </row>
    <row r="623">
      <c r="B623" s="212"/>
      <c r="H623" s="215"/>
    </row>
    <row r="624">
      <c r="B624" s="212"/>
      <c r="H624" s="215"/>
    </row>
    <row r="625">
      <c r="B625" s="212"/>
      <c r="H625" s="215"/>
    </row>
    <row r="626">
      <c r="B626" s="212"/>
      <c r="H626" s="215"/>
    </row>
    <row r="627">
      <c r="B627" s="212"/>
      <c r="H627" s="215"/>
    </row>
    <row r="628">
      <c r="B628" s="212"/>
      <c r="H628" s="215"/>
    </row>
    <row r="629">
      <c r="B629" s="212"/>
      <c r="H629" s="215"/>
    </row>
    <row r="630">
      <c r="B630" s="212"/>
      <c r="H630" s="215"/>
    </row>
    <row r="631">
      <c r="B631" s="212"/>
      <c r="H631" s="215"/>
    </row>
    <row r="632">
      <c r="B632" s="212"/>
      <c r="H632" s="215"/>
    </row>
    <row r="633">
      <c r="B633" s="212"/>
      <c r="H633" s="215"/>
    </row>
    <row r="634">
      <c r="B634" s="212"/>
      <c r="H634" s="215"/>
    </row>
    <row r="635">
      <c r="B635" s="212"/>
      <c r="H635" s="215"/>
    </row>
    <row r="636">
      <c r="B636" s="212"/>
      <c r="H636" s="215"/>
    </row>
    <row r="637">
      <c r="B637" s="212"/>
      <c r="H637" s="215"/>
    </row>
    <row r="638">
      <c r="B638" s="212"/>
      <c r="H638" s="215"/>
    </row>
    <row r="639">
      <c r="B639" s="212"/>
      <c r="H639" s="215"/>
    </row>
    <row r="640">
      <c r="B640" s="212"/>
      <c r="H640" s="215"/>
    </row>
    <row r="641">
      <c r="B641" s="212"/>
      <c r="H641" s="215"/>
    </row>
    <row r="642">
      <c r="B642" s="212"/>
      <c r="H642" s="215"/>
    </row>
    <row r="643">
      <c r="B643" s="212"/>
      <c r="H643" s="215"/>
    </row>
    <row r="644">
      <c r="B644" s="212"/>
      <c r="H644" s="215"/>
    </row>
    <row r="645">
      <c r="B645" s="212"/>
      <c r="H645" s="215"/>
    </row>
    <row r="646">
      <c r="B646" s="212"/>
      <c r="H646" s="215"/>
    </row>
    <row r="647">
      <c r="B647" s="212"/>
      <c r="H647" s="215"/>
    </row>
    <row r="648">
      <c r="B648" s="212"/>
      <c r="H648" s="215"/>
    </row>
    <row r="649">
      <c r="B649" s="212"/>
      <c r="H649" s="215"/>
    </row>
    <row r="650">
      <c r="B650" s="212"/>
      <c r="H650" s="215"/>
    </row>
    <row r="651">
      <c r="B651" s="212"/>
      <c r="H651" s="215"/>
    </row>
    <row r="652">
      <c r="B652" s="212"/>
      <c r="H652" s="215"/>
    </row>
    <row r="653">
      <c r="B653" s="212"/>
      <c r="H653" s="215"/>
    </row>
    <row r="654">
      <c r="B654" s="212"/>
      <c r="H654" s="215"/>
    </row>
    <row r="655">
      <c r="B655" s="212"/>
      <c r="H655" s="215"/>
    </row>
    <row r="656">
      <c r="B656" s="212"/>
      <c r="H656" s="215"/>
    </row>
    <row r="657">
      <c r="B657" s="212"/>
      <c r="H657" s="215"/>
    </row>
    <row r="658">
      <c r="B658" s="212"/>
      <c r="H658" s="215"/>
    </row>
    <row r="659">
      <c r="B659" s="212"/>
      <c r="H659" s="215"/>
    </row>
    <row r="660">
      <c r="B660" s="212"/>
      <c r="H660" s="215"/>
    </row>
    <row r="661">
      <c r="B661" s="212"/>
      <c r="H661" s="215"/>
    </row>
    <row r="662">
      <c r="B662" s="212"/>
      <c r="H662" s="215"/>
    </row>
    <row r="663">
      <c r="B663" s="212"/>
      <c r="H663" s="215"/>
    </row>
    <row r="664">
      <c r="B664" s="212"/>
      <c r="H664" s="215"/>
    </row>
    <row r="665">
      <c r="B665" s="212"/>
      <c r="H665" s="215"/>
    </row>
    <row r="666">
      <c r="B666" s="212"/>
      <c r="H666" s="215"/>
    </row>
    <row r="667">
      <c r="B667" s="212"/>
      <c r="H667" s="215"/>
    </row>
    <row r="668">
      <c r="B668" s="212"/>
      <c r="H668" s="215"/>
    </row>
    <row r="669">
      <c r="B669" s="212"/>
      <c r="H669" s="215"/>
    </row>
    <row r="670">
      <c r="B670" s="212"/>
      <c r="H670" s="215"/>
    </row>
    <row r="671">
      <c r="B671" s="212"/>
      <c r="H671" s="215"/>
    </row>
    <row r="672">
      <c r="B672" s="212"/>
      <c r="H672" s="215"/>
    </row>
    <row r="673">
      <c r="B673" s="212"/>
      <c r="H673" s="215"/>
    </row>
    <row r="674">
      <c r="B674" s="212"/>
      <c r="H674" s="215"/>
    </row>
    <row r="675">
      <c r="B675" s="212"/>
      <c r="H675" s="215"/>
    </row>
    <row r="676">
      <c r="B676" s="212"/>
      <c r="H676" s="215"/>
    </row>
    <row r="677">
      <c r="B677" s="212"/>
      <c r="H677" s="215"/>
    </row>
    <row r="678">
      <c r="B678" s="212"/>
      <c r="H678" s="215"/>
    </row>
    <row r="679">
      <c r="B679" s="212"/>
      <c r="H679" s="215"/>
    </row>
    <row r="680">
      <c r="B680" s="212"/>
      <c r="H680" s="215"/>
    </row>
    <row r="681">
      <c r="B681" s="212"/>
      <c r="H681" s="215"/>
    </row>
    <row r="682">
      <c r="B682" s="212"/>
      <c r="H682" s="215"/>
    </row>
    <row r="683">
      <c r="B683" s="212"/>
      <c r="H683" s="215"/>
    </row>
    <row r="684">
      <c r="B684" s="212"/>
      <c r="H684" s="215"/>
    </row>
    <row r="685">
      <c r="B685" s="212"/>
      <c r="H685" s="215"/>
    </row>
    <row r="686">
      <c r="B686" s="212"/>
      <c r="H686" s="215"/>
    </row>
    <row r="687">
      <c r="B687" s="212"/>
      <c r="H687" s="215"/>
    </row>
    <row r="688">
      <c r="B688" s="212"/>
      <c r="H688" s="215"/>
    </row>
    <row r="689">
      <c r="B689" s="212"/>
      <c r="H689" s="215"/>
    </row>
    <row r="690">
      <c r="B690" s="212"/>
      <c r="H690" s="215"/>
    </row>
    <row r="691">
      <c r="B691" s="212"/>
      <c r="H691" s="215"/>
    </row>
    <row r="692">
      <c r="B692" s="212"/>
      <c r="H692" s="215"/>
    </row>
    <row r="693">
      <c r="B693" s="212"/>
      <c r="H693" s="215"/>
    </row>
    <row r="694">
      <c r="B694" s="212"/>
      <c r="H694" s="215"/>
    </row>
    <row r="695">
      <c r="B695" s="212"/>
      <c r="H695" s="215"/>
    </row>
    <row r="696">
      <c r="B696" s="212"/>
      <c r="H696" s="215"/>
    </row>
    <row r="697">
      <c r="B697" s="212"/>
      <c r="H697" s="215"/>
    </row>
    <row r="698">
      <c r="B698" s="212"/>
      <c r="H698" s="215"/>
    </row>
    <row r="699">
      <c r="B699" s="212"/>
      <c r="H699" s="215"/>
    </row>
    <row r="700">
      <c r="B700" s="212"/>
      <c r="H700" s="215"/>
    </row>
    <row r="701">
      <c r="B701" s="212"/>
      <c r="H701" s="215"/>
    </row>
    <row r="702">
      <c r="B702" s="212"/>
      <c r="H702" s="215"/>
    </row>
    <row r="703">
      <c r="B703" s="212"/>
      <c r="H703" s="215"/>
    </row>
    <row r="704">
      <c r="B704" s="212"/>
      <c r="H704" s="215"/>
    </row>
    <row r="705">
      <c r="B705" s="212"/>
      <c r="H705" s="215"/>
    </row>
    <row r="706">
      <c r="B706" s="212"/>
      <c r="H706" s="215"/>
    </row>
    <row r="707">
      <c r="B707" s="212"/>
      <c r="H707" s="215"/>
    </row>
    <row r="708">
      <c r="B708" s="212"/>
      <c r="H708" s="215"/>
    </row>
    <row r="709">
      <c r="B709" s="212"/>
      <c r="H709" s="215"/>
    </row>
    <row r="710">
      <c r="B710" s="212"/>
      <c r="H710" s="215"/>
    </row>
    <row r="711">
      <c r="B711" s="212"/>
      <c r="H711" s="215"/>
    </row>
    <row r="712">
      <c r="B712" s="212"/>
      <c r="H712" s="215"/>
    </row>
    <row r="713">
      <c r="B713" s="212"/>
      <c r="H713" s="215"/>
    </row>
    <row r="714">
      <c r="B714" s="212"/>
      <c r="H714" s="215"/>
    </row>
    <row r="715">
      <c r="B715" s="212"/>
      <c r="H715" s="215"/>
    </row>
    <row r="716">
      <c r="B716" s="212"/>
      <c r="H716" s="215"/>
    </row>
    <row r="717">
      <c r="B717" s="212"/>
      <c r="H717" s="215"/>
    </row>
    <row r="718">
      <c r="B718" s="212"/>
      <c r="H718" s="215"/>
    </row>
    <row r="719">
      <c r="B719" s="212"/>
      <c r="H719" s="215"/>
    </row>
    <row r="720">
      <c r="B720" s="212"/>
      <c r="H720" s="215"/>
    </row>
    <row r="721">
      <c r="B721" s="212"/>
      <c r="H721" s="215"/>
    </row>
    <row r="722">
      <c r="B722" s="212"/>
      <c r="H722" s="215"/>
    </row>
    <row r="723">
      <c r="B723" s="212"/>
      <c r="H723" s="215"/>
    </row>
    <row r="724">
      <c r="B724" s="212"/>
      <c r="H724" s="215"/>
    </row>
    <row r="725">
      <c r="B725" s="212"/>
      <c r="H725" s="215"/>
    </row>
    <row r="726">
      <c r="B726" s="212"/>
      <c r="H726" s="215"/>
    </row>
    <row r="727">
      <c r="B727" s="212"/>
      <c r="H727" s="215"/>
    </row>
    <row r="728">
      <c r="B728" s="212"/>
      <c r="H728" s="215"/>
    </row>
    <row r="729">
      <c r="B729" s="212"/>
      <c r="H729" s="215"/>
    </row>
    <row r="730">
      <c r="B730" s="212"/>
      <c r="H730" s="215"/>
    </row>
    <row r="731">
      <c r="B731" s="212"/>
      <c r="H731" s="215"/>
    </row>
    <row r="732">
      <c r="B732" s="212"/>
      <c r="H732" s="215"/>
    </row>
    <row r="733">
      <c r="B733" s="212"/>
      <c r="H733" s="215"/>
    </row>
    <row r="734">
      <c r="B734" s="212"/>
      <c r="H734" s="215"/>
    </row>
    <row r="735">
      <c r="B735" s="212"/>
      <c r="H735" s="215"/>
    </row>
    <row r="736">
      <c r="B736" s="212"/>
      <c r="H736" s="215"/>
    </row>
    <row r="737">
      <c r="B737" s="212"/>
      <c r="H737" s="215"/>
    </row>
    <row r="738">
      <c r="B738" s="212"/>
      <c r="H738" s="215"/>
    </row>
    <row r="739">
      <c r="B739" s="212"/>
      <c r="H739" s="215"/>
    </row>
    <row r="740">
      <c r="B740" s="212"/>
      <c r="H740" s="215"/>
    </row>
    <row r="741">
      <c r="B741" s="212"/>
      <c r="H741" s="215"/>
    </row>
    <row r="742">
      <c r="B742" s="212"/>
      <c r="H742" s="215"/>
    </row>
    <row r="743">
      <c r="B743" s="212"/>
      <c r="H743" s="215"/>
    </row>
    <row r="744">
      <c r="B744" s="212"/>
      <c r="H744" s="215"/>
    </row>
    <row r="745">
      <c r="B745" s="212"/>
      <c r="H745" s="215"/>
    </row>
    <row r="746">
      <c r="B746" s="212"/>
      <c r="H746" s="215"/>
    </row>
    <row r="747">
      <c r="B747" s="212"/>
      <c r="H747" s="215"/>
    </row>
    <row r="748">
      <c r="B748" s="212"/>
      <c r="H748" s="215"/>
    </row>
    <row r="749">
      <c r="B749" s="212"/>
      <c r="H749" s="215"/>
    </row>
    <row r="750">
      <c r="B750" s="212"/>
      <c r="H750" s="215"/>
    </row>
    <row r="751">
      <c r="B751" s="212"/>
      <c r="H751" s="215"/>
    </row>
    <row r="752">
      <c r="B752" s="212"/>
      <c r="H752" s="215"/>
    </row>
    <row r="753">
      <c r="B753" s="212"/>
      <c r="H753" s="215"/>
    </row>
    <row r="754">
      <c r="B754" s="212"/>
      <c r="H754" s="215"/>
    </row>
    <row r="755">
      <c r="B755" s="212"/>
      <c r="H755" s="215"/>
    </row>
    <row r="756">
      <c r="B756" s="212"/>
      <c r="H756" s="215"/>
    </row>
    <row r="757">
      <c r="B757" s="212"/>
      <c r="H757" s="215"/>
    </row>
    <row r="758">
      <c r="B758" s="212"/>
      <c r="H758" s="215"/>
    </row>
    <row r="759">
      <c r="B759" s="212"/>
      <c r="H759" s="215"/>
    </row>
    <row r="760">
      <c r="B760" s="212"/>
      <c r="H760" s="215"/>
    </row>
    <row r="761">
      <c r="B761" s="212"/>
      <c r="H761" s="215"/>
    </row>
    <row r="762">
      <c r="B762" s="212"/>
      <c r="H762" s="215"/>
    </row>
    <row r="763">
      <c r="B763" s="212"/>
      <c r="H763" s="215"/>
    </row>
    <row r="764">
      <c r="B764" s="212"/>
      <c r="H764" s="215"/>
    </row>
    <row r="765">
      <c r="B765" s="212"/>
      <c r="H765" s="215"/>
    </row>
    <row r="766">
      <c r="B766" s="212"/>
      <c r="H766" s="215"/>
    </row>
    <row r="767">
      <c r="B767" s="212"/>
      <c r="H767" s="215"/>
    </row>
    <row r="768">
      <c r="B768" s="212"/>
      <c r="H768" s="215"/>
    </row>
    <row r="769">
      <c r="B769" s="212"/>
      <c r="H769" s="215"/>
    </row>
    <row r="770">
      <c r="B770" s="212"/>
      <c r="H770" s="215"/>
    </row>
    <row r="771">
      <c r="B771" s="212"/>
      <c r="H771" s="215"/>
    </row>
    <row r="772">
      <c r="B772" s="212"/>
      <c r="H772" s="215"/>
    </row>
    <row r="773">
      <c r="B773" s="212"/>
      <c r="H773" s="215"/>
    </row>
    <row r="774">
      <c r="B774" s="212"/>
      <c r="H774" s="215"/>
    </row>
    <row r="775">
      <c r="B775" s="212"/>
      <c r="H775" s="215"/>
    </row>
    <row r="776">
      <c r="B776" s="212"/>
      <c r="H776" s="215"/>
    </row>
    <row r="777">
      <c r="B777" s="212"/>
      <c r="H777" s="215"/>
    </row>
    <row r="778">
      <c r="B778" s="212"/>
      <c r="H778" s="215"/>
    </row>
    <row r="779">
      <c r="B779" s="212"/>
      <c r="H779" s="215"/>
    </row>
    <row r="780">
      <c r="B780" s="212"/>
      <c r="H780" s="215"/>
    </row>
    <row r="781">
      <c r="B781" s="212"/>
      <c r="H781" s="215"/>
    </row>
    <row r="782">
      <c r="B782" s="212"/>
      <c r="H782" s="215"/>
    </row>
    <row r="783">
      <c r="B783" s="212"/>
      <c r="H783" s="215"/>
    </row>
    <row r="784">
      <c r="B784" s="212"/>
      <c r="H784" s="215"/>
    </row>
    <row r="785">
      <c r="B785" s="212"/>
      <c r="H785" s="215"/>
    </row>
    <row r="786">
      <c r="B786" s="212"/>
      <c r="H786" s="215"/>
    </row>
    <row r="787">
      <c r="B787" s="212"/>
      <c r="H787" s="215"/>
    </row>
    <row r="788">
      <c r="B788" s="212"/>
      <c r="H788" s="215"/>
    </row>
    <row r="789">
      <c r="B789" s="212"/>
      <c r="H789" s="215"/>
    </row>
    <row r="790">
      <c r="B790" s="212"/>
      <c r="H790" s="215"/>
    </row>
    <row r="791">
      <c r="B791" s="212"/>
      <c r="H791" s="215"/>
    </row>
    <row r="792">
      <c r="B792" s="212"/>
      <c r="H792" s="215"/>
    </row>
    <row r="793">
      <c r="B793" s="212"/>
      <c r="H793" s="215"/>
    </row>
    <row r="794">
      <c r="B794" s="212"/>
      <c r="H794" s="215"/>
    </row>
    <row r="795">
      <c r="B795" s="212"/>
      <c r="H795" s="215"/>
    </row>
    <row r="796">
      <c r="B796" s="212"/>
      <c r="H796" s="215"/>
    </row>
    <row r="797">
      <c r="B797" s="212"/>
      <c r="H797" s="215"/>
    </row>
    <row r="798">
      <c r="B798" s="212"/>
      <c r="H798" s="215"/>
    </row>
    <row r="799">
      <c r="B799" s="212"/>
      <c r="H799" s="215"/>
    </row>
    <row r="800">
      <c r="B800" s="212"/>
      <c r="H800" s="215"/>
    </row>
    <row r="801">
      <c r="B801" s="212"/>
      <c r="H801" s="215"/>
    </row>
    <row r="802">
      <c r="B802" s="212"/>
      <c r="H802" s="215"/>
    </row>
    <row r="803">
      <c r="B803" s="212"/>
      <c r="H803" s="215"/>
    </row>
    <row r="804">
      <c r="B804" s="212"/>
      <c r="H804" s="215"/>
    </row>
    <row r="805">
      <c r="B805" s="212"/>
      <c r="H805" s="215"/>
    </row>
    <row r="806">
      <c r="B806" s="212"/>
      <c r="H806" s="215"/>
    </row>
    <row r="807">
      <c r="B807" s="212"/>
      <c r="H807" s="215"/>
    </row>
    <row r="808">
      <c r="B808" s="212"/>
      <c r="H808" s="215"/>
    </row>
    <row r="809">
      <c r="B809" s="212"/>
      <c r="H809" s="215"/>
    </row>
    <row r="810">
      <c r="B810" s="212"/>
      <c r="H810" s="215"/>
    </row>
    <row r="811">
      <c r="B811" s="212"/>
      <c r="H811" s="215"/>
    </row>
    <row r="812">
      <c r="B812" s="212"/>
      <c r="H812" s="215"/>
    </row>
    <row r="813">
      <c r="B813" s="212"/>
      <c r="H813" s="215"/>
    </row>
    <row r="814">
      <c r="B814" s="212"/>
      <c r="H814" s="215"/>
    </row>
    <row r="815">
      <c r="B815" s="212"/>
      <c r="H815" s="215"/>
    </row>
    <row r="816">
      <c r="B816" s="212"/>
      <c r="H816" s="215"/>
    </row>
    <row r="817">
      <c r="B817" s="212"/>
      <c r="H817" s="215"/>
    </row>
    <row r="818">
      <c r="B818" s="212"/>
      <c r="H818" s="215"/>
    </row>
    <row r="819">
      <c r="B819" s="212"/>
      <c r="H819" s="215"/>
    </row>
    <row r="820">
      <c r="B820" s="212"/>
      <c r="H820" s="215"/>
    </row>
    <row r="821">
      <c r="B821" s="212"/>
      <c r="H821" s="215"/>
    </row>
    <row r="822">
      <c r="B822" s="212"/>
      <c r="H822" s="215"/>
    </row>
    <row r="823">
      <c r="B823" s="212"/>
      <c r="H823" s="215"/>
    </row>
    <row r="824">
      <c r="B824" s="212"/>
      <c r="H824" s="215"/>
    </row>
    <row r="825">
      <c r="B825" s="212"/>
      <c r="H825" s="215"/>
    </row>
    <row r="826">
      <c r="B826" s="212"/>
      <c r="H826" s="215"/>
    </row>
    <row r="827">
      <c r="B827" s="212"/>
      <c r="H827" s="215"/>
    </row>
    <row r="828">
      <c r="B828" s="212"/>
      <c r="H828" s="215"/>
    </row>
    <row r="829">
      <c r="B829" s="212"/>
      <c r="H829" s="215"/>
    </row>
    <row r="830">
      <c r="B830" s="212"/>
      <c r="H830" s="215"/>
    </row>
    <row r="831">
      <c r="B831" s="212"/>
      <c r="H831" s="215"/>
    </row>
    <row r="832">
      <c r="B832" s="212"/>
      <c r="H832" s="215"/>
    </row>
    <row r="833">
      <c r="B833" s="212"/>
      <c r="H833" s="215"/>
    </row>
    <row r="834">
      <c r="B834" s="212"/>
      <c r="H834" s="215"/>
    </row>
    <row r="835">
      <c r="B835" s="212"/>
      <c r="H835" s="215"/>
    </row>
    <row r="836">
      <c r="B836" s="212"/>
      <c r="H836" s="215"/>
    </row>
    <row r="837">
      <c r="B837" s="212"/>
      <c r="H837" s="215"/>
    </row>
    <row r="838">
      <c r="B838" s="212"/>
      <c r="H838" s="215"/>
    </row>
    <row r="839">
      <c r="B839" s="212"/>
      <c r="H839" s="215"/>
    </row>
    <row r="840">
      <c r="B840" s="212"/>
      <c r="H840" s="215"/>
    </row>
    <row r="841">
      <c r="B841" s="212"/>
      <c r="H841" s="215"/>
    </row>
    <row r="842">
      <c r="B842" s="212"/>
      <c r="H842" s="215"/>
    </row>
    <row r="843">
      <c r="B843" s="212"/>
      <c r="H843" s="215"/>
    </row>
    <row r="844">
      <c r="B844" s="212"/>
      <c r="H844" s="215"/>
    </row>
    <row r="845">
      <c r="B845" s="212"/>
      <c r="H845" s="215"/>
    </row>
    <row r="846">
      <c r="B846" s="212"/>
      <c r="H846" s="215"/>
    </row>
    <row r="847">
      <c r="B847" s="212"/>
      <c r="H847" s="215"/>
    </row>
    <row r="848">
      <c r="B848" s="212"/>
      <c r="H848" s="215"/>
    </row>
    <row r="849">
      <c r="B849" s="212"/>
      <c r="H849" s="215"/>
    </row>
    <row r="850">
      <c r="B850" s="212"/>
      <c r="H850" s="215"/>
    </row>
    <row r="851">
      <c r="B851" s="212"/>
      <c r="H851" s="215"/>
    </row>
    <row r="852">
      <c r="B852" s="212"/>
      <c r="H852" s="215"/>
    </row>
    <row r="853">
      <c r="B853" s="212"/>
      <c r="H853" s="215"/>
    </row>
    <row r="854">
      <c r="B854" s="212"/>
      <c r="H854" s="215"/>
    </row>
    <row r="855">
      <c r="B855" s="212"/>
      <c r="H855" s="215"/>
    </row>
    <row r="856">
      <c r="B856" s="212"/>
      <c r="H856" s="215"/>
    </row>
    <row r="857">
      <c r="B857" s="212"/>
      <c r="H857" s="215"/>
    </row>
    <row r="858">
      <c r="B858" s="212"/>
      <c r="H858" s="215"/>
    </row>
    <row r="859">
      <c r="B859" s="212"/>
      <c r="H859" s="215"/>
    </row>
    <row r="860">
      <c r="B860" s="212"/>
      <c r="H860" s="215"/>
    </row>
    <row r="861">
      <c r="B861" s="212"/>
      <c r="H861" s="215"/>
    </row>
    <row r="862">
      <c r="B862" s="212"/>
      <c r="H862" s="215"/>
    </row>
    <row r="863">
      <c r="B863" s="212"/>
      <c r="H863" s="215"/>
    </row>
    <row r="864">
      <c r="B864" s="212"/>
      <c r="H864" s="215"/>
    </row>
    <row r="865">
      <c r="B865" s="212"/>
      <c r="H865" s="215"/>
    </row>
    <row r="866">
      <c r="B866" s="212"/>
      <c r="H866" s="215"/>
    </row>
    <row r="867">
      <c r="B867" s="212"/>
      <c r="H867" s="215"/>
    </row>
    <row r="868">
      <c r="B868" s="212"/>
      <c r="H868" s="215"/>
    </row>
    <row r="869">
      <c r="B869" s="212"/>
      <c r="H869" s="215"/>
    </row>
    <row r="870">
      <c r="B870" s="212"/>
      <c r="H870" s="215"/>
    </row>
    <row r="871">
      <c r="B871" s="212"/>
      <c r="H871" s="215"/>
    </row>
    <row r="872">
      <c r="B872" s="212"/>
      <c r="H872" s="215"/>
    </row>
    <row r="873">
      <c r="B873" s="212"/>
      <c r="H873" s="215"/>
    </row>
    <row r="874">
      <c r="B874" s="212"/>
      <c r="H874" s="215"/>
    </row>
    <row r="875">
      <c r="B875" s="212"/>
      <c r="H875" s="215"/>
    </row>
    <row r="876">
      <c r="B876" s="212"/>
      <c r="H876" s="215"/>
    </row>
    <row r="877">
      <c r="B877" s="212"/>
      <c r="H877" s="215"/>
    </row>
    <row r="878">
      <c r="B878" s="212"/>
      <c r="H878" s="215"/>
    </row>
    <row r="879">
      <c r="B879" s="212"/>
      <c r="H879" s="215"/>
    </row>
    <row r="880">
      <c r="B880" s="212"/>
      <c r="H880" s="215"/>
    </row>
    <row r="881">
      <c r="B881" s="212"/>
      <c r="H881" s="215"/>
    </row>
    <row r="882">
      <c r="B882" s="212"/>
      <c r="H882" s="215"/>
    </row>
    <row r="883">
      <c r="B883" s="212"/>
      <c r="H883" s="215"/>
    </row>
    <row r="884">
      <c r="B884" s="212"/>
      <c r="H884" s="215"/>
    </row>
    <row r="885">
      <c r="B885" s="212"/>
      <c r="H885" s="215"/>
    </row>
    <row r="886">
      <c r="B886" s="212"/>
      <c r="H886" s="215"/>
    </row>
    <row r="887">
      <c r="B887" s="212"/>
      <c r="H887" s="215"/>
    </row>
    <row r="888">
      <c r="B888" s="212"/>
      <c r="H888" s="215"/>
    </row>
    <row r="889">
      <c r="B889" s="212"/>
      <c r="H889" s="215"/>
    </row>
    <row r="890">
      <c r="B890" s="212"/>
      <c r="H890" s="215"/>
    </row>
    <row r="891">
      <c r="B891" s="212"/>
      <c r="H891" s="215"/>
    </row>
    <row r="892">
      <c r="B892" s="212"/>
      <c r="H892" s="215"/>
    </row>
    <row r="893">
      <c r="B893" s="212"/>
      <c r="H893" s="215"/>
    </row>
    <row r="894">
      <c r="B894" s="212"/>
      <c r="H894" s="215"/>
    </row>
    <row r="895">
      <c r="B895" s="212"/>
      <c r="H895" s="215"/>
    </row>
    <row r="896">
      <c r="B896" s="212"/>
      <c r="H896" s="215"/>
    </row>
    <row r="897">
      <c r="B897" s="212"/>
      <c r="H897" s="215"/>
    </row>
    <row r="898">
      <c r="B898" s="212"/>
      <c r="H898" s="215"/>
    </row>
    <row r="899">
      <c r="B899" s="212"/>
      <c r="H899" s="215"/>
    </row>
    <row r="900">
      <c r="B900" s="212"/>
      <c r="H900" s="215"/>
    </row>
    <row r="901">
      <c r="B901" s="212"/>
      <c r="H901" s="215"/>
    </row>
    <row r="902">
      <c r="B902" s="212"/>
      <c r="H902" s="215"/>
    </row>
    <row r="903">
      <c r="B903" s="212"/>
      <c r="H903" s="215"/>
    </row>
    <row r="904">
      <c r="B904" s="212"/>
      <c r="H904" s="215"/>
    </row>
    <row r="905">
      <c r="B905" s="212"/>
      <c r="H905" s="215"/>
    </row>
    <row r="906">
      <c r="B906" s="212"/>
      <c r="H906" s="215"/>
    </row>
    <row r="907">
      <c r="B907" s="212"/>
      <c r="H907" s="215"/>
    </row>
    <row r="908">
      <c r="B908" s="212"/>
      <c r="H908" s="215"/>
    </row>
    <row r="909">
      <c r="B909" s="212"/>
      <c r="H909" s="215"/>
    </row>
    <row r="910">
      <c r="B910" s="212"/>
      <c r="H910" s="215"/>
    </row>
    <row r="911">
      <c r="B911" s="212"/>
      <c r="H911" s="215"/>
    </row>
    <row r="912">
      <c r="B912" s="212"/>
      <c r="H912" s="215"/>
    </row>
    <row r="913">
      <c r="B913" s="212"/>
      <c r="H913" s="215"/>
    </row>
    <row r="914">
      <c r="B914" s="212"/>
      <c r="H914" s="215"/>
    </row>
    <row r="915">
      <c r="B915" s="212"/>
      <c r="H915" s="215"/>
    </row>
    <row r="916">
      <c r="B916" s="212"/>
      <c r="H916" s="215"/>
    </row>
    <row r="917">
      <c r="B917" s="212"/>
      <c r="H917" s="215"/>
    </row>
    <row r="918">
      <c r="B918" s="212"/>
      <c r="H918" s="215"/>
    </row>
    <row r="919">
      <c r="B919" s="212"/>
      <c r="H919" s="215"/>
    </row>
    <row r="920">
      <c r="B920" s="212"/>
      <c r="H920" s="215"/>
    </row>
    <row r="921">
      <c r="B921" s="212"/>
      <c r="H921" s="215"/>
    </row>
    <row r="922">
      <c r="B922" s="212"/>
      <c r="H922" s="215"/>
    </row>
    <row r="923">
      <c r="B923" s="212"/>
      <c r="H923" s="215"/>
    </row>
    <row r="924">
      <c r="B924" s="212"/>
      <c r="H924" s="215"/>
    </row>
    <row r="925">
      <c r="B925" s="212"/>
      <c r="H925" s="215"/>
    </row>
    <row r="926">
      <c r="B926" s="212"/>
      <c r="H926" s="215"/>
    </row>
    <row r="927">
      <c r="B927" s="212"/>
      <c r="H927" s="215"/>
    </row>
    <row r="928">
      <c r="B928" s="212"/>
      <c r="H928" s="215"/>
    </row>
    <row r="929">
      <c r="B929" s="212"/>
      <c r="H929" s="215"/>
    </row>
    <row r="930">
      <c r="B930" s="212"/>
      <c r="H930" s="215"/>
    </row>
    <row r="931">
      <c r="B931" s="212"/>
      <c r="H931" s="215"/>
    </row>
    <row r="932">
      <c r="B932" s="212"/>
      <c r="H932" s="215"/>
    </row>
    <row r="933">
      <c r="B933" s="212"/>
      <c r="H933" s="215"/>
    </row>
    <row r="934">
      <c r="B934" s="212"/>
      <c r="H934" s="215"/>
    </row>
    <row r="935">
      <c r="B935" s="212"/>
      <c r="H935" s="215"/>
    </row>
    <row r="936">
      <c r="B936" s="212"/>
      <c r="H936" s="215"/>
    </row>
    <row r="937">
      <c r="B937" s="212"/>
      <c r="H937" s="215"/>
    </row>
    <row r="938">
      <c r="B938" s="212"/>
      <c r="H938" s="215"/>
    </row>
    <row r="939">
      <c r="B939" s="212"/>
      <c r="H939" s="215"/>
    </row>
    <row r="940">
      <c r="B940" s="212"/>
      <c r="H940" s="215"/>
    </row>
    <row r="941">
      <c r="B941" s="212"/>
      <c r="H941" s="215"/>
    </row>
    <row r="942">
      <c r="B942" s="212"/>
      <c r="H942" s="215"/>
    </row>
    <row r="943">
      <c r="B943" s="212"/>
      <c r="H943" s="215"/>
    </row>
    <row r="944">
      <c r="B944" s="212"/>
      <c r="H944" s="215"/>
    </row>
    <row r="945">
      <c r="B945" s="212"/>
      <c r="H945" s="215"/>
    </row>
    <row r="946">
      <c r="B946" s="212"/>
      <c r="H946" s="215"/>
    </row>
    <row r="947">
      <c r="B947" s="212"/>
      <c r="H947" s="215"/>
    </row>
    <row r="948">
      <c r="B948" s="212"/>
      <c r="H948" s="215"/>
    </row>
    <row r="949">
      <c r="B949" s="212"/>
      <c r="H949" s="215"/>
    </row>
    <row r="950">
      <c r="B950" s="212"/>
      <c r="H950" s="215"/>
    </row>
    <row r="951">
      <c r="B951" s="212"/>
      <c r="H951" s="215"/>
    </row>
    <row r="952">
      <c r="B952" s="212"/>
      <c r="H952" s="215"/>
    </row>
    <row r="953">
      <c r="B953" s="212"/>
      <c r="H953" s="215"/>
    </row>
    <row r="954">
      <c r="B954" s="212"/>
      <c r="H954" s="215"/>
    </row>
    <row r="955">
      <c r="B955" s="212"/>
      <c r="H955" s="215"/>
    </row>
    <row r="956">
      <c r="B956" s="212"/>
      <c r="H956" s="215"/>
    </row>
    <row r="957">
      <c r="B957" s="212"/>
      <c r="H957" s="215"/>
    </row>
    <row r="958">
      <c r="B958" s="212"/>
      <c r="H958" s="215"/>
    </row>
    <row r="959">
      <c r="B959" s="212"/>
      <c r="H959" s="215"/>
    </row>
    <row r="960">
      <c r="B960" s="212"/>
      <c r="H960" s="215"/>
    </row>
    <row r="961">
      <c r="B961" s="212"/>
      <c r="H961" s="215"/>
    </row>
    <row r="962">
      <c r="B962" s="212"/>
      <c r="H962" s="215"/>
    </row>
    <row r="963">
      <c r="B963" s="212"/>
      <c r="H963" s="215"/>
    </row>
    <row r="964">
      <c r="B964" s="212"/>
      <c r="H964" s="215"/>
    </row>
    <row r="965">
      <c r="B965" s="212"/>
      <c r="H965" s="215"/>
    </row>
    <row r="966">
      <c r="B966" s="212"/>
      <c r="H966" s="215"/>
    </row>
    <row r="967">
      <c r="B967" s="212"/>
      <c r="H967" s="215"/>
    </row>
    <row r="968">
      <c r="B968" s="212"/>
      <c r="H968" s="215"/>
    </row>
    <row r="969">
      <c r="B969" s="212"/>
      <c r="H969" s="215"/>
    </row>
    <row r="970">
      <c r="B970" s="212"/>
      <c r="H970" s="215"/>
    </row>
    <row r="971">
      <c r="B971" s="212"/>
      <c r="H971" s="215"/>
    </row>
    <row r="972">
      <c r="B972" s="212"/>
      <c r="H972" s="215"/>
    </row>
    <row r="973">
      <c r="B973" s="212"/>
      <c r="H973" s="215"/>
    </row>
    <row r="974">
      <c r="B974" s="212"/>
      <c r="H974" s="215"/>
    </row>
    <row r="975">
      <c r="B975" s="212"/>
      <c r="H975" s="215"/>
    </row>
    <row r="976">
      <c r="B976" s="212"/>
      <c r="H976" s="215"/>
    </row>
    <row r="977">
      <c r="B977" s="212"/>
      <c r="H977" s="215"/>
    </row>
    <row r="978">
      <c r="B978" s="212"/>
      <c r="H978" s="215"/>
    </row>
    <row r="979">
      <c r="B979" s="212"/>
      <c r="H979" s="215"/>
    </row>
    <row r="980">
      <c r="B980" s="212"/>
      <c r="H980" s="215"/>
    </row>
    <row r="981">
      <c r="B981" s="212"/>
      <c r="H981" s="215"/>
    </row>
    <row r="982">
      <c r="B982" s="212"/>
      <c r="H982" s="215"/>
    </row>
    <row r="983">
      <c r="B983" s="212"/>
      <c r="H983" s="215"/>
    </row>
    <row r="984">
      <c r="B984" s="212"/>
      <c r="H984" s="215"/>
    </row>
    <row r="985">
      <c r="B985" s="212"/>
      <c r="H985" s="215"/>
    </row>
    <row r="986">
      <c r="B986" s="212"/>
      <c r="H986" s="215"/>
    </row>
    <row r="987">
      <c r="B987" s="212"/>
      <c r="H987" s="215"/>
    </row>
    <row r="988">
      <c r="B988" s="212"/>
      <c r="H988" s="215"/>
    </row>
    <row r="989">
      <c r="B989" s="212"/>
      <c r="H989" s="215"/>
    </row>
    <row r="990">
      <c r="B990" s="212"/>
      <c r="H990" s="215"/>
    </row>
    <row r="991">
      <c r="B991" s="212"/>
      <c r="H991" s="215"/>
    </row>
    <row r="992">
      <c r="B992" s="212"/>
      <c r="H992" s="215"/>
    </row>
    <row r="993">
      <c r="B993" s="212"/>
      <c r="H993" s="215"/>
    </row>
  </sheetData>
  <mergeCells count="101">
    <mergeCell ref="O18:O20"/>
    <mergeCell ref="P18:P20"/>
    <mergeCell ref="H18:H20"/>
    <mergeCell ref="I18:I20"/>
    <mergeCell ref="J18:J20"/>
    <mergeCell ref="K18:K20"/>
    <mergeCell ref="L18:L20"/>
    <mergeCell ref="M18:M20"/>
    <mergeCell ref="N18:N20"/>
    <mergeCell ref="I15:I17"/>
    <mergeCell ref="J15:J17"/>
    <mergeCell ref="K15:K17"/>
    <mergeCell ref="L15:L17"/>
    <mergeCell ref="M15:M17"/>
    <mergeCell ref="N15:N17"/>
    <mergeCell ref="O15:O17"/>
    <mergeCell ref="P15:P17"/>
    <mergeCell ref="Q18:Q20"/>
    <mergeCell ref="A1:R1"/>
    <mergeCell ref="A15:A17"/>
    <mergeCell ref="B15:B17"/>
    <mergeCell ref="C15:C17"/>
    <mergeCell ref="D15:D17"/>
    <mergeCell ref="E15:E17"/>
    <mergeCell ref="F15:F17"/>
    <mergeCell ref="Q15:Q17"/>
    <mergeCell ref="F18:F20"/>
    <mergeCell ref="G18:G20"/>
    <mergeCell ref="G15:G17"/>
    <mergeCell ref="H15:H17"/>
    <mergeCell ref="A18:A20"/>
    <mergeCell ref="B18:B20"/>
    <mergeCell ref="C18:C20"/>
    <mergeCell ref="D18:D20"/>
    <mergeCell ref="E18:E20"/>
    <mergeCell ref="H61:H63"/>
    <mergeCell ref="I61:I63"/>
    <mergeCell ref="J61:J63"/>
    <mergeCell ref="K61:K63"/>
    <mergeCell ref="L61:L63"/>
    <mergeCell ref="M61:M63"/>
    <mergeCell ref="A61:A63"/>
    <mergeCell ref="B61:B63"/>
    <mergeCell ref="C61:C63"/>
    <mergeCell ref="D61:D63"/>
    <mergeCell ref="E61:E63"/>
    <mergeCell ref="F61:F63"/>
    <mergeCell ref="G61:G63"/>
    <mergeCell ref="H64:H66"/>
    <mergeCell ref="I64:I66"/>
    <mergeCell ref="J64:J66"/>
    <mergeCell ref="K64:K66"/>
    <mergeCell ref="L64:L66"/>
    <mergeCell ref="M64:M66"/>
    <mergeCell ref="A64:A66"/>
    <mergeCell ref="B64:B66"/>
    <mergeCell ref="C64:C66"/>
    <mergeCell ref="D64:D66"/>
    <mergeCell ref="E64:E66"/>
    <mergeCell ref="F64:F66"/>
    <mergeCell ref="G64:G66"/>
    <mergeCell ref="O21:O23"/>
    <mergeCell ref="P21:P23"/>
    <mergeCell ref="Q21:Q23"/>
    <mergeCell ref="H29:L29"/>
    <mergeCell ref="H30:I30"/>
    <mergeCell ref="J30:L30"/>
    <mergeCell ref="H31:I31"/>
    <mergeCell ref="J31:L31"/>
    <mergeCell ref="B44:M44"/>
    <mergeCell ref="H21:H23"/>
    <mergeCell ref="I21:I23"/>
    <mergeCell ref="J21:J23"/>
    <mergeCell ref="K21:K23"/>
    <mergeCell ref="L21:L23"/>
    <mergeCell ref="M21:M23"/>
    <mergeCell ref="N21:N23"/>
    <mergeCell ref="A21:A23"/>
    <mergeCell ref="B21:B23"/>
    <mergeCell ref="C21:C23"/>
    <mergeCell ref="D21:D23"/>
    <mergeCell ref="E21:E23"/>
    <mergeCell ref="F21:F23"/>
    <mergeCell ref="G21:G23"/>
    <mergeCell ref="K58:K60"/>
    <mergeCell ref="L58:L60"/>
    <mergeCell ref="M58:M60"/>
    <mergeCell ref="D58:D60"/>
    <mergeCell ref="E58:E60"/>
    <mergeCell ref="F58:F60"/>
    <mergeCell ref="G58:G60"/>
    <mergeCell ref="H58:H60"/>
    <mergeCell ref="I58:I60"/>
    <mergeCell ref="J58:J60"/>
    <mergeCell ref="B28:D28"/>
    <mergeCell ref="B31:D31"/>
    <mergeCell ref="B32:D32"/>
    <mergeCell ref="B34:D34"/>
    <mergeCell ref="A58:A60"/>
    <mergeCell ref="B58:B60"/>
    <mergeCell ref="C58:C60"/>
  </mergeCells>
  <printOptions verticalCentered="1"/>
  <pageMargins bottom="0.787401575" footer="0.0" header="0.0" left="0.511811024" right="0.511811024" top="0.787401575"/>
  <pageSetup fitToHeight="0" paperSize="8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1.71"/>
    <col customWidth="1" min="3" max="3" width="7.0"/>
    <col customWidth="1" min="4" max="4" width="9.29"/>
    <col customWidth="1" min="5" max="5" width="9.0"/>
    <col customWidth="1" min="6" max="6" width="14.29"/>
    <col customWidth="1" min="7" max="7" width="7.57"/>
    <col customWidth="1" min="8" max="8" width="8.86"/>
    <col customWidth="1" min="9" max="9" width="12.14"/>
    <col customWidth="1" min="10" max="10" width="8.14"/>
    <col customWidth="1" min="11" max="11" width="8.57"/>
    <col customWidth="1" min="12" max="12" width="13.14"/>
    <col customWidth="1" min="13" max="13" width="11.57"/>
    <col customWidth="1" min="14" max="14" width="10.43"/>
    <col customWidth="1" min="15" max="15" width="11.71"/>
    <col customWidth="1" min="16" max="16" width="11.0"/>
  </cols>
  <sheetData>
    <row r="1">
      <c r="A1" s="224" t="s">
        <v>144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7"/>
    </row>
    <row r="2">
      <c r="A2" s="225" t="s">
        <v>46</v>
      </c>
      <c r="B2" s="225" t="s">
        <v>47</v>
      </c>
      <c r="C2" s="225" t="s">
        <v>48</v>
      </c>
      <c r="D2" s="225" t="s">
        <v>49</v>
      </c>
      <c r="E2" s="225" t="s">
        <v>106</v>
      </c>
      <c r="F2" s="226" t="s">
        <v>50</v>
      </c>
      <c r="G2" s="226" t="s">
        <v>51</v>
      </c>
      <c r="H2" s="227" t="s">
        <v>52</v>
      </c>
      <c r="I2" s="226" t="s">
        <v>53</v>
      </c>
      <c r="J2" s="226" t="s">
        <v>54</v>
      </c>
      <c r="K2" s="226" t="s">
        <v>55</v>
      </c>
      <c r="L2" s="226" t="s">
        <v>56</v>
      </c>
      <c r="M2" s="226" t="s">
        <v>89</v>
      </c>
      <c r="N2" s="228" t="s">
        <v>58</v>
      </c>
      <c r="O2" s="228" t="s">
        <v>59</v>
      </c>
      <c r="P2" s="228" t="s">
        <v>60</v>
      </c>
      <c r="Q2" s="228" t="s">
        <v>61</v>
      </c>
      <c r="R2" s="146" t="s">
        <v>145</v>
      </c>
      <c r="S2" s="146" t="s">
        <v>107</v>
      </c>
      <c r="T2" s="146" t="s">
        <v>146</v>
      </c>
    </row>
    <row r="3">
      <c r="A3" s="229">
        <v>1.0</v>
      </c>
      <c r="B3" s="229" t="s">
        <v>77</v>
      </c>
      <c r="C3" s="229">
        <v>2.0</v>
      </c>
      <c r="D3" s="229">
        <v>800.0</v>
      </c>
      <c r="E3" s="230">
        <f t="shared" ref="E3:E5" si="1">D3*F3</f>
        <v>736</v>
      </c>
      <c r="F3" s="229">
        <v>0.92</v>
      </c>
      <c r="G3" s="229">
        <v>220.0</v>
      </c>
      <c r="H3" s="231">
        <f t="shared" ref="H3:H6" si="2">D3/G3</f>
        <v>3.636363636</v>
      </c>
      <c r="I3" s="229">
        <v>0.55</v>
      </c>
      <c r="J3" s="229">
        <v>1.0</v>
      </c>
      <c r="K3" s="229">
        <v>0.8</v>
      </c>
      <c r="L3" s="232">
        <f t="shared" ref="L3:L6" si="3">H3/(I3*J3*K3)</f>
        <v>8.26446281</v>
      </c>
      <c r="M3" s="229">
        <v>10.0</v>
      </c>
      <c r="N3" s="229">
        <v>800.0</v>
      </c>
      <c r="O3" s="230"/>
      <c r="P3" s="230"/>
      <c r="Q3" s="229">
        <v>1.5</v>
      </c>
      <c r="R3" s="233"/>
      <c r="S3" s="234">
        <v>20.0</v>
      </c>
      <c r="T3" s="233"/>
    </row>
    <row r="4">
      <c r="A4" s="235">
        <v>2.0</v>
      </c>
      <c r="B4" s="235" t="s">
        <v>147</v>
      </c>
      <c r="C4" s="235">
        <v>4.0</v>
      </c>
      <c r="D4" s="235">
        <v>4000.0</v>
      </c>
      <c r="E4" s="230">
        <f t="shared" si="1"/>
        <v>3680</v>
      </c>
      <c r="F4" s="229">
        <v>0.92</v>
      </c>
      <c r="G4" s="229">
        <v>220.0</v>
      </c>
      <c r="H4" s="231">
        <f t="shared" si="2"/>
        <v>18.18181818</v>
      </c>
      <c r="I4" s="229">
        <v>0.55</v>
      </c>
      <c r="J4" s="229">
        <v>1.0</v>
      </c>
      <c r="K4" s="235">
        <v>0.8</v>
      </c>
      <c r="L4" s="232">
        <f t="shared" si="3"/>
        <v>41.32231405</v>
      </c>
      <c r="M4" s="235">
        <v>40.0</v>
      </c>
      <c r="N4" s="236"/>
      <c r="O4" s="235">
        <v>4000.0</v>
      </c>
      <c r="P4" s="236"/>
      <c r="Q4" s="235">
        <v>4.0</v>
      </c>
      <c r="R4" s="237"/>
      <c r="S4" s="234">
        <v>20.0</v>
      </c>
      <c r="T4" s="233"/>
    </row>
    <row r="5">
      <c r="A5" s="229">
        <v>3.0</v>
      </c>
      <c r="B5" s="229" t="s">
        <v>148</v>
      </c>
      <c r="C5" s="229">
        <v>1.0</v>
      </c>
      <c r="D5" s="229">
        <v>2500.0</v>
      </c>
      <c r="E5" s="230">
        <f t="shared" si="1"/>
        <v>2300</v>
      </c>
      <c r="F5" s="229">
        <v>0.92</v>
      </c>
      <c r="G5" s="229">
        <v>220.0</v>
      </c>
      <c r="H5" s="231">
        <f t="shared" si="2"/>
        <v>11.36363636</v>
      </c>
      <c r="I5" s="229">
        <v>0.55</v>
      </c>
      <c r="J5" s="229">
        <v>1.0</v>
      </c>
      <c r="K5" s="229">
        <v>1.0</v>
      </c>
      <c r="L5" s="232">
        <f t="shared" si="3"/>
        <v>20.66115702</v>
      </c>
      <c r="M5" s="229">
        <v>20.0</v>
      </c>
      <c r="N5" s="230"/>
      <c r="O5" s="230"/>
      <c r="P5" s="229">
        <v>2500.0</v>
      </c>
      <c r="Q5" s="229">
        <v>2.5</v>
      </c>
      <c r="R5" s="233"/>
      <c r="S5" s="234">
        <v>20.0</v>
      </c>
      <c r="T5" s="233"/>
    </row>
    <row r="6">
      <c r="A6" s="238">
        <v>4.0</v>
      </c>
      <c r="B6" s="238" t="s">
        <v>149</v>
      </c>
      <c r="C6" s="238">
        <v>1.0</v>
      </c>
      <c r="D6" s="229">
        <v>2222.0</v>
      </c>
      <c r="E6" s="229">
        <v>2000.0</v>
      </c>
      <c r="F6" s="238">
        <v>0.9</v>
      </c>
      <c r="G6" s="238">
        <v>220.0</v>
      </c>
      <c r="H6" s="231">
        <f t="shared" si="2"/>
        <v>10.1</v>
      </c>
      <c r="I6" s="238">
        <v>0.55</v>
      </c>
      <c r="J6" s="238">
        <v>1.0</v>
      </c>
      <c r="K6" s="238">
        <v>0.8</v>
      </c>
      <c r="L6" s="239">
        <f t="shared" si="3"/>
        <v>22.95454545</v>
      </c>
      <c r="M6" s="238">
        <v>25.0</v>
      </c>
      <c r="N6" s="229">
        <v>2222.0</v>
      </c>
      <c r="O6" s="230"/>
      <c r="P6" s="230"/>
      <c r="Q6" s="238">
        <v>2.5</v>
      </c>
      <c r="R6" s="233"/>
      <c r="S6" s="234">
        <v>20.0</v>
      </c>
      <c r="T6" s="233"/>
    </row>
    <row r="7">
      <c r="A7" s="240">
        <v>5.0</v>
      </c>
      <c r="B7" s="241" t="s">
        <v>84</v>
      </c>
      <c r="C7" s="238"/>
      <c r="D7" s="242"/>
      <c r="E7" s="243"/>
      <c r="F7" s="244"/>
      <c r="G7" s="241"/>
      <c r="H7" s="245"/>
      <c r="I7" s="241"/>
      <c r="J7" s="241"/>
      <c r="K7" s="241"/>
      <c r="L7" s="246"/>
      <c r="M7" s="240"/>
      <c r="N7" s="242"/>
      <c r="O7" s="230"/>
      <c r="P7" s="247"/>
      <c r="Q7" s="244"/>
      <c r="R7" s="233"/>
      <c r="S7" s="234">
        <v>20.0</v>
      </c>
      <c r="T7" s="233"/>
    </row>
    <row r="8">
      <c r="A8" s="248"/>
      <c r="B8" s="248"/>
      <c r="C8" s="249"/>
      <c r="D8" s="250">
        <f t="shared" ref="D8:E8" si="4">SUM(D3:D6)</f>
        <v>9522</v>
      </c>
      <c r="E8" s="247">
        <f t="shared" si="4"/>
        <v>8716</v>
      </c>
      <c r="F8" s="251"/>
      <c r="G8" s="248"/>
      <c r="H8" s="245"/>
      <c r="I8" s="248"/>
      <c r="J8" s="248"/>
      <c r="K8" s="248"/>
      <c r="L8" s="248"/>
      <c r="M8" s="249"/>
      <c r="N8" s="250">
        <f t="shared" ref="N8:P8" si="5">SUM(N3:N6)</f>
        <v>3022</v>
      </c>
      <c r="O8" s="230">
        <f t="shared" si="5"/>
        <v>4000</v>
      </c>
      <c r="P8" s="247">
        <f t="shared" si="5"/>
        <v>2500</v>
      </c>
      <c r="Q8" s="251"/>
      <c r="R8" s="235">
        <v>4.0</v>
      </c>
      <c r="S8" s="234">
        <v>20.0</v>
      </c>
      <c r="T8" s="233"/>
    </row>
    <row r="9">
      <c r="H9" s="215"/>
    </row>
    <row r="10">
      <c r="A10" s="224" t="s">
        <v>150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7"/>
    </row>
    <row r="11">
      <c r="A11" s="225" t="s">
        <v>46</v>
      </c>
      <c r="B11" s="225" t="s">
        <v>47</v>
      </c>
      <c r="C11" s="225" t="s">
        <v>48</v>
      </c>
      <c r="D11" s="225" t="s">
        <v>49</v>
      </c>
      <c r="E11" s="225" t="s">
        <v>106</v>
      </c>
      <c r="F11" s="226" t="s">
        <v>50</v>
      </c>
      <c r="G11" s="226" t="s">
        <v>51</v>
      </c>
      <c r="H11" s="227" t="s">
        <v>52</v>
      </c>
      <c r="I11" s="226" t="s">
        <v>53</v>
      </c>
      <c r="J11" s="226" t="s">
        <v>54</v>
      </c>
      <c r="K11" s="226" t="s">
        <v>55</v>
      </c>
      <c r="L11" s="226" t="s">
        <v>56</v>
      </c>
      <c r="M11" s="226" t="s">
        <v>89</v>
      </c>
      <c r="N11" s="228" t="s">
        <v>58</v>
      </c>
      <c r="O11" s="228" t="s">
        <v>59</v>
      </c>
      <c r="P11" s="228" t="s">
        <v>60</v>
      </c>
      <c r="Q11" s="228" t="s">
        <v>61</v>
      </c>
      <c r="R11" s="146" t="s">
        <v>107</v>
      </c>
    </row>
    <row r="12">
      <c r="A12" s="229">
        <v>1.0</v>
      </c>
      <c r="B12" s="229" t="s">
        <v>77</v>
      </c>
      <c r="C12" s="229">
        <v>5.0</v>
      </c>
      <c r="D12" s="229">
        <v>800.0</v>
      </c>
      <c r="E12" s="230">
        <f t="shared" ref="E12:E15" si="6">D12*F12</f>
        <v>736</v>
      </c>
      <c r="F12" s="229">
        <v>0.92</v>
      </c>
      <c r="G12" s="229">
        <v>220.0</v>
      </c>
      <c r="H12" s="231">
        <f t="shared" ref="H12:H16" si="7">D12/G12</f>
        <v>3.636363636</v>
      </c>
      <c r="I12" s="229">
        <v>0.55</v>
      </c>
      <c r="J12" s="229">
        <v>1.0</v>
      </c>
      <c r="K12" s="229">
        <v>0.7</v>
      </c>
      <c r="L12" s="232">
        <f t="shared" ref="L12:L16" si="8">H12/(I12*J12*K12)</f>
        <v>9.445100354</v>
      </c>
      <c r="M12" s="229">
        <v>10.0</v>
      </c>
      <c r="N12" s="229">
        <v>800.0</v>
      </c>
      <c r="O12" s="230"/>
      <c r="P12" s="230"/>
      <c r="Q12" s="229">
        <v>1.5</v>
      </c>
      <c r="R12" s="234">
        <v>20.0</v>
      </c>
    </row>
    <row r="13">
      <c r="A13" s="235">
        <v>2.0</v>
      </c>
      <c r="B13" s="235" t="s">
        <v>147</v>
      </c>
      <c r="C13" s="235">
        <v>9.0</v>
      </c>
      <c r="D13" s="235">
        <v>4000.0</v>
      </c>
      <c r="E13" s="230">
        <f t="shared" si="6"/>
        <v>3680</v>
      </c>
      <c r="F13" s="229">
        <v>0.92</v>
      </c>
      <c r="G13" s="229">
        <v>220.0</v>
      </c>
      <c r="H13" s="231">
        <f t="shared" si="7"/>
        <v>18.18181818</v>
      </c>
      <c r="I13" s="229">
        <v>0.55</v>
      </c>
      <c r="J13" s="229">
        <v>1.0</v>
      </c>
      <c r="K13" s="229">
        <v>0.7</v>
      </c>
      <c r="L13" s="232">
        <f t="shared" si="8"/>
        <v>47.22550177</v>
      </c>
      <c r="M13" s="235">
        <v>50.0</v>
      </c>
      <c r="N13" s="236"/>
      <c r="O13" s="235">
        <v>4000.0</v>
      </c>
      <c r="P13" s="236"/>
      <c r="Q13" s="235">
        <v>6.0</v>
      </c>
      <c r="R13" s="234">
        <v>20.0</v>
      </c>
    </row>
    <row r="14">
      <c r="A14" s="229">
        <v>3.0</v>
      </c>
      <c r="B14" s="229" t="s">
        <v>148</v>
      </c>
      <c r="C14" s="229">
        <v>1.0</v>
      </c>
      <c r="D14" s="229">
        <v>2500.0</v>
      </c>
      <c r="E14" s="230">
        <f t="shared" si="6"/>
        <v>2300</v>
      </c>
      <c r="F14" s="229">
        <v>0.92</v>
      </c>
      <c r="G14" s="229">
        <v>220.0</v>
      </c>
      <c r="H14" s="231">
        <f t="shared" si="7"/>
        <v>11.36363636</v>
      </c>
      <c r="I14" s="229">
        <v>0.55</v>
      </c>
      <c r="J14" s="229">
        <v>1.0</v>
      </c>
      <c r="K14" s="229">
        <v>1.0</v>
      </c>
      <c r="L14" s="232">
        <f t="shared" si="8"/>
        <v>20.66115702</v>
      </c>
      <c r="M14" s="229">
        <v>20.0</v>
      </c>
      <c r="N14" s="230"/>
      <c r="O14" s="230"/>
      <c r="P14" s="229">
        <v>2500.0</v>
      </c>
      <c r="Q14" s="229">
        <v>2.5</v>
      </c>
      <c r="R14" s="234">
        <v>20.0</v>
      </c>
    </row>
    <row r="15">
      <c r="A15" s="229">
        <v>4.0</v>
      </c>
      <c r="B15" s="229" t="s">
        <v>148</v>
      </c>
      <c r="C15" s="229">
        <v>1.0</v>
      </c>
      <c r="D15" s="229">
        <v>2500.0</v>
      </c>
      <c r="E15" s="230">
        <f t="shared" si="6"/>
        <v>2300</v>
      </c>
      <c r="F15" s="229">
        <v>0.92</v>
      </c>
      <c r="G15" s="229">
        <v>220.0</v>
      </c>
      <c r="H15" s="231">
        <f t="shared" si="7"/>
        <v>11.36363636</v>
      </c>
      <c r="I15" s="229">
        <v>0.55</v>
      </c>
      <c r="J15" s="229">
        <v>1.0</v>
      </c>
      <c r="K15" s="229">
        <v>1.0</v>
      </c>
      <c r="L15" s="232">
        <f t="shared" si="8"/>
        <v>20.66115702</v>
      </c>
      <c r="M15" s="229">
        <v>20.0</v>
      </c>
      <c r="N15" s="229">
        <v>2500.0</v>
      </c>
      <c r="O15" s="230"/>
      <c r="P15" s="230"/>
      <c r="Q15" s="229">
        <v>2.5</v>
      </c>
      <c r="R15" s="234">
        <v>20.0</v>
      </c>
    </row>
    <row r="16">
      <c r="A16" s="238">
        <v>5.0</v>
      </c>
      <c r="B16" s="238" t="s">
        <v>151</v>
      </c>
      <c r="C16" s="238">
        <v>1.0</v>
      </c>
      <c r="D16" s="229">
        <v>2222.0</v>
      </c>
      <c r="E16" s="229">
        <v>2000.0</v>
      </c>
      <c r="F16" s="238">
        <v>0.9</v>
      </c>
      <c r="G16" s="238">
        <v>220.0</v>
      </c>
      <c r="H16" s="231">
        <f t="shared" si="7"/>
        <v>10.1</v>
      </c>
      <c r="I16" s="238">
        <v>0.55</v>
      </c>
      <c r="J16" s="238">
        <v>1.0</v>
      </c>
      <c r="K16" s="238">
        <v>0.7</v>
      </c>
      <c r="L16" s="239">
        <f t="shared" si="8"/>
        <v>26.23376623</v>
      </c>
      <c r="M16" s="238">
        <v>25.0</v>
      </c>
      <c r="N16" s="230"/>
      <c r="O16" s="230"/>
      <c r="P16" s="229">
        <v>2222.0</v>
      </c>
      <c r="Q16" s="238">
        <v>2.5</v>
      </c>
      <c r="R16" s="234">
        <v>20.0</v>
      </c>
    </row>
    <row r="17">
      <c r="A17" s="240">
        <v>6.0</v>
      </c>
      <c r="B17" s="241" t="s">
        <v>84</v>
      </c>
      <c r="C17" s="238"/>
      <c r="D17" s="242"/>
      <c r="E17" s="243"/>
      <c r="F17" s="244"/>
      <c r="G17" s="241"/>
      <c r="H17" s="245"/>
      <c r="I17" s="241"/>
      <c r="J17" s="241"/>
      <c r="K17" s="241"/>
      <c r="L17" s="246"/>
      <c r="M17" s="240"/>
      <c r="N17" s="250"/>
      <c r="O17" s="230"/>
      <c r="P17" s="243"/>
      <c r="Q17" s="244"/>
      <c r="R17" s="234">
        <v>20.0</v>
      </c>
    </row>
    <row r="18">
      <c r="A18" s="248"/>
      <c r="B18" s="248"/>
      <c r="C18" s="249"/>
      <c r="D18" s="250">
        <f t="shared" ref="D18:E18" si="9">SUM(D12:D16)</f>
        <v>12022</v>
      </c>
      <c r="E18" s="247">
        <f t="shared" si="9"/>
        <v>11016</v>
      </c>
      <c r="F18" s="251"/>
      <c r="G18" s="248"/>
      <c r="H18" s="248"/>
      <c r="I18" s="241"/>
      <c r="J18" s="248"/>
      <c r="K18" s="248"/>
      <c r="L18" s="248"/>
      <c r="M18" s="249"/>
      <c r="N18" s="250">
        <f t="shared" ref="N18:P18" si="10">SUM(N12:N16)</f>
        <v>3300</v>
      </c>
      <c r="O18" s="230">
        <f t="shared" si="10"/>
        <v>4000</v>
      </c>
      <c r="P18" s="247">
        <f t="shared" si="10"/>
        <v>4722</v>
      </c>
      <c r="Q18" s="252"/>
      <c r="R18" s="233"/>
    </row>
    <row r="20">
      <c r="B20" s="253" t="s">
        <v>152</v>
      </c>
      <c r="E20" s="224" t="s">
        <v>153</v>
      </c>
      <c r="F20" s="203"/>
      <c r="G20" s="203"/>
      <c r="H20" s="203"/>
      <c r="I20" s="204"/>
    </row>
    <row r="21">
      <c r="B21" s="217">
        <f>E8*0.9</f>
        <v>7844.4</v>
      </c>
      <c r="E21" s="207" t="s">
        <v>138</v>
      </c>
      <c r="F21" s="196"/>
      <c r="G21" s="208" t="s">
        <v>139</v>
      </c>
      <c r="H21" s="195"/>
      <c r="I21" s="196"/>
    </row>
    <row r="22">
      <c r="B22" s="254" t="s">
        <v>154</v>
      </c>
      <c r="E22" s="209">
        <f>E18/(1.73*380*0.92)</f>
        <v>18.21404479</v>
      </c>
      <c r="F22" s="204"/>
      <c r="G22" s="210">
        <v>20.0</v>
      </c>
      <c r="H22" s="203"/>
      <c r="I22" s="204"/>
    </row>
    <row r="23">
      <c r="B23" s="217">
        <f>E18*0.9</f>
        <v>9914.4</v>
      </c>
    </row>
    <row r="24">
      <c r="E24" s="224" t="s">
        <v>155</v>
      </c>
      <c r="F24" s="203"/>
      <c r="G24" s="203"/>
      <c r="H24" s="203"/>
      <c r="I24" s="204"/>
    </row>
    <row r="25">
      <c r="E25" s="207" t="s">
        <v>138</v>
      </c>
      <c r="F25" s="196"/>
      <c r="G25" s="208" t="s">
        <v>139</v>
      </c>
      <c r="H25" s="195"/>
      <c r="I25" s="196"/>
    </row>
    <row r="26">
      <c r="E26" s="209">
        <f>E8/(1.73*380*0.92)</f>
        <v>14.41118504</v>
      </c>
      <c r="F26" s="204"/>
      <c r="G26" s="210">
        <v>16.0</v>
      </c>
      <c r="H26" s="203"/>
      <c r="I26" s="204"/>
    </row>
    <row r="28">
      <c r="A28" s="255" t="s">
        <v>156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7"/>
    </row>
    <row r="29">
      <c r="A29" s="225" t="s">
        <v>46</v>
      </c>
      <c r="B29" s="225" t="s">
        <v>47</v>
      </c>
      <c r="C29" s="225" t="s">
        <v>48</v>
      </c>
      <c r="D29" s="225" t="s">
        <v>49</v>
      </c>
      <c r="E29" s="225" t="s">
        <v>106</v>
      </c>
      <c r="F29" s="226" t="s">
        <v>50</v>
      </c>
      <c r="G29" s="226" t="s">
        <v>51</v>
      </c>
      <c r="H29" s="227" t="s">
        <v>52</v>
      </c>
      <c r="I29" s="256" t="s">
        <v>89</v>
      </c>
      <c r="J29" s="228" t="s">
        <v>58</v>
      </c>
      <c r="K29" s="228" t="s">
        <v>59</v>
      </c>
      <c r="L29" s="228" t="s">
        <v>60</v>
      </c>
      <c r="M29" s="228" t="s">
        <v>61</v>
      </c>
    </row>
    <row r="30">
      <c r="A30" s="229">
        <v>1.0</v>
      </c>
      <c r="B30" s="229" t="s">
        <v>77</v>
      </c>
      <c r="C30" s="229">
        <v>2.0</v>
      </c>
      <c r="D30" s="229">
        <v>800.0</v>
      </c>
      <c r="E30" s="230">
        <f t="shared" ref="E30:E32" si="11">D30*F30</f>
        <v>736</v>
      </c>
      <c r="F30" s="229">
        <v>0.92</v>
      </c>
      <c r="G30" s="229">
        <v>220.0</v>
      </c>
      <c r="H30" s="231">
        <f t="shared" ref="H30:H33" si="12">D30/G30</f>
        <v>3.636363636</v>
      </c>
      <c r="I30" s="229">
        <v>4.0</v>
      </c>
      <c r="J30" s="229">
        <v>800.0</v>
      </c>
      <c r="K30" s="230"/>
      <c r="L30" s="230"/>
      <c r="M30" s="229">
        <v>1.5</v>
      </c>
    </row>
    <row r="31">
      <c r="A31" s="235">
        <v>2.0</v>
      </c>
      <c r="B31" s="235" t="s">
        <v>147</v>
      </c>
      <c r="C31" s="235">
        <v>4.0</v>
      </c>
      <c r="D31" s="235">
        <v>4000.0</v>
      </c>
      <c r="E31" s="230">
        <f t="shared" si="11"/>
        <v>3680</v>
      </c>
      <c r="F31" s="229">
        <v>0.92</v>
      </c>
      <c r="G31" s="229">
        <v>220.0</v>
      </c>
      <c r="H31" s="231">
        <f t="shared" si="12"/>
        <v>18.18181818</v>
      </c>
      <c r="I31" s="235">
        <v>20.0</v>
      </c>
      <c r="J31" s="236"/>
      <c r="K31" s="235">
        <v>4000.0</v>
      </c>
      <c r="L31" s="236"/>
      <c r="M31" s="235">
        <v>4.0</v>
      </c>
    </row>
    <row r="32">
      <c r="A32" s="229">
        <v>3.0</v>
      </c>
      <c r="B32" s="229" t="s">
        <v>148</v>
      </c>
      <c r="C32" s="229">
        <v>1.0</v>
      </c>
      <c r="D32" s="229">
        <v>2500.0</v>
      </c>
      <c r="E32" s="230">
        <f t="shared" si="11"/>
        <v>2300</v>
      </c>
      <c r="F32" s="229">
        <v>0.92</v>
      </c>
      <c r="G32" s="229">
        <v>220.0</v>
      </c>
      <c r="H32" s="231">
        <f t="shared" si="12"/>
        <v>11.36363636</v>
      </c>
      <c r="I32" s="229">
        <v>16.0</v>
      </c>
      <c r="J32" s="230"/>
      <c r="K32" s="230"/>
      <c r="L32" s="229">
        <v>2500.0</v>
      </c>
      <c r="M32" s="229">
        <v>2.5</v>
      </c>
    </row>
    <row r="33">
      <c r="A33" s="229">
        <v>4.0</v>
      </c>
      <c r="B33" s="229" t="s">
        <v>149</v>
      </c>
      <c r="C33" s="229">
        <v>1.0</v>
      </c>
      <c r="D33" s="229">
        <v>2222.0</v>
      </c>
      <c r="E33" s="229">
        <v>2000.0</v>
      </c>
      <c r="F33" s="229">
        <v>0.9</v>
      </c>
      <c r="G33" s="229">
        <v>220.0</v>
      </c>
      <c r="H33" s="231">
        <f t="shared" si="12"/>
        <v>10.1</v>
      </c>
      <c r="I33" s="229">
        <v>16.0</v>
      </c>
      <c r="J33" s="229">
        <v>2222.0</v>
      </c>
      <c r="K33" s="230"/>
      <c r="L33" s="230"/>
      <c r="M33" s="229">
        <v>2.5</v>
      </c>
    </row>
    <row r="34">
      <c r="A34" s="229">
        <v>5.0</v>
      </c>
      <c r="B34" s="229" t="s">
        <v>84</v>
      </c>
      <c r="C34" s="229"/>
      <c r="D34" s="229"/>
      <c r="E34" s="229"/>
      <c r="F34" s="229"/>
      <c r="G34" s="230"/>
      <c r="H34" s="230"/>
      <c r="I34" s="229"/>
      <c r="J34" s="229"/>
      <c r="K34" s="230"/>
      <c r="L34" s="230"/>
      <c r="M34" s="229"/>
    </row>
    <row r="35">
      <c r="A35" s="230"/>
      <c r="B35" s="229" t="s">
        <v>132</v>
      </c>
      <c r="C35" s="230"/>
      <c r="D35" s="230">
        <f t="shared" ref="D35:E35" si="13">SUM(D30:D33)</f>
        <v>9522</v>
      </c>
      <c r="E35" s="230">
        <f t="shared" si="13"/>
        <v>8716</v>
      </c>
      <c r="F35" s="230"/>
      <c r="G35" s="230"/>
      <c r="H35" s="230"/>
      <c r="I35" s="230"/>
      <c r="J35" s="230">
        <f t="shared" ref="J35:L35" si="14">SUM(J30:J33)</f>
        <v>3022</v>
      </c>
      <c r="K35" s="230">
        <f t="shared" si="14"/>
        <v>4000</v>
      </c>
      <c r="L35" s="230">
        <f t="shared" si="14"/>
        <v>2500</v>
      </c>
      <c r="M35" s="230"/>
    </row>
    <row r="37">
      <c r="A37" s="257" t="s">
        <v>157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40"/>
    </row>
    <row r="38">
      <c r="A38" s="258" t="s">
        <v>46</v>
      </c>
      <c r="B38" s="258" t="s">
        <v>47</v>
      </c>
      <c r="C38" s="258" t="s">
        <v>48</v>
      </c>
      <c r="D38" s="258" t="s">
        <v>49</v>
      </c>
      <c r="E38" s="258" t="s">
        <v>106</v>
      </c>
      <c r="F38" s="259" t="s">
        <v>50</v>
      </c>
      <c r="G38" s="259" t="s">
        <v>51</v>
      </c>
      <c r="H38" s="260" t="s">
        <v>52</v>
      </c>
      <c r="I38" s="259" t="s">
        <v>89</v>
      </c>
      <c r="J38" s="261" t="s">
        <v>58</v>
      </c>
      <c r="K38" s="262" t="s">
        <v>59</v>
      </c>
      <c r="L38" s="262" t="s">
        <v>60</v>
      </c>
      <c r="M38" s="261" t="s">
        <v>61</v>
      </c>
    </row>
    <row r="39">
      <c r="A39" s="263">
        <v>1.0</v>
      </c>
      <c r="B39" s="263" t="s">
        <v>77</v>
      </c>
      <c r="C39" s="263">
        <v>5.0</v>
      </c>
      <c r="D39" s="263">
        <v>800.0</v>
      </c>
      <c r="E39" s="264">
        <f t="shared" ref="E39:E42" si="15">D39*F39</f>
        <v>736</v>
      </c>
      <c r="F39" s="263">
        <v>0.92</v>
      </c>
      <c r="G39" s="263">
        <v>220.0</v>
      </c>
      <c r="H39" s="265">
        <f t="shared" ref="H39:H43" si="16">D39/G39</f>
        <v>3.636363636</v>
      </c>
      <c r="I39" s="266">
        <v>4.0</v>
      </c>
      <c r="J39" s="264">
        <v>800.0</v>
      </c>
      <c r="K39" s="267"/>
      <c r="L39" s="268"/>
      <c r="M39" s="263">
        <v>1.5</v>
      </c>
    </row>
    <row r="40">
      <c r="A40" s="261">
        <v>2.0</v>
      </c>
      <c r="B40" s="261" t="s">
        <v>147</v>
      </c>
      <c r="C40" s="261">
        <v>9.0</v>
      </c>
      <c r="D40" s="261">
        <v>4000.0</v>
      </c>
      <c r="E40" s="262">
        <f t="shared" si="15"/>
        <v>3680</v>
      </c>
      <c r="F40" s="261">
        <v>0.92</v>
      </c>
      <c r="G40" s="261">
        <v>220.0</v>
      </c>
      <c r="H40" s="260">
        <f t="shared" si="16"/>
        <v>18.18181818</v>
      </c>
      <c r="I40" s="269">
        <v>20.0</v>
      </c>
      <c r="J40" s="270"/>
      <c r="K40" s="262">
        <v>4000.0</v>
      </c>
      <c r="L40" s="271"/>
      <c r="M40" s="269">
        <v>6.0</v>
      </c>
    </row>
    <row r="41">
      <c r="A41" s="263">
        <v>3.0</v>
      </c>
      <c r="B41" s="263" t="s">
        <v>148</v>
      </c>
      <c r="C41" s="263">
        <v>1.0</v>
      </c>
      <c r="D41" s="263">
        <v>2500.0</v>
      </c>
      <c r="E41" s="264">
        <f t="shared" si="15"/>
        <v>2300</v>
      </c>
      <c r="F41" s="263">
        <v>0.92</v>
      </c>
      <c r="G41" s="263">
        <v>220.0</v>
      </c>
      <c r="H41" s="265">
        <f t="shared" si="16"/>
        <v>11.36363636</v>
      </c>
      <c r="I41" s="266">
        <v>16.0</v>
      </c>
      <c r="J41" s="267"/>
      <c r="K41" s="268"/>
      <c r="L41" s="264">
        <v>2500.0</v>
      </c>
      <c r="M41" s="263">
        <v>2.5</v>
      </c>
    </row>
    <row r="42">
      <c r="A42" s="261">
        <v>4.0</v>
      </c>
      <c r="B42" s="261" t="s">
        <v>148</v>
      </c>
      <c r="C42" s="261">
        <v>1.0</v>
      </c>
      <c r="D42" s="261">
        <v>2500.0</v>
      </c>
      <c r="E42" s="261">
        <f t="shared" si="15"/>
        <v>2300</v>
      </c>
      <c r="F42" s="261">
        <v>0.92</v>
      </c>
      <c r="G42" s="261">
        <v>220.0</v>
      </c>
      <c r="H42" s="260">
        <f t="shared" si="16"/>
        <v>11.36363636</v>
      </c>
      <c r="I42" s="269">
        <v>16.0</v>
      </c>
      <c r="J42" s="262">
        <v>2500.0</v>
      </c>
      <c r="K42" s="270"/>
      <c r="L42" s="271"/>
      <c r="M42" s="261">
        <v>2.5</v>
      </c>
    </row>
    <row r="43">
      <c r="A43" s="263">
        <v>5.0</v>
      </c>
      <c r="B43" s="263" t="s">
        <v>151</v>
      </c>
      <c r="C43" s="263">
        <v>1.0</v>
      </c>
      <c r="D43" s="263">
        <v>2222.0</v>
      </c>
      <c r="E43" s="263">
        <v>2000.0</v>
      </c>
      <c r="F43" s="263">
        <v>0.9</v>
      </c>
      <c r="G43" s="263">
        <v>220.0</v>
      </c>
      <c r="H43" s="265">
        <f t="shared" si="16"/>
        <v>10.1</v>
      </c>
      <c r="I43" s="266">
        <v>16.0</v>
      </c>
      <c r="J43" s="268"/>
      <c r="K43" s="268"/>
      <c r="L43" s="263">
        <v>2222.0</v>
      </c>
      <c r="M43" s="266">
        <v>4.0</v>
      </c>
    </row>
    <row r="44">
      <c r="A44" s="262">
        <v>6.0</v>
      </c>
      <c r="B44" s="262" t="s">
        <v>84</v>
      </c>
      <c r="C44" s="270"/>
      <c r="D44" s="270"/>
      <c r="E44" s="270"/>
      <c r="F44" s="270"/>
      <c r="G44" s="270"/>
      <c r="H44" s="272"/>
      <c r="I44" s="270"/>
      <c r="J44" s="270"/>
      <c r="K44" s="270"/>
      <c r="L44" s="270"/>
      <c r="M44" s="270"/>
    </row>
    <row r="45">
      <c r="A45" s="268"/>
      <c r="B45" s="273" t="s">
        <v>132</v>
      </c>
      <c r="C45" s="268"/>
      <c r="D45" s="264">
        <f t="shared" ref="D45:E45" si="17">SUM(D39:D43)</f>
        <v>12022</v>
      </c>
      <c r="E45" s="264">
        <f t="shared" si="17"/>
        <v>11016</v>
      </c>
      <c r="F45" s="268"/>
      <c r="G45" s="268"/>
      <c r="H45" s="268"/>
      <c r="I45" s="268"/>
      <c r="J45" s="264">
        <f t="shared" ref="J45:L45" si="18">SUM(J39:J43)</f>
        <v>3300</v>
      </c>
      <c r="K45" s="264">
        <f t="shared" si="18"/>
        <v>4000</v>
      </c>
      <c r="L45" s="264">
        <f t="shared" si="18"/>
        <v>4722</v>
      </c>
      <c r="M45" s="268"/>
    </row>
  </sheetData>
  <mergeCells count="14">
    <mergeCell ref="E24:I24"/>
    <mergeCell ref="E25:F25"/>
    <mergeCell ref="G25:I25"/>
    <mergeCell ref="E26:F26"/>
    <mergeCell ref="G26:I26"/>
    <mergeCell ref="A28:M28"/>
    <mergeCell ref="A37:M37"/>
    <mergeCell ref="A1:T1"/>
    <mergeCell ref="A10:R10"/>
    <mergeCell ref="E20:I20"/>
    <mergeCell ref="E21:F21"/>
    <mergeCell ref="G21:I21"/>
    <mergeCell ref="E22:F22"/>
    <mergeCell ref="G22:I22"/>
  </mergeCells>
  <printOptions verticalCentered="1"/>
  <pageMargins bottom="0.787401575" footer="0.0" header="0.0" left="0.511811024" right="0.511811024" top="0.787401575"/>
  <pageSetup fitToHeight="0" paperSize="8" orientation="landscape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4.71"/>
    <col customWidth="1" min="3" max="3" width="17.14"/>
    <col customWidth="1" min="4" max="4" width="27.0"/>
    <col customWidth="1" min="5" max="5" width="44.71"/>
    <col customWidth="1" min="6" max="6" width="7.0"/>
    <col customWidth="1" min="7" max="7" width="6.86"/>
    <col customWidth="1" min="8" max="8" width="44.71"/>
    <col customWidth="1" min="9" max="9" width="27.0"/>
    <col customWidth="1" min="10" max="10" width="18.29"/>
    <col customWidth="1" min="11" max="11" width="44.71"/>
    <col customWidth="1" min="12" max="12" width="16.86"/>
    <col customWidth="1" min="14" max="14" width="44.71"/>
    <col customWidth="1" min="15" max="15" width="12.57"/>
  </cols>
  <sheetData>
    <row r="1">
      <c r="A1" s="274" t="s">
        <v>46</v>
      </c>
      <c r="B1" s="275" t="s">
        <v>47</v>
      </c>
      <c r="C1" s="275" t="s">
        <v>61</v>
      </c>
      <c r="D1" s="276" t="s">
        <v>158</v>
      </c>
      <c r="E1" s="277" t="s">
        <v>159</v>
      </c>
      <c r="G1" s="278" t="s">
        <v>46</v>
      </c>
      <c r="H1" s="279" t="s">
        <v>47</v>
      </c>
      <c r="I1" s="280" t="s">
        <v>158</v>
      </c>
      <c r="J1" s="279" t="s">
        <v>61</v>
      </c>
      <c r="K1" s="279"/>
    </row>
    <row r="2">
      <c r="A2" s="281">
        <v>1.0</v>
      </c>
      <c r="B2" s="282" t="s">
        <v>62</v>
      </c>
      <c r="C2" s="283">
        <v>2.5</v>
      </c>
      <c r="D2" s="284">
        <v>17.0</v>
      </c>
      <c r="E2" s="285">
        <v>1.07</v>
      </c>
      <c r="G2" s="281">
        <v>1.0</v>
      </c>
      <c r="H2" s="282" t="s">
        <v>62</v>
      </c>
      <c r="I2" s="284">
        <v>17.0</v>
      </c>
      <c r="J2" s="283">
        <v>2.5</v>
      </c>
      <c r="K2" s="283"/>
    </row>
    <row r="3">
      <c r="A3" s="281">
        <v>2.0</v>
      </c>
      <c r="B3" s="282" t="s">
        <v>67</v>
      </c>
      <c r="C3" s="283">
        <v>2.5</v>
      </c>
      <c r="D3" s="284">
        <v>8.0</v>
      </c>
      <c r="E3" s="285">
        <v>0.5</v>
      </c>
      <c r="G3" s="281">
        <v>2.0</v>
      </c>
      <c r="H3" s="282" t="s">
        <v>67</v>
      </c>
      <c r="I3" s="284">
        <v>8.0</v>
      </c>
      <c r="J3" s="283">
        <v>2.5</v>
      </c>
      <c r="K3" s="283"/>
    </row>
    <row r="4">
      <c r="A4" s="281">
        <v>3.0</v>
      </c>
      <c r="B4" s="282" t="s">
        <v>90</v>
      </c>
      <c r="C4" s="283">
        <v>6.0</v>
      </c>
      <c r="D4" s="284">
        <v>13.0</v>
      </c>
      <c r="E4" s="285">
        <v>1.31</v>
      </c>
      <c r="G4" s="281">
        <v>3.0</v>
      </c>
      <c r="H4" s="282" t="s">
        <v>90</v>
      </c>
      <c r="I4" s="284">
        <v>13.0</v>
      </c>
      <c r="J4" s="283">
        <v>6.0</v>
      </c>
      <c r="K4" s="283"/>
    </row>
    <row r="5">
      <c r="A5" s="281">
        <v>4.0</v>
      </c>
      <c r="B5" s="282" t="s">
        <v>72</v>
      </c>
      <c r="C5" s="283">
        <v>2.5</v>
      </c>
      <c r="D5" s="284">
        <v>11.0</v>
      </c>
      <c r="E5" s="285">
        <v>1.23</v>
      </c>
      <c r="G5" s="281">
        <v>4.0</v>
      </c>
      <c r="H5" s="282" t="s">
        <v>72</v>
      </c>
      <c r="I5" s="284">
        <v>11.0</v>
      </c>
      <c r="J5" s="283">
        <v>2.5</v>
      </c>
      <c r="K5" s="283"/>
    </row>
    <row r="6">
      <c r="A6" s="281">
        <v>5.0</v>
      </c>
      <c r="B6" s="282" t="s">
        <v>75</v>
      </c>
      <c r="C6" s="283">
        <v>2.5</v>
      </c>
      <c r="D6" s="284">
        <v>7.0</v>
      </c>
      <c r="E6" s="285">
        <v>0.45</v>
      </c>
      <c r="G6" s="281">
        <v>5.0</v>
      </c>
      <c r="H6" s="282" t="s">
        <v>75</v>
      </c>
      <c r="I6" s="284">
        <v>7.0</v>
      </c>
      <c r="J6" s="283">
        <v>2.5</v>
      </c>
      <c r="K6" s="283"/>
    </row>
    <row r="7">
      <c r="A7" s="281">
        <v>6.0</v>
      </c>
      <c r="B7" s="282" t="s">
        <v>77</v>
      </c>
      <c r="C7" s="283">
        <v>1.5</v>
      </c>
      <c r="D7" s="284">
        <v>17.0</v>
      </c>
      <c r="E7" s="285">
        <v>1.03</v>
      </c>
      <c r="G7" s="281">
        <v>6.0</v>
      </c>
      <c r="H7" s="282" t="s">
        <v>77</v>
      </c>
      <c r="I7" s="284">
        <v>17.0</v>
      </c>
      <c r="J7" s="283">
        <v>1.5</v>
      </c>
      <c r="K7" s="283"/>
    </row>
    <row r="8">
      <c r="A8" s="281">
        <v>7.0</v>
      </c>
      <c r="B8" s="282" t="s">
        <v>80</v>
      </c>
      <c r="C8" s="283">
        <v>2.5</v>
      </c>
      <c r="D8" s="284">
        <v>17.0</v>
      </c>
      <c r="E8" s="285">
        <v>1.27</v>
      </c>
      <c r="G8" s="281">
        <v>7.0</v>
      </c>
      <c r="H8" s="282" t="s">
        <v>80</v>
      </c>
      <c r="I8" s="284">
        <v>17.0</v>
      </c>
      <c r="J8" s="283">
        <v>2.5</v>
      </c>
      <c r="K8" s="283"/>
    </row>
    <row r="9">
      <c r="A9" s="281">
        <v>8.0</v>
      </c>
      <c r="B9" s="282" t="s">
        <v>81</v>
      </c>
      <c r="C9" s="283">
        <v>2.5</v>
      </c>
      <c r="D9" s="284">
        <v>17.0</v>
      </c>
      <c r="E9" s="285">
        <v>1.18</v>
      </c>
      <c r="G9" s="281">
        <v>8.0</v>
      </c>
      <c r="H9" s="282" t="s">
        <v>81</v>
      </c>
      <c r="I9" s="284">
        <v>17.0</v>
      </c>
      <c r="J9" s="283">
        <v>2.5</v>
      </c>
      <c r="K9" s="283"/>
    </row>
    <row r="12">
      <c r="B12" s="286" t="s">
        <v>160</v>
      </c>
      <c r="C12" s="117"/>
      <c r="E12" s="286" t="s">
        <v>161</v>
      </c>
      <c r="F12" s="117"/>
      <c r="H12" s="287" t="s">
        <v>162</v>
      </c>
      <c r="I12" s="117"/>
      <c r="K12" s="287" t="s">
        <v>163</v>
      </c>
      <c r="L12" s="117"/>
      <c r="N12" s="287" t="s">
        <v>164</v>
      </c>
      <c r="O12" s="117"/>
    </row>
    <row r="13">
      <c r="A13" s="288"/>
      <c r="B13" s="289" t="s">
        <v>165</v>
      </c>
      <c r="C13" s="290">
        <f>10.9+(2*3.1)+10.24+1.4+1.4</f>
        <v>30.14</v>
      </c>
      <c r="D13" s="288"/>
      <c r="E13" s="289" t="s">
        <v>165</v>
      </c>
      <c r="F13" s="291">
        <f>1.4+10.91+(2*3.1)+9.12+1.4</f>
        <v>29.03</v>
      </c>
      <c r="H13" s="289" t="s">
        <v>165</v>
      </c>
      <c r="I13" s="290">
        <f>1.4+9.59+1.4</f>
        <v>12.39</v>
      </c>
      <c r="K13" s="289" t="s">
        <v>165</v>
      </c>
      <c r="L13" s="290">
        <f>1.4+0.51+5.75+(6*3.1)+1.4</f>
        <v>27.66</v>
      </c>
      <c r="N13" s="289" t="s">
        <v>165</v>
      </c>
      <c r="O13" s="290">
        <f>1.4+0.51+5.75+(6*3.1)+1.4</f>
        <v>27.66</v>
      </c>
    </row>
    <row r="14">
      <c r="A14" s="292"/>
      <c r="B14" s="293" t="s">
        <v>166</v>
      </c>
      <c r="C14" s="291">
        <f>7844.4/(1.73*380*0.92)</f>
        <v>12.97006653</v>
      </c>
      <c r="D14" s="292"/>
      <c r="E14" s="293" t="s">
        <v>167</v>
      </c>
      <c r="F14" s="291">
        <f>9914.4/(1.73*380*0.92)</f>
        <v>16.39264031</v>
      </c>
      <c r="H14" s="293" t="s">
        <v>166</v>
      </c>
      <c r="I14" s="291">
        <f>11269.24/(1.73*380*0.92)</f>
        <v>18.63275618</v>
      </c>
      <c r="K14" s="293" t="s">
        <v>166</v>
      </c>
      <c r="L14" s="291">
        <v>30.88</v>
      </c>
      <c r="N14" s="293" t="s">
        <v>166</v>
      </c>
      <c r="O14" s="291">
        <v>6.59</v>
      </c>
    </row>
    <row r="15">
      <c r="A15" s="292"/>
      <c r="B15" s="293" t="s">
        <v>168</v>
      </c>
      <c r="C15" s="294">
        <v>10.0</v>
      </c>
      <c r="D15" s="295"/>
      <c r="E15" s="293" t="s">
        <v>168</v>
      </c>
      <c r="F15" s="294">
        <v>10.0</v>
      </c>
      <c r="H15" s="293" t="s">
        <v>168</v>
      </c>
      <c r="I15" s="294">
        <v>10.0</v>
      </c>
      <c r="K15" s="293" t="s">
        <v>168</v>
      </c>
      <c r="L15" s="294">
        <v>10.0</v>
      </c>
      <c r="N15" s="293" t="s">
        <v>168</v>
      </c>
      <c r="O15" s="294">
        <v>10.0</v>
      </c>
    </row>
    <row r="16">
      <c r="A16" s="292"/>
      <c r="B16" s="293" t="s">
        <v>169</v>
      </c>
      <c r="C16" s="294">
        <v>0.5</v>
      </c>
      <c r="D16" s="292"/>
      <c r="E16" s="293" t="s">
        <v>169</v>
      </c>
      <c r="F16" s="296">
        <v>0.6</v>
      </c>
      <c r="H16" s="293" t="s">
        <v>169</v>
      </c>
      <c r="I16" s="296">
        <v>0.3</v>
      </c>
      <c r="K16" s="293" t="s">
        <v>169</v>
      </c>
      <c r="L16" s="296">
        <v>1.0</v>
      </c>
      <c r="N16" s="293" t="s">
        <v>169</v>
      </c>
      <c r="O16" s="296">
        <v>0.2</v>
      </c>
    </row>
    <row r="17">
      <c r="A17" s="292"/>
      <c r="B17" s="289" t="s">
        <v>170</v>
      </c>
      <c r="C17" s="296">
        <v>378.2</v>
      </c>
      <c r="D17" s="292"/>
      <c r="E17" s="289" t="s">
        <v>170</v>
      </c>
      <c r="F17" s="296">
        <v>377.9</v>
      </c>
      <c r="H17" s="289" t="s">
        <v>170</v>
      </c>
      <c r="I17" s="296">
        <v>379.0</v>
      </c>
      <c r="K17" s="289" t="s">
        <v>170</v>
      </c>
      <c r="L17" s="296">
        <v>376.2</v>
      </c>
      <c r="N17" s="289" t="s">
        <v>170</v>
      </c>
      <c r="O17" s="296">
        <v>379.2</v>
      </c>
    </row>
    <row r="18">
      <c r="A18" s="292"/>
      <c r="B18" s="292"/>
      <c r="C18" s="297"/>
      <c r="D18" s="292"/>
    </row>
    <row r="19">
      <c r="A19" s="292"/>
      <c r="B19" s="287" t="s">
        <v>171</v>
      </c>
      <c r="C19" s="117"/>
      <c r="D19" s="298"/>
      <c r="E19" s="287" t="s">
        <v>172</v>
      </c>
      <c r="F19" s="117"/>
      <c r="H19" s="287" t="s">
        <v>173</v>
      </c>
      <c r="I19" s="117"/>
      <c r="K19" s="287" t="s">
        <v>174</v>
      </c>
      <c r="L19" s="117"/>
    </row>
    <row r="20">
      <c r="A20" s="292"/>
      <c r="B20" s="289" t="s">
        <v>165</v>
      </c>
      <c r="C20" s="290">
        <f>1.4+10.92+(3*3.1)+6.35+1.4</f>
        <v>29.37</v>
      </c>
      <c r="E20" s="289" t="s">
        <v>165</v>
      </c>
      <c r="F20" s="290">
        <f>1.4+10.94+(4*3.1)+6.35+1.4</f>
        <v>32.49</v>
      </c>
      <c r="H20" s="289" t="s">
        <v>165</v>
      </c>
      <c r="I20" s="290">
        <f>1.4+10.92+(5*3.1)+6.35+1.4</f>
        <v>35.57</v>
      </c>
      <c r="K20" s="289" t="s">
        <v>165</v>
      </c>
      <c r="L20" s="290">
        <f>1.4+10.92+(6*3.1)+6.35+1.4</f>
        <v>38.67</v>
      </c>
    </row>
    <row r="21">
      <c r="A21" s="292"/>
      <c r="B21" s="293" t="s">
        <v>166</v>
      </c>
      <c r="C21" s="291">
        <f>13362.01/(1.73*380*0.92)</f>
        <v>22.09297827</v>
      </c>
      <c r="E21" s="293" t="s">
        <v>166</v>
      </c>
      <c r="F21" s="291">
        <f>13362.01/(1.73*380*0.92)</f>
        <v>22.09297827</v>
      </c>
      <c r="H21" s="293" t="s">
        <v>166</v>
      </c>
      <c r="I21" s="291">
        <f>13362.01/(1.73*380*0.92)</f>
        <v>22.09297827</v>
      </c>
      <c r="K21" s="293" t="s">
        <v>166</v>
      </c>
      <c r="L21" s="291">
        <f>13362.01/(1.73*380*0.92)</f>
        <v>22.09297827</v>
      </c>
    </row>
    <row r="22">
      <c r="A22" s="292"/>
      <c r="B22" s="293" t="s">
        <v>168</v>
      </c>
      <c r="C22" s="294">
        <v>10.0</v>
      </c>
      <c r="D22" s="299"/>
      <c r="E22" s="293" t="s">
        <v>168</v>
      </c>
      <c r="F22" s="294">
        <v>10.0</v>
      </c>
      <c r="H22" s="293" t="s">
        <v>168</v>
      </c>
      <c r="I22" s="294">
        <v>10.0</v>
      </c>
      <c r="K22" s="293" t="s">
        <v>168</v>
      </c>
      <c r="L22" s="294">
        <v>10.0</v>
      </c>
    </row>
    <row r="23">
      <c r="A23" s="292"/>
      <c r="B23" s="293" t="s">
        <v>169</v>
      </c>
      <c r="C23" s="296">
        <v>0.8</v>
      </c>
      <c r="E23" s="293" t="s">
        <v>169</v>
      </c>
      <c r="F23" s="296">
        <v>0.8</v>
      </c>
      <c r="H23" s="293" t="s">
        <v>169</v>
      </c>
      <c r="I23" s="296">
        <v>0.9</v>
      </c>
      <c r="K23" s="293" t="s">
        <v>169</v>
      </c>
      <c r="L23" s="296">
        <v>1.0</v>
      </c>
    </row>
    <row r="24">
      <c r="B24" s="289" t="s">
        <v>170</v>
      </c>
      <c r="C24" s="296">
        <v>377.1</v>
      </c>
      <c r="E24" s="289" t="s">
        <v>170</v>
      </c>
      <c r="F24" s="296">
        <v>376.8</v>
      </c>
      <c r="H24" s="289" t="s">
        <v>170</v>
      </c>
      <c r="I24" s="296">
        <v>376.5</v>
      </c>
      <c r="K24" s="289" t="s">
        <v>170</v>
      </c>
      <c r="L24" s="296">
        <v>376.2</v>
      </c>
    </row>
    <row r="25">
      <c r="B25" s="292"/>
      <c r="E25" s="292"/>
      <c r="H25" s="292"/>
      <c r="K25" s="292"/>
    </row>
    <row r="26">
      <c r="B26" s="292"/>
      <c r="E26" s="292"/>
      <c r="H26" s="292"/>
      <c r="K26" s="292"/>
    </row>
    <row r="27">
      <c r="B27" s="287" t="s">
        <v>175</v>
      </c>
      <c r="C27" s="117"/>
      <c r="E27" s="287" t="s">
        <v>176</v>
      </c>
      <c r="F27" s="117"/>
      <c r="H27" s="287" t="s">
        <v>177</v>
      </c>
      <c r="I27" s="117"/>
      <c r="K27" s="287" t="s">
        <v>178</v>
      </c>
      <c r="L27" s="117"/>
    </row>
    <row r="28">
      <c r="B28" s="289" t="s">
        <v>165</v>
      </c>
      <c r="C28" s="290">
        <f>1.4+10.92+(3*3.1)+9.18+1.4</f>
        <v>32.2</v>
      </c>
      <c r="E28" s="289" t="s">
        <v>165</v>
      </c>
      <c r="F28" s="290">
        <f>1.4+10.92+(4*3.1)+9.18+1.4</f>
        <v>35.3</v>
      </c>
      <c r="H28" s="289" t="s">
        <v>165</v>
      </c>
      <c r="I28" s="290">
        <f>1.4+10.92+(5*3.1)+9.18+1.4</f>
        <v>38.4</v>
      </c>
      <c r="K28" s="289" t="s">
        <v>165</v>
      </c>
      <c r="L28" s="290">
        <f>1.4+10.92+(6*3.1)+9.18+1.4</f>
        <v>41.5</v>
      </c>
    </row>
    <row r="29">
      <c r="B29" s="293" t="s">
        <v>166</v>
      </c>
      <c r="C29" s="291">
        <f>13362.01/(1.73*380*0.92)</f>
        <v>22.09297827</v>
      </c>
      <c r="E29" s="293" t="s">
        <v>166</v>
      </c>
      <c r="F29" s="291">
        <f>13362.01/(1.73*380*0.92)</f>
        <v>22.09297827</v>
      </c>
      <c r="H29" s="293" t="s">
        <v>166</v>
      </c>
      <c r="I29" s="291">
        <f>13362.01/(1.73*380*0.92)</f>
        <v>22.09297827</v>
      </c>
      <c r="K29" s="293" t="s">
        <v>166</v>
      </c>
      <c r="L29" s="291">
        <f>13362.01/(1.73*380*0.92)</f>
        <v>22.09297827</v>
      </c>
    </row>
    <row r="30">
      <c r="B30" s="293" t="s">
        <v>168</v>
      </c>
      <c r="C30" s="294">
        <v>10.0</v>
      </c>
      <c r="E30" s="293" t="s">
        <v>168</v>
      </c>
      <c r="F30" s="294">
        <v>10.0</v>
      </c>
      <c r="H30" s="293" t="s">
        <v>168</v>
      </c>
      <c r="I30" s="294">
        <v>10.0</v>
      </c>
      <c r="K30" s="293" t="s">
        <v>168</v>
      </c>
      <c r="L30" s="294">
        <v>10.0</v>
      </c>
    </row>
    <row r="31">
      <c r="B31" s="293" t="s">
        <v>169</v>
      </c>
      <c r="C31" s="296">
        <v>0.8</v>
      </c>
      <c r="E31" s="293" t="s">
        <v>169</v>
      </c>
      <c r="F31" s="296">
        <v>0.9</v>
      </c>
      <c r="H31" s="293" t="s">
        <v>169</v>
      </c>
      <c r="I31" s="296">
        <v>1.0</v>
      </c>
      <c r="K31" s="293" t="s">
        <v>169</v>
      </c>
      <c r="L31" s="296">
        <v>1.1</v>
      </c>
    </row>
    <row r="32">
      <c r="B32" s="289" t="s">
        <v>179</v>
      </c>
      <c r="C32" s="296">
        <v>376.8</v>
      </c>
      <c r="E32" s="289" t="s">
        <v>179</v>
      </c>
      <c r="F32" s="296">
        <v>376.5</v>
      </c>
      <c r="H32" s="289" t="s">
        <v>179</v>
      </c>
      <c r="I32" s="296">
        <v>376.2</v>
      </c>
      <c r="K32" s="289" t="s">
        <v>179</v>
      </c>
      <c r="L32" s="296">
        <v>375.9</v>
      </c>
    </row>
    <row r="36">
      <c r="B36" s="287" t="s">
        <v>180</v>
      </c>
      <c r="C36" s="117"/>
    </row>
    <row r="37">
      <c r="B37" s="289" t="s">
        <v>165</v>
      </c>
      <c r="C37" s="296">
        <f>1.7+1.73+2.57</f>
        <v>6</v>
      </c>
    </row>
    <row r="38">
      <c r="B38" s="293" t="s">
        <v>166</v>
      </c>
      <c r="C38" s="291">
        <v>7.6</v>
      </c>
    </row>
    <row r="39">
      <c r="B39" s="293" t="s">
        <v>168</v>
      </c>
      <c r="C39" s="294">
        <v>10.0</v>
      </c>
    </row>
    <row r="40">
      <c r="B40" s="293" t="s">
        <v>169</v>
      </c>
      <c r="C40" s="296">
        <v>0.1</v>
      </c>
    </row>
    <row r="41">
      <c r="B41" s="289" t="s">
        <v>179</v>
      </c>
      <c r="C41" s="296">
        <v>379.8</v>
      </c>
    </row>
  </sheetData>
  <mergeCells count="14">
    <mergeCell ref="H19:I19"/>
    <mergeCell ref="K19:L19"/>
    <mergeCell ref="B27:C27"/>
    <mergeCell ref="E27:F27"/>
    <mergeCell ref="H27:I27"/>
    <mergeCell ref="K27:L27"/>
    <mergeCell ref="B36:C36"/>
    <mergeCell ref="B12:C12"/>
    <mergeCell ref="E12:F12"/>
    <mergeCell ref="H12:I12"/>
    <mergeCell ref="K12:L12"/>
    <mergeCell ref="N12:O12"/>
    <mergeCell ref="B19:C19"/>
    <mergeCell ref="E19:F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28.57"/>
    <col customWidth="1" min="3" max="3" width="17.43"/>
    <col customWidth="1" min="5" max="6" width="18.29"/>
    <col customWidth="1" min="14" max="14" width="60.0"/>
    <col customWidth="1" min="15" max="15" width="28.57"/>
    <col customWidth="1" min="16" max="16" width="17.43"/>
  </cols>
  <sheetData>
    <row r="1">
      <c r="A1" s="300" t="s">
        <v>181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/>
      <c r="M1" s="301"/>
      <c r="N1" s="301"/>
    </row>
    <row r="2">
      <c r="A2" s="302" t="s">
        <v>182</v>
      </c>
      <c r="B2" s="302" t="s">
        <v>183</v>
      </c>
      <c r="C2" s="302" t="s">
        <v>184</v>
      </c>
      <c r="D2" s="302" t="s">
        <v>185</v>
      </c>
      <c r="E2" s="302" t="s">
        <v>186</v>
      </c>
      <c r="F2" s="302" t="s">
        <v>187</v>
      </c>
      <c r="G2" s="302" t="s">
        <v>188</v>
      </c>
      <c r="H2" s="302" t="s">
        <v>189</v>
      </c>
      <c r="I2" s="302" t="s">
        <v>89</v>
      </c>
      <c r="J2" s="302" t="s">
        <v>190</v>
      </c>
      <c r="K2" s="302" t="s">
        <v>191</v>
      </c>
      <c r="L2" s="302" t="s">
        <v>192</v>
      </c>
      <c r="M2" s="301"/>
      <c r="N2" s="301"/>
    </row>
    <row r="3">
      <c r="A3" s="303">
        <v>4.0</v>
      </c>
      <c r="B3" s="303">
        <v>3.0</v>
      </c>
      <c r="C3" s="303">
        <v>49408.84</v>
      </c>
      <c r="D3" s="303" t="s">
        <v>193</v>
      </c>
      <c r="E3" s="303" t="s">
        <v>194</v>
      </c>
      <c r="F3" s="303" t="s">
        <v>195</v>
      </c>
      <c r="G3" s="303">
        <v>16.0</v>
      </c>
      <c r="H3" s="303" t="s">
        <v>196</v>
      </c>
      <c r="I3" s="303">
        <v>100.0</v>
      </c>
      <c r="J3" s="303" t="s">
        <v>197</v>
      </c>
      <c r="K3" s="303">
        <v>300.0</v>
      </c>
      <c r="L3" s="303">
        <v>50.0</v>
      </c>
      <c r="N3" s="121" t="s">
        <v>198</v>
      </c>
    </row>
    <row r="4">
      <c r="N4" s="121">
        <v>49408.84</v>
      </c>
    </row>
    <row r="6">
      <c r="A6" s="300" t="s">
        <v>199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N6" s="287" t="s">
        <v>200</v>
      </c>
      <c r="O6" s="116"/>
      <c r="P6" s="116"/>
      <c r="Q6" s="117"/>
    </row>
    <row r="7">
      <c r="A7" s="302" t="s">
        <v>182</v>
      </c>
      <c r="B7" s="302" t="s">
        <v>183</v>
      </c>
      <c r="C7" s="302" t="s">
        <v>184</v>
      </c>
      <c r="D7" s="302" t="s">
        <v>185</v>
      </c>
      <c r="E7" s="302" t="s">
        <v>186</v>
      </c>
      <c r="F7" s="302" t="s">
        <v>187</v>
      </c>
      <c r="G7" s="302" t="s">
        <v>188</v>
      </c>
      <c r="H7" s="302" t="s">
        <v>189</v>
      </c>
      <c r="I7" s="302" t="s">
        <v>89</v>
      </c>
      <c r="J7" s="302" t="s">
        <v>201</v>
      </c>
      <c r="K7" s="302"/>
      <c r="L7" s="302"/>
      <c r="N7" s="118" t="s">
        <v>202</v>
      </c>
      <c r="O7" s="121" t="s">
        <v>203</v>
      </c>
      <c r="P7" s="121" t="s">
        <v>204</v>
      </c>
      <c r="Q7" s="121" t="s">
        <v>205</v>
      </c>
    </row>
    <row r="8">
      <c r="A8" s="303">
        <v>4.0</v>
      </c>
      <c r="B8" s="303">
        <v>3.0</v>
      </c>
      <c r="C8" s="303">
        <v>7844.4</v>
      </c>
      <c r="D8" s="304">
        <v>8716.0</v>
      </c>
      <c r="E8" s="303" t="s">
        <v>206</v>
      </c>
      <c r="F8" s="303" t="s">
        <v>207</v>
      </c>
      <c r="G8" s="303">
        <v>6.0</v>
      </c>
      <c r="H8" s="303" t="s">
        <v>208</v>
      </c>
      <c r="I8" s="303">
        <v>40.0</v>
      </c>
      <c r="J8" s="303" t="s">
        <v>209</v>
      </c>
      <c r="K8" s="303"/>
      <c r="L8" s="303"/>
      <c r="N8" s="296">
        <v>20380.8</v>
      </c>
      <c r="O8" s="296">
        <v>7844.4</v>
      </c>
      <c r="P8" s="296">
        <v>9914.4</v>
      </c>
      <c r="Q8" s="290">
        <f>SUM(N8:P8)</f>
        <v>38139.6</v>
      </c>
    </row>
    <row r="10">
      <c r="N10" s="287" t="s">
        <v>210</v>
      </c>
      <c r="O10" s="116"/>
      <c r="P10" s="117"/>
    </row>
    <row r="11">
      <c r="A11" s="300" t="s">
        <v>211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N11" s="121" t="s">
        <v>167</v>
      </c>
      <c r="O11" s="121" t="s">
        <v>212</v>
      </c>
      <c r="P11" s="121" t="s">
        <v>213</v>
      </c>
    </row>
    <row r="12">
      <c r="A12" s="302" t="s">
        <v>182</v>
      </c>
      <c r="B12" s="302" t="s">
        <v>183</v>
      </c>
      <c r="C12" s="305" t="s">
        <v>184</v>
      </c>
      <c r="D12" s="302" t="s">
        <v>185</v>
      </c>
      <c r="E12" s="302" t="s">
        <v>186</v>
      </c>
      <c r="F12" s="302" t="s">
        <v>187</v>
      </c>
      <c r="G12" s="302" t="s">
        <v>188</v>
      </c>
      <c r="H12" s="302" t="s">
        <v>189</v>
      </c>
      <c r="I12" s="302" t="s">
        <v>89</v>
      </c>
      <c r="J12" s="302" t="s">
        <v>201</v>
      </c>
      <c r="K12" s="302"/>
      <c r="L12" s="302"/>
      <c r="N12" s="290">
        <f>Q8/(1.73*380*0.92)</f>
        <v>63.0606738</v>
      </c>
      <c r="O12" s="296" t="s">
        <v>214</v>
      </c>
      <c r="P12" s="296">
        <v>0.403</v>
      </c>
    </row>
    <row r="13">
      <c r="A13" s="303">
        <v>4.0</v>
      </c>
      <c r="B13" s="306">
        <v>3.0</v>
      </c>
      <c r="C13" s="121">
        <v>9914.4</v>
      </c>
      <c r="D13" s="307">
        <v>11016.0</v>
      </c>
      <c r="E13" s="303" t="s">
        <v>206</v>
      </c>
      <c r="F13" s="303" t="s">
        <v>207</v>
      </c>
      <c r="G13" s="303">
        <v>6.0</v>
      </c>
      <c r="H13" s="303" t="s">
        <v>208</v>
      </c>
      <c r="I13" s="303">
        <v>40.0</v>
      </c>
      <c r="J13" s="303" t="s">
        <v>209</v>
      </c>
      <c r="K13" s="303"/>
      <c r="L13" s="303"/>
    </row>
    <row r="16">
      <c r="A16" s="300" t="s">
        <v>215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</row>
    <row r="17">
      <c r="A17" s="302" t="s">
        <v>182</v>
      </c>
      <c r="B17" s="302" t="s">
        <v>183</v>
      </c>
      <c r="C17" s="302" t="s">
        <v>184</v>
      </c>
      <c r="D17" s="302" t="s">
        <v>185</v>
      </c>
      <c r="E17" s="302" t="s">
        <v>186</v>
      </c>
      <c r="F17" s="302" t="s">
        <v>187</v>
      </c>
      <c r="G17" s="302" t="s">
        <v>188</v>
      </c>
      <c r="H17" s="302" t="s">
        <v>189</v>
      </c>
      <c r="I17" s="302" t="s">
        <v>89</v>
      </c>
      <c r="J17" s="302" t="s">
        <v>201</v>
      </c>
      <c r="K17" s="302"/>
      <c r="L17" s="302"/>
    </row>
    <row r="18">
      <c r="A18" s="303">
        <v>4.0</v>
      </c>
      <c r="B18" s="303">
        <v>3.0</v>
      </c>
      <c r="C18" s="303">
        <v>20388.8</v>
      </c>
      <c r="D18" s="308">
        <f>13602.01*8</f>
        <v>108816.08</v>
      </c>
      <c r="E18" s="303" t="s">
        <v>206</v>
      </c>
      <c r="F18" s="303" t="s">
        <v>207</v>
      </c>
      <c r="G18" s="303">
        <v>6.0</v>
      </c>
      <c r="H18" s="303" t="s">
        <v>208</v>
      </c>
      <c r="I18" s="303">
        <v>40.0</v>
      </c>
      <c r="J18" s="303" t="s">
        <v>209</v>
      </c>
      <c r="K18" s="303"/>
      <c r="L18" s="303"/>
    </row>
    <row r="21">
      <c r="A21" s="300" t="s">
        <v>216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7"/>
    </row>
    <row r="22">
      <c r="A22" s="302" t="s">
        <v>182</v>
      </c>
      <c r="B22" s="302" t="s">
        <v>183</v>
      </c>
      <c r="C22" s="302" t="s">
        <v>184</v>
      </c>
      <c r="D22" s="302" t="s">
        <v>185</v>
      </c>
      <c r="E22" s="302" t="s">
        <v>186</v>
      </c>
      <c r="F22" s="302" t="s">
        <v>187</v>
      </c>
      <c r="G22" s="302" t="s">
        <v>188</v>
      </c>
      <c r="H22" s="302" t="s">
        <v>189</v>
      </c>
      <c r="I22" s="302" t="s">
        <v>89</v>
      </c>
      <c r="J22" s="302" t="s">
        <v>201</v>
      </c>
      <c r="K22" s="302"/>
      <c r="L22" s="302"/>
    </row>
    <row r="23">
      <c r="A23" s="303">
        <v>4.0</v>
      </c>
      <c r="B23" s="303">
        <v>3.0</v>
      </c>
      <c r="C23" s="303">
        <v>11269.0</v>
      </c>
      <c r="D23" s="308">
        <v>18381.4</v>
      </c>
      <c r="E23" s="303" t="s">
        <v>206</v>
      </c>
      <c r="F23" s="303" t="s">
        <v>207</v>
      </c>
      <c r="G23" s="303">
        <v>6.0</v>
      </c>
      <c r="H23" s="303" t="s">
        <v>208</v>
      </c>
      <c r="I23" s="303">
        <v>40.0</v>
      </c>
      <c r="J23" s="303" t="s">
        <v>209</v>
      </c>
      <c r="K23" s="303"/>
      <c r="L23" s="303"/>
    </row>
  </sheetData>
  <mergeCells count="7">
    <mergeCell ref="A1:L1"/>
    <mergeCell ref="A6:L6"/>
    <mergeCell ref="N6:Q6"/>
    <mergeCell ref="N10:P10"/>
    <mergeCell ref="A11:L11"/>
    <mergeCell ref="A16:L16"/>
    <mergeCell ref="A21:L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3.14"/>
    <col customWidth="1" min="3" max="4" width="17.29"/>
    <col customWidth="1" min="5" max="5" width="20.0"/>
    <col customWidth="1" min="6" max="6" width="32.86"/>
    <col customWidth="1" min="7" max="7" width="17.57"/>
    <col customWidth="1" min="8" max="8" width="24.86"/>
    <col customWidth="1" min="9" max="9" width="30.43"/>
  </cols>
  <sheetData>
    <row r="1">
      <c r="A1" s="309" t="s">
        <v>217</v>
      </c>
      <c r="B1" s="309" t="s">
        <v>218</v>
      </c>
      <c r="C1" s="309" t="s">
        <v>219</v>
      </c>
      <c r="D1" s="309" t="s">
        <v>220</v>
      </c>
      <c r="E1" s="309" t="s">
        <v>221</v>
      </c>
      <c r="F1" s="309" t="s">
        <v>222</v>
      </c>
      <c r="G1" s="309" t="s">
        <v>223</v>
      </c>
      <c r="H1" s="309" t="s">
        <v>224</v>
      </c>
      <c r="I1" s="309" t="s">
        <v>225</v>
      </c>
    </row>
    <row r="2">
      <c r="A2" s="310" t="s">
        <v>226</v>
      </c>
      <c r="B2" s="310"/>
      <c r="C2" s="310"/>
      <c r="D2" s="301"/>
      <c r="E2" s="311">
        <v>2.5</v>
      </c>
      <c r="F2" s="310">
        <v>0.75</v>
      </c>
      <c r="G2" s="312">
        <v>2.5</v>
      </c>
      <c r="H2" s="313" t="s">
        <v>65</v>
      </c>
      <c r="I2" s="313"/>
    </row>
    <row r="3">
      <c r="A3" s="310" t="s">
        <v>227</v>
      </c>
      <c r="B3" s="310"/>
      <c r="C3" s="310"/>
      <c r="D3" s="301"/>
      <c r="E3" s="311">
        <v>2.5</v>
      </c>
      <c r="F3" s="310">
        <v>0.75</v>
      </c>
      <c r="G3" s="312">
        <v>2.5</v>
      </c>
      <c r="H3" s="313" t="s">
        <v>65</v>
      </c>
      <c r="I3" s="313"/>
    </row>
    <row r="4">
      <c r="A4" s="310" t="s">
        <v>228</v>
      </c>
      <c r="B4" s="310"/>
      <c r="C4" s="310"/>
      <c r="D4" s="301"/>
      <c r="E4" s="311">
        <v>6.0</v>
      </c>
      <c r="F4" s="310">
        <v>6.0</v>
      </c>
      <c r="G4" s="312">
        <v>6.0</v>
      </c>
      <c r="H4" s="313" t="s">
        <v>70</v>
      </c>
      <c r="I4" s="313"/>
    </row>
    <row r="5">
      <c r="A5" s="310" t="s">
        <v>229</v>
      </c>
      <c r="B5" s="301">
        <f>84.29+123.68+64.28</f>
        <v>272.25</v>
      </c>
      <c r="C5" s="310">
        <f t="shared" ref="C5:C6" si="1">220*0.04</f>
        <v>8.8</v>
      </c>
      <c r="D5" s="301">
        <f t="shared" ref="D5:D6" si="2">(C5/B5)*1000</f>
        <v>32.32323232</v>
      </c>
      <c r="E5" s="311">
        <v>2.5</v>
      </c>
      <c r="F5" s="310">
        <v>1.5</v>
      </c>
      <c r="G5" s="312">
        <v>2.5</v>
      </c>
      <c r="H5" s="313">
        <v>17.26</v>
      </c>
      <c r="I5" s="313"/>
    </row>
    <row r="6">
      <c r="A6" s="310" t="s">
        <v>230</v>
      </c>
      <c r="B6" s="310">
        <v>47.3432</v>
      </c>
      <c r="C6" s="310">
        <f t="shared" si="1"/>
        <v>8.8</v>
      </c>
      <c r="D6" s="301">
        <f t="shared" si="2"/>
        <v>185.8767468</v>
      </c>
      <c r="E6" s="311">
        <v>2.5</v>
      </c>
      <c r="F6" s="310">
        <v>0.75</v>
      </c>
      <c r="G6" s="312">
        <v>2.5</v>
      </c>
      <c r="H6" s="314">
        <v>9.86</v>
      </c>
      <c r="I6" s="314"/>
    </row>
    <row r="7">
      <c r="A7" s="310" t="s">
        <v>231</v>
      </c>
      <c r="B7" s="301"/>
      <c r="C7" s="301"/>
      <c r="D7" s="301"/>
      <c r="E7" s="311">
        <v>1.5</v>
      </c>
      <c r="F7" s="310">
        <v>1.0</v>
      </c>
      <c r="G7" s="312">
        <v>1.5</v>
      </c>
      <c r="H7" s="312">
        <v>11.18</v>
      </c>
      <c r="I7" s="312"/>
    </row>
    <row r="8">
      <c r="A8" s="310" t="s">
        <v>232</v>
      </c>
      <c r="B8" s="301"/>
      <c r="C8" s="301"/>
      <c r="D8" s="301"/>
      <c r="E8" s="311">
        <v>2.5</v>
      </c>
      <c r="F8" s="310">
        <v>1.0</v>
      </c>
      <c r="G8" s="312">
        <v>2.5</v>
      </c>
      <c r="H8" s="314">
        <v>11.51</v>
      </c>
      <c r="I8" s="314"/>
    </row>
    <row r="9">
      <c r="A9" s="310" t="s">
        <v>233</v>
      </c>
      <c r="B9" s="301"/>
      <c r="C9" s="301"/>
      <c r="D9" s="301"/>
      <c r="E9" s="311">
        <v>2.5</v>
      </c>
      <c r="F9" s="310">
        <v>0.75</v>
      </c>
      <c r="G9" s="312">
        <v>2.5</v>
      </c>
      <c r="H9" s="312">
        <v>10.69</v>
      </c>
      <c r="I9" s="312"/>
    </row>
    <row r="10">
      <c r="A10" s="301"/>
      <c r="B10" s="301"/>
      <c r="C10" s="301"/>
      <c r="D10" s="301"/>
      <c r="E10" s="301"/>
      <c r="F10" s="301"/>
      <c r="G10" s="301"/>
      <c r="H10" s="301"/>
      <c r="I10" s="301"/>
    </row>
    <row r="11">
      <c r="A11" s="301"/>
      <c r="B11" s="301"/>
      <c r="C11" s="301"/>
      <c r="D11" s="301"/>
      <c r="E11" s="301"/>
      <c r="F11" s="301"/>
      <c r="G11" s="301"/>
      <c r="H11" s="301"/>
      <c r="I11" s="301"/>
    </row>
    <row r="12">
      <c r="A12" s="301"/>
      <c r="B12" s="301"/>
      <c r="C12" s="301"/>
      <c r="D12" s="301"/>
      <c r="E12" s="301"/>
      <c r="F12" s="301"/>
      <c r="G12" s="301"/>
      <c r="H12" s="301"/>
      <c r="I12" s="301"/>
    </row>
    <row r="13">
      <c r="A13" s="301"/>
      <c r="B13" s="301"/>
      <c r="C13" s="301"/>
      <c r="D13" s="301"/>
      <c r="E13" s="301"/>
      <c r="F13" s="301"/>
      <c r="G13" s="301"/>
      <c r="H13" s="301"/>
      <c r="I13" s="301"/>
    </row>
    <row r="14">
      <c r="A14" s="310"/>
      <c r="B14" s="310"/>
      <c r="C14" s="310"/>
      <c r="D14" s="301"/>
      <c r="E14" s="301"/>
      <c r="F14" s="301"/>
      <c r="G14" s="301"/>
      <c r="H14" s="301"/>
      <c r="I14" s="301"/>
    </row>
    <row r="15">
      <c r="A15" s="301"/>
      <c r="B15" s="301"/>
      <c r="C15" s="301"/>
      <c r="D15" s="301"/>
      <c r="E15" s="301"/>
      <c r="F15" s="301"/>
      <c r="G15" s="301"/>
      <c r="H15" s="301"/>
      <c r="I15" s="301"/>
    </row>
    <row r="16">
      <c r="A16" s="301"/>
      <c r="B16" s="301"/>
      <c r="C16" s="301"/>
      <c r="D16" s="301"/>
      <c r="E16" s="301"/>
      <c r="F16" s="301"/>
      <c r="G16" s="301"/>
      <c r="H16" s="301"/>
      <c r="I16" s="301"/>
    </row>
    <row r="17">
      <c r="A17" s="301"/>
      <c r="B17" s="301"/>
      <c r="C17" s="301"/>
      <c r="D17" s="301"/>
      <c r="E17" s="301"/>
      <c r="F17" s="301"/>
      <c r="G17" s="301"/>
      <c r="H17" s="301"/>
      <c r="I17" s="301"/>
    </row>
    <row r="18">
      <c r="A18" s="301"/>
      <c r="B18" s="301"/>
      <c r="C18" s="301"/>
      <c r="D18" s="301"/>
      <c r="E18" s="301"/>
      <c r="F18" s="301"/>
      <c r="G18" s="301"/>
      <c r="H18" s="301"/>
      <c r="I18" s="301"/>
    </row>
    <row r="19">
      <c r="A19" s="301"/>
      <c r="B19" s="301"/>
      <c r="C19" s="301"/>
      <c r="D19" s="301"/>
      <c r="E19" s="301"/>
      <c r="F19" s="301"/>
      <c r="G19" s="301"/>
      <c r="H19" s="301"/>
      <c r="I19" s="301"/>
    </row>
    <row r="20">
      <c r="A20" s="301"/>
      <c r="B20" s="301"/>
      <c r="C20" s="301"/>
      <c r="D20" s="301"/>
      <c r="E20" s="301"/>
      <c r="F20" s="301"/>
      <c r="G20" s="301"/>
      <c r="H20" s="301"/>
      <c r="I20" s="301"/>
    </row>
    <row r="21">
      <c r="A21" s="301"/>
      <c r="B21" s="301"/>
      <c r="C21" s="301"/>
      <c r="D21" s="301"/>
      <c r="E21" s="301"/>
      <c r="F21" s="301"/>
      <c r="G21" s="301"/>
      <c r="H21" s="301"/>
      <c r="I21" s="301"/>
    </row>
    <row r="22">
      <c r="A22" s="301"/>
      <c r="B22" s="301"/>
      <c r="C22" s="301"/>
      <c r="D22" s="301"/>
      <c r="E22" s="301"/>
      <c r="F22" s="301"/>
      <c r="G22" s="301"/>
      <c r="H22" s="301"/>
      <c r="I22" s="301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  <col customWidth="1" min="4" max="4" width="2.86"/>
    <col customWidth="1" min="5" max="5" width="16.0"/>
  </cols>
  <sheetData>
    <row r="1">
      <c r="A1" s="310" t="s">
        <v>234</v>
      </c>
      <c r="B1" s="310" t="s">
        <v>235</v>
      </c>
      <c r="C1" s="310" t="s">
        <v>236</v>
      </c>
      <c r="D1" s="315"/>
      <c r="E1" s="310" t="s">
        <v>237</v>
      </c>
      <c r="F1" s="310" t="s">
        <v>238</v>
      </c>
      <c r="G1" s="310" t="s">
        <v>239</v>
      </c>
      <c r="H1" s="301"/>
      <c r="I1" s="301"/>
      <c r="J1" s="301"/>
      <c r="K1" s="301"/>
    </row>
    <row r="2">
      <c r="A2" s="310">
        <v>1.5</v>
      </c>
      <c r="B2" s="310">
        <v>2.9</v>
      </c>
      <c r="C2" s="301">
        <f t="shared" ref="C2:C5" si="1">((B2/2)^2)*PI()</f>
        <v>6.605198554</v>
      </c>
      <c r="D2" s="315"/>
      <c r="E2" s="310" t="s">
        <v>240</v>
      </c>
      <c r="F2" s="301">
        <f>2*C2+4*C3+1*C5</f>
        <v>65.43152099</v>
      </c>
      <c r="G2" s="310">
        <v>20.0</v>
      </c>
    </row>
    <row r="3">
      <c r="A3" s="310">
        <v>2.5</v>
      </c>
      <c r="B3" s="310">
        <v>3.4</v>
      </c>
      <c r="C3" s="301">
        <f t="shared" si="1"/>
        <v>9.079202769</v>
      </c>
      <c r="D3" s="315"/>
      <c r="E3" s="310" t="s">
        <v>241</v>
      </c>
      <c r="F3" s="301">
        <f>4*C2+2*C3+1*C5</f>
        <v>60.48351256</v>
      </c>
      <c r="G3" s="310">
        <v>20.0</v>
      </c>
    </row>
    <row r="4">
      <c r="A4" s="310">
        <v>4.0</v>
      </c>
      <c r="B4" s="310">
        <v>4.0</v>
      </c>
      <c r="C4" s="301">
        <f t="shared" si="1"/>
        <v>12.56637061</v>
      </c>
      <c r="D4" s="315"/>
      <c r="E4" s="310" t="s">
        <v>90</v>
      </c>
      <c r="F4" s="310">
        <f>3*C5</f>
        <v>47.71293843</v>
      </c>
      <c r="G4" s="310">
        <v>20.0</v>
      </c>
    </row>
    <row r="5">
      <c r="A5" s="310">
        <v>6.0</v>
      </c>
      <c r="B5" s="310">
        <v>4.5</v>
      </c>
      <c r="C5" s="301">
        <f t="shared" si="1"/>
        <v>15.90431281</v>
      </c>
      <c r="D5" s="315"/>
      <c r="E5" s="310" t="s">
        <v>242</v>
      </c>
      <c r="F5" s="310">
        <f>5*C5</f>
        <v>79.52156404</v>
      </c>
      <c r="G5" s="310">
        <v>25.0</v>
      </c>
    </row>
    <row r="6">
      <c r="A6" s="301"/>
      <c r="D6" s="315"/>
      <c r="E6" s="310" t="s">
        <v>243</v>
      </c>
      <c r="F6" s="301"/>
      <c r="G6" s="310">
        <v>32.0</v>
      </c>
    </row>
    <row r="7">
      <c r="A7" s="301"/>
      <c r="D7" s="315"/>
      <c r="E7" s="301"/>
      <c r="F7" s="301"/>
      <c r="G7" s="301"/>
    </row>
    <row r="8">
      <c r="A8" s="301"/>
      <c r="D8" s="315"/>
      <c r="E8" s="301"/>
      <c r="F8" s="301"/>
      <c r="G8" s="301"/>
    </row>
    <row r="9">
      <c r="A9" s="301"/>
      <c r="D9" s="315"/>
      <c r="E9" s="301"/>
      <c r="F9" s="301"/>
      <c r="G9" s="301"/>
    </row>
    <row r="10">
      <c r="A10" s="301"/>
      <c r="D10" s="315"/>
      <c r="E10" s="301"/>
      <c r="F10" s="301"/>
      <c r="G10" s="301"/>
    </row>
    <row r="11">
      <c r="A11" s="301"/>
      <c r="D11" s="315"/>
      <c r="E11" s="301"/>
      <c r="F11" s="301"/>
      <c r="G11" s="301"/>
    </row>
    <row r="12">
      <c r="A12" s="301"/>
      <c r="D12" s="315"/>
      <c r="E12" s="301"/>
      <c r="F12" s="301"/>
      <c r="G12" s="301"/>
    </row>
    <row r="13">
      <c r="A13" s="301"/>
      <c r="D13" s="315"/>
      <c r="E13" s="301"/>
      <c r="F13" s="301"/>
      <c r="G13" s="301"/>
    </row>
    <row r="14">
      <c r="A14" s="301"/>
      <c r="D14" s="315"/>
      <c r="E14" s="301"/>
      <c r="F14" s="301"/>
      <c r="G14" s="301"/>
    </row>
    <row r="15">
      <c r="A15" s="301"/>
      <c r="D15" s="315"/>
      <c r="E15" s="301"/>
      <c r="F15" s="301"/>
      <c r="G15" s="301"/>
    </row>
    <row r="16">
      <c r="A16" s="301"/>
      <c r="D16" s="315"/>
      <c r="E16" s="301"/>
      <c r="F16" s="301"/>
      <c r="G16" s="301"/>
    </row>
    <row r="17">
      <c r="A17" s="301"/>
      <c r="D17" s="315"/>
      <c r="E17" s="301"/>
      <c r="F17" s="301"/>
      <c r="G17" s="301"/>
    </row>
    <row r="18">
      <c r="D18" s="315"/>
      <c r="E18" s="301"/>
      <c r="F18" s="301"/>
      <c r="G18" s="301"/>
    </row>
    <row r="19">
      <c r="D19" s="315"/>
      <c r="E19" s="301"/>
      <c r="F19" s="301"/>
      <c r="G19" s="301"/>
    </row>
    <row r="20">
      <c r="D20" s="315"/>
    </row>
    <row r="21">
      <c r="D21" s="315"/>
    </row>
    <row r="22">
      <c r="D22" s="315"/>
    </row>
    <row r="23">
      <c r="D23" s="315"/>
    </row>
    <row r="24">
      <c r="D24" s="315"/>
    </row>
    <row r="25">
      <c r="D25" s="315"/>
    </row>
    <row r="26">
      <c r="D26" s="315"/>
    </row>
    <row r="27">
      <c r="D27" s="315"/>
    </row>
    <row r="28">
      <c r="D28" s="315"/>
    </row>
    <row r="29">
      <c r="D29" s="315"/>
    </row>
    <row r="30">
      <c r="D30" s="315"/>
    </row>
    <row r="31">
      <c r="D31" s="315"/>
    </row>
    <row r="32">
      <c r="D32" s="315"/>
    </row>
    <row r="33">
      <c r="D33" s="315"/>
    </row>
    <row r="34">
      <c r="D34" s="315"/>
    </row>
    <row r="35">
      <c r="D35" s="315"/>
    </row>
    <row r="36">
      <c r="D36" s="315"/>
    </row>
    <row r="37">
      <c r="D37" s="315"/>
    </row>
    <row r="38">
      <c r="D38" s="315"/>
    </row>
    <row r="39">
      <c r="D39" s="315"/>
    </row>
    <row r="40">
      <c r="D40" s="315"/>
    </row>
    <row r="41">
      <c r="D41" s="315"/>
    </row>
    <row r="42">
      <c r="D42" s="315"/>
    </row>
    <row r="43">
      <c r="D43" s="315"/>
    </row>
    <row r="44">
      <c r="D44" s="315"/>
    </row>
    <row r="45">
      <c r="D45" s="315"/>
    </row>
    <row r="46">
      <c r="D46" s="315"/>
    </row>
    <row r="47">
      <c r="D47" s="315"/>
    </row>
    <row r="48">
      <c r="D48" s="315"/>
    </row>
    <row r="49">
      <c r="D49" s="315"/>
    </row>
    <row r="50">
      <c r="D50" s="315"/>
    </row>
    <row r="51">
      <c r="D51" s="315"/>
    </row>
    <row r="52">
      <c r="D52" s="315"/>
    </row>
    <row r="53">
      <c r="D53" s="315"/>
    </row>
    <row r="54">
      <c r="D54" s="315"/>
    </row>
    <row r="55">
      <c r="D55" s="315"/>
    </row>
    <row r="56">
      <c r="D56" s="315"/>
    </row>
    <row r="57">
      <c r="D57" s="315"/>
    </row>
    <row r="58">
      <c r="D58" s="315"/>
    </row>
    <row r="59">
      <c r="D59" s="315"/>
    </row>
    <row r="60">
      <c r="D60" s="315"/>
    </row>
    <row r="61">
      <c r="D61" s="315"/>
    </row>
    <row r="62">
      <c r="D62" s="315"/>
    </row>
    <row r="63">
      <c r="D63" s="315"/>
    </row>
    <row r="64">
      <c r="D64" s="315"/>
    </row>
    <row r="65">
      <c r="D65" s="315"/>
    </row>
    <row r="66">
      <c r="D66" s="315"/>
    </row>
    <row r="67">
      <c r="D67" s="315"/>
    </row>
    <row r="68">
      <c r="D68" s="315"/>
    </row>
    <row r="69">
      <c r="D69" s="315"/>
    </row>
    <row r="70">
      <c r="D70" s="315"/>
    </row>
    <row r="71">
      <c r="D71" s="315"/>
    </row>
    <row r="72">
      <c r="D72" s="315"/>
    </row>
    <row r="73">
      <c r="D73" s="315"/>
    </row>
    <row r="74">
      <c r="D74" s="315"/>
    </row>
    <row r="75">
      <c r="D75" s="315"/>
    </row>
    <row r="76">
      <c r="D76" s="315"/>
    </row>
    <row r="77">
      <c r="D77" s="315"/>
    </row>
    <row r="78">
      <c r="D78" s="315"/>
    </row>
    <row r="79">
      <c r="D79" s="315"/>
    </row>
    <row r="80">
      <c r="D80" s="315"/>
    </row>
    <row r="81">
      <c r="D81" s="315"/>
    </row>
    <row r="82">
      <c r="D82" s="315"/>
    </row>
    <row r="83">
      <c r="D83" s="315"/>
    </row>
    <row r="84">
      <c r="D84" s="315"/>
    </row>
    <row r="85">
      <c r="D85" s="315"/>
    </row>
    <row r="86">
      <c r="D86" s="315"/>
    </row>
    <row r="87">
      <c r="D87" s="315"/>
    </row>
    <row r="88">
      <c r="D88" s="315"/>
    </row>
    <row r="89">
      <c r="D89" s="315"/>
    </row>
    <row r="90">
      <c r="D90" s="315"/>
    </row>
    <row r="91">
      <c r="D91" s="315"/>
    </row>
    <row r="92">
      <c r="D92" s="315"/>
    </row>
    <row r="93">
      <c r="D93" s="315"/>
    </row>
    <row r="94">
      <c r="D94" s="315"/>
    </row>
    <row r="95">
      <c r="D95" s="315"/>
    </row>
    <row r="96">
      <c r="D96" s="315"/>
    </row>
    <row r="97">
      <c r="D97" s="315"/>
    </row>
    <row r="98">
      <c r="D98" s="315"/>
    </row>
    <row r="99">
      <c r="D99" s="315"/>
    </row>
    <row r="100">
      <c r="D100" s="315"/>
    </row>
    <row r="101">
      <c r="D101" s="315"/>
    </row>
    <row r="102">
      <c r="D102" s="315"/>
    </row>
    <row r="103">
      <c r="D103" s="315"/>
    </row>
    <row r="104">
      <c r="D104" s="315"/>
    </row>
    <row r="105">
      <c r="D105" s="315"/>
    </row>
    <row r="106">
      <c r="D106" s="315"/>
    </row>
    <row r="107">
      <c r="D107" s="315"/>
    </row>
    <row r="108">
      <c r="D108" s="315"/>
    </row>
    <row r="109">
      <c r="D109" s="315"/>
    </row>
    <row r="110">
      <c r="D110" s="315"/>
    </row>
    <row r="111">
      <c r="D111" s="315"/>
    </row>
    <row r="112">
      <c r="D112" s="315"/>
    </row>
    <row r="113">
      <c r="D113" s="315"/>
    </row>
    <row r="114">
      <c r="D114" s="315"/>
    </row>
    <row r="115">
      <c r="D115" s="315"/>
    </row>
    <row r="116">
      <c r="D116" s="315"/>
    </row>
    <row r="117">
      <c r="D117" s="315"/>
    </row>
    <row r="118">
      <c r="D118" s="315"/>
    </row>
    <row r="119">
      <c r="D119" s="315"/>
    </row>
    <row r="120">
      <c r="D120" s="315"/>
    </row>
    <row r="121">
      <c r="D121" s="315"/>
    </row>
    <row r="122">
      <c r="D122" s="315"/>
    </row>
    <row r="123">
      <c r="D123" s="315"/>
    </row>
    <row r="124">
      <c r="D124" s="315"/>
    </row>
    <row r="125">
      <c r="D125" s="315"/>
    </row>
    <row r="126">
      <c r="D126" s="315"/>
    </row>
    <row r="127">
      <c r="D127" s="315"/>
    </row>
    <row r="128">
      <c r="D128" s="315"/>
    </row>
    <row r="129">
      <c r="D129" s="315"/>
    </row>
    <row r="130">
      <c r="D130" s="315"/>
    </row>
    <row r="131">
      <c r="D131" s="315"/>
    </row>
    <row r="132">
      <c r="D132" s="315"/>
    </row>
    <row r="133">
      <c r="D133" s="315"/>
    </row>
    <row r="134">
      <c r="D134" s="315"/>
    </row>
    <row r="135">
      <c r="D135" s="315"/>
    </row>
    <row r="136">
      <c r="D136" s="315"/>
    </row>
    <row r="137">
      <c r="D137" s="315"/>
    </row>
    <row r="138">
      <c r="D138" s="315"/>
    </row>
    <row r="139">
      <c r="D139" s="315"/>
    </row>
    <row r="140">
      <c r="D140" s="315"/>
    </row>
    <row r="141">
      <c r="D141" s="315"/>
    </row>
    <row r="142">
      <c r="D142" s="315"/>
    </row>
    <row r="143">
      <c r="D143" s="315"/>
    </row>
    <row r="144">
      <c r="D144" s="315"/>
    </row>
    <row r="145">
      <c r="D145" s="315"/>
    </row>
    <row r="146">
      <c r="D146" s="315"/>
    </row>
    <row r="147">
      <c r="D147" s="315"/>
    </row>
    <row r="148">
      <c r="D148" s="315"/>
    </row>
    <row r="149">
      <c r="D149" s="315"/>
    </row>
    <row r="150">
      <c r="D150" s="315"/>
    </row>
    <row r="151">
      <c r="D151" s="315"/>
    </row>
    <row r="152">
      <c r="D152" s="315"/>
    </row>
    <row r="153">
      <c r="D153" s="315"/>
    </row>
    <row r="154">
      <c r="D154" s="315"/>
    </row>
    <row r="155">
      <c r="D155" s="315"/>
    </row>
    <row r="156">
      <c r="D156" s="315"/>
    </row>
    <row r="157">
      <c r="D157" s="315"/>
    </row>
    <row r="158">
      <c r="D158" s="315"/>
    </row>
    <row r="159">
      <c r="D159" s="315"/>
    </row>
    <row r="160">
      <c r="D160" s="315"/>
    </row>
    <row r="161">
      <c r="D161" s="315"/>
    </row>
    <row r="162">
      <c r="D162" s="315"/>
    </row>
    <row r="163">
      <c r="D163" s="315"/>
    </row>
    <row r="164">
      <c r="D164" s="315"/>
    </row>
    <row r="165">
      <c r="D165" s="315"/>
    </row>
    <row r="166">
      <c r="D166" s="315"/>
    </row>
    <row r="167">
      <c r="D167" s="315"/>
    </row>
    <row r="168">
      <c r="D168" s="315"/>
    </row>
    <row r="169">
      <c r="D169" s="315"/>
    </row>
    <row r="170">
      <c r="D170" s="315"/>
    </row>
    <row r="171">
      <c r="D171" s="315"/>
    </row>
    <row r="172">
      <c r="D172" s="315"/>
    </row>
    <row r="173">
      <c r="D173" s="315"/>
    </row>
    <row r="174">
      <c r="D174" s="315"/>
    </row>
    <row r="175">
      <c r="D175" s="315"/>
    </row>
    <row r="176">
      <c r="D176" s="315"/>
    </row>
    <row r="177">
      <c r="D177" s="315"/>
    </row>
    <row r="178">
      <c r="D178" s="315"/>
    </row>
    <row r="179">
      <c r="D179" s="315"/>
    </row>
    <row r="180">
      <c r="D180" s="315"/>
    </row>
    <row r="181">
      <c r="D181" s="315"/>
    </row>
    <row r="182">
      <c r="D182" s="315"/>
    </row>
    <row r="183">
      <c r="D183" s="315"/>
    </row>
    <row r="184">
      <c r="D184" s="315"/>
    </row>
    <row r="185">
      <c r="D185" s="315"/>
    </row>
    <row r="186">
      <c r="D186" s="315"/>
    </row>
    <row r="187">
      <c r="D187" s="315"/>
    </row>
    <row r="188">
      <c r="D188" s="315"/>
    </row>
    <row r="189">
      <c r="D189" s="315"/>
    </row>
    <row r="190">
      <c r="D190" s="315"/>
    </row>
    <row r="191">
      <c r="D191" s="315"/>
    </row>
    <row r="192">
      <c r="D192" s="315"/>
    </row>
    <row r="193">
      <c r="D193" s="315"/>
    </row>
    <row r="194">
      <c r="D194" s="315"/>
    </row>
    <row r="195">
      <c r="D195" s="315"/>
    </row>
    <row r="196">
      <c r="D196" s="315"/>
    </row>
    <row r="197">
      <c r="D197" s="315"/>
    </row>
    <row r="198">
      <c r="D198" s="315"/>
    </row>
    <row r="199">
      <c r="D199" s="315"/>
    </row>
    <row r="200">
      <c r="D200" s="315"/>
    </row>
    <row r="201">
      <c r="D201" s="315"/>
    </row>
    <row r="202">
      <c r="D202" s="315"/>
    </row>
    <row r="203">
      <c r="D203" s="315"/>
    </row>
    <row r="204">
      <c r="D204" s="315"/>
    </row>
    <row r="205">
      <c r="D205" s="315"/>
    </row>
    <row r="206">
      <c r="D206" s="315"/>
    </row>
    <row r="207">
      <c r="D207" s="315"/>
    </row>
    <row r="208">
      <c r="D208" s="315"/>
    </row>
    <row r="209">
      <c r="D209" s="315"/>
    </row>
    <row r="210">
      <c r="D210" s="315"/>
    </row>
    <row r="211">
      <c r="D211" s="315"/>
    </row>
    <row r="212">
      <c r="D212" s="315"/>
    </row>
    <row r="213">
      <c r="D213" s="315"/>
    </row>
    <row r="214">
      <c r="D214" s="315"/>
    </row>
    <row r="215">
      <c r="D215" s="315"/>
    </row>
    <row r="216">
      <c r="D216" s="315"/>
    </row>
    <row r="217">
      <c r="D217" s="315"/>
    </row>
    <row r="218">
      <c r="D218" s="315"/>
    </row>
    <row r="219">
      <c r="D219" s="315"/>
    </row>
    <row r="220">
      <c r="D220" s="315"/>
    </row>
    <row r="221">
      <c r="D221" s="315"/>
    </row>
    <row r="222">
      <c r="D222" s="315"/>
    </row>
    <row r="223">
      <c r="D223" s="315"/>
    </row>
    <row r="224">
      <c r="D224" s="315"/>
    </row>
    <row r="225">
      <c r="D225" s="315"/>
    </row>
    <row r="226">
      <c r="D226" s="315"/>
    </row>
    <row r="227">
      <c r="D227" s="315"/>
    </row>
    <row r="228">
      <c r="D228" s="315"/>
    </row>
    <row r="229">
      <c r="D229" s="315"/>
    </row>
    <row r="230">
      <c r="D230" s="315"/>
    </row>
    <row r="231">
      <c r="D231" s="315"/>
    </row>
    <row r="232">
      <c r="D232" s="315"/>
    </row>
    <row r="233">
      <c r="D233" s="315"/>
    </row>
    <row r="234">
      <c r="D234" s="315"/>
    </row>
    <row r="235">
      <c r="D235" s="315"/>
    </row>
    <row r="236">
      <c r="D236" s="315"/>
    </row>
    <row r="237">
      <c r="D237" s="315"/>
    </row>
    <row r="238">
      <c r="D238" s="315"/>
    </row>
    <row r="239">
      <c r="D239" s="315"/>
    </row>
    <row r="240">
      <c r="D240" s="315"/>
    </row>
    <row r="241">
      <c r="D241" s="315"/>
    </row>
    <row r="242">
      <c r="D242" s="315"/>
    </row>
    <row r="243">
      <c r="D243" s="315"/>
    </row>
    <row r="244">
      <c r="D244" s="315"/>
    </row>
    <row r="245">
      <c r="D245" s="315"/>
    </row>
    <row r="246">
      <c r="D246" s="315"/>
    </row>
    <row r="247">
      <c r="D247" s="315"/>
    </row>
    <row r="248">
      <c r="D248" s="315"/>
    </row>
    <row r="249">
      <c r="D249" s="315"/>
    </row>
    <row r="250">
      <c r="D250" s="315"/>
    </row>
    <row r="251">
      <c r="D251" s="315"/>
    </row>
    <row r="252">
      <c r="D252" s="315"/>
    </row>
    <row r="253">
      <c r="D253" s="315"/>
    </row>
    <row r="254">
      <c r="D254" s="315"/>
    </row>
    <row r="255">
      <c r="D255" s="315"/>
    </row>
    <row r="256">
      <c r="D256" s="315"/>
    </row>
    <row r="257">
      <c r="D257" s="315"/>
    </row>
    <row r="258">
      <c r="D258" s="315"/>
    </row>
    <row r="259">
      <c r="D259" s="315"/>
    </row>
    <row r="260">
      <c r="D260" s="315"/>
    </row>
    <row r="261">
      <c r="D261" s="315"/>
    </row>
    <row r="262">
      <c r="D262" s="315"/>
    </row>
    <row r="263">
      <c r="D263" s="315"/>
    </row>
    <row r="264">
      <c r="D264" s="315"/>
    </row>
    <row r="265">
      <c r="D265" s="315"/>
    </row>
    <row r="266">
      <c r="D266" s="315"/>
    </row>
    <row r="267">
      <c r="D267" s="315"/>
    </row>
    <row r="268">
      <c r="D268" s="315"/>
    </row>
    <row r="269">
      <c r="D269" s="315"/>
    </row>
    <row r="270">
      <c r="D270" s="315"/>
    </row>
    <row r="271">
      <c r="D271" s="315"/>
    </row>
    <row r="272">
      <c r="D272" s="315"/>
    </row>
    <row r="273">
      <c r="D273" s="315"/>
    </row>
    <row r="274">
      <c r="D274" s="315"/>
    </row>
    <row r="275">
      <c r="D275" s="315"/>
    </row>
    <row r="276">
      <c r="D276" s="315"/>
    </row>
    <row r="277">
      <c r="D277" s="315"/>
    </row>
    <row r="278">
      <c r="D278" s="315"/>
    </row>
    <row r="279">
      <c r="D279" s="315"/>
    </row>
    <row r="280">
      <c r="D280" s="315"/>
    </row>
    <row r="281">
      <c r="D281" s="315"/>
    </row>
    <row r="282">
      <c r="D282" s="315"/>
    </row>
    <row r="283">
      <c r="D283" s="315"/>
    </row>
    <row r="284">
      <c r="D284" s="315"/>
    </row>
    <row r="285">
      <c r="D285" s="315"/>
    </row>
    <row r="286">
      <c r="D286" s="315"/>
    </row>
    <row r="287">
      <c r="D287" s="315"/>
    </row>
    <row r="288">
      <c r="D288" s="315"/>
    </row>
    <row r="289">
      <c r="D289" s="315"/>
    </row>
    <row r="290">
      <c r="D290" s="315"/>
    </row>
    <row r="291">
      <c r="D291" s="315"/>
    </row>
    <row r="292">
      <c r="D292" s="315"/>
    </row>
    <row r="293">
      <c r="D293" s="315"/>
    </row>
    <row r="294">
      <c r="D294" s="315"/>
    </row>
    <row r="295">
      <c r="D295" s="315"/>
    </row>
    <row r="296">
      <c r="D296" s="315"/>
    </row>
    <row r="297">
      <c r="D297" s="315"/>
    </row>
    <row r="298">
      <c r="D298" s="315"/>
    </row>
    <row r="299">
      <c r="D299" s="315"/>
    </row>
    <row r="300">
      <c r="D300" s="315"/>
    </row>
    <row r="301">
      <c r="D301" s="315"/>
    </row>
    <row r="302">
      <c r="D302" s="315"/>
    </row>
    <row r="303">
      <c r="D303" s="315"/>
    </row>
    <row r="304">
      <c r="D304" s="315"/>
    </row>
    <row r="305">
      <c r="D305" s="315"/>
    </row>
    <row r="306">
      <c r="D306" s="315"/>
    </row>
    <row r="307">
      <c r="D307" s="315"/>
    </row>
    <row r="308">
      <c r="D308" s="315"/>
    </row>
    <row r="309">
      <c r="D309" s="315"/>
    </row>
    <row r="310">
      <c r="D310" s="315"/>
    </row>
    <row r="311">
      <c r="D311" s="315"/>
    </row>
    <row r="312">
      <c r="D312" s="315"/>
    </row>
    <row r="313">
      <c r="D313" s="315"/>
    </row>
    <row r="314">
      <c r="D314" s="315"/>
    </row>
    <row r="315">
      <c r="D315" s="315"/>
    </row>
    <row r="316">
      <c r="D316" s="315"/>
    </row>
    <row r="317">
      <c r="D317" s="315"/>
    </row>
    <row r="318">
      <c r="D318" s="315"/>
    </row>
    <row r="319">
      <c r="D319" s="315"/>
    </row>
    <row r="320">
      <c r="D320" s="315"/>
    </row>
    <row r="321">
      <c r="D321" s="315"/>
    </row>
    <row r="322">
      <c r="D322" s="315"/>
    </row>
    <row r="323">
      <c r="D323" s="315"/>
    </row>
    <row r="324">
      <c r="D324" s="315"/>
    </row>
    <row r="325">
      <c r="D325" s="315"/>
    </row>
    <row r="326">
      <c r="D326" s="315"/>
    </row>
    <row r="327">
      <c r="D327" s="315"/>
    </row>
    <row r="328">
      <c r="D328" s="315"/>
    </row>
    <row r="329">
      <c r="D329" s="315"/>
    </row>
    <row r="330">
      <c r="D330" s="315"/>
    </row>
    <row r="331">
      <c r="D331" s="315"/>
    </row>
    <row r="332">
      <c r="D332" s="315"/>
    </row>
    <row r="333">
      <c r="D333" s="315"/>
    </row>
    <row r="334">
      <c r="D334" s="315"/>
    </row>
    <row r="335">
      <c r="D335" s="315"/>
    </row>
    <row r="336">
      <c r="D336" s="315"/>
    </row>
    <row r="337">
      <c r="D337" s="315"/>
    </row>
    <row r="338">
      <c r="D338" s="315"/>
    </row>
    <row r="339">
      <c r="D339" s="315"/>
    </row>
    <row r="340">
      <c r="D340" s="315"/>
    </row>
    <row r="341">
      <c r="D341" s="315"/>
    </row>
    <row r="342">
      <c r="D342" s="315"/>
    </row>
    <row r="343">
      <c r="D343" s="315"/>
    </row>
    <row r="344">
      <c r="D344" s="315"/>
    </row>
    <row r="345">
      <c r="D345" s="315"/>
    </row>
    <row r="346">
      <c r="D346" s="315"/>
    </row>
    <row r="347">
      <c r="D347" s="315"/>
    </row>
    <row r="348">
      <c r="D348" s="315"/>
    </row>
    <row r="349">
      <c r="D349" s="315"/>
    </row>
    <row r="350">
      <c r="D350" s="315"/>
    </row>
    <row r="351">
      <c r="D351" s="315"/>
    </row>
    <row r="352">
      <c r="D352" s="315"/>
    </row>
    <row r="353">
      <c r="D353" s="315"/>
    </row>
    <row r="354">
      <c r="D354" s="315"/>
    </row>
    <row r="355">
      <c r="D355" s="315"/>
    </row>
    <row r="356">
      <c r="D356" s="315"/>
    </row>
    <row r="357">
      <c r="D357" s="315"/>
    </row>
    <row r="358">
      <c r="D358" s="315"/>
    </row>
    <row r="359">
      <c r="D359" s="315"/>
    </row>
    <row r="360">
      <c r="D360" s="315"/>
    </row>
    <row r="361">
      <c r="D361" s="315"/>
    </row>
    <row r="362">
      <c r="D362" s="315"/>
    </row>
    <row r="363">
      <c r="D363" s="315"/>
    </row>
    <row r="364">
      <c r="D364" s="315"/>
    </row>
    <row r="365">
      <c r="D365" s="315"/>
    </row>
    <row r="366">
      <c r="D366" s="315"/>
    </row>
    <row r="367">
      <c r="D367" s="315"/>
    </row>
    <row r="368">
      <c r="D368" s="315"/>
    </row>
    <row r="369">
      <c r="D369" s="315"/>
    </row>
    <row r="370">
      <c r="D370" s="315"/>
    </row>
    <row r="371">
      <c r="D371" s="315"/>
    </row>
    <row r="372">
      <c r="D372" s="315"/>
    </row>
    <row r="373">
      <c r="D373" s="315"/>
    </row>
    <row r="374">
      <c r="D374" s="315"/>
    </row>
    <row r="375">
      <c r="D375" s="315"/>
    </row>
    <row r="376">
      <c r="D376" s="315"/>
    </row>
    <row r="377">
      <c r="D377" s="315"/>
    </row>
    <row r="378">
      <c r="D378" s="315"/>
    </row>
    <row r="379">
      <c r="D379" s="315"/>
    </row>
    <row r="380">
      <c r="D380" s="315"/>
    </row>
    <row r="381">
      <c r="D381" s="315"/>
    </row>
    <row r="382">
      <c r="D382" s="315"/>
    </row>
    <row r="383">
      <c r="D383" s="315"/>
    </row>
    <row r="384">
      <c r="D384" s="315"/>
    </row>
    <row r="385">
      <c r="D385" s="315"/>
    </row>
    <row r="386">
      <c r="D386" s="315"/>
    </row>
    <row r="387">
      <c r="D387" s="315"/>
    </row>
    <row r="388">
      <c r="D388" s="315"/>
    </row>
    <row r="389">
      <c r="D389" s="315"/>
    </row>
    <row r="390">
      <c r="D390" s="315"/>
    </row>
    <row r="391">
      <c r="D391" s="315"/>
    </row>
    <row r="392">
      <c r="D392" s="315"/>
    </row>
    <row r="393">
      <c r="D393" s="315"/>
    </row>
    <row r="394">
      <c r="D394" s="315"/>
    </row>
    <row r="395">
      <c r="D395" s="315"/>
    </row>
    <row r="396">
      <c r="D396" s="315"/>
    </row>
    <row r="397">
      <c r="D397" s="315"/>
    </row>
    <row r="398">
      <c r="D398" s="315"/>
    </row>
    <row r="399">
      <c r="D399" s="315"/>
    </row>
    <row r="400">
      <c r="D400" s="315"/>
    </row>
    <row r="401">
      <c r="D401" s="315"/>
    </row>
    <row r="402">
      <c r="D402" s="315"/>
    </row>
    <row r="403">
      <c r="D403" s="315"/>
    </row>
    <row r="404">
      <c r="D404" s="315"/>
    </row>
    <row r="405">
      <c r="D405" s="315"/>
    </row>
    <row r="406">
      <c r="D406" s="315"/>
    </row>
    <row r="407">
      <c r="D407" s="315"/>
    </row>
    <row r="408">
      <c r="D408" s="315"/>
    </row>
    <row r="409">
      <c r="D409" s="315"/>
    </row>
    <row r="410">
      <c r="D410" s="315"/>
    </row>
    <row r="411">
      <c r="D411" s="315"/>
    </row>
    <row r="412">
      <c r="D412" s="315"/>
    </row>
    <row r="413">
      <c r="D413" s="315"/>
    </row>
    <row r="414">
      <c r="D414" s="315"/>
    </row>
    <row r="415">
      <c r="D415" s="315"/>
    </row>
    <row r="416">
      <c r="D416" s="315"/>
    </row>
    <row r="417">
      <c r="D417" s="315"/>
    </row>
    <row r="418">
      <c r="D418" s="315"/>
    </row>
    <row r="419">
      <c r="D419" s="315"/>
    </row>
    <row r="420">
      <c r="D420" s="315"/>
    </row>
    <row r="421">
      <c r="D421" s="315"/>
    </row>
    <row r="422">
      <c r="D422" s="315"/>
    </row>
    <row r="423">
      <c r="D423" s="315"/>
    </row>
    <row r="424">
      <c r="D424" s="315"/>
    </row>
    <row r="425">
      <c r="D425" s="315"/>
    </row>
    <row r="426">
      <c r="D426" s="315"/>
    </row>
    <row r="427">
      <c r="D427" s="315"/>
    </row>
    <row r="428">
      <c r="D428" s="315"/>
    </row>
    <row r="429">
      <c r="D429" s="315"/>
    </row>
    <row r="430">
      <c r="D430" s="315"/>
    </row>
    <row r="431">
      <c r="D431" s="315"/>
    </row>
    <row r="432">
      <c r="D432" s="315"/>
    </row>
    <row r="433">
      <c r="D433" s="315"/>
    </row>
    <row r="434">
      <c r="D434" s="315"/>
    </row>
    <row r="435">
      <c r="D435" s="315"/>
    </row>
    <row r="436">
      <c r="D436" s="315"/>
    </row>
    <row r="437">
      <c r="D437" s="315"/>
    </row>
    <row r="438">
      <c r="D438" s="315"/>
    </row>
    <row r="439">
      <c r="D439" s="315"/>
    </row>
    <row r="440">
      <c r="D440" s="315"/>
    </row>
    <row r="441">
      <c r="D441" s="315"/>
    </row>
    <row r="442">
      <c r="D442" s="315"/>
    </row>
    <row r="443">
      <c r="D443" s="315"/>
    </row>
    <row r="444">
      <c r="D444" s="315"/>
    </row>
    <row r="445">
      <c r="D445" s="315"/>
    </row>
    <row r="446">
      <c r="D446" s="315"/>
    </row>
    <row r="447">
      <c r="D447" s="315"/>
    </row>
    <row r="448">
      <c r="D448" s="315"/>
    </row>
    <row r="449">
      <c r="D449" s="315"/>
    </row>
    <row r="450">
      <c r="D450" s="315"/>
    </row>
    <row r="451">
      <c r="D451" s="315"/>
    </row>
    <row r="452">
      <c r="D452" s="315"/>
    </row>
    <row r="453">
      <c r="D453" s="315"/>
    </row>
    <row r="454">
      <c r="D454" s="315"/>
    </row>
    <row r="455">
      <c r="D455" s="315"/>
    </row>
    <row r="456">
      <c r="D456" s="315"/>
    </row>
    <row r="457">
      <c r="D457" s="315"/>
    </row>
    <row r="458">
      <c r="D458" s="315"/>
    </row>
    <row r="459">
      <c r="D459" s="315"/>
    </row>
    <row r="460">
      <c r="D460" s="315"/>
    </row>
    <row r="461">
      <c r="D461" s="315"/>
    </row>
    <row r="462">
      <c r="D462" s="315"/>
    </row>
    <row r="463">
      <c r="D463" s="315"/>
    </row>
    <row r="464">
      <c r="D464" s="315"/>
    </row>
    <row r="465">
      <c r="D465" s="315"/>
    </row>
    <row r="466">
      <c r="D466" s="315"/>
    </row>
    <row r="467">
      <c r="D467" s="315"/>
    </row>
    <row r="468">
      <c r="D468" s="315"/>
    </row>
    <row r="469">
      <c r="D469" s="315"/>
    </row>
    <row r="470">
      <c r="D470" s="315"/>
    </row>
    <row r="471">
      <c r="D471" s="315"/>
    </row>
    <row r="472">
      <c r="D472" s="315"/>
    </row>
    <row r="473">
      <c r="D473" s="315"/>
    </row>
    <row r="474">
      <c r="D474" s="315"/>
    </row>
    <row r="475">
      <c r="D475" s="315"/>
    </row>
    <row r="476">
      <c r="D476" s="315"/>
    </row>
    <row r="477">
      <c r="D477" s="315"/>
    </row>
    <row r="478">
      <c r="D478" s="315"/>
    </row>
    <row r="479">
      <c r="D479" s="315"/>
    </row>
    <row r="480">
      <c r="D480" s="315"/>
    </row>
    <row r="481">
      <c r="D481" s="315"/>
    </row>
    <row r="482">
      <c r="D482" s="315"/>
    </row>
    <row r="483">
      <c r="D483" s="315"/>
    </row>
    <row r="484">
      <c r="D484" s="315"/>
    </row>
    <row r="485">
      <c r="D485" s="315"/>
    </row>
    <row r="486">
      <c r="D486" s="315"/>
    </row>
    <row r="487">
      <c r="D487" s="315"/>
    </row>
    <row r="488">
      <c r="D488" s="315"/>
    </row>
    <row r="489">
      <c r="D489" s="315"/>
    </row>
    <row r="490">
      <c r="D490" s="315"/>
    </row>
    <row r="491">
      <c r="D491" s="315"/>
    </row>
    <row r="492">
      <c r="D492" s="315"/>
    </row>
    <row r="493">
      <c r="D493" s="315"/>
    </row>
    <row r="494">
      <c r="D494" s="315"/>
    </row>
    <row r="495">
      <c r="D495" s="315"/>
    </row>
    <row r="496">
      <c r="D496" s="315"/>
    </row>
    <row r="497">
      <c r="D497" s="315"/>
    </row>
    <row r="498">
      <c r="D498" s="315"/>
    </row>
    <row r="499">
      <c r="D499" s="315"/>
    </row>
    <row r="500">
      <c r="D500" s="315"/>
    </row>
    <row r="501">
      <c r="D501" s="315"/>
    </row>
    <row r="502">
      <c r="D502" s="315"/>
    </row>
    <row r="503">
      <c r="D503" s="315"/>
    </row>
    <row r="504">
      <c r="D504" s="315"/>
    </row>
    <row r="505">
      <c r="D505" s="315"/>
    </row>
    <row r="506">
      <c r="D506" s="315"/>
    </row>
    <row r="507">
      <c r="D507" s="315"/>
    </row>
    <row r="508">
      <c r="D508" s="315"/>
    </row>
    <row r="509">
      <c r="D509" s="315"/>
    </row>
    <row r="510">
      <c r="D510" s="315"/>
    </row>
    <row r="511">
      <c r="D511" s="315"/>
    </row>
    <row r="512">
      <c r="D512" s="315"/>
    </row>
    <row r="513">
      <c r="D513" s="315"/>
    </row>
    <row r="514">
      <c r="D514" s="315"/>
    </row>
    <row r="515">
      <c r="D515" s="315"/>
    </row>
    <row r="516">
      <c r="D516" s="315"/>
    </row>
    <row r="517">
      <c r="D517" s="315"/>
    </row>
    <row r="518">
      <c r="D518" s="315"/>
    </row>
    <row r="519">
      <c r="D519" s="315"/>
    </row>
    <row r="520">
      <c r="D520" s="315"/>
    </row>
    <row r="521">
      <c r="D521" s="315"/>
    </row>
    <row r="522">
      <c r="D522" s="315"/>
    </row>
    <row r="523">
      <c r="D523" s="315"/>
    </row>
    <row r="524">
      <c r="D524" s="315"/>
    </row>
    <row r="525">
      <c r="D525" s="315"/>
    </row>
    <row r="526">
      <c r="D526" s="315"/>
    </row>
    <row r="527">
      <c r="D527" s="315"/>
    </row>
    <row r="528">
      <c r="D528" s="315"/>
    </row>
    <row r="529">
      <c r="D529" s="315"/>
    </row>
    <row r="530">
      <c r="D530" s="315"/>
    </row>
    <row r="531">
      <c r="D531" s="315"/>
    </row>
    <row r="532">
      <c r="D532" s="315"/>
    </row>
    <row r="533">
      <c r="D533" s="315"/>
    </row>
    <row r="534">
      <c r="D534" s="315"/>
    </row>
    <row r="535">
      <c r="D535" s="315"/>
    </row>
    <row r="536">
      <c r="D536" s="315"/>
    </row>
    <row r="537">
      <c r="D537" s="315"/>
    </row>
    <row r="538">
      <c r="D538" s="315"/>
    </row>
    <row r="539">
      <c r="D539" s="315"/>
    </row>
    <row r="540">
      <c r="D540" s="315"/>
    </row>
    <row r="541">
      <c r="D541" s="315"/>
    </row>
    <row r="542">
      <c r="D542" s="315"/>
    </row>
    <row r="543">
      <c r="D543" s="315"/>
    </row>
    <row r="544">
      <c r="D544" s="315"/>
    </row>
    <row r="545">
      <c r="D545" s="315"/>
    </row>
    <row r="546">
      <c r="D546" s="315"/>
    </row>
    <row r="547">
      <c r="D547" s="315"/>
    </row>
    <row r="548">
      <c r="D548" s="315"/>
    </row>
    <row r="549">
      <c r="D549" s="315"/>
    </row>
    <row r="550">
      <c r="D550" s="315"/>
    </row>
    <row r="551">
      <c r="D551" s="315"/>
    </row>
    <row r="552">
      <c r="D552" s="315"/>
    </row>
    <row r="553">
      <c r="D553" s="315"/>
    </row>
    <row r="554">
      <c r="D554" s="315"/>
    </row>
    <row r="555">
      <c r="D555" s="315"/>
    </row>
    <row r="556">
      <c r="D556" s="315"/>
    </row>
    <row r="557">
      <c r="D557" s="315"/>
    </row>
    <row r="558">
      <c r="D558" s="315"/>
    </row>
    <row r="559">
      <c r="D559" s="315"/>
    </row>
    <row r="560">
      <c r="D560" s="315"/>
    </row>
    <row r="561">
      <c r="D561" s="315"/>
    </row>
    <row r="562">
      <c r="D562" s="315"/>
    </row>
    <row r="563">
      <c r="D563" s="315"/>
    </row>
    <row r="564">
      <c r="D564" s="315"/>
    </row>
    <row r="565">
      <c r="D565" s="315"/>
    </row>
    <row r="566">
      <c r="D566" s="315"/>
    </row>
    <row r="567">
      <c r="D567" s="315"/>
    </row>
    <row r="568">
      <c r="D568" s="315"/>
    </row>
    <row r="569">
      <c r="D569" s="315"/>
    </row>
    <row r="570">
      <c r="D570" s="315"/>
    </row>
    <row r="571">
      <c r="D571" s="315"/>
    </row>
    <row r="572">
      <c r="D572" s="315"/>
    </row>
    <row r="573">
      <c r="D573" s="315"/>
    </row>
    <row r="574">
      <c r="D574" s="315"/>
    </row>
    <row r="575">
      <c r="D575" s="315"/>
    </row>
    <row r="576">
      <c r="D576" s="315"/>
    </row>
    <row r="577">
      <c r="D577" s="315"/>
    </row>
    <row r="578">
      <c r="D578" s="315"/>
    </row>
    <row r="579">
      <c r="D579" s="315"/>
    </row>
    <row r="580">
      <c r="D580" s="315"/>
    </row>
    <row r="581">
      <c r="D581" s="315"/>
    </row>
    <row r="582">
      <c r="D582" s="315"/>
    </row>
    <row r="583">
      <c r="D583" s="315"/>
    </row>
    <row r="584">
      <c r="D584" s="315"/>
    </row>
    <row r="585">
      <c r="D585" s="315"/>
    </row>
    <row r="586">
      <c r="D586" s="315"/>
    </row>
    <row r="587">
      <c r="D587" s="315"/>
    </row>
    <row r="588">
      <c r="D588" s="315"/>
    </row>
    <row r="589">
      <c r="D589" s="315"/>
    </row>
    <row r="590">
      <c r="D590" s="315"/>
    </row>
    <row r="591">
      <c r="D591" s="315"/>
    </row>
    <row r="592">
      <c r="D592" s="315"/>
    </row>
    <row r="593">
      <c r="D593" s="315"/>
    </row>
    <row r="594">
      <c r="D594" s="315"/>
    </row>
    <row r="595">
      <c r="D595" s="315"/>
    </row>
    <row r="596">
      <c r="D596" s="315"/>
    </row>
    <row r="597">
      <c r="D597" s="315"/>
    </row>
    <row r="598">
      <c r="D598" s="315"/>
    </row>
    <row r="599">
      <c r="D599" s="315"/>
    </row>
    <row r="600">
      <c r="D600" s="315"/>
    </row>
    <row r="601">
      <c r="D601" s="315"/>
    </row>
    <row r="602">
      <c r="D602" s="315"/>
    </row>
    <row r="603">
      <c r="D603" s="315"/>
    </row>
    <row r="604">
      <c r="D604" s="315"/>
    </row>
    <row r="605">
      <c r="D605" s="315"/>
    </row>
    <row r="606">
      <c r="D606" s="315"/>
    </row>
    <row r="607">
      <c r="D607" s="315"/>
    </row>
    <row r="608">
      <c r="D608" s="315"/>
    </row>
    <row r="609">
      <c r="D609" s="315"/>
    </row>
    <row r="610">
      <c r="D610" s="315"/>
    </row>
    <row r="611">
      <c r="D611" s="315"/>
    </row>
    <row r="612">
      <c r="D612" s="315"/>
    </row>
    <row r="613">
      <c r="D613" s="315"/>
    </row>
    <row r="614">
      <c r="D614" s="315"/>
    </row>
    <row r="615">
      <c r="D615" s="315"/>
    </row>
    <row r="616">
      <c r="D616" s="315"/>
    </row>
    <row r="617">
      <c r="D617" s="315"/>
    </row>
    <row r="618">
      <c r="D618" s="315"/>
    </row>
    <row r="619">
      <c r="D619" s="315"/>
    </row>
    <row r="620">
      <c r="D620" s="315"/>
    </row>
    <row r="621">
      <c r="D621" s="315"/>
    </row>
    <row r="622">
      <c r="D622" s="315"/>
    </row>
    <row r="623">
      <c r="D623" s="315"/>
    </row>
    <row r="624">
      <c r="D624" s="315"/>
    </row>
    <row r="625">
      <c r="D625" s="315"/>
    </row>
    <row r="626">
      <c r="D626" s="315"/>
    </row>
    <row r="627">
      <c r="D627" s="315"/>
    </row>
    <row r="628">
      <c r="D628" s="315"/>
    </row>
    <row r="629">
      <c r="D629" s="315"/>
    </row>
    <row r="630">
      <c r="D630" s="315"/>
    </row>
    <row r="631">
      <c r="D631" s="315"/>
    </row>
    <row r="632">
      <c r="D632" s="315"/>
    </row>
    <row r="633">
      <c r="D633" s="315"/>
    </row>
    <row r="634">
      <c r="D634" s="315"/>
    </row>
    <row r="635">
      <c r="D635" s="315"/>
    </row>
    <row r="636">
      <c r="D636" s="315"/>
    </row>
    <row r="637">
      <c r="D637" s="315"/>
    </row>
    <row r="638">
      <c r="D638" s="315"/>
    </row>
    <row r="639">
      <c r="D639" s="315"/>
    </row>
    <row r="640">
      <c r="D640" s="315"/>
    </row>
    <row r="641">
      <c r="D641" s="315"/>
    </row>
    <row r="642">
      <c r="D642" s="315"/>
    </row>
    <row r="643">
      <c r="D643" s="315"/>
    </row>
    <row r="644">
      <c r="D644" s="315"/>
    </row>
    <row r="645">
      <c r="D645" s="315"/>
    </row>
    <row r="646">
      <c r="D646" s="315"/>
    </row>
    <row r="647">
      <c r="D647" s="315"/>
    </row>
    <row r="648">
      <c r="D648" s="315"/>
    </row>
    <row r="649">
      <c r="D649" s="315"/>
    </row>
    <row r="650">
      <c r="D650" s="315"/>
    </row>
    <row r="651">
      <c r="D651" s="315"/>
    </row>
    <row r="652">
      <c r="D652" s="315"/>
    </row>
    <row r="653">
      <c r="D653" s="315"/>
    </row>
    <row r="654">
      <c r="D654" s="315"/>
    </row>
    <row r="655">
      <c r="D655" s="315"/>
    </row>
    <row r="656">
      <c r="D656" s="315"/>
    </row>
    <row r="657">
      <c r="D657" s="315"/>
    </row>
    <row r="658">
      <c r="D658" s="315"/>
    </row>
    <row r="659">
      <c r="D659" s="315"/>
    </row>
    <row r="660">
      <c r="D660" s="315"/>
    </row>
    <row r="661">
      <c r="D661" s="315"/>
    </row>
    <row r="662">
      <c r="D662" s="315"/>
    </row>
    <row r="663">
      <c r="D663" s="315"/>
    </row>
    <row r="664">
      <c r="D664" s="315"/>
    </row>
    <row r="665">
      <c r="D665" s="315"/>
    </row>
    <row r="666">
      <c r="D666" s="315"/>
    </row>
    <row r="667">
      <c r="D667" s="315"/>
    </row>
    <row r="668">
      <c r="D668" s="315"/>
    </row>
    <row r="669">
      <c r="D669" s="315"/>
    </row>
    <row r="670">
      <c r="D670" s="315"/>
    </row>
    <row r="671">
      <c r="D671" s="315"/>
    </row>
    <row r="672">
      <c r="D672" s="315"/>
    </row>
    <row r="673">
      <c r="D673" s="315"/>
    </row>
    <row r="674">
      <c r="D674" s="315"/>
    </row>
    <row r="675">
      <c r="D675" s="315"/>
    </row>
    <row r="676">
      <c r="D676" s="315"/>
    </row>
    <row r="677">
      <c r="D677" s="315"/>
    </row>
    <row r="678">
      <c r="D678" s="315"/>
    </row>
    <row r="679">
      <c r="D679" s="315"/>
    </row>
    <row r="680">
      <c r="D680" s="315"/>
    </row>
    <row r="681">
      <c r="D681" s="315"/>
    </row>
    <row r="682">
      <c r="D682" s="315"/>
    </row>
    <row r="683">
      <c r="D683" s="315"/>
    </row>
    <row r="684">
      <c r="D684" s="315"/>
    </row>
    <row r="685">
      <c r="D685" s="315"/>
    </row>
    <row r="686">
      <c r="D686" s="315"/>
    </row>
    <row r="687">
      <c r="D687" s="315"/>
    </row>
    <row r="688">
      <c r="D688" s="315"/>
    </row>
    <row r="689">
      <c r="D689" s="315"/>
    </row>
    <row r="690">
      <c r="D690" s="315"/>
    </row>
    <row r="691">
      <c r="D691" s="315"/>
    </row>
    <row r="692">
      <c r="D692" s="315"/>
    </row>
    <row r="693">
      <c r="D693" s="315"/>
    </row>
    <row r="694">
      <c r="D694" s="315"/>
    </row>
    <row r="695">
      <c r="D695" s="315"/>
    </row>
    <row r="696">
      <c r="D696" s="315"/>
    </row>
    <row r="697">
      <c r="D697" s="315"/>
    </row>
    <row r="698">
      <c r="D698" s="315"/>
    </row>
    <row r="699">
      <c r="D699" s="315"/>
    </row>
    <row r="700">
      <c r="D700" s="315"/>
    </row>
    <row r="701">
      <c r="D701" s="315"/>
    </row>
    <row r="702">
      <c r="D702" s="315"/>
    </row>
    <row r="703">
      <c r="D703" s="315"/>
    </row>
    <row r="704">
      <c r="D704" s="315"/>
    </row>
    <row r="705">
      <c r="D705" s="315"/>
    </row>
    <row r="706">
      <c r="D706" s="315"/>
    </row>
    <row r="707">
      <c r="D707" s="315"/>
    </row>
    <row r="708">
      <c r="D708" s="315"/>
    </row>
    <row r="709">
      <c r="D709" s="315"/>
    </row>
    <row r="710">
      <c r="D710" s="315"/>
    </row>
    <row r="711">
      <c r="D711" s="315"/>
    </row>
    <row r="712">
      <c r="D712" s="315"/>
    </row>
    <row r="713">
      <c r="D713" s="315"/>
    </row>
    <row r="714">
      <c r="D714" s="315"/>
    </row>
    <row r="715">
      <c r="D715" s="315"/>
    </row>
    <row r="716">
      <c r="D716" s="315"/>
    </row>
    <row r="717">
      <c r="D717" s="315"/>
    </row>
    <row r="718">
      <c r="D718" s="315"/>
    </row>
    <row r="719">
      <c r="D719" s="315"/>
    </row>
    <row r="720">
      <c r="D720" s="315"/>
    </row>
    <row r="721">
      <c r="D721" s="315"/>
    </row>
    <row r="722">
      <c r="D722" s="315"/>
    </row>
    <row r="723">
      <c r="D723" s="315"/>
    </row>
    <row r="724">
      <c r="D724" s="315"/>
    </row>
    <row r="725">
      <c r="D725" s="315"/>
    </row>
    <row r="726">
      <c r="D726" s="315"/>
    </row>
    <row r="727">
      <c r="D727" s="315"/>
    </row>
    <row r="728">
      <c r="D728" s="315"/>
    </row>
    <row r="729">
      <c r="D729" s="315"/>
    </row>
    <row r="730">
      <c r="D730" s="315"/>
    </row>
    <row r="731">
      <c r="D731" s="315"/>
    </row>
    <row r="732">
      <c r="D732" s="315"/>
    </row>
    <row r="733">
      <c r="D733" s="315"/>
    </row>
    <row r="734">
      <c r="D734" s="315"/>
    </row>
    <row r="735">
      <c r="D735" s="315"/>
    </row>
    <row r="736">
      <c r="D736" s="315"/>
    </row>
    <row r="737">
      <c r="D737" s="315"/>
    </row>
    <row r="738">
      <c r="D738" s="315"/>
    </row>
    <row r="739">
      <c r="D739" s="315"/>
    </row>
    <row r="740">
      <c r="D740" s="315"/>
    </row>
    <row r="741">
      <c r="D741" s="315"/>
    </row>
    <row r="742">
      <c r="D742" s="315"/>
    </row>
    <row r="743">
      <c r="D743" s="315"/>
    </row>
    <row r="744">
      <c r="D744" s="315"/>
    </row>
    <row r="745">
      <c r="D745" s="315"/>
    </row>
    <row r="746">
      <c r="D746" s="315"/>
    </row>
    <row r="747">
      <c r="D747" s="315"/>
    </row>
    <row r="748">
      <c r="D748" s="315"/>
    </row>
    <row r="749">
      <c r="D749" s="315"/>
    </row>
    <row r="750">
      <c r="D750" s="315"/>
    </row>
    <row r="751">
      <c r="D751" s="315"/>
    </row>
    <row r="752">
      <c r="D752" s="315"/>
    </row>
    <row r="753">
      <c r="D753" s="315"/>
    </row>
    <row r="754">
      <c r="D754" s="315"/>
    </row>
    <row r="755">
      <c r="D755" s="315"/>
    </row>
    <row r="756">
      <c r="D756" s="315"/>
    </row>
    <row r="757">
      <c r="D757" s="315"/>
    </row>
    <row r="758">
      <c r="D758" s="315"/>
    </row>
    <row r="759">
      <c r="D759" s="315"/>
    </row>
    <row r="760">
      <c r="D760" s="315"/>
    </row>
    <row r="761">
      <c r="D761" s="315"/>
    </row>
    <row r="762">
      <c r="D762" s="315"/>
    </row>
    <row r="763">
      <c r="D763" s="315"/>
    </row>
    <row r="764">
      <c r="D764" s="315"/>
    </row>
    <row r="765">
      <c r="D765" s="315"/>
    </row>
    <row r="766">
      <c r="D766" s="315"/>
    </row>
    <row r="767">
      <c r="D767" s="315"/>
    </row>
    <row r="768">
      <c r="D768" s="315"/>
    </row>
    <row r="769">
      <c r="D769" s="315"/>
    </row>
    <row r="770">
      <c r="D770" s="315"/>
    </row>
    <row r="771">
      <c r="D771" s="315"/>
    </row>
    <row r="772">
      <c r="D772" s="315"/>
    </row>
    <row r="773">
      <c r="D773" s="315"/>
    </row>
    <row r="774">
      <c r="D774" s="315"/>
    </row>
    <row r="775">
      <c r="D775" s="315"/>
    </row>
    <row r="776">
      <c r="D776" s="315"/>
    </row>
    <row r="777">
      <c r="D777" s="315"/>
    </row>
    <row r="778">
      <c r="D778" s="315"/>
    </row>
    <row r="779">
      <c r="D779" s="315"/>
    </row>
    <row r="780">
      <c r="D780" s="315"/>
    </row>
    <row r="781">
      <c r="D781" s="315"/>
    </row>
    <row r="782">
      <c r="D782" s="315"/>
    </row>
    <row r="783">
      <c r="D783" s="315"/>
    </row>
    <row r="784">
      <c r="D784" s="315"/>
    </row>
    <row r="785">
      <c r="D785" s="315"/>
    </row>
    <row r="786">
      <c r="D786" s="315"/>
    </row>
    <row r="787">
      <c r="D787" s="315"/>
    </row>
    <row r="788">
      <c r="D788" s="315"/>
    </row>
    <row r="789">
      <c r="D789" s="315"/>
    </row>
    <row r="790">
      <c r="D790" s="315"/>
    </row>
    <row r="791">
      <c r="D791" s="315"/>
    </row>
    <row r="792">
      <c r="D792" s="315"/>
    </row>
    <row r="793">
      <c r="D793" s="315"/>
    </row>
    <row r="794">
      <c r="D794" s="315"/>
    </row>
    <row r="795">
      <c r="D795" s="315"/>
    </row>
    <row r="796">
      <c r="D796" s="315"/>
    </row>
    <row r="797">
      <c r="D797" s="315"/>
    </row>
    <row r="798">
      <c r="D798" s="315"/>
    </row>
    <row r="799">
      <c r="D799" s="315"/>
    </row>
    <row r="800">
      <c r="D800" s="315"/>
    </row>
    <row r="801">
      <c r="D801" s="315"/>
    </row>
    <row r="802">
      <c r="D802" s="315"/>
    </row>
    <row r="803">
      <c r="D803" s="315"/>
    </row>
    <row r="804">
      <c r="D804" s="315"/>
    </row>
    <row r="805">
      <c r="D805" s="315"/>
    </row>
    <row r="806">
      <c r="D806" s="315"/>
    </row>
    <row r="807">
      <c r="D807" s="315"/>
    </row>
    <row r="808">
      <c r="D808" s="315"/>
    </row>
    <row r="809">
      <c r="D809" s="315"/>
    </row>
    <row r="810">
      <c r="D810" s="315"/>
    </row>
    <row r="811">
      <c r="D811" s="315"/>
    </row>
    <row r="812">
      <c r="D812" s="315"/>
    </row>
    <row r="813">
      <c r="D813" s="315"/>
    </row>
    <row r="814">
      <c r="D814" s="315"/>
    </row>
    <row r="815">
      <c r="D815" s="315"/>
    </row>
    <row r="816">
      <c r="D816" s="315"/>
    </row>
    <row r="817">
      <c r="D817" s="315"/>
    </row>
    <row r="818">
      <c r="D818" s="315"/>
    </row>
    <row r="819">
      <c r="D819" s="315"/>
    </row>
    <row r="820">
      <c r="D820" s="315"/>
    </row>
    <row r="821">
      <c r="D821" s="315"/>
    </row>
    <row r="822">
      <c r="D822" s="315"/>
    </row>
    <row r="823">
      <c r="D823" s="315"/>
    </row>
    <row r="824">
      <c r="D824" s="315"/>
    </row>
    <row r="825">
      <c r="D825" s="315"/>
    </row>
    <row r="826">
      <c r="D826" s="315"/>
    </row>
    <row r="827">
      <c r="D827" s="315"/>
    </row>
    <row r="828">
      <c r="D828" s="315"/>
    </row>
    <row r="829">
      <c r="D829" s="315"/>
    </row>
    <row r="830">
      <c r="D830" s="315"/>
    </row>
    <row r="831">
      <c r="D831" s="315"/>
    </row>
    <row r="832">
      <c r="D832" s="315"/>
    </row>
    <row r="833">
      <c r="D833" s="315"/>
    </row>
    <row r="834">
      <c r="D834" s="315"/>
    </row>
    <row r="835">
      <c r="D835" s="315"/>
    </row>
    <row r="836">
      <c r="D836" s="315"/>
    </row>
    <row r="837">
      <c r="D837" s="315"/>
    </row>
    <row r="838">
      <c r="D838" s="315"/>
    </row>
    <row r="839">
      <c r="D839" s="315"/>
    </row>
    <row r="840">
      <c r="D840" s="315"/>
    </row>
    <row r="841">
      <c r="D841" s="315"/>
    </row>
    <row r="842">
      <c r="D842" s="315"/>
    </row>
    <row r="843">
      <c r="D843" s="315"/>
    </row>
    <row r="844">
      <c r="D844" s="315"/>
    </row>
    <row r="845">
      <c r="D845" s="315"/>
    </row>
    <row r="846">
      <c r="D846" s="315"/>
    </row>
    <row r="847">
      <c r="D847" s="315"/>
    </row>
    <row r="848">
      <c r="D848" s="315"/>
    </row>
    <row r="849">
      <c r="D849" s="315"/>
    </row>
    <row r="850">
      <c r="D850" s="315"/>
    </row>
    <row r="851">
      <c r="D851" s="315"/>
    </row>
    <row r="852">
      <c r="D852" s="315"/>
    </row>
    <row r="853">
      <c r="D853" s="315"/>
    </row>
    <row r="854">
      <c r="D854" s="315"/>
    </row>
    <row r="855">
      <c r="D855" s="315"/>
    </row>
    <row r="856">
      <c r="D856" s="315"/>
    </row>
    <row r="857">
      <c r="D857" s="315"/>
    </row>
    <row r="858">
      <c r="D858" s="315"/>
    </row>
    <row r="859">
      <c r="D859" s="315"/>
    </row>
    <row r="860">
      <c r="D860" s="315"/>
    </row>
    <row r="861">
      <c r="D861" s="315"/>
    </row>
    <row r="862">
      <c r="D862" s="315"/>
    </row>
    <row r="863">
      <c r="D863" s="315"/>
    </row>
    <row r="864">
      <c r="D864" s="315"/>
    </row>
    <row r="865">
      <c r="D865" s="315"/>
    </row>
    <row r="866">
      <c r="D866" s="315"/>
    </row>
    <row r="867">
      <c r="D867" s="315"/>
    </row>
    <row r="868">
      <c r="D868" s="315"/>
    </row>
    <row r="869">
      <c r="D869" s="315"/>
    </row>
    <row r="870">
      <c r="D870" s="315"/>
    </row>
    <row r="871">
      <c r="D871" s="315"/>
    </row>
    <row r="872">
      <c r="D872" s="315"/>
    </row>
    <row r="873">
      <c r="D873" s="315"/>
    </row>
    <row r="874">
      <c r="D874" s="315"/>
    </row>
    <row r="875">
      <c r="D875" s="315"/>
    </row>
    <row r="876">
      <c r="D876" s="315"/>
    </row>
    <row r="877">
      <c r="D877" s="315"/>
    </row>
    <row r="878">
      <c r="D878" s="315"/>
    </row>
    <row r="879">
      <c r="D879" s="315"/>
    </row>
    <row r="880">
      <c r="D880" s="315"/>
    </row>
    <row r="881">
      <c r="D881" s="315"/>
    </row>
    <row r="882">
      <c r="D882" s="315"/>
    </row>
    <row r="883">
      <c r="D883" s="315"/>
    </row>
    <row r="884">
      <c r="D884" s="315"/>
    </row>
    <row r="885">
      <c r="D885" s="315"/>
    </row>
    <row r="886">
      <c r="D886" s="315"/>
    </row>
    <row r="887">
      <c r="D887" s="315"/>
    </row>
    <row r="888">
      <c r="D888" s="315"/>
    </row>
    <row r="889">
      <c r="D889" s="315"/>
    </row>
    <row r="890">
      <c r="D890" s="315"/>
    </row>
    <row r="891">
      <c r="D891" s="315"/>
    </row>
    <row r="892">
      <c r="D892" s="315"/>
    </row>
    <row r="893">
      <c r="D893" s="315"/>
    </row>
    <row r="894">
      <c r="D894" s="315"/>
    </row>
    <row r="895">
      <c r="D895" s="315"/>
    </row>
    <row r="896">
      <c r="D896" s="315"/>
    </row>
    <row r="897">
      <c r="D897" s="315"/>
    </row>
    <row r="898">
      <c r="D898" s="315"/>
    </row>
    <row r="899">
      <c r="D899" s="315"/>
    </row>
    <row r="900">
      <c r="D900" s="315"/>
    </row>
    <row r="901">
      <c r="D901" s="315"/>
    </row>
    <row r="902">
      <c r="D902" s="315"/>
    </row>
    <row r="903">
      <c r="D903" s="315"/>
    </row>
    <row r="904">
      <c r="D904" s="315"/>
    </row>
    <row r="905">
      <c r="D905" s="315"/>
    </row>
    <row r="906">
      <c r="D906" s="315"/>
    </row>
    <row r="907">
      <c r="D907" s="315"/>
    </row>
    <row r="908">
      <c r="D908" s="315"/>
    </row>
    <row r="909">
      <c r="D909" s="315"/>
    </row>
    <row r="910">
      <c r="D910" s="315"/>
    </row>
    <row r="911">
      <c r="D911" s="315"/>
    </row>
    <row r="912">
      <c r="D912" s="315"/>
    </row>
    <row r="913">
      <c r="D913" s="315"/>
    </row>
    <row r="914">
      <c r="D914" s="315"/>
    </row>
    <row r="915">
      <c r="D915" s="315"/>
    </row>
    <row r="916">
      <c r="D916" s="315"/>
    </row>
    <row r="917">
      <c r="D917" s="315"/>
    </row>
    <row r="918">
      <c r="D918" s="315"/>
    </row>
    <row r="919">
      <c r="D919" s="315"/>
    </row>
    <row r="920">
      <c r="D920" s="315"/>
    </row>
    <row r="921">
      <c r="D921" s="315"/>
    </row>
    <row r="922">
      <c r="D922" s="315"/>
    </row>
    <row r="923">
      <c r="D923" s="315"/>
    </row>
    <row r="924">
      <c r="D924" s="315"/>
    </row>
    <row r="925">
      <c r="D925" s="315"/>
    </row>
    <row r="926">
      <c r="D926" s="315"/>
    </row>
    <row r="927">
      <c r="D927" s="315"/>
    </row>
    <row r="928">
      <c r="D928" s="315"/>
    </row>
    <row r="929">
      <c r="D929" s="315"/>
    </row>
    <row r="930">
      <c r="D930" s="315"/>
    </row>
    <row r="931">
      <c r="D931" s="315"/>
    </row>
    <row r="932">
      <c r="D932" s="315"/>
    </row>
    <row r="933">
      <c r="D933" s="315"/>
    </row>
    <row r="934">
      <c r="D934" s="315"/>
    </row>
    <row r="935">
      <c r="D935" s="315"/>
    </row>
    <row r="936">
      <c r="D936" s="315"/>
    </row>
    <row r="937">
      <c r="D937" s="315"/>
    </row>
    <row r="938">
      <c r="D938" s="315"/>
    </row>
    <row r="939">
      <c r="D939" s="315"/>
    </row>
    <row r="940">
      <c r="D940" s="315"/>
    </row>
    <row r="941">
      <c r="D941" s="315"/>
    </row>
    <row r="942">
      <c r="D942" s="315"/>
    </row>
    <row r="943">
      <c r="D943" s="315"/>
    </row>
    <row r="944">
      <c r="D944" s="315"/>
    </row>
    <row r="945">
      <c r="D945" s="315"/>
    </row>
    <row r="946">
      <c r="D946" s="315"/>
    </row>
    <row r="947">
      <c r="D947" s="315"/>
    </row>
    <row r="948">
      <c r="D948" s="315"/>
    </row>
    <row r="949">
      <c r="D949" s="315"/>
    </row>
    <row r="950">
      <c r="D950" s="315"/>
    </row>
    <row r="951">
      <c r="D951" s="315"/>
    </row>
    <row r="952">
      <c r="D952" s="315"/>
    </row>
    <row r="953">
      <c r="D953" s="315"/>
    </row>
    <row r="954">
      <c r="D954" s="315"/>
    </row>
    <row r="955">
      <c r="D955" s="315"/>
    </row>
    <row r="956">
      <c r="D956" s="315"/>
    </row>
    <row r="957">
      <c r="D957" s="315"/>
    </row>
    <row r="958">
      <c r="D958" s="315"/>
    </row>
    <row r="959">
      <c r="D959" s="315"/>
    </row>
    <row r="960">
      <c r="D960" s="315"/>
    </row>
    <row r="961">
      <c r="D961" s="315"/>
    </row>
    <row r="962">
      <c r="D962" s="315"/>
    </row>
    <row r="963">
      <c r="D963" s="315"/>
    </row>
    <row r="964">
      <c r="D964" s="315"/>
    </row>
    <row r="965">
      <c r="D965" s="315"/>
    </row>
    <row r="966">
      <c r="D966" s="315"/>
    </row>
    <row r="967">
      <c r="D967" s="315"/>
    </row>
    <row r="968">
      <c r="D968" s="315"/>
    </row>
    <row r="969">
      <c r="D969" s="315"/>
    </row>
    <row r="970">
      <c r="D970" s="315"/>
    </row>
    <row r="971">
      <c r="D971" s="315"/>
    </row>
    <row r="972">
      <c r="D972" s="315"/>
    </row>
    <row r="973">
      <c r="D973" s="315"/>
    </row>
    <row r="974">
      <c r="D974" s="315"/>
    </row>
    <row r="975">
      <c r="D975" s="315"/>
    </row>
    <row r="976">
      <c r="D976" s="315"/>
    </row>
    <row r="977">
      <c r="D977" s="315"/>
    </row>
    <row r="978">
      <c r="D978" s="315"/>
    </row>
    <row r="979">
      <c r="D979" s="315"/>
    </row>
    <row r="980">
      <c r="D980" s="315"/>
    </row>
    <row r="981">
      <c r="D981" s="315"/>
    </row>
    <row r="982">
      <c r="D982" s="315"/>
    </row>
    <row r="983">
      <c r="D983" s="315"/>
    </row>
    <row r="984">
      <c r="D984" s="315"/>
    </row>
    <row r="985">
      <c r="D985" s="315"/>
    </row>
    <row r="986">
      <c r="D986" s="315"/>
    </row>
    <row r="987">
      <c r="D987" s="315"/>
    </row>
    <row r="988">
      <c r="D988" s="315"/>
    </row>
    <row r="989">
      <c r="D989" s="315"/>
    </row>
    <row r="990">
      <c r="D990" s="315"/>
    </row>
    <row r="991">
      <c r="D991" s="315"/>
    </row>
    <row r="992">
      <c r="D992" s="315"/>
    </row>
    <row r="993">
      <c r="D993" s="315"/>
    </row>
    <row r="994">
      <c r="D994" s="315"/>
    </row>
    <row r="995">
      <c r="D995" s="315"/>
    </row>
    <row r="996">
      <c r="D996" s="315"/>
    </row>
    <row r="997">
      <c r="D997" s="315"/>
    </row>
    <row r="998">
      <c r="D998" s="315"/>
    </row>
    <row r="999">
      <c r="D999" s="315"/>
    </row>
    <row r="1000">
      <c r="D1000" s="3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0.71"/>
    <col customWidth="1" min="3" max="3" width="14.43"/>
    <col customWidth="1" min="4" max="4" width="17.57"/>
    <col customWidth="1" min="5" max="5" width="13.0"/>
    <col customWidth="1" min="6" max="6" width="10.0"/>
  </cols>
  <sheetData>
    <row r="1">
      <c r="A1" s="316" t="s">
        <v>244</v>
      </c>
      <c r="B1" s="317"/>
      <c r="C1" s="317"/>
      <c r="D1" s="317"/>
      <c r="E1" s="317"/>
      <c r="F1" s="52"/>
      <c r="G1" s="318"/>
      <c r="H1" s="318"/>
      <c r="I1" s="318"/>
      <c r="J1" s="318"/>
      <c r="K1" s="318"/>
      <c r="L1" s="318"/>
      <c r="M1" s="318"/>
    </row>
    <row r="2">
      <c r="A2" s="319" t="s">
        <v>245</v>
      </c>
      <c r="B2" s="317"/>
      <c r="C2" s="317"/>
      <c r="D2" s="317"/>
      <c r="E2" s="317"/>
      <c r="F2" s="52"/>
      <c r="G2" s="318"/>
      <c r="H2" s="318"/>
      <c r="I2" s="318"/>
      <c r="J2" s="318"/>
      <c r="K2" s="318"/>
      <c r="L2" s="318"/>
      <c r="M2" s="318"/>
    </row>
    <row r="3">
      <c r="A3" s="320" t="s">
        <v>246</v>
      </c>
      <c r="B3" s="317"/>
      <c r="C3" s="317"/>
      <c r="D3" s="317"/>
      <c r="E3" s="317"/>
      <c r="F3" s="52"/>
      <c r="G3" s="318"/>
      <c r="H3" s="318"/>
      <c r="I3" s="318"/>
      <c r="J3" s="318"/>
      <c r="K3" s="318"/>
      <c r="L3" s="318"/>
      <c r="M3" s="318"/>
    </row>
    <row r="4">
      <c r="A4" s="321"/>
      <c r="B4" s="322"/>
      <c r="C4" s="323"/>
      <c r="D4" s="324"/>
      <c r="E4" s="325" t="s">
        <v>247</v>
      </c>
      <c r="F4" s="326">
        <v>39409.0</v>
      </c>
    </row>
    <row r="5">
      <c r="A5" s="327" t="s">
        <v>248</v>
      </c>
      <c r="B5" s="328"/>
      <c r="C5" s="329"/>
      <c r="D5" s="329"/>
      <c r="E5" s="330" t="s">
        <v>249</v>
      </c>
      <c r="F5" s="52"/>
    </row>
    <row r="6">
      <c r="A6" s="331"/>
      <c r="B6" s="332" t="s">
        <v>250</v>
      </c>
      <c r="C6" s="332" t="s">
        <v>251</v>
      </c>
      <c r="D6" s="332" t="s">
        <v>252</v>
      </c>
      <c r="E6" s="333" t="s">
        <v>253</v>
      </c>
      <c r="F6" s="334" t="s">
        <v>132</v>
      </c>
    </row>
    <row r="7">
      <c r="A7" s="335"/>
      <c r="B7" s="328"/>
      <c r="C7" s="328"/>
      <c r="D7" s="328"/>
      <c r="E7" s="334" t="s">
        <v>254</v>
      </c>
      <c r="F7" s="334" t="s">
        <v>254</v>
      </c>
    </row>
    <row r="8">
      <c r="A8" s="336" t="s">
        <v>255</v>
      </c>
      <c r="B8" s="317"/>
      <c r="C8" s="317"/>
      <c r="D8" s="317"/>
      <c r="E8" s="317"/>
      <c r="F8" s="52"/>
    </row>
    <row r="9">
      <c r="A9" s="337" t="s">
        <v>256</v>
      </c>
      <c r="B9" s="338" t="s">
        <v>257</v>
      </c>
      <c r="C9" s="338">
        <v>12.0</v>
      </c>
      <c r="D9" s="339"/>
      <c r="E9" s="340"/>
      <c r="F9" s="341"/>
    </row>
    <row r="10">
      <c r="A10" s="337" t="s">
        <v>258</v>
      </c>
      <c r="B10" s="338" t="s">
        <v>259</v>
      </c>
      <c r="C10" s="338">
        <v>2.0</v>
      </c>
      <c r="D10" s="339"/>
      <c r="E10" s="340"/>
      <c r="F10" s="341"/>
    </row>
    <row r="11">
      <c r="A11" s="337" t="s">
        <v>260</v>
      </c>
      <c r="B11" s="338" t="s">
        <v>257</v>
      </c>
      <c r="C11" s="338">
        <v>4.0</v>
      </c>
      <c r="D11" s="339"/>
      <c r="E11" s="340"/>
      <c r="F11" s="341"/>
    </row>
    <row r="12">
      <c r="A12" s="337" t="s">
        <v>261</v>
      </c>
      <c r="B12" s="338" t="s">
        <v>257</v>
      </c>
      <c r="C12" s="338">
        <v>50.0</v>
      </c>
      <c r="D12" s="339"/>
      <c r="E12" s="340"/>
      <c r="F12" s="341"/>
    </row>
    <row r="13">
      <c r="A13" s="337" t="s">
        <v>262</v>
      </c>
      <c r="B13" s="338" t="s">
        <v>257</v>
      </c>
      <c r="C13" s="338">
        <v>20.0</v>
      </c>
      <c r="D13" s="339"/>
      <c r="E13" s="340"/>
      <c r="F13" s="341"/>
    </row>
    <row r="14">
      <c r="A14" s="337" t="s">
        <v>263</v>
      </c>
      <c r="B14" s="338" t="s">
        <v>264</v>
      </c>
      <c r="C14" s="338">
        <v>4.0</v>
      </c>
      <c r="D14" s="339"/>
      <c r="E14" s="340"/>
      <c r="F14" s="341"/>
    </row>
    <row r="15">
      <c r="A15" s="337" t="s">
        <v>265</v>
      </c>
      <c r="B15" s="338" t="s">
        <v>259</v>
      </c>
      <c r="C15" s="338">
        <v>150.0</v>
      </c>
      <c r="D15" s="339"/>
      <c r="E15" s="340"/>
      <c r="F15" s="341"/>
    </row>
    <row r="16">
      <c r="A16" s="337" t="s">
        <v>266</v>
      </c>
      <c r="B16" s="338" t="s">
        <v>267</v>
      </c>
      <c r="C16" s="338">
        <v>200.0</v>
      </c>
      <c r="D16" s="342"/>
      <c r="E16" s="340"/>
      <c r="F16" s="341"/>
    </row>
    <row r="17">
      <c r="A17" s="337" t="s">
        <v>268</v>
      </c>
      <c r="B17" s="338" t="s">
        <v>259</v>
      </c>
      <c r="C17" s="338">
        <v>20.0</v>
      </c>
      <c r="D17" s="339"/>
      <c r="E17" s="340"/>
      <c r="F17" s="341"/>
    </row>
    <row r="18">
      <c r="A18" s="337" t="s">
        <v>269</v>
      </c>
      <c r="B18" s="338" t="s">
        <v>270</v>
      </c>
      <c r="C18" s="338">
        <v>30.0</v>
      </c>
      <c r="D18" s="339"/>
      <c r="E18" s="340"/>
      <c r="F18" s="341"/>
    </row>
    <row r="19">
      <c r="A19" s="337" t="s">
        <v>271</v>
      </c>
      <c r="B19" s="338" t="s">
        <v>270</v>
      </c>
      <c r="C19" s="338">
        <v>20.0</v>
      </c>
      <c r="D19" s="342"/>
      <c r="E19" s="340"/>
      <c r="F19" s="341"/>
    </row>
    <row r="20">
      <c r="A20" s="337" t="s">
        <v>272</v>
      </c>
      <c r="B20" s="338" t="s">
        <v>257</v>
      </c>
      <c r="C20" s="338">
        <v>0.0</v>
      </c>
      <c r="D20" s="339"/>
      <c r="E20" s="343"/>
      <c r="F20" s="341"/>
    </row>
    <row r="21">
      <c r="A21" s="337" t="s">
        <v>273</v>
      </c>
      <c r="B21" s="338" t="s">
        <v>257</v>
      </c>
      <c r="C21" s="338">
        <v>6.0</v>
      </c>
      <c r="D21" s="342"/>
      <c r="E21" s="340"/>
      <c r="F21" s="341"/>
    </row>
    <row r="22">
      <c r="A22" s="337" t="s">
        <v>274</v>
      </c>
      <c r="B22" s="338" t="s">
        <v>257</v>
      </c>
      <c r="C22" s="338">
        <v>7.0</v>
      </c>
      <c r="D22" s="339"/>
      <c r="E22" s="340"/>
      <c r="F22" s="341"/>
    </row>
    <row r="23">
      <c r="A23" s="337" t="s">
        <v>275</v>
      </c>
      <c r="B23" s="338" t="s">
        <v>257</v>
      </c>
      <c r="C23" s="338">
        <v>10.0</v>
      </c>
      <c r="D23" s="342"/>
      <c r="E23" s="340"/>
      <c r="F23" s="341"/>
    </row>
    <row r="24">
      <c r="A24" s="337" t="s">
        <v>276</v>
      </c>
      <c r="B24" s="338" t="s">
        <v>257</v>
      </c>
      <c r="C24" s="338">
        <v>15.0</v>
      </c>
      <c r="D24" s="339"/>
      <c r="E24" s="340"/>
      <c r="F24" s="341"/>
    </row>
    <row r="25">
      <c r="A25" s="337" t="s">
        <v>277</v>
      </c>
      <c r="B25" s="338" t="s">
        <v>257</v>
      </c>
      <c r="C25" s="338">
        <v>10.0</v>
      </c>
      <c r="D25" s="339"/>
      <c r="E25" s="343"/>
      <c r="F25" s="341"/>
    </row>
    <row r="26">
      <c r="A26" s="337" t="s">
        <v>278</v>
      </c>
      <c r="B26" s="338" t="s">
        <v>257</v>
      </c>
      <c r="C26" s="338">
        <v>40.0</v>
      </c>
      <c r="D26" s="339"/>
      <c r="E26" s="340"/>
      <c r="F26" s="341"/>
    </row>
    <row r="27">
      <c r="A27" s="337" t="s">
        <v>279</v>
      </c>
      <c r="B27" s="338" t="s">
        <v>257</v>
      </c>
      <c r="C27" s="338">
        <v>10.0</v>
      </c>
      <c r="D27" s="339"/>
      <c r="E27" s="340"/>
      <c r="F27" s="341"/>
    </row>
    <row r="28">
      <c r="A28" s="337" t="s">
        <v>280</v>
      </c>
      <c r="B28" s="338" t="s">
        <v>257</v>
      </c>
      <c r="C28" s="338">
        <v>6.0</v>
      </c>
      <c r="D28" s="339"/>
      <c r="E28" s="343"/>
      <c r="F28" s="341"/>
    </row>
    <row r="29">
      <c r="A29" s="337" t="s">
        <v>281</v>
      </c>
      <c r="B29" s="338" t="s">
        <v>257</v>
      </c>
      <c r="C29" s="338">
        <v>4.0</v>
      </c>
      <c r="D29" s="339"/>
      <c r="E29" s="343"/>
      <c r="F29" s="341"/>
      <c r="G29" s="318"/>
      <c r="H29" s="318"/>
      <c r="I29" s="318"/>
    </row>
    <row r="30">
      <c r="A30" s="337" t="s">
        <v>282</v>
      </c>
      <c r="B30" s="338" t="s">
        <v>257</v>
      </c>
      <c r="C30" s="338">
        <v>0.0</v>
      </c>
      <c r="D30" s="339"/>
      <c r="E30" s="343"/>
      <c r="F30" s="341"/>
      <c r="G30" s="344"/>
      <c r="H30" s="344"/>
      <c r="I30" s="344"/>
    </row>
    <row r="31">
      <c r="A31" s="337" t="s">
        <v>283</v>
      </c>
      <c r="B31" s="338" t="s">
        <v>257</v>
      </c>
      <c r="C31" s="338">
        <v>0.0</v>
      </c>
      <c r="D31" s="339"/>
      <c r="E31" s="343"/>
      <c r="F31" s="341"/>
      <c r="G31" s="318"/>
      <c r="H31" s="318"/>
      <c r="I31" s="318"/>
    </row>
    <row r="32">
      <c r="A32" s="337" t="s">
        <v>284</v>
      </c>
      <c r="B32" s="338" t="s">
        <v>285</v>
      </c>
      <c r="C32" s="338">
        <v>0.0</v>
      </c>
      <c r="D32" s="339"/>
      <c r="E32" s="343"/>
      <c r="F32" s="341"/>
    </row>
    <row r="33">
      <c r="A33" s="337" t="s">
        <v>286</v>
      </c>
      <c r="B33" s="338" t="s">
        <v>257</v>
      </c>
      <c r="C33" s="338">
        <v>6.0</v>
      </c>
      <c r="D33" s="339"/>
      <c r="E33" s="343"/>
      <c r="F33" s="341"/>
    </row>
    <row r="34">
      <c r="A34" s="337" t="s">
        <v>287</v>
      </c>
      <c r="B34" s="338" t="s">
        <v>267</v>
      </c>
      <c r="C34" s="338">
        <v>100.0</v>
      </c>
      <c r="D34" s="339"/>
      <c r="E34" s="340"/>
      <c r="F34" s="341"/>
    </row>
    <row r="35">
      <c r="A35" s="337" t="s">
        <v>288</v>
      </c>
      <c r="B35" s="338" t="s">
        <v>259</v>
      </c>
      <c r="C35" s="338">
        <v>1.0</v>
      </c>
      <c r="D35" s="339"/>
      <c r="E35" s="340"/>
      <c r="F35" s="341"/>
    </row>
    <row r="36">
      <c r="A36" s="337" t="s">
        <v>289</v>
      </c>
      <c r="B36" s="338" t="s">
        <v>259</v>
      </c>
      <c r="C36" s="338">
        <v>10.0</v>
      </c>
      <c r="D36" s="339"/>
      <c r="E36" s="340"/>
      <c r="F36" s="341"/>
    </row>
    <row r="37">
      <c r="A37" s="337" t="s">
        <v>290</v>
      </c>
      <c r="B37" s="338" t="s">
        <v>257</v>
      </c>
      <c r="C37" s="338">
        <v>12.0</v>
      </c>
      <c r="D37" s="339"/>
      <c r="E37" s="340"/>
      <c r="F37" s="341"/>
    </row>
    <row r="38">
      <c r="A38" s="337" t="s">
        <v>291</v>
      </c>
      <c r="B38" s="338" t="s">
        <v>257</v>
      </c>
      <c r="C38" s="338">
        <v>10.0</v>
      </c>
      <c r="D38" s="339"/>
      <c r="E38" s="340"/>
      <c r="F38" s="341"/>
    </row>
    <row r="39">
      <c r="A39" s="337" t="s">
        <v>292</v>
      </c>
      <c r="B39" s="338" t="s">
        <v>257</v>
      </c>
      <c r="C39" s="338">
        <v>7.0</v>
      </c>
      <c r="D39" s="339"/>
      <c r="E39" s="340"/>
      <c r="F39" s="341"/>
    </row>
    <row r="40">
      <c r="A40" s="337" t="s">
        <v>293</v>
      </c>
      <c r="B40" s="338" t="s">
        <v>257</v>
      </c>
      <c r="C40" s="338">
        <v>12.0</v>
      </c>
      <c r="D40" s="339"/>
      <c r="E40" s="345"/>
      <c r="F40" s="341"/>
    </row>
    <row r="41">
      <c r="A41" s="337" t="s">
        <v>294</v>
      </c>
      <c r="B41" s="338" t="s">
        <v>257</v>
      </c>
      <c r="C41" s="338">
        <v>12.0</v>
      </c>
      <c r="D41" s="342"/>
      <c r="E41" s="340"/>
      <c r="F41" s="341"/>
    </row>
    <row r="42">
      <c r="A42" s="337" t="s">
        <v>295</v>
      </c>
      <c r="B42" s="338" t="s">
        <v>257</v>
      </c>
      <c r="C42" s="338">
        <v>0.0</v>
      </c>
      <c r="D42" s="342"/>
      <c r="E42" s="340"/>
      <c r="F42" s="341"/>
    </row>
    <row r="43">
      <c r="A43" s="337" t="s">
        <v>296</v>
      </c>
      <c r="B43" s="338" t="s">
        <v>257</v>
      </c>
      <c r="C43" s="338">
        <v>4.0</v>
      </c>
      <c r="D43" s="342"/>
      <c r="E43" s="340"/>
      <c r="F43" s="341"/>
    </row>
    <row r="44">
      <c r="A44" s="337" t="s">
        <v>297</v>
      </c>
      <c r="B44" s="338" t="s">
        <v>257</v>
      </c>
      <c r="C44" s="338">
        <v>4.0</v>
      </c>
      <c r="D44" s="342"/>
      <c r="E44" s="340"/>
      <c r="F44" s="341"/>
    </row>
    <row r="45">
      <c r="A45" s="337" t="s">
        <v>298</v>
      </c>
      <c r="B45" s="338" t="s">
        <v>257</v>
      </c>
      <c r="C45" s="338">
        <v>12.0</v>
      </c>
      <c r="D45" s="342"/>
      <c r="E45" s="343"/>
      <c r="F45" s="341"/>
    </row>
    <row r="46">
      <c r="A46" s="337" t="s">
        <v>299</v>
      </c>
      <c r="B46" s="338" t="s">
        <v>257</v>
      </c>
      <c r="C46" s="338">
        <v>12.0</v>
      </c>
      <c r="D46" s="342"/>
      <c r="E46" s="343"/>
      <c r="F46" s="341"/>
    </row>
    <row r="47">
      <c r="A47" s="337" t="s">
        <v>300</v>
      </c>
      <c r="B47" s="338" t="s">
        <v>257</v>
      </c>
      <c r="C47" s="338">
        <v>12.0</v>
      </c>
      <c r="D47" s="342"/>
      <c r="E47" s="340"/>
      <c r="F47" s="341"/>
    </row>
    <row r="48">
      <c r="A48" s="337" t="s">
        <v>301</v>
      </c>
      <c r="B48" s="338" t="s">
        <v>257</v>
      </c>
      <c r="C48" s="338">
        <v>12.0</v>
      </c>
      <c r="D48" s="342"/>
      <c r="E48" s="340"/>
      <c r="F48" s="341"/>
    </row>
    <row r="49">
      <c r="A49" s="337" t="s">
        <v>302</v>
      </c>
      <c r="B49" s="338" t="s">
        <v>257</v>
      </c>
      <c r="C49" s="338">
        <v>12.0</v>
      </c>
      <c r="D49" s="342"/>
      <c r="E49" s="340"/>
      <c r="F49" s="341"/>
    </row>
    <row r="50">
      <c r="A50" s="337" t="s">
        <v>303</v>
      </c>
      <c r="B50" s="338" t="s">
        <v>257</v>
      </c>
      <c r="C50" s="338">
        <v>12.0</v>
      </c>
      <c r="D50" s="342"/>
      <c r="E50" s="343"/>
      <c r="F50" s="341"/>
    </row>
    <row r="51">
      <c r="A51" s="337" t="s">
        <v>304</v>
      </c>
      <c r="B51" s="338" t="s">
        <v>257</v>
      </c>
      <c r="C51" s="338">
        <v>12.0</v>
      </c>
      <c r="D51" s="342"/>
      <c r="E51" s="340"/>
      <c r="F51" s="341"/>
    </row>
    <row r="52">
      <c r="A52" s="337" t="s">
        <v>305</v>
      </c>
      <c r="B52" s="338" t="s">
        <v>257</v>
      </c>
      <c r="C52" s="338">
        <v>12.0</v>
      </c>
      <c r="D52" s="342"/>
      <c r="E52" s="343"/>
      <c r="F52" s="341"/>
    </row>
    <row r="53">
      <c r="A53" s="337" t="s">
        <v>306</v>
      </c>
      <c r="B53" s="338" t="s">
        <v>257</v>
      </c>
      <c r="C53" s="338">
        <v>12.0</v>
      </c>
      <c r="D53" s="342"/>
      <c r="E53" s="340"/>
      <c r="F53" s="341"/>
    </row>
    <row r="54">
      <c r="A54" s="337" t="s">
        <v>307</v>
      </c>
      <c r="B54" s="338" t="s">
        <v>257</v>
      </c>
      <c r="C54" s="338">
        <v>12.0</v>
      </c>
      <c r="D54" s="342"/>
      <c r="E54" s="343"/>
      <c r="F54" s="341"/>
    </row>
    <row r="55">
      <c r="A55" s="337" t="s">
        <v>308</v>
      </c>
      <c r="B55" s="338" t="s">
        <v>257</v>
      </c>
      <c r="C55" s="338">
        <v>9.0</v>
      </c>
      <c r="D55" s="342"/>
      <c r="E55" s="343"/>
      <c r="F55" s="341"/>
    </row>
    <row r="56">
      <c r="A56" s="337" t="s">
        <v>309</v>
      </c>
      <c r="B56" s="338" t="s">
        <v>257</v>
      </c>
      <c r="C56" s="338">
        <v>3.0</v>
      </c>
      <c r="D56" s="342"/>
      <c r="E56" s="343"/>
      <c r="F56" s="341"/>
    </row>
    <row r="57">
      <c r="A57" s="337" t="s">
        <v>310</v>
      </c>
      <c r="B57" s="338" t="s">
        <v>257</v>
      </c>
      <c r="C57" s="338">
        <v>0.0</v>
      </c>
      <c r="D57" s="342"/>
      <c r="E57" s="343"/>
      <c r="F57" s="341"/>
    </row>
    <row r="58">
      <c r="A58" s="337" t="s">
        <v>311</v>
      </c>
      <c r="B58" s="338" t="s">
        <v>257</v>
      </c>
      <c r="C58" s="338">
        <v>0.0</v>
      </c>
      <c r="D58" s="342"/>
      <c r="E58" s="340"/>
      <c r="F58" s="341"/>
    </row>
    <row r="59">
      <c r="A59" s="337" t="s">
        <v>312</v>
      </c>
      <c r="B59" s="338" t="s">
        <v>257</v>
      </c>
      <c r="C59" s="338">
        <v>0.0</v>
      </c>
      <c r="D59" s="342"/>
      <c r="E59" s="340"/>
      <c r="F59" s="341"/>
    </row>
    <row r="60">
      <c r="A60" s="337" t="s">
        <v>313</v>
      </c>
      <c r="B60" s="338" t="s">
        <v>257</v>
      </c>
      <c r="C60" s="338">
        <v>3.0</v>
      </c>
      <c r="D60" s="342"/>
      <c r="E60" s="346"/>
      <c r="F60" s="341"/>
    </row>
    <row r="61">
      <c r="A61" s="337" t="s">
        <v>314</v>
      </c>
      <c r="B61" s="338" t="s">
        <v>257</v>
      </c>
      <c r="C61" s="338">
        <v>0.0</v>
      </c>
      <c r="D61" s="342"/>
      <c r="E61" s="346"/>
      <c r="F61" s="341"/>
    </row>
    <row r="62">
      <c r="A62" s="337" t="s">
        <v>315</v>
      </c>
      <c r="B62" s="338" t="s">
        <v>257</v>
      </c>
      <c r="C62" s="338">
        <v>4.0</v>
      </c>
      <c r="D62" s="342"/>
      <c r="E62" s="346"/>
      <c r="F62" s="341"/>
    </row>
    <row r="63">
      <c r="A63" s="337" t="s">
        <v>316</v>
      </c>
      <c r="B63" s="338" t="s">
        <v>257</v>
      </c>
      <c r="C63" s="338">
        <v>1.0</v>
      </c>
      <c r="D63" s="338" t="s">
        <v>317</v>
      </c>
      <c r="E63" s="346"/>
      <c r="F63" s="341"/>
    </row>
    <row r="64">
      <c r="A64" s="347" t="s">
        <v>318</v>
      </c>
      <c r="B64" s="317"/>
      <c r="C64" s="317"/>
      <c r="D64" s="317"/>
      <c r="E64" s="317"/>
      <c r="F64" s="52"/>
    </row>
    <row r="65">
      <c r="A65" s="348" t="s">
        <v>319</v>
      </c>
      <c r="B65" s="349"/>
      <c r="C65" s="349"/>
      <c r="D65" s="349"/>
      <c r="E65" s="350"/>
      <c r="F65" s="350"/>
    </row>
    <row r="66">
      <c r="A66" s="351" t="s">
        <v>320</v>
      </c>
      <c r="B66" s="352" t="s">
        <v>321</v>
      </c>
      <c r="C66" s="352">
        <v>32.0</v>
      </c>
      <c r="D66" s="352" t="s">
        <v>322</v>
      </c>
      <c r="E66" s="353" t="s">
        <v>323</v>
      </c>
      <c r="F66" s="353" t="s">
        <v>324</v>
      </c>
    </row>
    <row r="67">
      <c r="A67" s="351" t="s">
        <v>325</v>
      </c>
      <c r="B67" s="352" t="s">
        <v>326</v>
      </c>
      <c r="C67" s="352">
        <v>8.0</v>
      </c>
      <c r="D67" s="352" t="s">
        <v>322</v>
      </c>
      <c r="E67" s="353" t="s">
        <v>327</v>
      </c>
      <c r="F67" s="353" t="s">
        <v>328</v>
      </c>
    </row>
    <row r="68">
      <c r="A68" s="354" t="s">
        <v>329</v>
      </c>
      <c r="B68" s="317"/>
      <c r="C68" s="317"/>
      <c r="D68" s="317"/>
      <c r="E68" s="52"/>
      <c r="F68" s="355"/>
    </row>
    <row r="69">
      <c r="A69" s="351" t="s">
        <v>330</v>
      </c>
      <c r="B69" s="352" t="s">
        <v>331</v>
      </c>
      <c r="C69" s="352">
        <v>1.0</v>
      </c>
      <c r="D69" s="352" t="s">
        <v>332</v>
      </c>
      <c r="E69" s="353" t="s">
        <v>333</v>
      </c>
      <c r="F69" s="353" t="s">
        <v>333</v>
      </c>
    </row>
    <row r="70">
      <c r="A70" s="354" t="s">
        <v>334</v>
      </c>
      <c r="B70" s="317"/>
      <c r="C70" s="317"/>
      <c r="D70" s="317"/>
      <c r="E70" s="317"/>
      <c r="F70" s="52"/>
    </row>
    <row r="71">
      <c r="A71" s="351" t="s">
        <v>335</v>
      </c>
      <c r="B71" s="352" t="s">
        <v>336</v>
      </c>
      <c r="C71" s="352">
        <v>4.0</v>
      </c>
      <c r="D71" s="352" t="s">
        <v>337</v>
      </c>
      <c r="E71" s="353" t="s">
        <v>338</v>
      </c>
      <c r="F71" s="353" t="s">
        <v>339</v>
      </c>
    </row>
    <row r="72">
      <c r="A72" s="351" t="s">
        <v>340</v>
      </c>
      <c r="B72" s="352" t="s">
        <v>341</v>
      </c>
      <c r="C72" s="352">
        <v>1.0</v>
      </c>
      <c r="D72" s="352" t="s">
        <v>337</v>
      </c>
      <c r="E72" s="353" t="s">
        <v>342</v>
      </c>
      <c r="F72" s="353" t="s">
        <v>342</v>
      </c>
    </row>
    <row r="73">
      <c r="A73" s="351" t="s">
        <v>343</v>
      </c>
      <c r="B73" s="352" t="s">
        <v>344</v>
      </c>
      <c r="C73" s="352">
        <v>3.0</v>
      </c>
      <c r="D73" s="352" t="s">
        <v>337</v>
      </c>
      <c r="E73" s="353" t="s">
        <v>345</v>
      </c>
      <c r="F73" s="353" t="s">
        <v>346</v>
      </c>
    </row>
    <row r="74">
      <c r="A74" s="351" t="s">
        <v>347</v>
      </c>
      <c r="B74" s="352" t="s">
        <v>348</v>
      </c>
      <c r="C74" s="352">
        <v>3.0</v>
      </c>
      <c r="D74" s="352" t="s">
        <v>337</v>
      </c>
      <c r="E74" s="353" t="s">
        <v>345</v>
      </c>
      <c r="F74" s="353" t="s">
        <v>346</v>
      </c>
    </row>
    <row r="75">
      <c r="A75" s="351" t="s">
        <v>349</v>
      </c>
      <c r="B75" s="352" t="s">
        <v>350</v>
      </c>
      <c r="C75" s="352">
        <v>1.0</v>
      </c>
      <c r="D75" s="352" t="s">
        <v>337</v>
      </c>
      <c r="E75" s="353" t="s">
        <v>345</v>
      </c>
      <c r="F75" s="353" t="s">
        <v>345</v>
      </c>
    </row>
    <row r="76">
      <c r="A76" s="351" t="s">
        <v>351</v>
      </c>
      <c r="B76" s="352" t="s">
        <v>352</v>
      </c>
      <c r="C76" s="352">
        <v>1.0</v>
      </c>
      <c r="D76" s="352" t="s">
        <v>337</v>
      </c>
      <c r="E76" s="353" t="s">
        <v>353</v>
      </c>
      <c r="F76" s="353" t="s">
        <v>353</v>
      </c>
    </row>
    <row r="77">
      <c r="A77" s="351" t="s">
        <v>354</v>
      </c>
      <c r="B77" s="352" t="s">
        <v>350</v>
      </c>
      <c r="C77" s="352">
        <v>1.0</v>
      </c>
      <c r="D77" s="352" t="s">
        <v>337</v>
      </c>
      <c r="E77" s="353" t="s">
        <v>355</v>
      </c>
      <c r="F77" s="353" t="s">
        <v>355</v>
      </c>
    </row>
    <row r="78">
      <c r="A78" s="351" t="s">
        <v>356</v>
      </c>
      <c r="B78" s="352" t="s">
        <v>357</v>
      </c>
      <c r="C78" s="352">
        <v>1.0</v>
      </c>
      <c r="D78" s="352" t="s">
        <v>337</v>
      </c>
      <c r="E78" s="353" t="s">
        <v>355</v>
      </c>
      <c r="F78" s="353" t="s">
        <v>355</v>
      </c>
    </row>
    <row r="79">
      <c r="A79" s="354" t="s">
        <v>358</v>
      </c>
      <c r="B79" s="317"/>
      <c r="C79" s="317"/>
      <c r="D79" s="317"/>
      <c r="E79" s="317"/>
      <c r="F79" s="52"/>
    </row>
    <row r="80">
      <c r="A80" s="351" t="s">
        <v>359</v>
      </c>
      <c r="B80" s="352" t="s">
        <v>360</v>
      </c>
      <c r="C80" s="352">
        <v>3.0</v>
      </c>
      <c r="D80" s="352" t="s">
        <v>332</v>
      </c>
      <c r="E80" s="353" t="s">
        <v>361</v>
      </c>
      <c r="F80" s="353" t="s">
        <v>362</v>
      </c>
    </row>
    <row r="81">
      <c r="A81" s="351" t="s">
        <v>363</v>
      </c>
      <c r="B81" s="352" t="s">
        <v>364</v>
      </c>
      <c r="C81" s="352">
        <v>1.0</v>
      </c>
      <c r="D81" s="352" t="s">
        <v>332</v>
      </c>
      <c r="E81" s="353" t="s">
        <v>365</v>
      </c>
      <c r="F81" s="353" t="s">
        <v>365</v>
      </c>
    </row>
    <row r="82">
      <c r="A82" s="354" t="s">
        <v>366</v>
      </c>
      <c r="B82" s="317"/>
      <c r="C82" s="317"/>
      <c r="D82" s="317"/>
      <c r="E82" s="317"/>
      <c r="F82" s="52"/>
    </row>
    <row r="83">
      <c r="A83" s="351" t="s">
        <v>367</v>
      </c>
      <c r="B83" s="352" t="s">
        <v>368</v>
      </c>
      <c r="C83" s="352">
        <v>2.0</v>
      </c>
      <c r="D83" s="352" t="s">
        <v>332</v>
      </c>
      <c r="E83" s="353" t="s">
        <v>369</v>
      </c>
      <c r="F83" s="353" t="s">
        <v>370</v>
      </c>
    </row>
    <row r="84">
      <c r="A84" s="354" t="s">
        <v>371</v>
      </c>
      <c r="B84" s="317"/>
      <c r="C84" s="317"/>
      <c r="D84" s="317"/>
      <c r="E84" s="317"/>
      <c r="F84" s="52"/>
    </row>
    <row r="85" ht="44.25" customHeight="1">
      <c r="A85" s="351" t="s">
        <v>372</v>
      </c>
      <c r="B85" s="352" t="s">
        <v>373</v>
      </c>
      <c r="C85" s="352">
        <v>1.0</v>
      </c>
      <c r="D85" s="352" t="s">
        <v>374</v>
      </c>
      <c r="E85" s="353" t="s">
        <v>375</v>
      </c>
      <c r="F85" s="353" t="s">
        <v>375</v>
      </c>
    </row>
    <row r="86">
      <c r="A86" s="354" t="s">
        <v>376</v>
      </c>
      <c r="B86" s="317"/>
      <c r="C86" s="317"/>
      <c r="D86" s="317"/>
      <c r="E86" s="317"/>
      <c r="F86" s="52"/>
    </row>
    <row r="87">
      <c r="A87" s="351" t="s">
        <v>377</v>
      </c>
      <c r="B87" s="352" t="s">
        <v>378</v>
      </c>
      <c r="C87" s="352">
        <v>14.0</v>
      </c>
      <c r="D87" s="352" t="s">
        <v>379</v>
      </c>
      <c r="E87" s="353" t="s">
        <v>380</v>
      </c>
      <c r="F87" s="353" t="s">
        <v>381</v>
      </c>
    </row>
    <row r="88">
      <c r="A88" s="351" t="s">
        <v>382</v>
      </c>
      <c r="B88" s="352" t="s">
        <v>383</v>
      </c>
      <c r="C88" s="352">
        <v>3.0</v>
      </c>
      <c r="D88" s="352" t="s">
        <v>379</v>
      </c>
      <c r="E88" s="353" t="s">
        <v>384</v>
      </c>
      <c r="F88" s="353" t="s">
        <v>385</v>
      </c>
    </row>
    <row r="89">
      <c r="A89" s="351" t="s">
        <v>386</v>
      </c>
      <c r="B89" s="352" t="s">
        <v>387</v>
      </c>
      <c r="C89" s="352">
        <v>8.0</v>
      </c>
      <c r="D89" s="352" t="s">
        <v>332</v>
      </c>
      <c r="E89" s="353" t="s">
        <v>388</v>
      </c>
      <c r="F89" s="353" t="s">
        <v>389</v>
      </c>
    </row>
    <row r="90">
      <c r="A90" s="354" t="s">
        <v>237</v>
      </c>
      <c r="B90" s="317"/>
      <c r="C90" s="317"/>
      <c r="D90" s="317"/>
      <c r="E90" s="317"/>
      <c r="F90" s="52"/>
    </row>
    <row r="91">
      <c r="A91" s="351" t="s">
        <v>390</v>
      </c>
      <c r="B91" s="352" t="s">
        <v>391</v>
      </c>
      <c r="C91" s="352">
        <v>180.34</v>
      </c>
      <c r="D91" s="352" t="s">
        <v>374</v>
      </c>
      <c r="E91" s="353" t="s">
        <v>392</v>
      </c>
      <c r="F91" s="353" t="s">
        <v>393</v>
      </c>
    </row>
    <row r="92">
      <c r="A92" s="354" t="s">
        <v>394</v>
      </c>
      <c r="B92" s="317"/>
      <c r="C92" s="317"/>
      <c r="D92" s="317"/>
      <c r="E92" s="317"/>
      <c r="F92" s="52"/>
    </row>
    <row r="93">
      <c r="A93" s="356" t="s">
        <v>395</v>
      </c>
      <c r="B93" s="317"/>
      <c r="C93" s="317"/>
      <c r="D93" s="317"/>
      <c r="E93" s="317"/>
      <c r="F93" s="52"/>
    </row>
    <row r="94">
      <c r="A94" s="357" t="s">
        <v>396</v>
      </c>
      <c r="B94" s="352">
        <v>1.5</v>
      </c>
      <c r="C94" s="352">
        <v>76.67</v>
      </c>
      <c r="D94" s="352" t="s">
        <v>397</v>
      </c>
      <c r="E94" s="353" t="s">
        <v>398</v>
      </c>
      <c r="F94" s="353" t="s">
        <v>399</v>
      </c>
    </row>
    <row r="95">
      <c r="A95" s="357" t="s">
        <v>400</v>
      </c>
      <c r="B95" s="352">
        <v>2.5</v>
      </c>
      <c r="C95" s="352">
        <v>117.15</v>
      </c>
      <c r="D95" s="352" t="s">
        <v>397</v>
      </c>
      <c r="E95" s="353" t="s">
        <v>401</v>
      </c>
      <c r="F95" s="353" t="s">
        <v>402</v>
      </c>
    </row>
    <row r="96">
      <c r="A96" s="358" t="s">
        <v>403</v>
      </c>
      <c r="B96" s="352">
        <v>2.5</v>
      </c>
      <c r="C96" s="352">
        <v>74.25</v>
      </c>
      <c r="D96" s="352" t="s">
        <v>397</v>
      </c>
      <c r="E96" s="353" t="s">
        <v>401</v>
      </c>
      <c r="F96" s="353" t="s">
        <v>404</v>
      </c>
    </row>
    <row r="97">
      <c r="A97" s="358" t="s">
        <v>405</v>
      </c>
      <c r="B97" s="352">
        <v>6.0</v>
      </c>
      <c r="C97" s="352">
        <v>13.2</v>
      </c>
      <c r="D97" s="352" t="s">
        <v>397</v>
      </c>
      <c r="E97" s="353" t="s">
        <v>406</v>
      </c>
      <c r="F97" s="353" t="s">
        <v>407</v>
      </c>
    </row>
    <row r="98">
      <c r="A98" s="358" t="s">
        <v>408</v>
      </c>
      <c r="B98" s="352">
        <v>1.5</v>
      </c>
      <c r="C98" s="352">
        <v>43.01</v>
      </c>
      <c r="D98" s="352" t="s">
        <v>397</v>
      </c>
      <c r="E98" s="353" t="s">
        <v>398</v>
      </c>
      <c r="F98" s="353" t="s">
        <v>409</v>
      </c>
    </row>
    <row r="99">
      <c r="A99" s="358" t="s">
        <v>410</v>
      </c>
      <c r="B99" s="352">
        <v>2.5</v>
      </c>
      <c r="C99" s="352">
        <v>191.18</v>
      </c>
      <c r="D99" s="352" t="s">
        <v>397</v>
      </c>
      <c r="E99" s="353" t="s">
        <v>401</v>
      </c>
      <c r="F99" s="353" t="s">
        <v>411</v>
      </c>
    </row>
    <row r="100">
      <c r="A100" s="358" t="s">
        <v>412</v>
      </c>
      <c r="B100" s="352">
        <v>6.0</v>
      </c>
      <c r="C100" s="352">
        <v>13.2</v>
      </c>
      <c r="D100" s="352" t="s">
        <v>397</v>
      </c>
      <c r="E100" s="353" t="s">
        <v>406</v>
      </c>
      <c r="F100" s="353" t="s">
        <v>407</v>
      </c>
    </row>
    <row r="101">
      <c r="A101" s="358" t="s">
        <v>413</v>
      </c>
      <c r="B101" s="352">
        <v>6.0</v>
      </c>
      <c r="C101" s="352">
        <v>179.74</v>
      </c>
      <c r="D101" s="352" t="s">
        <v>397</v>
      </c>
      <c r="E101" s="353" t="s">
        <v>406</v>
      </c>
      <c r="F101" s="353" t="s">
        <v>414</v>
      </c>
    </row>
    <row r="102">
      <c r="A102" s="358" t="s">
        <v>415</v>
      </c>
      <c r="B102" s="352">
        <v>1.5</v>
      </c>
      <c r="C102" s="352">
        <v>56.1</v>
      </c>
      <c r="D102" s="352" t="s">
        <v>397</v>
      </c>
      <c r="E102" s="353" t="s">
        <v>398</v>
      </c>
      <c r="F102" s="353" t="s">
        <v>416</v>
      </c>
    </row>
    <row r="103">
      <c r="A103" s="301"/>
      <c r="B103" s="301"/>
      <c r="C103" s="301"/>
      <c r="D103" s="301"/>
      <c r="E103" s="359"/>
      <c r="F103" s="359"/>
    </row>
    <row r="104">
      <c r="A104" s="301"/>
      <c r="B104" s="301"/>
      <c r="C104" s="301"/>
      <c r="D104" s="301"/>
      <c r="E104" s="359"/>
      <c r="F104" s="359"/>
    </row>
    <row r="105">
      <c r="A105" s="301"/>
      <c r="B105" s="301"/>
      <c r="C105" s="301"/>
      <c r="D105" s="301"/>
      <c r="E105" s="359"/>
      <c r="F105" s="359"/>
    </row>
    <row r="106">
      <c r="A106" s="347" t="s">
        <v>417</v>
      </c>
      <c r="B106" s="317"/>
      <c r="C106" s="317"/>
      <c r="D106" s="317"/>
      <c r="E106" s="317"/>
      <c r="F106" s="52"/>
      <c r="H106" s="360" t="s">
        <v>418</v>
      </c>
      <c r="I106" s="317"/>
      <c r="J106" s="317"/>
      <c r="K106" s="317"/>
      <c r="L106" s="317"/>
      <c r="M106" s="52"/>
      <c r="O106" s="360" t="s">
        <v>419</v>
      </c>
      <c r="P106" s="317"/>
      <c r="Q106" s="317"/>
      <c r="R106" s="317"/>
      <c r="S106" s="317"/>
      <c r="T106" s="52"/>
      <c r="V106" s="360" t="s">
        <v>420</v>
      </c>
      <c r="W106" s="317"/>
      <c r="X106" s="317"/>
      <c r="Y106" s="317"/>
      <c r="Z106" s="317"/>
      <c r="AA106" s="52"/>
    </row>
    <row r="107">
      <c r="A107" s="348" t="s">
        <v>319</v>
      </c>
      <c r="B107" s="349"/>
      <c r="C107" s="349"/>
      <c r="D107" s="349"/>
      <c r="E107" s="350"/>
      <c r="F107" s="350"/>
      <c r="H107" s="348" t="s">
        <v>319</v>
      </c>
      <c r="I107" s="349"/>
      <c r="J107" s="349"/>
      <c r="K107" s="349"/>
      <c r="L107" s="350"/>
      <c r="M107" s="350"/>
      <c r="O107" s="361" t="s">
        <v>319</v>
      </c>
      <c r="P107" s="322"/>
      <c r="Q107" s="322"/>
      <c r="R107" s="322"/>
      <c r="S107" s="322"/>
      <c r="T107" s="323"/>
      <c r="V107" s="348" t="s">
        <v>319</v>
      </c>
      <c r="W107" s="349"/>
      <c r="X107" s="349"/>
      <c r="Y107" s="349"/>
      <c r="Z107" s="350"/>
      <c r="AA107" s="350"/>
    </row>
    <row r="108">
      <c r="A108" s="351" t="s">
        <v>320</v>
      </c>
      <c r="B108" s="352" t="s">
        <v>321</v>
      </c>
      <c r="C108" s="352">
        <v>4.0</v>
      </c>
      <c r="D108" s="352" t="s">
        <v>322</v>
      </c>
      <c r="E108" s="353" t="s">
        <v>323</v>
      </c>
      <c r="F108" s="353" t="s">
        <v>421</v>
      </c>
      <c r="H108" s="351" t="s">
        <v>320</v>
      </c>
      <c r="I108" s="352" t="s">
        <v>321</v>
      </c>
      <c r="J108" s="362">
        <v>4.0</v>
      </c>
      <c r="K108" s="352" t="s">
        <v>322</v>
      </c>
      <c r="L108" s="353" t="s">
        <v>323</v>
      </c>
      <c r="M108" s="353" t="s">
        <v>421</v>
      </c>
      <c r="O108" s="351" t="s">
        <v>320</v>
      </c>
      <c r="P108" s="352" t="s">
        <v>321</v>
      </c>
      <c r="Q108" s="362">
        <v>16.0</v>
      </c>
      <c r="R108" s="352" t="s">
        <v>322</v>
      </c>
      <c r="S108" s="353" t="s">
        <v>323</v>
      </c>
      <c r="T108" s="353" t="s">
        <v>422</v>
      </c>
      <c r="V108" s="351" t="s">
        <v>320</v>
      </c>
      <c r="W108" s="352" t="s">
        <v>321</v>
      </c>
      <c r="X108" s="362">
        <v>7.0</v>
      </c>
      <c r="Y108" s="352" t="s">
        <v>322</v>
      </c>
      <c r="Z108" s="353" t="s">
        <v>323</v>
      </c>
      <c r="AA108" s="353" t="s">
        <v>423</v>
      </c>
    </row>
    <row r="109">
      <c r="A109" s="351" t="s">
        <v>325</v>
      </c>
      <c r="B109" s="352" t="s">
        <v>326</v>
      </c>
      <c r="C109" s="352">
        <v>1.0</v>
      </c>
      <c r="D109" s="352" t="s">
        <v>322</v>
      </c>
      <c r="E109" s="353" t="s">
        <v>327</v>
      </c>
      <c r="F109" s="353" t="s">
        <v>327</v>
      </c>
      <c r="H109" s="351" t="s">
        <v>325</v>
      </c>
      <c r="I109" s="352" t="s">
        <v>326</v>
      </c>
      <c r="J109" s="362">
        <v>1.0</v>
      </c>
      <c r="K109" s="352" t="s">
        <v>322</v>
      </c>
      <c r="L109" s="353" t="s">
        <v>327</v>
      </c>
      <c r="M109" s="353" t="s">
        <v>327</v>
      </c>
      <c r="O109" s="351" t="s">
        <v>325</v>
      </c>
      <c r="P109" s="352" t="s">
        <v>326</v>
      </c>
      <c r="Q109" s="362">
        <v>12.0</v>
      </c>
      <c r="R109" s="352" t="s">
        <v>322</v>
      </c>
      <c r="S109" s="353" t="s">
        <v>327</v>
      </c>
      <c r="T109" s="353" t="s">
        <v>424</v>
      </c>
      <c r="V109" s="351" t="s">
        <v>325</v>
      </c>
      <c r="W109" s="352" t="s">
        <v>326</v>
      </c>
      <c r="X109" s="362">
        <v>5.0</v>
      </c>
      <c r="Y109" s="352" t="s">
        <v>322</v>
      </c>
      <c r="Z109" s="353" t="s">
        <v>327</v>
      </c>
      <c r="AA109" s="353" t="s">
        <v>425</v>
      </c>
    </row>
    <row r="110">
      <c r="A110" s="354"/>
      <c r="B110" s="317"/>
      <c r="C110" s="317"/>
      <c r="D110" s="317"/>
      <c r="E110" s="52"/>
      <c r="F110" s="355"/>
      <c r="H110" s="354" t="s">
        <v>376</v>
      </c>
      <c r="I110" s="317"/>
      <c r="J110" s="317"/>
      <c r="K110" s="317"/>
      <c r="L110" s="317"/>
      <c r="M110" s="52"/>
      <c r="O110" s="354" t="s">
        <v>358</v>
      </c>
      <c r="P110" s="317"/>
      <c r="Q110" s="317"/>
      <c r="R110" s="317"/>
      <c r="S110" s="317"/>
      <c r="T110" s="52"/>
      <c r="V110" s="354" t="s">
        <v>334</v>
      </c>
      <c r="W110" s="317"/>
      <c r="X110" s="317"/>
      <c r="Y110" s="317"/>
      <c r="Z110" s="317"/>
      <c r="AA110" s="52"/>
    </row>
    <row r="111">
      <c r="A111" s="351"/>
      <c r="B111" s="352"/>
      <c r="C111" s="352"/>
      <c r="D111" s="352"/>
      <c r="E111" s="353"/>
      <c r="F111" s="353"/>
      <c r="H111" s="351" t="s">
        <v>377</v>
      </c>
      <c r="I111" s="352" t="s">
        <v>378</v>
      </c>
      <c r="J111" s="362">
        <v>2.0</v>
      </c>
      <c r="K111" s="352" t="s">
        <v>379</v>
      </c>
      <c r="L111" s="353" t="s">
        <v>380</v>
      </c>
      <c r="M111" s="353" t="s">
        <v>426</v>
      </c>
      <c r="O111" s="351" t="s">
        <v>359</v>
      </c>
      <c r="P111" s="352" t="s">
        <v>360</v>
      </c>
      <c r="Q111" s="362">
        <v>2.0</v>
      </c>
      <c r="R111" s="352" t="s">
        <v>332</v>
      </c>
      <c r="S111" s="353" t="s">
        <v>361</v>
      </c>
      <c r="T111" s="353" t="s">
        <v>427</v>
      </c>
      <c r="V111" s="351"/>
      <c r="W111" s="352"/>
      <c r="X111" s="352"/>
      <c r="Y111" s="352"/>
      <c r="Z111" s="353"/>
      <c r="AA111" s="353"/>
    </row>
    <row r="112">
      <c r="A112" s="354" t="s">
        <v>334</v>
      </c>
      <c r="B112" s="317"/>
      <c r="C112" s="317"/>
      <c r="D112" s="317"/>
      <c r="E112" s="317"/>
      <c r="F112" s="52"/>
      <c r="H112" s="351"/>
      <c r="I112" s="352"/>
      <c r="J112" s="352"/>
      <c r="K112" s="352"/>
      <c r="L112" s="353"/>
      <c r="M112" s="353"/>
      <c r="O112" s="351" t="s">
        <v>428</v>
      </c>
      <c r="P112" s="352" t="s">
        <v>364</v>
      </c>
      <c r="Q112" s="362">
        <v>2.0</v>
      </c>
      <c r="R112" s="352" t="s">
        <v>332</v>
      </c>
      <c r="S112" s="353" t="s">
        <v>429</v>
      </c>
      <c r="T112" s="353" t="s">
        <v>430</v>
      </c>
      <c r="V112" s="351" t="s">
        <v>431</v>
      </c>
      <c r="W112" s="352" t="s">
        <v>432</v>
      </c>
      <c r="X112" s="362">
        <v>1.0</v>
      </c>
      <c r="Y112" s="352" t="s">
        <v>337</v>
      </c>
      <c r="Z112" s="353" t="s">
        <v>345</v>
      </c>
      <c r="AA112" s="353" t="s">
        <v>345</v>
      </c>
    </row>
    <row r="113">
      <c r="A113" s="351"/>
      <c r="B113" s="352"/>
      <c r="C113" s="352"/>
      <c r="D113" s="352"/>
      <c r="E113" s="353"/>
      <c r="F113" s="353"/>
      <c r="H113" s="363"/>
      <c r="I113" s="352"/>
      <c r="J113" s="352"/>
      <c r="K113" s="352"/>
      <c r="L113" s="353"/>
      <c r="M113" s="353"/>
      <c r="O113" s="364"/>
      <c r="P113" s="365"/>
      <c r="Q113" s="365"/>
      <c r="R113" s="365"/>
      <c r="S113" s="365"/>
      <c r="T113" s="365"/>
      <c r="V113" s="366" t="s">
        <v>433</v>
      </c>
      <c r="W113" s="367" t="s">
        <v>434</v>
      </c>
      <c r="X113" s="368">
        <v>3.0</v>
      </c>
      <c r="Y113" s="367" t="s">
        <v>435</v>
      </c>
      <c r="Z113" s="353" t="s">
        <v>436</v>
      </c>
      <c r="AA113" s="353" t="s">
        <v>437</v>
      </c>
    </row>
    <row r="114">
      <c r="A114" s="351" t="s">
        <v>335</v>
      </c>
      <c r="B114" s="352" t="s">
        <v>336</v>
      </c>
      <c r="C114" s="352">
        <v>4.0</v>
      </c>
      <c r="D114" s="352" t="s">
        <v>337</v>
      </c>
      <c r="E114" s="353" t="s">
        <v>338</v>
      </c>
      <c r="F114" s="353" t="s">
        <v>339</v>
      </c>
      <c r="H114" s="363"/>
      <c r="I114" s="352"/>
      <c r="J114" s="352"/>
      <c r="K114" s="352"/>
      <c r="L114" s="353"/>
      <c r="M114" s="353"/>
      <c r="O114" s="369"/>
      <c r="P114" s="317"/>
      <c r="Q114" s="317"/>
      <c r="R114" s="317"/>
      <c r="S114" s="317"/>
      <c r="T114" s="52"/>
      <c r="V114" s="363"/>
      <c r="W114" s="352"/>
      <c r="X114" s="352"/>
      <c r="Y114" s="352"/>
      <c r="Z114" s="353"/>
      <c r="AA114" s="353"/>
    </row>
    <row r="115">
      <c r="A115" s="351" t="s">
        <v>340</v>
      </c>
      <c r="B115" s="352" t="s">
        <v>341</v>
      </c>
      <c r="C115" s="352">
        <v>1.0</v>
      </c>
      <c r="D115" s="352" t="s">
        <v>337</v>
      </c>
      <c r="E115" s="353" t="s">
        <v>342</v>
      </c>
      <c r="F115" s="353" t="s">
        <v>342</v>
      </c>
      <c r="H115" s="351"/>
      <c r="I115" s="352"/>
      <c r="J115" s="352"/>
      <c r="K115" s="352"/>
      <c r="L115" s="353"/>
      <c r="M115" s="353"/>
      <c r="O115" s="351"/>
      <c r="P115" s="352"/>
      <c r="Q115" s="352"/>
      <c r="R115" s="352"/>
      <c r="S115" s="353"/>
      <c r="T115" s="353"/>
      <c r="V115" s="351"/>
      <c r="W115" s="352"/>
      <c r="X115" s="352"/>
      <c r="Y115" s="352"/>
      <c r="Z115" s="353"/>
      <c r="AA115" s="353"/>
    </row>
    <row r="116">
      <c r="A116" s="363" t="s">
        <v>343</v>
      </c>
      <c r="B116" s="352" t="s">
        <v>344</v>
      </c>
      <c r="C116" s="352">
        <v>3.0</v>
      </c>
      <c r="D116" s="352" t="s">
        <v>337</v>
      </c>
      <c r="E116" s="353" t="s">
        <v>345</v>
      </c>
      <c r="F116" s="353" t="s">
        <v>346</v>
      </c>
      <c r="H116" s="351"/>
      <c r="I116" s="352"/>
      <c r="J116" s="352"/>
      <c r="K116" s="352"/>
      <c r="L116" s="353"/>
      <c r="M116" s="353"/>
      <c r="O116" s="354" t="s">
        <v>371</v>
      </c>
      <c r="P116" s="317"/>
      <c r="Q116" s="317"/>
      <c r="R116" s="317"/>
      <c r="S116" s="317"/>
      <c r="T116" s="52"/>
      <c r="V116" s="363"/>
      <c r="W116" s="352"/>
      <c r="X116" s="352"/>
      <c r="Y116" s="352"/>
      <c r="Z116" s="353"/>
      <c r="AA116" s="353"/>
    </row>
    <row r="117">
      <c r="A117" s="351"/>
      <c r="B117" s="352"/>
      <c r="C117" s="352"/>
      <c r="D117" s="352"/>
      <c r="E117" s="353"/>
      <c r="F117" s="353"/>
      <c r="H117" s="351"/>
      <c r="I117" s="352"/>
      <c r="J117" s="352"/>
      <c r="K117" s="352"/>
      <c r="L117" s="353"/>
      <c r="M117" s="353"/>
      <c r="O117" s="351" t="s">
        <v>438</v>
      </c>
      <c r="P117" s="352" t="s">
        <v>439</v>
      </c>
      <c r="Q117" s="362">
        <v>1.0</v>
      </c>
      <c r="R117" s="352" t="s">
        <v>374</v>
      </c>
      <c r="S117" s="353" t="s">
        <v>440</v>
      </c>
      <c r="T117" s="353" t="s">
        <v>440</v>
      </c>
      <c r="V117" s="363"/>
      <c r="W117" s="352"/>
      <c r="X117" s="352"/>
      <c r="Y117" s="352"/>
      <c r="Z117" s="353"/>
      <c r="AA117" s="353"/>
    </row>
    <row r="118">
      <c r="A118" s="351" t="s">
        <v>347</v>
      </c>
      <c r="B118" s="352" t="s">
        <v>348</v>
      </c>
      <c r="C118" s="352">
        <v>1.0</v>
      </c>
      <c r="D118" s="352" t="s">
        <v>337</v>
      </c>
      <c r="E118" s="353" t="s">
        <v>345</v>
      </c>
      <c r="F118" s="353" t="s">
        <v>346</v>
      </c>
      <c r="H118" s="363"/>
      <c r="I118" s="352"/>
      <c r="J118" s="352"/>
      <c r="K118" s="352"/>
      <c r="L118" s="353"/>
      <c r="M118" s="353"/>
      <c r="O118" s="351" t="s">
        <v>441</v>
      </c>
      <c r="P118" s="352" t="s">
        <v>442</v>
      </c>
      <c r="Q118" s="362">
        <v>3.0</v>
      </c>
      <c r="R118" s="352" t="s">
        <v>374</v>
      </c>
      <c r="S118" s="353" t="s">
        <v>443</v>
      </c>
      <c r="T118" s="353" t="s">
        <v>444</v>
      </c>
      <c r="V118" s="363"/>
      <c r="W118" s="352"/>
      <c r="X118" s="352"/>
      <c r="Y118" s="352"/>
      <c r="Z118" s="353"/>
      <c r="AA118" s="353"/>
    </row>
    <row r="119">
      <c r="A119" s="351" t="s">
        <v>349</v>
      </c>
      <c r="B119" s="352" t="s">
        <v>350</v>
      </c>
      <c r="C119" s="352">
        <v>1.0</v>
      </c>
      <c r="D119" s="352" t="s">
        <v>337</v>
      </c>
      <c r="E119" s="353" t="s">
        <v>345</v>
      </c>
      <c r="F119" s="353" t="s">
        <v>345</v>
      </c>
      <c r="H119" s="363"/>
      <c r="I119" s="352"/>
      <c r="J119" s="352"/>
      <c r="K119" s="352"/>
      <c r="L119" s="353"/>
      <c r="M119" s="353"/>
      <c r="O119" s="354" t="s">
        <v>376</v>
      </c>
      <c r="P119" s="317"/>
      <c r="Q119" s="317"/>
      <c r="R119" s="317"/>
      <c r="S119" s="317"/>
      <c r="T119" s="52"/>
      <c r="V119" s="363"/>
      <c r="W119" s="352"/>
      <c r="X119" s="352"/>
      <c r="Y119" s="352"/>
      <c r="Z119" s="353"/>
      <c r="AA119" s="353"/>
    </row>
    <row r="120">
      <c r="A120" s="363" t="s">
        <v>351</v>
      </c>
      <c r="B120" s="352" t="s">
        <v>352</v>
      </c>
      <c r="C120" s="352">
        <v>1.0</v>
      </c>
      <c r="D120" s="352" t="s">
        <v>337</v>
      </c>
      <c r="E120" s="353" t="s">
        <v>353</v>
      </c>
      <c r="F120" s="353" t="s">
        <v>353</v>
      </c>
      <c r="H120" s="351"/>
      <c r="I120" s="352"/>
      <c r="J120" s="352"/>
      <c r="K120" s="352"/>
      <c r="L120" s="353"/>
      <c r="M120" s="353"/>
      <c r="O120" s="351" t="s">
        <v>377</v>
      </c>
      <c r="P120" s="352" t="s">
        <v>378</v>
      </c>
      <c r="Q120" s="362">
        <v>1.0</v>
      </c>
      <c r="R120" s="352" t="s">
        <v>379</v>
      </c>
      <c r="S120" s="353" t="s">
        <v>380</v>
      </c>
      <c r="T120" s="353" t="s">
        <v>380</v>
      </c>
      <c r="V120" s="363"/>
      <c r="W120" s="352"/>
      <c r="X120" s="352"/>
      <c r="Y120" s="352"/>
      <c r="Z120" s="353"/>
      <c r="AA120" s="353"/>
    </row>
    <row r="121">
      <c r="A121" s="363" t="s">
        <v>354</v>
      </c>
      <c r="B121" s="352" t="s">
        <v>350</v>
      </c>
      <c r="C121" s="352">
        <v>1.0</v>
      </c>
      <c r="D121" s="352" t="s">
        <v>337</v>
      </c>
      <c r="E121" s="353" t="s">
        <v>355</v>
      </c>
      <c r="F121" s="353" t="s">
        <v>355</v>
      </c>
      <c r="H121" s="351"/>
      <c r="I121" s="352"/>
      <c r="J121" s="352"/>
      <c r="K121" s="352"/>
      <c r="L121" s="353"/>
      <c r="M121" s="353"/>
      <c r="O121" s="351" t="s">
        <v>382</v>
      </c>
      <c r="P121" s="352" t="s">
        <v>383</v>
      </c>
      <c r="Q121" s="362">
        <v>7.0</v>
      </c>
      <c r="R121" s="352" t="s">
        <v>379</v>
      </c>
      <c r="S121" s="353" t="s">
        <v>384</v>
      </c>
      <c r="T121" s="353" t="s">
        <v>445</v>
      </c>
      <c r="V121" s="363"/>
      <c r="W121" s="352"/>
      <c r="X121" s="352"/>
      <c r="Y121" s="352"/>
      <c r="Z121" s="353"/>
      <c r="AA121" s="353"/>
    </row>
    <row r="122">
      <c r="A122" s="351" t="s">
        <v>356</v>
      </c>
      <c r="B122" s="352" t="s">
        <v>357</v>
      </c>
      <c r="C122" s="352">
        <v>1.0</v>
      </c>
      <c r="D122" s="352" t="s">
        <v>337</v>
      </c>
      <c r="E122" s="353" t="s">
        <v>355</v>
      </c>
      <c r="F122" s="353" t="s">
        <v>355</v>
      </c>
      <c r="H122" s="351"/>
      <c r="I122" s="352"/>
      <c r="J122" s="352"/>
      <c r="K122" s="352"/>
      <c r="L122" s="353"/>
      <c r="M122" s="353"/>
      <c r="O122" s="354" t="s">
        <v>334</v>
      </c>
      <c r="P122" s="317"/>
      <c r="Q122" s="317"/>
      <c r="R122" s="317"/>
      <c r="S122" s="317"/>
      <c r="T122" s="52"/>
      <c r="V122" s="351"/>
      <c r="W122" s="352"/>
      <c r="X122" s="352"/>
      <c r="Y122" s="352"/>
      <c r="Z122" s="353"/>
      <c r="AA122" s="353"/>
    </row>
    <row r="123">
      <c r="A123" s="370"/>
      <c r="B123" s="371"/>
      <c r="C123" s="371"/>
      <c r="D123" s="371"/>
      <c r="E123" s="371"/>
      <c r="F123" s="371"/>
      <c r="H123" s="372"/>
      <c r="I123" s="373"/>
      <c r="J123" s="373"/>
      <c r="K123" s="373"/>
      <c r="L123" s="373"/>
      <c r="M123" s="373"/>
      <c r="O123" s="351" t="s">
        <v>335</v>
      </c>
      <c r="P123" s="352" t="s">
        <v>336</v>
      </c>
      <c r="Q123" s="362">
        <v>1.0</v>
      </c>
      <c r="R123" s="352" t="s">
        <v>337</v>
      </c>
      <c r="S123" s="353" t="s">
        <v>338</v>
      </c>
      <c r="T123" s="353" t="s">
        <v>338</v>
      </c>
      <c r="V123" s="370"/>
      <c r="W123" s="371"/>
      <c r="X123" s="371"/>
      <c r="Y123" s="371"/>
      <c r="Z123" s="371"/>
      <c r="AA123" s="371"/>
    </row>
    <row r="124">
      <c r="A124" s="354" t="s">
        <v>358</v>
      </c>
      <c r="B124" s="317"/>
      <c r="C124" s="317"/>
      <c r="D124" s="317"/>
      <c r="E124" s="317"/>
      <c r="F124" s="52"/>
      <c r="H124" s="374"/>
      <c r="I124" s="317"/>
      <c r="J124" s="317"/>
      <c r="K124" s="317"/>
      <c r="L124" s="317"/>
      <c r="M124" s="52"/>
      <c r="O124" s="351" t="s">
        <v>446</v>
      </c>
      <c r="P124" s="352" t="s">
        <v>447</v>
      </c>
      <c r="Q124" s="362">
        <v>1.0</v>
      </c>
      <c r="R124" s="352" t="s">
        <v>337</v>
      </c>
      <c r="S124" s="353" t="s">
        <v>342</v>
      </c>
      <c r="T124" s="353" t="s">
        <v>342</v>
      </c>
      <c r="V124" s="354" t="s">
        <v>358</v>
      </c>
      <c r="W124" s="317"/>
      <c r="X124" s="317"/>
      <c r="Y124" s="317"/>
      <c r="Z124" s="317"/>
      <c r="AA124" s="52"/>
    </row>
    <row r="125">
      <c r="A125" s="351" t="s">
        <v>359</v>
      </c>
      <c r="B125" s="352" t="s">
        <v>360</v>
      </c>
      <c r="C125" s="352">
        <v>3.0</v>
      </c>
      <c r="D125" s="352" t="s">
        <v>332</v>
      </c>
      <c r="E125" s="353" t="s">
        <v>361</v>
      </c>
      <c r="F125" s="353" t="s">
        <v>362</v>
      </c>
      <c r="H125" s="375"/>
      <c r="I125" s="338"/>
      <c r="J125" s="338"/>
      <c r="K125" s="338"/>
      <c r="L125" s="376"/>
      <c r="M125" s="376"/>
      <c r="O125" s="351" t="s">
        <v>431</v>
      </c>
      <c r="P125" s="352" t="s">
        <v>432</v>
      </c>
      <c r="Q125" s="362">
        <v>3.0</v>
      </c>
      <c r="R125" s="352" t="s">
        <v>337</v>
      </c>
      <c r="S125" s="353" t="s">
        <v>345</v>
      </c>
      <c r="T125" s="353" t="s">
        <v>346</v>
      </c>
      <c r="V125" s="351" t="s">
        <v>359</v>
      </c>
      <c r="W125" s="352" t="s">
        <v>360</v>
      </c>
      <c r="X125" s="362">
        <v>2.0</v>
      </c>
      <c r="Y125" s="352" t="s">
        <v>332</v>
      </c>
      <c r="Z125" s="353" t="s">
        <v>361</v>
      </c>
      <c r="AA125" s="353" t="s">
        <v>427</v>
      </c>
    </row>
    <row r="126">
      <c r="A126" s="351" t="s">
        <v>363</v>
      </c>
      <c r="B126" s="352" t="s">
        <v>364</v>
      </c>
      <c r="C126" s="352">
        <v>1.0</v>
      </c>
      <c r="D126" s="352" t="s">
        <v>332</v>
      </c>
      <c r="E126" s="353" t="s">
        <v>365</v>
      </c>
      <c r="F126" s="353" t="s">
        <v>365</v>
      </c>
      <c r="H126" s="375"/>
      <c r="I126" s="338"/>
      <c r="J126" s="338"/>
      <c r="K126" s="338"/>
      <c r="L126" s="376"/>
      <c r="M126" s="376"/>
      <c r="O126" s="366" t="s">
        <v>433</v>
      </c>
      <c r="P126" s="367" t="s">
        <v>434</v>
      </c>
      <c r="Q126" s="368">
        <v>6.0</v>
      </c>
      <c r="R126" s="367" t="s">
        <v>435</v>
      </c>
      <c r="S126" s="353" t="s">
        <v>436</v>
      </c>
      <c r="T126" s="353">
        <v>129.3</v>
      </c>
      <c r="V126" s="351"/>
      <c r="W126" s="352"/>
      <c r="X126" s="352"/>
      <c r="Y126" s="352"/>
      <c r="Z126" s="353"/>
      <c r="AA126" s="353"/>
    </row>
    <row r="127">
      <c r="A127" s="354" t="s">
        <v>366</v>
      </c>
      <c r="B127" s="317"/>
      <c r="C127" s="317"/>
      <c r="D127" s="317"/>
      <c r="E127" s="317"/>
      <c r="F127" s="52"/>
      <c r="H127" s="374"/>
      <c r="I127" s="317"/>
      <c r="J127" s="317"/>
      <c r="K127" s="317"/>
      <c r="L127" s="317"/>
      <c r="M127" s="52"/>
      <c r="O127" s="377" t="s">
        <v>448</v>
      </c>
      <c r="P127" s="352" t="s">
        <v>434</v>
      </c>
      <c r="Q127" s="362">
        <v>1.0</v>
      </c>
      <c r="R127" s="367" t="s">
        <v>435</v>
      </c>
      <c r="S127" s="353" t="s">
        <v>449</v>
      </c>
      <c r="T127" s="353" t="s">
        <v>449</v>
      </c>
      <c r="V127" s="369"/>
      <c r="W127" s="317"/>
      <c r="X127" s="317"/>
      <c r="Y127" s="317"/>
      <c r="Z127" s="317"/>
      <c r="AA127" s="52"/>
    </row>
    <row r="128">
      <c r="A128" s="351" t="s">
        <v>367</v>
      </c>
      <c r="B128" s="352" t="s">
        <v>368</v>
      </c>
      <c r="C128" s="352">
        <v>2.0</v>
      </c>
      <c r="D128" s="352" t="s">
        <v>332</v>
      </c>
      <c r="E128" s="353" t="s">
        <v>369</v>
      </c>
      <c r="F128" s="353" t="s">
        <v>370</v>
      </c>
      <c r="H128" s="375"/>
      <c r="I128" s="338"/>
      <c r="J128" s="338"/>
      <c r="K128" s="338"/>
      <c r="L128" s="376"/>
      <c r="M128" s="376"/>
      <c r="O128" s="377" t="s">
        <v>450</v>
      </c>
      <c r="P128" s="352" t="s">
        <v>432</v>
      </c>
      <c r="Q128" s="362">
        <v>1.0</v>
      </c>
      <c r="R128" s="367" t="s">
        <v>435</v>
      </c>
      <c r="S128" s="353" t="s">
        <v>451</v>
      </c>
      <c r="T128" s="353" t="s">
        <v>451</v>
      </c>
      <c r="V128" s="351"/>
      <c r="W128" s="352"/>
      <c r="X128" s="352"/>
      <c r="Y128" s="352"/>
      <c r="Z128" s="353"/>
      <c r="AA128" s="353"/>
    </row>
    <row r="129">
      <c r="A129" s="354" t="s">
        <v>371</v>
      </c>
      <c r="B129" s="317"/>
      <c r="C129" s="317"/>
      <c r="D129" s="317"/>
      <c r="E129" s="317"/>
      <c r="F129" s="52"/>
      <c r="H129" s="374"/>
      <c r="I129" s="317"/>
      <c r="J129" s="317"/>
      <c r="K129" s="317"/>
      <c r="L129" s="317"/>
      <c r="M129" s="52"/>
      <c r="O129" s="377" t="s">
        <v>452</v>
      </c>
      <c r="P129" s="352" t="s">
        <v>453</v>
      </c>
      <c r="Q129" s="362">
        <v>1.0</v>
      </c>
      <c r="R129" s="367" t="s">
        <v>435</v>
      </c>
      <c r="S129" s="353" t="s">
        <v>454</v>
      </c>
      <c r="T129" s="353" t="s">
        <v>454</v>
      </c>
      <c r="V129" s="354" t="s">
        <v>371</v>
      </c>
      <c r="W129" s="317"/>
      <c r="X129" s="317"/>
      <c r="Y129" s="317"/>
      <c r="Z129" s="317"/>
      <c r="AA129" s="52"/>
    </row>
    <row r="130">
      <c r="A130" s="351" t="s">
        <v>372</v>
      </c>
      <c r="B130" s="352" t="s">
        <v>373</v>
      </c>
      <c r="C130" s="352">
        <v>1.0</v>
      </c>
      <c r="D130" s="352" t="s">
        <v>374</v>
      </c>
      <c r="E130" s="353" t="s">
        <v>375</v>
      </c>
      <c r="F130" s="353" t="s">
        <v>375</v>
      </c>
      <c r="H130" s="375"/>
      <c r="I130" s="338"/>
      <c r="J130" s="338"/>
      <c r="K130" s="338"/>
      <c r="L130" s="376"/>
      <c r="M130" s="376"/>
      <c r="O130" s="378" t="s">
        <v>455</v>
      </c>
      <c r="P130" s="352" t="s">
        <v>456</v>
      </c>
      <c r="Q130" s="362">
        <v>2.0</v>
      </c>
      <c r="R130" s="352" t="s">
        <v>337</v>
      </c>
      <c r="S130" s="353" t="s">
        <v>355</v>
      </c>
      <c r="T130" s="353">
        <v>118.2</v>
      </c>
      <c r="V130" s="351" t="s">
        <v>457</v>
      </c>
      <c r="W130" s="352" t="s">
        <v>458</v>
      </c>
      <c r="X130" s="362">
        <v>1.0</v>
      </c>
      <c r="Y130" s="352" t="s">
        <v>374</v>
      </c>
      <c r="Z130" s="353" t="s">
        <v>459</v>
      </c>
      <c r="AA130" s="353" t="s">
        <v>459</v>
      </c>
    </row>
    <row r="131">
      <c r="A131" s="354" t="s">
        <v>376</v>
      </c>
      <c r="B131" s="317"/>
      <c r="C131" s="317"/>
      <c r="D131" s="317"/>
      <c r="E131" s="317"/>
      <c r="F131" s="52"/>
      <c r="H131" s="374"/>
      <c r="I131" s="317"/>
      <c r="J131" s="317"/>
      <c r="K131" s="317"/>
      <c r="L131" s="317"/>
      <c r="M131" s="52"/>
      <c r="V131" s="354" t="s">
        <v>376</v>
      </c>
      <c r="W131" s="317"/>
      <c r="X131" s="317"/>
      <c r="Y131" s="317"/>
      <c r="Z131" s="317"/>
      <c r="AA131" s="52"/>
    </row>
    <row r="132">
      <c r="A132" s="351" t="s">
        <v>377</v>
      </c>
      <c r="B132" s="352" t="s">
        <v>378</v>
      </c>
      <c r="C132" s="352">
        <v>14.0</v>
      </c>
      <c r="D132" s="352" t="s">
        <v>379</v>
      </c>
      <c r="E132" s="353" t="s">
        <v>380</v>
      </c>
      <c r="F132" s="353" t="s">
        <v>381</v>
      </c>
      <c r="H132" s="375"/>
      <c r="I132" s="338"/>
      <c r="J132" s="338"/>
      <c r="K132" s="338"/>
      <c r="L132" s="376"/>
      <c r="M132" s="376"/>
      <c r="V132" s="351" t="s">
        <v>367</v>
      </c>
      <c r="W132" s="352" t="s">
        <v>368</v>
      </c>
      <c r="X132" s="362">
        <v>1.0</v>
      </c>
      <c r="Y132" s="352" t="s">
        <v>332</v>
      </c>
      <c r="Z132" s="353" t="s">
        <v>369</v>
      </c>
      <c r="AA132" s="353" t="s">
        <v>369</v>
      </c>
    </row>
    <row r="133">
      <c r="A133" s="351" t="s">
        <v>382</v>
      </c>
      <c r="B133" s="352" t="s">
        <v>383</v>
      </c>
      <c r="C133" s="352">
        <v>3.0</v>
      </c>
      <c r="D133" s="352" t="s">
        <v>379</v>
      </c>
      <c r="E133" s="353" t="s">
        <v>384</v>
      </c>
      <c r="F133" s="353" t="s">
        <v>385</v>
      </c>
      <c r="H133" s="375"/>
      <c r="I133" s="338"/>
      <c r="J133" s="338"/>
      <c r="K133" s="338"/>
      <c r="L133" s="376"/>
      <c r="M133" s="376"/>
      <c r="V133" s="351" t="s">
        <v>382</v>
      </c>
      <c r="W133" s="352" t="s">
        <v>383</v>
      </c>
      <c r="X133" s="362">
        <v>5.0</v>
      </c>
      <c r="Y133" s="352" t="s">
        <v>379</v>
      </c>
      <c r="Z133" s="353" t="s">
        <v>460</v>
      </c>
      <c r="AA133" s="353" t="s">
        <v>460</v>
      </c>
    </row>
    <row r="134">
      <c r="A134" s="351" t="s">
        <v>386</v>
      </c>
      <c r="B134" s="352" t="s">
        <v>387</v>
      </c>
      <c r="C134" s="352">
        <v>8.0</v>
      </c>
      <c r="D134" s="352" t="s">
        <v>332</v>
      </c>
      <c r="E134" s="353" t="s">
        <v>388</v>
      </c>
      <c r="F134" s="353" t="s">
        <v>389</v>
      </c>
      <c r="H134" s="375"/>
      <c r="I134" s="338"/>
      <c r="J134" s="338"/>
      <c r="K134" s="338"/>
      <c r="L134" s="376"/>
      <c r="M134" s="376"/>
      <c r="V134" s="351"/>
      <c r="W134" s="352"/>
      <c r="X134" s="352"/>
      <c r="Y134" s="352"/>
      <c r="Z134" s="353"/>
      <c r="AA134" s="353"/>
    </row>
    <row r="135">
      <c r="A135" s="354" t="s">
        <v>237</v>
      </c>
      <c r="B135" s="317"/>
      <c r="C135" s="317"/>
      <c r="D135" s="317"/>
      <c r="E135" s="317"/>
      <c r="F135" s="52"/>
      <c r="H135" s="374"/>
      <c r="I135" s="317"/>
      <c r="J135" s="317"/>
      <c r="K135" s="317"/>
      <c r="L135" s="317"/>
      <c r="M135" s="52"/>
    </row>
    <row r="136">
      <c r="A136" s="351" t="s">
        <v>390</v>
      </c>
      <c r="B136" s="352" t="s">
        <v>391</v>
      </c>
      <c r="C136" s="352">
        <v>180.34</v>
      </c>
      <c r="D136" s="352" t="s">
        <v>374</v>
      </c>
      <c r="E136" s="353" t="s">
        <v>392</v>
      </c>
      <c r="F136" s="353" t="s">
        <v>393</v>
      </c>
      <c r="H136" s="375"/>
      <c r="I136" s="338"/>
      <c r="J136" s="338"/>
      <c r="K136" s="338"/>
      <c r="L136" s="376"/>
      <c r="M136" s="376"/>
    </row>
    <row r="137">
      <c r="A137" s="354" t="s">
        <v>394</v>
      </c>
      <c r="B137" s="317"/>
      <c r="C137" s="317"/>
      <c r="D137" s="317"/>
      <c r="E137" s="317"/>
      <c r="F137" s="52"/>
      <c r="H137" s="374"/>
      <c r="I137" s="317"/>
      <c r="J137" s="317"/>
      <c r="K137" s="317"/>
      <c r="L137" s="317"/>
      <c r="M137" s="52"/>
    </row>
    <row r="138">
      <c r="A138" s="356" t="s">
        <v>395</v>
      </c>
      <c r="B138" s="317"/>
      <c r="C138" s="317"/>
      <c r="D138" s="317"/>
      <c r="E138" s="317"/>
      <c r="F138" s="52"/>
      <c r="H138" s="379"/>
      <c r="I138" s="317"/>
      <c r="J138" s="317"/>
      <c r="K138" s="317"/>
      <c r="L138" s="317"/>
      <c r="M138" s="52"/>
    </row>
    <row r="139">
      <c r="A139" s="357" t="s">
        <v>396</v>
      </c>
      <c r="B139" s="352">
        <v>1.5</v>
      </c>
      <c r="C139" s="352">
        <v>76.67</v>
      </c>
      <c r="D139" s="352" t="s">
        <v>397</v>
      </c>
      <c r="E139" s="353" t="s">
        <v>398</v>
      </c>
      <c r="F139" s="353" t="s">
        <v>399</v>
      </c>
      <c r="H139" s="380"/>
      <c r="I139" s="338"/>
      <c r="J139" s="338"/>
      <c r="K139" s="338"/>
      <c r="L139" s="376"/>
      <c r="M139" s="376"/>
    </row>
    <row r="140">
      <c r="A140" s="357" t="s">
        <v>400</v>
      </c>
      <c r="B140" s="352">
        <v>2.5</v>
      </c>
      <c r="C140" s="352">
        <v>117.15</v>
      </c>
      <c r="D140" s="352" t="s">
        <v>397</v>
      </c>
      <c r="E140" s="353" t="s">
        <v>401</v>
      </c>
      <c r="F140" s="353" t="s">
        <v>402</v>
      </c>
      <c r="H140" s="380"/>
      <c r="I140" s="338"/>
      <c r="J140" s="338"/>
      <c r="K140" s="338"/>
      <c r="L140" s="376"/>
      <c r="M140" s="376"/>
    </row>
    <row r="141">
      <c r="A141" s="358" t="s">
        <v>403</v>
      </c>
      <c r="B141" s="352">
        <v>2.5</v>
      </c>
      <c r="C141" s="352">
        <v>74.25</v>
      </c>
      <c r="D141" s="352" t="s">
        <v>397</v>
      </c>
      <c r="E141" s="353" t="s">
        <v>401</v>
      </c>
      <c r="F141" s="353" t="s">
        <v>404</v>
      </c>
      <c r="H141" s="380"/>
      <c r="I141" s="338"/>
      <c r="J141" s="338"/>
      <c r="K141" s="338"/>
      <c r="L141" s="376"/>
      <c r="M141" s="376"/>
    </row>
    <row r="142">
      <c r="A142" s="358" t="s">
        <v>405</v>
      </c>
      <c r="B142" s="352">
        <v>6.0</v>
      </c>
      <c r="C142" s="352">
        <v>13.2</v>
      </c>
      <c r="D142" s="352" t="s">
        <v>397</v>
      </c>
      <c r="E142" s="353" t="s">
        <v>406</v>
      </c>
      <c r="F142" s="353" t="s">
        <v>407</v>
      </c>
      <c r="H142" s="380"/>
      <c r="I142" s="338"/>
      <c r="J142" s="338"/>
      <c r="K142" s="338"/>
      <c r="L142" s="376"/>
      <c r="M142" s="376"/>
    </row>
    <row r="143">
      <c r="A143" s="358" t="s">
        <v>408</v>
      </c>
      <c r="B143" s="352">
        <v>1.5</v>
      </c>
      <c r="C143" s="352">
        <v>43.01</v>
      </c>
      <c r="D143" s="352" t="s">
        <v>397</v>
      </c>
      <c r="E143" s="353" t="s">
        <v>398</v>
      </c>
      <c r="F143" s="353" t="s">
        <v>409</v>
      </c>
      <c r="H143" s="380"/>
      <c r="I143" s="338"/>
      <c r="J143" s="338"/>
      <c r="K143" s="338"/>
      <c r="L143" s="376"/>
      <c r="M143" s="376"/>
    </row>
    <row r="144">
      <c r="A144" s="358" t="s">
        <v>410</v>
      </c>
      <c r="B144" s="352">
        <v>2.5</v>
      </c>
      <c r="C144" s="352">
        <v>191.18</v>
      </c>
      <c r="D144" s="352" t="s">
        <v>397</v>
      </c>
      <c r="E144" s="353" t="s">
        <v>401</v>
      </c>
      <c r="F144" s="353" t="s">
        <v>411</v>
      </c>
      <c r="H144" s="380"/>
      <c r="I144" s="338"/>
      <c r="J144" s="338"/>
      <c r="K144" s="338"/>
      <c r="L144" s="376"/>
      <c r="M144" s="376"/>
    </row>
    <row r="145">
      <c r="A145" s="358" t="s">
        <v>412</v>
      </c>
      <c r="B145" s="352">
        <v>6.0</v>
      </c>
      <c r="C145" s="352">
        <v>13.2</v>
      </c>
      <c r="D145" s="352" t="s">
        <v>397</v>
      </c>
      <c r="E145" s="353" t="s">
        <v>406</v>
      </c>
      <c r="F145" s="353" t="s">
        <v>407</v>
      </c>
      <c r="H145" s="380"/>
      <c r="I145" s="338"/>
      <c r="J145" s="338"/>
      <c r="K145" s="338"/>
      <c r="L145" s="376"/>
      <c r="M145" s="376"/>
    </row>
    <row r="146">
      <c r="A146" s="358" t="s">
        <v>413</v>
      </c>
      <c r="B146" s="352">
        <v>6.0</v>
      </c>
      <c r="C146" s="352">
        <v>179.74</v>
      </c>
      <c r="D146" s="352" t="s">
        <v>397</v>
      </c>
      <c r="E146" s="353" t="s">
        <v>406</v>
      </c>
      <c r="F146" s="353" t="s">
        <v>414</v>
      </c>
      <c r="H146" s="380"/>
      <c r="I146" s="338"/>
      <c r="J146" s="338"/>
      <c r="K146" s="338"/>
      <c r="L146" s="376"/>
      <c r="M146" s="376"/>
    </row>
    <row r="147">
      <c r="A147" s="358" t="s">
        <v>415</v>
      </c>
      <c r="B147" s="352">
        <v>1.5</v>
      </c>
      <c r="C147" s="352">
        <v>56.1</v>
      </c>
      <c r="D147" s="352" t="s">
        <v>397</v>
      </c>
      <c r="E147" s="353" t="s">
        <v>398</v>
      </c>
      <c r="F147" s="353" t="s">
        <v>416</v>
      </c>
      <c r="H147" s="380"/>
      <c r="I147" s="338"/>
      <c r="J147" s="338"/>
      <c r="K147" s="338"/>
      <c r="L147" s="376"/>
      <c r="M147" s="376"/>
    </row>
    <row r="148">
      <c r="A148" s="301"/>
      <c r="B148" s="301"/>
      <c r="C148" s="301"/>
      <c r="D148" s="301"/>
      <c r="E148" s="359"/>
      <c r="F148" s="359"/>
    </row>
    <row r="149">
      <c r="A149" s="301"/>
      <c r="B149" s="301"/>
      <c r="C149" s="301"/>
      <c r="D149" s="301"/>
      <c r="E149" s="359"/>
      <c r="F149" s="359"/>
    </row>
    <row r="150">
      <c r="A150" s="301"/>
      <c r="B150" s="301"/>
      <c r="C150" s="301"/>
      <c r="D150" s="301"/>
      <c r="E150" s="359"/>
      <c r="F150" s="359"/>
    </row>
    <row r="151">
      <c r="A151" s="301"/>
      <c r="B151" s="301"/>
      <c r="C151" s="301"/>
      <c r="D151" s="301"/>
      <c r="E151" s="359"/>
      <c r="F151" s="359"/>
    </row>
    <row r="152">
      <c r="A152" s="301"/>
      <c r="B152" s="301"/>
      <c r="C152" s="301"/>
      <c r="D152" s="301"/>
      <c r="E152" s="359"/>
      <c r="F152" s="359"/>
    </row>
    <row r="153">
      <c r="A153" s="301"/>
      <c r="B153" s="301"/>
      <c r="C153" s="301"/>
      <c r="D153" s="301"/>
      <c r="E153" s="359"/>
      <c r="F153" s="359"/>
    </row>
    <row r="154">
      <c r="A154" s="347" t="s">
        <v>461</v>
      </c>
      <c r="B154" s="317"/>
      <c r="C154" s="317"/>
      <c r="D154" s="317"/>
      <c r="E154" s="317"/>
      <c r="F154" s="52"/>
    </row>
    <row r="155">
      <c r="A155" s="354" t="s">
        <v>334</v>
      </c>
      <c r="B155" s="317"/>
      <c r="C155" s="317"/>
      <c r="D155" s="317"/>
      <c r="E155" s="317"/>
      <c r="F155" s="52"/>
    </row>
    <row r="156">
      <c r="A156" s="351" t="s">
        <v>462</v>
      </c>
      <c r="B156" s="352" t="s">
        <v>463</v>
      </c>
      <c r="C156" s="362">
        <v>1.0</v>
      </c>
      <c r="D156" s="352" t="s">
        <v>337</v>
      </c>
      <c r="E156" s="353">
        <v>62.97</v>
      </c>
      <c r="F156" s="353">
        <v>62.97</v>
      </c>
    </row>
    <row r="157">
      <c r="A157" s="351"/>
      <c r="B157" s="352"/>
      <c r="C157" s="352"/>
      <c r="D157" s="352"/>
      <c r="E157" s="353"/>
      <c r="F157" s="353"/>
    </row>
    <row r="158">
      <c r="A158" s="351"/>
      <c r="B158" s="352"/>
      <c r="C158" s="352"/>
      <c r="D158" s="352"/>
      <c r="E158" s="353"/>
      <c r="F158" s="353"/>
    </row>
    <row r="159">
      <c r="A159" s="366"/>
      <c r="B159" s="367"/>
      <c r="C159" s="381"/>
      <c r="D159" s="367"/>
      <c r="E159" s="353"/>
      <c r="F159" s="353"/>
    </row>
    <row r="160">
      <c r="A160" s="377"/>
      <c r="B160" s="352"/>
      <c r="C160" s="352"/>
      <c r="D160" s="367"/>
      <c r="E160" s="353"/>
      <c r="F160" s="353"/>
    </row>
    <row r="161">
      <c r="A161" s="377"/>
      <c r="B161" s="352"/>
      <c r="C161" s="352"/>
      <c r="D161" s="367"/>
      <c r="E161" s="353"/>
      <c r="F161" s="353"/>
    </row>
    <row r="162">
      <c r="A162" s="377" t="s">
        <v>464</v>
      </c>
      <c r="B162" s="352" t="s">
        <v>465</v>
      </c>
      <c r="C162" s="362">
        <v>1.0</v>
      </c>
      <c r="D162" s="352" t="s">
        <v>337</v>
      </c>
      <c r="E162" s="353">
        <v>322.39</v>
      </c>
      <c r="F162" s="353">
        <v>322.39</v>
      </c>
    </row>
    <row r="163">
      <c r="A163" s="378" t="s">
        <v>455</v>
      </c>
      <c r="B163" s="352" t="s">
        <v>344</v>
      </c>
      <c r="C163" s="362">
        <v>1.0</v>
      </c>
      <c r="D163" s="352" t="s">
        <v>337</v>
      </c>
      <c r="E163" s="353" t="s">
        <v>355</v>
      </c>
      <c r="F163" s="353" t="s">
        <v>355</v>
      </c>
    </row>
    <row r="164">
      <c r="A164" s="378" t="s">
        <v>455</v>
      </c>
      <c r="B164" s="352" t="s">
        <v>466</v>
      </c>
      <c r="C164" s="362">
        <v>11.0</v>
      </c>
      <c r="D164" s="352" t="s">
        <v>337</v>
      </c>
      <c r="E164" s="353" t="s">
        <v>355</v>
      </c>
      <c r="F164" s="353" t="s">
        <v>355</v>
      </c>
    </row>
    <row r="165">
      <c r="A165" s="301"/>
      <c r="B165" s="301"/>
      <c r="C165" s="301"/>
      <c r="D165" s="301"/>
      <c r="E165" s="359"/>
      <c r="F165" s="359"/>
    </row>
    <row r="166">
      <c r="A166" s="301"/>
      <c r="B166" s="301"/>
      <c r="C166" s="301"/>
      <c r="D166" s="301"/>
      <c r="E166" s="359"/>
      <c r="F166" s="359"/>
    </row>
    <row r="167">
      <c r="A167" s="301"/>
      <c r="B167" s="301"/>
      <c r="C167" s="301"/>
      <c r="D167" s="301"/>
      <c r="E167" s="359"/>
      <c r="F167" s="359"/>
    </row>
    <row r="168">
      <c r="A168" s="301"/>
      <c r="B168" s="301"/>
      <c r="C168" s="301"/>
      <c r="D168" s="301"/>
      <c r="E168" s="359"/>
      <c r="F168" s="359"/>
    </row>
    <row r="169">
      <c r="A169" s="301"/>
      <c r="B169" s="301"/>
      <c r="C169" s="301"/>
      <c r="D169" s="301"/>
      <c r="E169" s="359"/>
      <c r="F169" s="359"/>
    </row>
    <row r="170">
      <c r="A170" s="301"/>
      <c r="B170" s="301"/>
      <c r="C170" s="301"/>
      <c r="D170" s="301"/>
      <c r="E170" s="359"/>
      <c r="F170" s="359"/>
    </row>
    <row r="171">
      <c r="A171" s="347" t="s">
        <v>417</v>
      </c>
      <c r="B171" s="317"/>
      <c r="C171" s="317"/>
      <c r="D171" s="317"/>
      <c r="E171" s="317"/>
      <c r="F171" s="52"/>
    </row>
    <row r="172">
      <c r="A172" s="348" t="s">
        <v>319</v>
      </c>
      <c r="B172" s="349"/>
      <c r="C172" s="349"/>
      <c r="D172" s="349"/>
      <c r="E172" s="350"/>
      <c r="F172" s="350"/>
    </row>
    <row r="173">
      <c r="A173" s="351" t="s">
        <v>320</v>
      </c>
      <c r="B173" s="352" t="s">
        <v>321</v>
      </c>
      <c r="C173" s="352">
        <v>27.0</v>
      </c>
      <c r="D173" s="352" t="s">
        <v>322</v>
      </c>
      <c r="E173" s="353" t="s">
        <v>323</v>
      </c>
      <c r="F173" s="353">
        <v>31.05</v>
      </c>
    </row>
    <row r="174">
      <c r="A174" s="351" t="s">
        <v>325</v>
      </c>
      <c r="B174" s="352" t="s">
        <v>326</v>
      </c>
      <c r="C174" s="352">
        <v>18.0</v>
      </c>
      <c r="D174" s="352" t="s">
        <v>322</v>
      </c>
      <c r="E174" s="353" t="s">
        <v>327</v>
      </c>
      <c r="F174" s="353">
        <v>41.22</v>
      </c>
    </row>
    <row r="175">
      <c r="A175" s="382" t="s">
        <v>376</v>
      </c>
      <c r="B175" s="317"/>
      <c r="C175" s="317"/>
      <c r="D175" s="317"/>
      <c r="E175" s="317"/>
      <c r="F175" s="52"/>
    </row>
    <row r="176">
      <c r="A176" s="383" t="s">
        <v>377</v>
      </c>
      <c r="B176" s="384" t="s">
        <v>378</v>
      </c>
      <c r="C176" s="385">
        <v>4.0</v>
      </c>
      <c r="D176" s="384" t="s">
        <v>379</v>
      </c>
      <c r="E176" s="386" t="s">
        <v>380</v>
      </c>
      <c r="F176" s="387">
        <v>31.0</v>
      </c>
    </row>
    <row r="177">
      <c r="A177" s="351" t="s">
        <v>382</v>
      </c>
      <c r="B177" s="352" t="s">
        <v>383</v>
      </c>
      <c r="C177" s="352">
        <v>12.0</v>
      </c>
      <c r="D177" s="352" t="s">
        <v>379</v>
      </c>
      <c r="E177" s="353" t="s">
        <v>384</v>
      </c>
      <c r="F177" s="353">
        <v>161.04</v>
      </c>
    </row>
    <row r="178">
      <c r="A178" s="354" t="s">
        <v>358</v>
      </c>
      <c r="B178" s="317"/>
      <c r="C178" s="317"/>
      <c r="D178" s="317"/>
      <c r="E178" s="317"/>
      <c r="F178" s="52"/>
    </row>
    <row r="179">
      <c r="A179" s="351" t="s">
        <v>359</v>
      </c>
      <c r="B179" s="352" t="s">
        <v>360</v>
      </c>
      <c r="C179" s="352">
        <v>4.0</v>
      </c>
      <c r="D179" s="352" t="s">
        <v>332</v>
      </c>
      <c r="E179" s="353" t="s">
        <v>361</v>
      </c>
      <c r="F179" s="353">
        <v>23.8</v>
      </c>
    </row>
    <row r="180">
      <c r="A180" s="351" t="s">
        <v>428</v>
      </c>
      <c r="B180" s="352" t="s">
        <v>364</v>
      </c>
      <c r="C180" s="352">
        <v>2.0</v>
      </c>
      <c r="D180" s="352" t="s">
        <v>332</v>
      </c>
      <c r="E180" s="353" t="s">
        <v>429</v>
      </c>
      <c r="F180" s="353" t="s">
        <v>430</v>
      </c>
    </row>
    <row r="181">
      <c r="A181" s="354" t="s">
        <v>371</v>
      </c>
      <c r="B181" s="317"/>
      <c r="C181" s="317"/>
      <c r="D181" s="317"/>
      <c r="E181" s="317"/>
      <c r="F181" s="52"/>
    </row>
    <row r="182">
      <c r="A182" s="351" t="s">
        <v>441</v>
      </c>
      <c r="B182" s="352" t="s">
        <v>442</v>
      </c>
      <c r="C182" s="352">
        <v>3.0</v>
      </c>
      <c r="D182" s="352" t="s">
        <v>374</v>
      </c>
      <c r="E182" s="353" t="s">
        <v>443</v>
      </c>
      <c r="F182" s="353" t="s">
        <v>444</v>
      </c>
    </row>
    <row r="183">
      <c r="A183" s="351" t="s">
        <v>457</v>
      </c>
      <c r="B183" s="352" t="s">
        <v>458</v>
      </c>
      <c r="C183" s="352">
        <v>1.0</v>
      </c>
      <c r="D183" s="352" t="s">
        <v>374</v>
      </c>
      <c r="E183" s="353" t="s">
        <v>459</v>
      </c>
      <c r="F183" s="353" t="s">
        <v>459</v>
      </c>
    </row>
    <row r="184">
      <c r="A184" s="351" t="s">
        <v>438</v>
      </c>
      <c r="B184" s="352" t="s">
        <v>439</v>
      </c>
      <c r="C184" s="352">
        <v>1.0</v>
      </c>
      <c r="D184" s="352" t="s">
        <v>374</v>
      </c>
      <c r="E184" s="353" t="s">
        <v>440</v>
      </c>
      <c r="F184" s="353" t="s">
        <v>440</v>
      </c>
    </row>
    <row r="185">
      <c r="A185" s="382" t="s">
        <v>334</v>
      </c>
      <c r="B185" s="317"/>
      <c r="C185" s="317"/>
      <c r="D185" s="317"/>
      <c r="E185" s="317"/>
      <c r="F185" s="52"/>
    </row>
    <row r="186">
      <c r="A186" s="388" t="s">
        <v>335</v>
      </c>
      <c r="B186" s="389" t="s">
        <v>336</v>
      </c>
      <c r="C186" s="389">
        <v>1.0</v>
      </c>
      <c r="D186" s="389" t="s">
        <v>337</v>
      </c>
      <c r="E186" s="390" t="s">
        <v>338</v>
      </c>
      <c r="F186" s="390" t="s">
        <v>338</v>
      </c>
    </row>
    <row r="187">
      <c r="A187" s="351" t="s">
        <v>462</v>
      </c>
      <c r="B187" s="352" t="s">
        <v>463</v>
      </c>
      <c r="C187" s="352">
        <v>1.0</v>
      </c>
      <c r="D187" s="352" t="s">
        <v>337</v>
      </c>
      <c r="E187" s="353">
        <v>62.97</v>
      </c>
      <c r="F187" s="353">
        <v>62.97</v>
      </c>
    </row>
    <row r="188">
      <c r="A188" s="388" t="s">
        <v>446</v>
      </c>
      <c r="B188" s="389" t="s">
        <v>447</v>
      </c>
      <c r="C188" s="389">
        <v>1.0</v>
      </c>
      <c r="D188" s="389" t="s">
        <v>337</v>
      </c>
      <c r="E188" s="390" t="s">
        <v>342</v>
      </c>
      <c r="F188" s="390" t="s">
        <v>342</v>
      </c>
    </row>
    <row r="189">
      <c r="A189" s="391" t="s">
        <v>433</v>
      </c>
      <c r="B189" s="392" t="s">
        <v>434</v>
      </c>
      <c r="C189" s="393">
        <v>9.0</v>
      </c>
      <c r="D189" s="392" t="s">
        <v>435</v>
      </c>
      <c r="E189" s="390" t="s">
        <v>436</v>
      </c>
      <c r="F189" s="394">
        <v>193.95</v>
      </c>
    </row>
    <row r="190">
      <c r="A190" s="388" t="s">
        <v>431</v>
      </c>
      <c r="B190" s="389" t="s">
        <v>432</v>
      </c>
      <c r="C190" s="393">
        <v>4.0</v>
      </c>
      <c r="D190" s="389" t="s">
        <v>337</v>
      </c>
      <c r="E190" s="390" t="s">
        <v>345</v>
      </c>
      <c r="F190" s="394">
        <v>33.64</v>
      </c>
    </row>
    <row r="191">
      <c r="A191" s="395" t="s">
        <v>448</v>
      </c>
      <c r="B191" s="389" t="s">
        <v>434</v>
      </c>
      <c r="C191" s="389">
        <v>1.0</v>
      </c>
      <c r="D191" s="392" t="s">
        <v>435</v>
      </c>
      <c r="E191" s="390" t="s">
        <v>449</v>
      </c>
      <c r="F191" s="390" t="s">
        <v>449</v>
      </c>
    </row>
    <row r="192">
      <c r="A192" s="395" t="s">
        <v>450</v>
      </c>
      <c r="B192" s="389" t="s">
        <v>432</v>
      </c>
      <c r="C192" s="389">
        <v>1.0</v>
      </c>
      <c r="D192" s="392" t="s">
        <v>435</v>
      </c>
      <c r="E192" s="390" t="s">
        <v>451</v>
      </c>
      <c r="F192" s="390" t="s">
        <v>451</v>
      </c>
    </row>
    <row r="193">
      <c r="A193" s="378" t="s">
        <v>455</v>
      </c>
      <c r="B193" s="352" t="s">
        <v>344</v>
      </c>
      <c r="C193" s="352">
        <v>1.0</v>
      </c>
      <c r="D193" s="352" t="s">
        <v>337</v>
      </c>
      <c r="E193" s="353" t="s">
        <v>355</v>
      </c>
      <c r="F193" s="353" t="s">
        <v>355</v>
      </c>
    </row>
    <row r="194">
      <c r="A194" s="395" t="s">
        <v>452</v>
      </c>
      <c r="B194" s="389" t="s">
        <v>453</v>
      </c>
      <c r="C194" s="389">
        <v>1.0</v>
      </c>
      <c r="D194" s="392" t="s">
        <v>435</v>
      </c>
      <c r="E194" s="390" t="s">
        <v>454</v>
      </c>
      <c r="F194" s="390" t="s">
        <v>454</v>
      </c>
    </row>
    <row r="195">
      <c r="A195" s="388" t="s">
        <v>455</v>
      </c>
      <c r="B195" s="389" t="s">
        <v>456</v>
      </c>
      <c r="C195" s="389">
        <v>2.0</v>
      </c>
      <c r="D195" s="389" t="s">
        <v>337</v>
      </c>
      <c r="E195" s="390" t="s">
        <v>355</v>
      </c>
      <c r="F195" s="390">
        <v>118.2</v>
      </c>
    </row>
    <row r="196">
      <c r="A196" s="378" t="s">
        <v>455</v>
      </c>
      <c r="B196" s="352" t="s">
        <v>466</v>
      </c>
      <c r="C196" s="352">
        <v>11.0</v>
      </c>
      <c r="D196" s="352" t="s">
        <v>337</v>
      </c>
      <c r="E196" s="353" t="s">
        <v>355</v>
      </c>
      <c r="F196" s="353">
        <v>650.1</v>
      </c>
    </row>
    <row r="197">
      <c r="A197" s="377" t="s">
        <v>464</v>
      </c>
      <c r="B197" s="352" t="s">
        <v>465</v>
      </c>
      <c r="C197" s="352">
        <v>1.0</v>
      </c>
      <c r="D197" s="352" t="s">
        <v>337</v>
      </c>
      <c r="E197" s="353">
        <v>322.39</v>
      </c>
      <c r="F197" s="353">
        <v>322.39</v>
      </c>
    </row>
    <row r="198">
      <c r="A198" s="301"/>
      <c r="B198" s="301"/>
      <c r="C198" s="301"/>
      <c r="D198" s="301"/>
      <c r="E198" s="359"/>
      <c r="F198" s="359"/>
    </row>
    <row r="199">
      <c r="A199" s="301"/>
      <c r="B199" s="301"/>
      <c r="C199" s="301"/>
      <c r="D199" s="301"/>
      <c r="E199" s="359"/>
      <c r="F199" s="359"/>
    </row>
    <row r="200">
      <c r="A200" s="301"/>
      <c r="B200" s="301"/>
      <c r="C200" s="301"/>
      <c r="D200" s="301"/>
      <c r="E200" s="359"/>
      <c r="F200" s="359"/>
    </row>
    <row r="201">
      <c r="A201" s="301"/>
      <c r="B201" s="301"/>
      <c r="C201" s="301"/>
      <c r="D201" s="301"/>
      <c r="E201" s="359"/>
      <c r="F201" s="359"/>
    </row>
    <row r="202">
      <c r="A202" s="301"/>
      <c r="B202" s="301"/>
      <c r="C202" s="301"/>
      <c r="D202" s="301"/>
      <c r="E202" s="359"/>
      <c r="F202" s="359"/>
    </row>
    <row r="203">
      <c r="A203" s="301"/>
      <c r="B203" s="301"/>
      <c r="C203" s="301"/>
      <c r="D203" s="301"/>
      <c r="E203" s="359"/>
      <c r="F203" s="359"/>
    </row>
    <row r="204">
      <c r="A204" s="301"/>
      <c r="B204" s="301"/>
      <c r="C204" s="301"/>
      <c r="D204" s="301"/>
      <c r="E204" s="359"/>
      <c r="F204" s="359"/>
    </row>
    <row r="205">
      <c r="A205" s="301"/>
      <c r="B205" s="301"/>
      <c r="C205" s="301"/>
      <c r="D205" s="301"/>
      <c r="E205" s="359"/>
      <c r="F205" s="359"/>
    </row>
    <row r="206">
      <c r="A206" s="301"/>
      <c r="B206" s="301"/>
      <c r="C206" s="301"/>
      <c r="D206" s="301"/>
      <c r="E206" s="359"/>
      <c r="F206" s="359"/>
    </row>
    <row r="207">
      <c r="A207" s="301"/>
      <c r="B207" s="301"/>
      <c r="C207" s="301"/>
      <c r="D207" s="301"/>
      <c r="E207" s="359"/>
      <c r="F207" s="359"/>
    </row>
    <row r="208">
      <c r="A208" s="301"/>
      <c r="B208" s="301"/>
      <c r="C208" s="301"/>
      <c r="D208" s="301"/>
      <c r="E208" s="359"/>
      <c r="F208" s="359"/>
    </row>
    <row r="209">
      <c r="A209" s="301"/>
      <c r="B209" s="301"/>
      <c r="C209" s="301"/>
      <c r="D209" s="301"/>
      <c r="E209" s="359"/>
      <c r="F209" s="359"/>
    </row>
    <row r="210">
      <c r="A210" s="301"/>
      <c r="B210" s="301"/>
      <c r="C210" s="301"/>
      <c r="D210" s="301"/>
      <c r="E210" s="359"/>
      <c r="F210" s="359"/>
    </row>
    <row r="211">
      <c r="A211" s="301"/>
      <c r="B211" s="301"/>
      <c r="C211" s="301"/>
      <c r="D211" s="301"/>
      <c r="E211" s="359"/>
      <c r="F211" s="359"/>
    </row>
    <row r="212">
      <c r="A212" s="301"/>
      <c r="B212" s="301"/>
      <c r="C212" s="301"/>
      <c r="D212" s="301"/>
      <c r="E212" s="359"/>
      <c r="F212" s="359"/>
    </row>
    <row r="213">
      <c r="A213" s="301"/>
      <c r="B213" s="301"/>
      <c r="C213" s="301"/>
      <c r="D213" s="301"/>
      <c r="E213" s="359"/>
      <c r="F213" s="359"/>
    </row>
    <row r="214">
      <c r="A214" s="301"/>
      <c r="B214" s="301"/>
      <c r="C214" s="301"/>
      <c r="D214" s="301"/>
      <c r="E214" s="359"/>
      <c r="F214" s="359"/>
    </row>
    <row r="215">
      <c r="A215" s="301"/>
      <c r="B215" s="301"/>
      <c r="C215" s="301"/>
      <c r="D215" s="301"/>
      <c r="E215" s="359"/>
      <c r="F215" s="359"/>
    </row>
    <row r="216">
      <c r="A216" s="301"/>
      <c r="B216" s="301"/>
      <c r="C216" s="301"/>
      <c r="D216" s="301"/>
      <c r="E216" s="359"/>
      <c r="F216" s="359"/>
    </row>
    <row r="217">
      <c r="A217" s="301"/>
      <c r="B217" s="301"/>
      <c r="C217" s="301"/>
      <c r="D217" s="301"/>
      <c r="E217" s="359"/>
      <c r="F217" s="359"/>
    </row>
    <row r="218">
      <c r="A218" s="301"/>
      <c r="B218" s="301"/>
      <c r="C218" s="301"/>
      <c r="D218" s="301"/>
      <c r="E218" s="359"/>
      <c r="F218" s="359"/>
    </row>
    <row r="219">
      <c r="A219" s="301"/>
      <c r="B219" s="301"/>
      <c r="C219" s="301"/>
      <c r="D219" s="301"/>
      <c r="E219" s="359"/>
      <c r="F219" s="359"/>
    </row>
    <row r="220">
      <c r="A220" s="301"/>
      <c r="B220" s="301"/>
      <c r="C220" s="301"/>
      <c r="D220" s="301"/>
      <c r="E220" s="359"/>
      <c r="F220" s="359"/>
    </row>
    <row r="221">
      <c r="A221" s="301"/>
      <c r="B221" s="301"/>
      <c r="C221" s="301"/>
      <c r="D221" s="301"/>
      <c r="E221" s="359"/>
      <c r="F221" s="359"/>
    </row>
    <row r="222">
      <c r="A222" s="301"/>
      <c r="B222" s="301"/>
      <c r="C222" s="301"/>
      <c r="D222" s="301"/>
      <c r="E222" s="359"/>
      <c r="F222" s="359"/>
    </row>
    <row r="223">
      <c r="A223" s="301"/>
      <c r="B223" s="301"/>
      <c r="C223" s="301"/>
      <c r="D223" s="301"/>
      <c r="E223" s="359"/>
      <c r="F223" s="359"/>
    </row>
    <row r="224">
      <c r="A224" s="301"/>
      <c r="B224" s="301"/>
      <c r="C224" s="301"/>
      <c r="D224" s="301"/>
      <c r="E224" s="359"/>
      <c r="F224" s="359"/>
    </row>
    <row r="225">
      <c r="A225" s="301"/>
      <c r="B225" s="301"/>
      <c r="C225" s="301"/>
      <c r="D225" s="301"/>
      <c r="E225" s="359"/>
      <c r="F225" s="359"/>
    </row>
    <row r="226">
      <c r="A226" s="301"/>
      <c r="B226" s="301"/>
      <c r="C226" s="301"/>
      <c r="D226" s="301"/>
      <c r="E226" s="359"/>
      <c r="F226" s="359"/>
    </row>
    <row r="227">
      <c r="A227" s="301"/>
      <c r="B227" s="301"/>
      <c r="C227" s="301"/>
      <c r="D227" s="301"/>
      <c r="E227" s="359"/>
      <c r="F227" s="359"/>
    </row>
    <row r="228">
      <c r="A228" s="301"/>
      <c r="B228" s="301"/>
      <c r="C228" s="301"/>
      <c r="D228" s="301"/>
      <c r="E228" s="359"/>
      <c r="F228" s="359"/>
    </row>
    <row r="229">
      <c r="A229" s="301"/>
      <c r="B229" s="301"/>
      <c r="C229" s="301"/>
      <c r="D229" s="301"/>
      <c r="E229" s="359"/>
      <c r="F229" s="359"/>
    </row>
    <row r="230">
      <c r="A230" s="301"/>
      <c r="B230" s="301"/>
      <c r="C230" s="301"/>
      <c r="D230" s="301"/>
      <c r="E230" s="359"/>
      <c r="F230" s="359"/>
    </row>
    <row r="231">
      <c r="A231" s="301"/>
      <c r="B231" s="301"/>
      <c r="C231" s="301"/>
      <c r="D231" s="301"/>
      <c r="E231" s="359"/>
      <c r="F231" s="359"/>
    </row>
    <row r="232">
      <c r="A232" s="301"/>
      <c r="B232" s="301"/>
      <c r="C232" s="301"/>
      <c r="D232" s="301"/>
      <c r="E232" s="359"/>
      <c r="F232" s="359"/>
    </row>
    <row r="233">
      <c r="A233" s="301"/>
      <c r="B233" s="301"/>
      <c r="C233" s="301"/>
      <c r="D233" s="301"/>
      <c r="E233" s="359"/>
      <c r="F233" s="359"/>
    </row>
    <row r="234">
      <c r="A234" s="301"/>
      <c r="B234" s="301"/>
      <c r="C234" s="301"/>
      <c r="D234" s="301"/>
      <c r="E234" s="359"/>
      <c r="F234" s="359"/>
    </row>
    <row r="235">
      <c r="A235" s="301"/>
      <c r="B235" s="301"/>
      <c r="C235" s="301"/>
      <c r="D235" s="301"/>
      <c r="E235" s="359"/>
      <c r="F235" s="359"/>
    </row>
    <row r="236">
      <c r="A236" s="301"/>
      <c r="B236" s="301"/>
      <c r="C236" s="301"/>
      <c r="D236" s="301"/>
      <c r="E236" s="359"/>
      <c r="F236" s="359"/>
    </row>
    <row r="237">
      <c r="A237" s="301"/>
      <c r="B237" s="301"/>
      <c r="C237" s="301"/>
      <c r="D237" s="301"/>
      <c r="E237" s="359"/>
      <c r="F237" s="359"/>
    </row>
    <row r="238">
      <c r="A238" s="301"/>
      <c r="B238" s="301"/>
      <c r="C238" s="301"/>
      <c r="D238" s="301"/>
      <c r="E238" s="359"/>
      <c r="F238" s="359"/>
    </row>
    <row r="239">
      <c r="A239" s="301"/>
      <c r="B239" s="301"/>
      <c r="C239" s="301"/>
      <c r="D239" s="301"/>
      <c r="E239" s="359"/>
      <c r="F239" s="359"/>
    </row>
    <row r="240">
      <c r="A240" s="301"/>
      <c r="B240" s="301"/>
      <c r="C240" s="301"/>
      <c r="D240" s="301"/>
      <c r="E240" s="359"/>
      <c r="F240" s="359"/>
    </row>
    <row r="241">
      <c r="A241" s="301"/>
      <c r="B241" s="301"/>
      <c r="C241" s="301"/>
      <c r="D241" s="301"/>
      <c r="E241" s="359"/>
      <c r="F241" s="359"/>
    </row>
    <row r="242">
      <c r="A242" s="301"/>
      <c r="B242" s="301"/>
      <c r="C242" s="301"/>
      <c r="D242" s="301"/>
      <c r="E242" s="359"/>
      <c r="F242" s="359"/>
    </row>
    <row r="243">
      <c r="A243" s="301"/>
      <c r="B243" s="301"/>
      <c r="C243" s="301"/>
      <c r="D243" s="301"/>
      <c r="E243" s="359"/>
      <c r="F243" s="359"/>
    </row>
    <row r="244">
      <c r="A244" s="301"/>
      <c r="B244" s="301"/>
      <c r="C244" s="301"/>
      <c r="D244" s="301"/>
      <c r="E244" s="359"/>
      <c r="F244" s="359"/>
    </row>
    <row r="245">
      <c r="A245" s="301"/>
      <c r="B245" s="301"/>
      <c r="C245" s="301"/>
      <c r="D245" s="301"/>
      <c r="E245" s="359"/>
      <c r="F245" s="359"/>
    </row>
    <row r="246">
      <c r="A246" s="301"/>
      <c r="B246" s="301"/>
      <c r="C246" s="301"/>
      <c r="D246" s="301"/>
      <c r="E246" s="359"/>
      <c r="F246" s="359"/>
    </row>
    <row r="247">
      <c r="A247" s="301"/>
      <c r="B247" s="301"/>
      <c r="C247" s="301"/>
      <c r="D247" s="301"/>
      <c r="E247" s="359"/>
      <c r="F247" s="359"/>
    </row>
    <row r="248">
      <c r="A248" s="301"/>
      <c r="B248" s="301"/>
      <c r="C248" s="301"/>
      <c r="D248" s="301"/>
      <c r="E248" s="359"/>
      <c r="F248" s="359"/>
    </row>
    <row r="249">
      <c r="A249" s="301"/>
      <c r="B249" s="301"/>
      <c r="C249" s="301"/>
      <c r="D249" s="301"/>
      <c r="E249" s="359"/>
      <c r="F249" s="359"/>
    </row>
    <row r="250">
      <c r="A250" s="301"/>
      <c r="B250" s="301"/>
      <c r="C250" s="301"/>
      <c r="D250" s="301"/>
      <c r="E250" s="359"/>
      <c r="F250" s="359"/>
    </row>
    <row r="251">
      <c r="A251" s="301"/>
      <c r="B251" s="301"/>
      <c r="C251" s="301"/>
      <c r="D251" s="301"/>
      <c r="E251" s="359"/>
      <c r="F251" s="359"/>
    </row>
    <row r="252">
      <c r="A252" s="301"/>
      <c r="B252" s="301"/>
      <c r="C252" s="301"/>
      <c r="D252" s="301"/>
      <c r="E252" s="359"/>
      <c r="F252" s="359"/>
    </row>
    <row r="253">
      <c r="A253" s="301"/>
      <c r="B253" s="301"/>
      <c r="C253" s="301"/>
      <c r="D253" s="301"/>
      <c r="E253" s="359"/>
      <c r="F253" s="359"/>
    </row>
    <row r="254">
      <c r="A254" s="301"/>
      <c r="B254" s="301"/>
      <c r="C254" s="301"/>
      <c r="D254" s="301"/>
      <c r="E254" s="359"/>
      <c r="F254" s="359"/>
    </row>
    <row r="255">
      <c r="A255" s="301"/>
      <c r="B255" s="301"/>
      <c r="C255" s="301"/>
      <c r="D255" s="301"/>
      <c r="E255" s="359"/>
      <c r="F255" s="359"/>
    </row>
    <row r="256">
      <c r="A256" s="301"/>
      <c r="B256" s="301"/>
      <c r="C256" s="301"/>
      <c r="D256" s="301"/>
      <c r="E256" s="359"/>
      <c r="F256" s="359"/>
    </row>
    <row r="257">
      <c r="A257" s="301"/>
      <c r="B257" s="301"/>
      <c r="C257" s="301"/>
      <c r="D257" s="301"/>
      <c r="E257" s="359"/>
      <c r="F257" s="359"/>
    </row>
    <row r="258">
      <c r="A258" s="301"/>
      <c r="B258" s="301"/>
      <c r="C258" s="301"/>
      <c r="D258" s="301"/>
      <c r="E258" s="359"/>
      <c r="F258" s="359"/>
    </row>
    <row r="259">
      <c r="A259" s="301"/>
      <c r="B259" s="301"/>
      <c r="C259" s="301"/>
      <c r="D259" s="301"/>
      <c r="E259" s="359"/>
      <c r="F259" s="359"/>
    </row>
    <row r="260">
      <c r="A260" s="301"/>
      <c r="B260" s="301"/>
      <c r="C260" s="301"/>
      <c r="D260" s="301"/>
      <c r="E260" s="359"/>
      <c r="F260" s="359"/>
    </row>
    <row r="261">
      <c r="A261" s="301"/>
      <c r="B261" s="301"/>
      <c r="C261" s="301"/>
      <c r="D261" s="301"/>
      <c r="E261" s="359"/>
      <c r="F261" s="359"/>
    </row>
    <row r="262">
      <c r="A262" s="301"/>
      <c r="B262" s="301"/>
      <c r="C262" s="301"/>
      <c r="D262" s="301"/>
      <c r="E262" s="359"/>
      <c r="F262" s="359"/>
    </row>
    <row r="263">
      <c r="A263" s="301"/>
      <c r="B263" s="301"/>
      <c r="C263" s="301"/>
      <c r="D263" s="301"/>
      <c r="E263" s="359"/>
      <c r="F263" s="359"/>
    </row>
    <row r="264">
      <c r="A264" s="301"/>
      <c r="B264" s="301"/>
      <c r="C264" s="301"/>
      <c r="D264" s="301"/>
      <c r="E264" s="359"/>
      <c r="F264" s="359"/>
    </row>
    <row r="265">
      <c r="A265" s="301"/>
      <c r="B265" s="301"/>
      <c r="C265" s="301"/>
      <c r="D265" s="301"/>
      <c r="E265" s="359"/>
      <c r="F265" s="359"/>
    </row>
    <row r="266">
      <c r="A266" s="301"/>
      <c r="B266" s="301"/>
      <c r="C266" s="301"/>
      <c r="D266" s="301"/>
      <c r="E266" s="359"/>
      <c r="F266" s="359"/>
    </row>
    <row r="267">
      <c r="A267" s="301"/>
      <c r="B267" s="301"/>
      <c r="C267" s="301"/>
      <c r="D267" s="301"/>
      <c r="E267" s="359"/>
      <c r="F267" s="359"/>
    </row>
    <row r="268">
      <c r="A268" s="301"/>
      <c r="B268" s="301"/>
      <c r="C268" s="301"/>
      <c r="D268" s="301"/>
      <c r="E268" s="359"/>
      <c r="F268" s="359"/>
    </row>
    <row r="269">
      <c r="A269" s="301"/>
      <c r="B269" s="301"/>
      <c r="C269" s="301"/>
      <c r="D269" s="301"/>
      <c r="E269" s="359"/>
      <c r="F269" s="359"/>
    </row>
    <row r="270">
      <c r="A270" s="301"/>
      <c r="B270" s="301"/>
      <c r="C270" s="301"/>
      <c r="D270" s="301"/>
      <c r="E270" s="359"/>
      <c r="F270" s="359"/>
    </row>
    <row r="271">
      <c r="A271" s="301"/>
      <c r="B271" s="301"/>
      <c r="C271" s="301"/>
      <c r="D271" s="301"/>
      <c r="E271" s="359"/>
      <c r="F271" s="359"/>
    </row>
    <row r="272">
      <c r="A272" s="301"/>
      <c r="B272" s="301"/>
      <c r="C272" s="301"/>
      <c r="D272" s="301"/>
      <c r="E272" s="359"/>
      <c r="F272" s="359"/>
    </row>
    <row r="273">
      <c r="A273" s="301"/>
      <c r="B273" s="301"/>
      <c r="C273" s="301"/>
      <c r="D273" s="301"/>
      <c r="E273" s="359"/>
      <c r="F273" s="359"/>
    </row>
    <row r="274">
      <c r="A274" s="301"/>
      <c r="B274" s="301"/>
      <c r="C274" s="301"/>
      <c r="D274" s="301"/>
      <c r="E274" s="359"/>
      <c r="F274" s="359"/>
    </row>
    <row r="275">
      <c r="A275" s="301"/>
      <c r="B275" s="301"/>
      <c r="C275" s="301"/>
      <c r="D275" s="301"/>
      <c r="E275" s="359"/>
      <c r="F275" s="359"/>
    </row>
    <row r="276">
      <c r="A276" s="301"/>
      <c r="B276" s="301"/>
      <c r="C276" s="301"/>
      <c r="D276" s="301"/>
      <c r="E276" s="359"/>
      <c r="F276" s="359"/>
    </row>
    <row r="277">
      <c r="A277" s="301"/>
      <c r="B277" s="301"/>
      <c r="C277" s="301"/>
      <c r="D277" s="301"/>
      <c r="E277" s="359"/>
      <c r="F277" s="359"/>
    </row>
    <row r="278">
      <c r="A278" s="301"/>
      <c r="B278" s="301"/>
      <c r="C278" s="301"/>
      <c r="D278" s="301"/>
      <c r="E278" s="359"/>
      <c r="F278" s="359"/>
    </row>
    <row r="279">
      <c r="A279" s="301"/>
      <c r="B279" s="301"/>
      <c r="C279" s="301"/>
      <c r="D279" s="301"/>
      <c r="E279" s="359"/>
      <c r="F279" s="359"/>
    </row>
    <row r="280">
      <c r="A280" s="301"/>
      <c r="B280" s="301"/>
      <c r="C280" s="301"/>
      <c r="D280" s="301"/>
      <c r="E280" s="359"/>
      <c r="F280" s="359"/>
    </row>
    <row r="281">
      <c r="A281" s="301"/>
      <c r="B281" s="301"/>
      <c r="C281" s="301"/>
      <c r="D281" s="301"/>
      <c r="E281" s="359"/>
      <c r="F281" s="359"/>
    </row>
    <row r="282">
      <c r="A282" s="301"/>
      <c r="B282" s="301"/>
      <c r="C282" s="301"/>
      <c r="D282" s="301"/>
      <c r="E282" s="359"/>
      <c r="F282" s="359"/>
    </row>
    <row r="283">
      <c r="A283" s="301"/>
      <c r="B283" s="301"/>
      <c r="C283" s="301"/>
      <c r="D283" s="301"/>
      <c r="E283" s="359"/>
      <c r="F283" s="359"/>
    </row>
    <row r="284">
      <c r="A284" s="301"/>
      <c r="B284" s="301"/>
      <c r="C284" s="301"/>
      <c r="D284" s="301"/>
      <c r="E284" s="359"/>
      <c r="F284" s="359"/>
    </row>
    <row r="285">
      <c r="A285" s="301"/>
      <c r="B285" s="301"/>
      <c r="C285" s="301"/>
      <c r="D285" s="301"/>
      <c r="E285" s="359"/>
      <c r="F285" s="359"/>
    </row>
    <row r="286">
      <c r="A286" s="301"/>
      <c r="B286" s="301"/>
      <c r="C286" s="301"/>
      <c r="D286" s="301"/>
      <c r="E286" s="359"/>
      <c r="F286" s="359"/>
    </row>
    <row r="287">
      <c r="A287" s="301"/>
      <c r="B287" s="301"/>
      <c r="C287" s="301"/>
      <c r="D287" s="301"/>
      <c r="E287" s="359"/>
      <c r="F287" s="359"/>
    </row>
    <row r="288">
      <c r="A288" s="301"/>
      <c r="B288" s="301"/>
      <c r="C288" s="301"/>
      <c r="D288" s="301"/>
      <c r="E288" s="359"/>
      <c r="F288" s="359"/>
    </row>
    <row r="289">
      <c r="A289" s="301"/>
      <c r="B289" s="301"/>
      <c r="C289" s="301"/>
      <c r="D289" s="301"/>
      <c r="E289" s="359"/>
      <c r="F289" s="359"/>
    </row>
    <row r="290">
      <c r="A290" s="301"/>
      <c r="B290" s="301"/>
      <c r="C290" s="301"/>
      <c r="D290" s="301"/>
      <c r="E290" s="359"/>
      <c r="F290" s="359"/>
    </row>
    <row r="291">
      <c r="A291" s="301"/>
      <c r="B291" s="301"/>
      <c r="C291" s="301"/>
      <c r="D291" s="301"/>
      <c r="E291" s="359"/>
      <c r="F291" s="359"/>
    </row>
    <row r="292">
      <c r="A292" s="301"/>
      <c r="B292" s="301"/>
      <c r="C292" s="301"/>
      <c r="D292" s="301"/>
      <c r="E292" s="359"/>
      <c r="F292" s="359"/>
    </row>
    <row r="293">
      <c r="A293" s="301"/>
      <c r="B293" s="301"/>
      <c r="C293" s="301"/>
      <c r="D293" s="301"/>
      <c r="E293" s="359"/>
      <c r="F293" s="359"/>
    </row>
    <row r="294">
      <c r="A294" s="301"/>
      <c r="B294" s="301"/>
      <c r="C294" s="301"/>
      <c r="D294" s="301"/>
      <c r="E294" s="359"/>
      <c r="F294" s="359"/>
    </row>
    <row r="295">
      <c r="A295" s="301"/>
      <c r="B295" s="301"/>
      <c r="C295" s="301"/>
      <c r="D295" s="301"/>
      <c r="E295" s="359"/>
      <c r="F295" s="359"/>
    </row>
    <row r="296">
      <c r="A296" s="301"/>
      <c r="B296" s="301"/>
      <c r="C296" s="301"/>
      <c r="D296" s="301"/>
      <c r="E296" s="359"/>
      <c r="F296" s="359"/>
    </row>
    <row r="297">
      <c r="A297" s="301"/>
      <c r="B297" s="301"/>
      <c r="C297" s="301"/>
      <c r="D297" s="301"/>
      <c r="E297" s="359"/>
      <c r="F297" s="359"/>
    </row>
    <row r="298">
      <c r="A298" s="301"/>
      <c r="B298" s="301"/>
      <c r="C298" s="301"/>
      <c r="D298" s="301"/>
      <c r="E298" s="359"/>
      <c r="F298" s="359"/>
    </row>
    <row r="299">
      <c r="A299" s="301"/>
      <c r="B299" s="301"/>
      <c r="C299" s="301"/>
      <c r="D299" s="301"/>
      <c r="E299" s="359"/>
      <c r="F299" s="359"/>
    </row>
    <row r="300">
      <c r="A300" s="301"/>
      <c r="B300" s="301"/>
      <c r="C300" s="301"/>
      <c r="D300" s="301"/>
      <c r="E300" s="359"/>
      <c r="F300" s="359"/>
    </row>
    <row r="301">
      <c r="A301" s="301"/>
      <c r="B301" s="301"/>
      <c r="C301" s="301"/>
      <c r="D301" s="301"/>
      <c r="E301" s="359"/>
      <c r="F301" s="359"/>
    </row>
    <row r="302">
      <c r="A302" s="301"/>
      <c r="B302" s="301"/>
      <c r="C302" s="301"/>
      <c r="D302" s="301"/>
      <c r="E302" s="359"/>
      <c r="F302" s="359"/>
    </row>
    <row r="303">
      <c r="A303" s="301"/>
      <c r="B303" s="301"/>
      <c r="C303" s="301"/>
      <c r="D303" s="301"/>
      <c r="E303" s="359"/>
      <c r="F303" s="359"/>
    </row>
    <row r="304">
      <c r="A304" s="301"/>
      <c r="B304" s="301"/>
      <c r="C304" s="301"/>
      <c r="D304" s="301"/>
      <c r="E304" s="359"/>
      <c r="F304" s="359"/>
    </row>
    <row r="305">
      <c r="A305" s="301"/>
      <c r="B305" s="301"/>
      <c r="C305" s="301"/>
      <c r="D305" s="301"/>
      <c r="E305" s="359"/>
      <c r="F305" s="359"/>
    </row>
    <row r="306">
      <c r="A306" s="301"/>
      <c r="B306" s="301"/>
      <c r="C306" s="301"/>
      <c r="D306" s="301"/>
      <c r="E306" s="359"/>
      <c r="F306" s="359"/>
    </row>
    <row r="307">
      <c r="A307" s="301"/>
      <c r="B307" s="301"/>
      <c r="C307" s="301"/>
      <c r="D307" s="301"/>
      <c r="E307" s="359"/>
      <c r="F307" s="359"/>
    </row>
    <row r="308">
      <c r="A308" s="301"/>
      <c r="B308" s="301"/>
      <c r="C308" s="301"/>
      <c r="D308" s="301"/>
      <c r="E308" s="359"/>
      <c r="F308" s="359"/>
    </row>
    <row r="309">
      <c r="A309" s="301"/>
      <c r="B309" s="301"/>
      <c r="C309" s="301"/>
      <c r="D309" s="301"/>
      <c r="E309" s="359"/>
      <c r="F309" s="359"/>
    </row>
    <row r="310">
      <c r="A310" s="301"/>
      <c r="B310" s="301"/>
      <c r="C310" s="301"/>
      <c r="D310" s="301"/>
      <c r="E310" s="359"/>
      <c r="F310" s="359"/>
    </row>
    <row r="311">
      <c r="A311" s="301"/>
      <c r="B311" s="301"/>
      <c r="C311" s="301"/>
      <c r="D311" s="301"/>
      <c r="E311" s="359"/>
      <c r="F311" s="359"/>
    </row>
    <row r="312">
      <c r="A312" s="301"/>
      <c r="B312" s="301"/>
      <c r="C312" s="301"/>
      <c r="D312" s="301"/>
      <c r="E312" s="359"/>
      <c r="F312" s="359"/>
    </row>
    <row r="313">
      <c r="A313" s="301"/>
      <c r="B313" s="301"/>
      <c r="C313" s="301"/>
      <c r="D313" s="301"/>
      <c r="E313" s="359"/>
      <c r="F313" s="359"/>
    </row>
    <row r="314">
      <c r="A314" s="301"/>
      <c r="B314" s="301"/>
      <c r="C314" s="301"/>
      <c r="D314" s="301"/>
      <c r="E314" s="359"/>
      <c r="F314" s="359"/>
    </row>
    <row r="315">
      <c r="A315" s="301"/>
      <c r="B315" s="301"/>
      <c r="C315" s="301"/>
      <c r="D315" s="301"/>
      <c r="E315" s="359"/>
      <c r="F315" s="359"/>
    </row>
    <row r="316">
      <c r="A316" s="301"/>
      <c r="B316" s="301"/>
      <c r="C316" s="301"/>
      <c r="D316" s="301"/>
      <c r="E316" s="359"/>
      <c r="F316" s="359"/>
    </row>
    <row r="317">
      <c r="A317" s="301"/>
      <c r="B317" s="301"/>
      <c r="C317" s="301"/>
      <c r="D317" s="301"/>
      <c r="E317" s="359"/>
      <c r="F317" s="359"/>
    </row>
    <row r="318">
      <c r="A318" s="301"/>
      <c r="B318" s="301"/>
      <c r="C318" s="301"/>
      <c r="D318" s="301"/>
      <c r="E318" s="359"/>
      <c r="F318" s="359"/>
    </row>
    <row r="319">
      <c r="A319" s="301"/>
      <c r="B319" s="301"/>
      <c r="C319" s="301"/>
      <c r="D319" s="301"/>
      <c r="E319" s="359"/>
      <c r="F319" s="359"/>
    </row>
    <row r="320">
      <c r="A320" s="301"/>
      <c r="B320" s="301"/>
      <c r="C320" s="301"/>
      <c r="D320" s="301"/>
      <c r="E320" s="359"/>
      <c r="F320" s="359"/>
    </row>
    <row r="321">
      <c r="A321" s="301"/>
      <c r="B321" s="301"/>
      <c r="C321" s="301"/>
      <c r="D321" s="301"/>
      <c r="E321" s="359"/>
      <c r="F321" s="359"/>
    </row>
    <row r="322">
      <c r="A322" s="301"/>
      <c r="B322" s="301"/>
      <c r="C322" s="301"/>
      <c r="D322" s="301"/>
      <c r="E322" s="359"/>
      <c r="F322" s="359"/>
    </row>
    <row r="323">
      <c r="A323" s="301"/>
      <c r="B323" s="301"/>
      <c r="C323" s="301"/>
      <c r="D323" s="301"/>
      <c r="E323" s="359"/>
      <c r="F323" s="359"/>
    </row>
    <row r="324">
      <c r="A324" s="301"/>
      <c r="B324" s="301"/>
      <c r="C324" s="301"/>
      <c r="D324" s="301"/>
      <c r="E324" s="359"/>
      <c r="F324" s="359"/>
    </row>
    <row r="325">
      <c r="A325" s="301"/>
      <c r="B325" s="301"/>
      <c r="C325" s="301"/>
      <c r="D325" s="301"/>
      <c r="E325" s="359"/>
      <c r="F325" s="359"/>
    </row>
    <row r="326">
      <c r="A326" s="301"/>
      <c r="B326" s="301"/>
      <c r="C326" s="301"/>
      <c r="D326" s="301"/>
      <c r="E326" s="359"/>
      <c r="F326" s="359"/>
    </row>
    <row r="327">
      <c r="A327" s="301"/>
      <c r="B327" s="301"/>
      <c r="C327" s="301"/>
      <c r="D327" s="301"/>
      <c r="E327" s="359"/>
      <c r="F327" s="359"/>
    </row>
    <row r="328">
      <c r="A328" s="301"/>
      <c r="B328" s="301"/>
      <c r="C328" s="301"/>
      <c r="D328" s="301"/>
      <c r="E328" s="359"/>
      <c r="F328" s="359"/>
    </row>
    <row r="329">
      <c r="A329" s="301"/>
      <c r="B329" s="301"/>
      <c r="C329" s="301"/>
      <c r="D329" s="301"/>
      <c r="E329" s="359"/>
      <c r="F329" s="359"/>
    </row>
    <row r="330">
      <c r="A330" s="301"/>
      <c r="B330" s="301"/>
      <c r="C330" s="301"/>
      <c r="D330" s="301"/>
      <c r="E330" s="359"/>
      <c r="F330" s="359"/>
    </row>
    <row r="331">
      <c r="A331" s="301"/>
      <c r="B331" s="301"/>
      <c r="C331" s="301"/>
      <c r="D331" s="301"/>
      <c r="E331" s="359"/>
      <c r="F331" s="359"/>
    </row>
    <row r="332">
      <c r="A332" s="301"/>
      <c r="B332" s="301"/>
      <c r="C332" s="301"/>
      <c r="D332" s="301"/>
      <c r="E332" s="359"/>
      <c r="F332" s="359"/>
    </row>
    <row r="333">
      <c r="A333" s="301"/>
      <c r="B333" s="301"/>
      <c r="C333" s="301"/>
      <c r="D333" s="301"/>
      <c r="E333" s="359"/>
      <c r="F333" s="359"/>
    </row>
    <row r="334">
      <c r="A334" s="301"/>
      <c r="B334" s="301"/>
      <c r="C334" s="301"/>
      <c r="D334" s="301"/>
      <c r="E334" s="359"/>
      <c r="F334" s="359"/>
    </row>
    <row r="335">
      <c r="A335" s="301"/>
      <c r="B335" s="301"/>
      <c r="C335" s="301"/>
      <c r="D335" s="301"/>
      <c r="E335" s="359"/>
      <c r="F335" s="359"/>
    </row>
    <row r="336">
      <c r="A336" s="301"/>
      <c r="B336" s="301"/>
      <c r="C336" s="301"/>
      <c r="D336" s="301"/>
      <c r="E336" s="359"/>
      <c r="F336" s="359"/>
    </row>
    <row r="337">
      <c r="A337" s="301"/>
      <c r="B337" s="301"/>
      <c r="C337" s="301"/>
      <c r="D337" s="301"/>
      <c r="E337" s="359"/>
      <c r="F337" s="359"/>
    </row>
    <row r="338">
      <c r="A338" s="301"/>
      <c r="B338" s="301"/>
      <c r="C338" s="301"/>
      <c r="D338" s="301"/>
      <c r="E338" s="359"/>
      <c r="F338" s="359"/>
    </row>
    <row r="339">
      <c r="A339" s="301"/>
      <c r="B339" s="301"/>
      <c r="C339" s="301"/>
      <c r="D339" s="301"/>
      <c r="E339" s="359"/>
      <c r="F339" s="359"/>
    </row>
    <row r="340">
      <c r="A340" s="301"/>
      <c r="B340" s="301"/>
      <c r="C340" s="301"/>
      <c r="D340" s="301"/>
      <c r="E340" s="359"/>
      <c r="F340" s="359"/>
    </row>
    <row r="341">
      <c r="A341" s="301"/>
      <c r="B341" s="301"/>
      <c r="C341" s="301"/>
      <c r="D341" s="301"/>
      <c r="E341" s="359"/>
      <c r="F341" s="359"/>
    </row>
    <row r="342">
      <c r="A342" s="301"/>
      <c r="B342" s="301"/>
      <c r="C342" s="301"/>
      <c r="D342" s="301"/>
      <c r="E342" s="359"/>
      <c r="F342" s="359"/>
    </row>
    <row r="343">
      <c r="A343" s="301"/>
      <c r="B343" s="301"/>
      <c r="C343" s="301"/>
      <c r="D343" s="301"/>
      <c r="E343" s="359"/>
      <c r="F343" s="359"/>
    </row>
    <row r="344">
      <c r="A344" s="301"/>
      <c r="B344" s="301"/>
      <c r="C344" s="301"/>
      <c r="D344" s="301"/>
      <c r="E344" s="359"/>
      <c r="F344" s="359"/>
    </row>
    <row r="345">
      <c r="A345" s="301"/>
      <c r="B345" s="301"/>
      <c r="C345" s="301"/>
      <c r="D345" s="301"/>
      <c r="E345" s="359"/>
      <c r="F345" s="359"/>
    </row>
    <row r="346">
      <c r="A346" s="301"/>
      <c r="B346" s="301"/>
      <c r="C346" s="301"/>
      <c r="D346" s="301"/>
      <c r="E346" s="359"/>
      <c r="F346" s="359"/>
    </row>
    <row r="347">
      <c r="A347" s="301"/>
      <c r="B347" s="301"/>
      <c r="C347" s="301"/>
      <c r="D347" s="301"/>
      <c r="E347" s="359"/>
      <c r="F347" s="359"/>
    </row>
    <row r="348">
      <c r="A348" s="301"/>
      <c r="B348" s="301"/>
      <c r="C348" s="301"/>
      <c r="D348" s="301"/>
      <c r="E348" s="359"/>
      <c r="F348" s="359"/>
    </row>
    <row r="349">
      <c r="A349" s="301"/>
      <c r="B349" s="301"/>
      <c r="C349" s="301"/>
      <c r="D349" s="301"/>
      <c r="E349" s="359"/>
      <c r="F349" s="359"/>
    </row>
    <row r="350">
      <c r="A350" s="301"/>
      <c r="B350" s="301"/>
      <c r="C350" s="301"/>
      <c r="D350" s="301"/>
      <c r="E350" s="359"/>
      <c r="F350" s="359"/>
    </row>
    <row r="351">
      <c r="A351" s="301"/>
      <c r="B351" s="301"/>
      <c r="C351" s="301"/>
      <c r="D351" s="301"/>
      <c r="E351" s="359"/>
      <c r="F351" s="359"/>
    </row>
    <row r="352">
      <c r="A352" s="301"/>
      <c r="B352" s="301"/>
      <c r="C352" s="301"/>
      <c r="D352" s="301"/>
      <c r="E352" s="359"/>
      <c r="F352" s="359"/>
    </row>
    <row r="353">
      <c r="A353" s="301"/>
      <c r="B353" s="301"/>
      <c r="C353" s="301"/>
      <c r="D353" s="301"/>
      <c r="E353" s="359"/>
      <c r="F353" s="359"/>
    </row>
    <row r="354">
      <c r="A354" s="301"/>
      <c r="B354" s="301"/>
      <c r="C354" s="301"/>
      <c r="D354" s="301"/>
      <c r="E354" s="359"/>
      <c r="F354" s="359"/>
    </row>
    <row r="355">
      <c r="A355" s="301"/>
      <c r="B355" s="301"/>
      <c r="C355" s="301"/>
      <c r="D355" s="301"/>
      <c r="E355" s="359"/>
      <c r="F355" s="359"/>
    </row>
    <row r="356">
      <c r="A356" s="301"/>
      <c r="B356" s="301"/>
      <c r="C356" s="301"/>
      <c r="D356" s="301"/>
      <c r="E356" s="359"/>
      <c r="F356" s="359"/>
    </row>
    <row r="357">
      <c r="A357" s="301"/>
      <c r="B357" s="301"/>
      <c r="C357" s="301"/>
      <c r="D357" s="301"/>
      <c r="E357" s="359"/>
      <c r="F357" s="359"/>
    </row>
    <row r="358">
      <c r="A358" s="301"/>
      <c r="B358" s="301"/>
      <c r="C358" s="301"/>
      <c r="D358" s="301"/>
      <c r="E358" s="359"/>
      <c r="F358" s="359"/>
    </row>
    <row r="359">
      <c r="A359" s="301"/>
      <c r="B359" s="301"/>
      <c r="C359" s="301"/>
      <c r="D359" s="301"/>
      <c r="E359" s="359"/>
      <c r="F359" s="359"/>
    </row>
    <row r="360">
      <c r="A360" s="301"/>
      <c r="B360" s="301"/>
      <c r="C360" s="301"/>
      <c r="D360" s="301"/>
      <c r="E360" s="359"/>
      <c r="F360" s="359"/>
    </row>
    <row r="361">
      <c r="A361" s="301"/>
      <c r="B361" s="301"/>
      <c r="C361" s="301"/>
      <c r="D361" s="301"/>
      <c r="E361" s="359"/>
      <c r="F361" s="359"/>
    </row>
    <row r="362">
      <c r="A362" s="301"/>
      <c r="B362" s="301"/>
      <c r="C362" s="301"/>
      <c r="D362" s="301"/>
      <c r="E362" s="359"/>
      <c r="F362" s="359"/>
    </row>
    <row r="363">
      <c r="A363" s="301"/>
      <c r="B363" s="301"/>
      <c r="C363" s="301"/>
      <c r="D363" s="301"/>
      <c r="E363" s="359"/>
      <c r="F363" s="359"/>
    </row>
    <row r="364">
      <c r="A364" s="301"/>
      <c r="B364" s="301"/>
      <c r="C364" s="301"/>
      <c r="D364" s="301"/>
      <c r="E364" s="359"/>
      <c r="F364" s="359"/>
    </row>
    <row r="365">
      <c r="A365" s="301"/>
      <c r="B365" s="301"/>
      <c r="C365" s="301"/>
      <c r="D365" s="301"/>
      <c r="E365" s="359"/>
      <c r="F365" s="359"/>
    </row>
    <row r="366">
      <c r="A366" s="301"/>
      <c r="B366" s="301"/>
      <c r="C366" s="301"/>
      <c r="D366" s="301"/>
      <c r="E366" s="359"/>
      <c r="F366" s="359"/>
    </row>
    <row r="367">
      <c r="A367" s="301"/>
      <c r="B367" s="301"/>
      <c r="C367" s="301"/>
      <c r="D367" s="301"/>
      <c r="E367" s="359"/>
      <c r="F367" s="359"/>
    </row>
    <row r="368">
      <c r="A368" s="301"/>
      <c r="B368" s="301"/>
      <c r="C368" s="301"/>
      <c r="D368" s="301"/>
      <c r="E368" s="359"/>
      <c r="F368" s="359"/>
    </row>
    <row r="369">
      <c r="A369" s="301"/>
      <c r="B369" s="301"/>
      <c r="C369" s="301"/>
      <c r="D369" s="301"/>
      <c r="E369" s="359"/>
      <c r="F369" s="359"/>
    </row>
    <row r="370">
      <c r="A370" s="301"/>
      <c r="B370" s="301"/>
      <c r="C370" s="301"/>
      <c r="D370" s="301"/>
      <c r="E370" s="359"/>
      <c r="F370" s="359"/>
    </row>
    <row r="371">
      <c r="A371" s="301"/>
      <c r="B371" s="301"/>
      <c r="C371" s="301"/>
      <c r="D371" s="301"/>
      <c r="E371" s="359"/>
      <c r="F371" s="359"/>
    </row>
    <row r="372">
      <c r="A372" s="301"/>
      <c r="B372" s="301"/>
      <c r="C372" s="301"/>
      <c r="D372" s="301"/>
      <c r="E372" s="359"/>
      <c r="F372" s="359"/>
    </row>
    <row r="373">
      <c r="A373" s="301"/>
      <c r="B373" s="301"/>
      <c r="C373" s="301"/>
      <c r="D373" s="301"/>
      <c r="E373" s="359"/>
      <c r="F373" s="359"/>
    </row>
    <row r="374">
      <c r="A374" s="301"/>
      <c r="B374" s="301"/>
      <c r="C374" s="301"/>
      <c r="D374" s="301"/>
      <c r="E374" s="359"/>
      <c r="F374" s="359"/>
    </row>
    <row r="375">
      <c r="A375" s="301"/>
      <c r="B375" s="301"/>
      <c r="C375" s="301"/>
      <c r="D375" s="301"/>
      <c r="E375" s="359"/>
      <c r="F375" s="359"/>
    </row>
    <row r="376">
      <c r="A376" s="301"/>
      <c r="B376" s="301"/>
      <c r="C376" s="301"/>
      <c r="D376" s="301"/>
      <c r="E376" s="359"/>
      <c r="F376" s="359"/>
    </row>
    <row r="377">
      <c r="A377" s="301"/>
      <c r="B377" s="301"/>
      <c r="C377" s="301"/>
      <c r="D377" s="301"/>
      <c r="E377" s="359"/>
      <c r="F377" s="359"/>
    </row>
    <row r="378">
      <c r="A378" s="301"/>
      <c r="B378" s="301"/>
      <c r="C378" s="301"/>
      <c r="D378" s="301"/>
      <c r="E378" s="359"/>
      <c r="F378" s="359"/>
    </row>
    <row r="379">
      <c r="A379" s="301"/>
      <c r="B379" s="301"/>
      <c r="C379" s="301"/>
      <c r="D379" s="301"/>
      <c r="E379" s="359"/>
      <c r="F379" s="359"/>
    </row>
    <row r="380">
      <c r="A380" s="301"/>
      <c r="B380" s="301"/>
      <c r="C380" s="301"/>
      <c r="D380" s="301"/>
      <c r="E380" s="359"/>
      <c r="F380" s="359"/>
    </row>
    <row r="381">
      <c r="A381" s="301"/>
      <c r="B381" s="301"/>
      <c r="C381" s="301"/>
      <c r="D381" s="301"/>
      <c r="E381" s="359"/>
      <c r="F381" s="359"/>
    </row>
    <row r="382">
      <c r="A382" s="301"/>
      <c r="B382" s="301"/>
      <c r="C382" s="301"/>
      <c r="D382" s="301"/>
      <c r="E382" s="359"/>
      <c r="F382" s="359"/>
    </row>
    <row r="383">
      <c r="A383" s="301"/>
      <c r="B383" s="301"/>
      <c r="C383" s="301"/>
      <c r="D383" s="301"/>
      <c r="E383" s="359"/>
      <c r="F383" s="359"/>
    </row>
    <row r="384">
      <c r="A384" s="301"/>
      <c r="B384" s="301"/>
      <c r="C384" s="301"/>
      <c r="D384" s="301"/>
      <c r="E384" s="359"/>
      <c r="F384" s="359"/>
    </row>
    <row r="385">
      <c r="A385" s="301"/>
      <c r="B385" s="301"/>
      <c r="C385" s="301"/>
      <c r="D385" s="301"/>
      <c r="E385" s="359"/>
      <c r="F385" s="359"/>
    </row>
    <row r="386">
      <c r="A386" s="301"/>
      <c r="B386" s="301"/>
      <c r="C386" s="301"/>
      <c r="D386" s="301"/>
      <c r="E386" s="359"/>
      <c r="F386" s="359"/>
    </row>
    <row r="387">
      <c r="A387" s="301"/>
      <c r="B387" s="301"/>
      <c r="C387" s="301"/>
      <c r="D387" s="301"/>
      <c r="E387" s="359"/>
      <c r="F387" s="359"/>
    </row>
    <row r="388">
      <c r="A388" s="301"/>
      <c r="B388" s="301"/>
      <c r="C388" s="301"/>
      <c r="D388" s="301"/>
      <c r="E388" s="359"/>
      <c r="F388" s="359"/>
    </row>
    <row r="389">
      <c r="A389" s="301"/>
      <c r="B389" s="301"/>
      <c r="C389" s="301"/>
      <c r="D389" s="301"/>
      <c r="E389" s="359"/>
      <c r="F389" s="359"/>
    </row>
    <row r="390">
      <c r="A390" s="301"/>
      <c r="B390" s="301"/>
      <c r="C390" s="301"/>
      <c r="D390" s="301"/>
      <c r="E390" s="359"/>
      <c r="F390" s="359"/>
    </row>
    <row r="391">
      <c r="A391" s="301"/>
      <c r="B391" s="301"/>
      <c r="C391" s="301"/>
      <c r="D391" s="301"/>
      <c r="E391" s="359"/>
      <c r="F391" s="359"/>
    </row>
    <row r="392">
      <c r="A392" s="301"/>
      <c r="B392" s="301"/>
      <c r="C392" s="301"/>
      <c r="D392" s="301"/>
      <c r="E392" s="359"/>
      <c r="F392" s="359"/>
    </row>
    <row r="393">
      <c r="A393" s="301"/>
      <c r="B393" s="301"/>
      <c r="C393" s="301"/>
      <c r="D393" s="301"/>
      <c r="E393" s="359"/>
      <c r="F393" s="359"/>
    </row>
    <row r="394">
      <c r="A394" s="301"/>
      <c r="B394" s="301"/>
      <c r="C394" s="301"/>
      <c r="D394" s="301"/>
      <c r="E394" s="359"/>
      <c r="F394" s="359"/>
    </row>
    <row r="395">
      <c r="A395" s="301"/>
      <c r="B395" s="301"/>
      <c r="C395" s="301"/>
      <c r="D395" s="301"/>
      <c r="E395" s="359"/>
      <c r="F395" s="359"/>
    </row>
    <row r="396">
      <c r="A396" s="301"/>
      <c r="B396" s="301"/>
      <c r="C396" s="301"/>
      <c r="D396" s="301"/>
      <c r="E396" s="359"/>
      <c r="F396" s="359"/>
    </row>
    <row r="397">
      <c r="A397" s="301"/>
      <c r="B397" s="301"/>
      <c r="C397" s="301"/>
      <c r="D397" s="301"/>
      <c r="E397" s="359"/>
      <c r="F397" s="359"/>
    </row>
    <row r="398">
      <c r="A398" s="301"/>
      <c r="B398" s="301"/>
      <c r="C398" s="301"/>
      <c r="D398" s="301"/>
      <c r="E398" s="359"/>
      <c r="F398" s="359"/>
    </row>
    <row r="399">
      <c r="A399" s="301"/>
      <c r="B399" s="301"/>
      <c r="C399" s="301"/>
      <c r="D399" s="301"/>
      <c r="E399" s="359"/>
      <c r="F399" s="359"/>
    </row>
    <row r="400">
      <c r="A400" s="301"/>
      <c r="B400" s="301"/>
      <c r="C400" s="301"/>
      <c r="D400" s="301"/>
      <c r="E400" s="359"/>
      <c r="F400" s="359"/>
    </row>
    <row r="401">
      <c r="A401" s="301"/>
      <c r="B401" s="301"/>
      <c r="C401" s="301"/>
      <c r="D401" s="301"/>
      <c r="E401" s="359"/>
      <c r="F401" s="359"/>
    </row>
    <row r="402">
      <c r="A402" s="301"/>
      <c r="B402" s="301"/>
      <c r="C402" s="301"/>
      <c r="D402" s="301"/>
      <c r="E402" s="359"/>
      <c r="F402" s="359"/>
    </row>
    <row r="403">
      <c r="A403" s="301"/>
      <c r="B403" s="301"/>
      <c r="C403" s="301"/>
      <c r="D403" s="301"/>
      <c r="E403" s="359"/>
      <c r="F403" s="359"/>
    </row>
    <row r="404">
      <c r="A404" s="301"/>
      <c r="B404" s="301"/>
      <c r="C404" s="301"/>
      <c r="D404" s="301"/>
      <c r="E404" s="359"/>
      <c r="F404" s="359"/>
    </row>
    <row r="405">
      <c r="A405" s="301"/>
      <c r="B405" s="301"/>
      <c r="C405" s="301"/>
      <c r="D405" s="301"/>
      <c r="E405" s="359"/>
      <c r="F405" s="359"/>
    </row>
    <row r="406">
      <c r="A406" s="301"/>
      <c r="B406" s="301"/>
      <c r="C406" s="301"/>
      <c r="D406" s="301"/>
      <c r="E406" s="359"/>
      <c r="F406" s="359"/>
    </row>
    <row r="407">
      <c r="A407" s="301"/>
      <c r="B407" s="301"/>
      <c r="C407" s="301"/>
      <c r="D407" s="301"/>
      <c r="E407" s="359"/>
      <c r="F407" s="359"/>
    </row>
    <row r="408">
      <c r="A408" s="301"/>
      <c r="B408" s="301"/>
      <c r="C408" s="301"/>
      <c r="D408" s="301"/>
      <c r="E408" s="359"/>
      <c r="F408" s="359"/>
    </row>
    <row r="409">
      <c r="A409" s="301"/>
      <c r="B409" s="301"/>
      <c r="C409" s="301"/>
      <c r="D409" s="301"/>
      <c r="E409" s="359"/>
      <c r="F409" s="359"/>
    </row>
    <row r="410">
      <c r="A410" s="301"/>
      <c r="B410" s="301"/>
      <c r="C410" s="301"/>
      <c r="D410" s="301"/>
      <c r="E410" s="359"/>
      <c r="F410" s="359"/>
    </row>
    <row r="411">
      <c r="A411" s="301"/>
      <c r="B411" s="301"/>
      <c r="C411" s="301"/>
      <c r="D411" s="301"/>
      <c r="E411" s="359"/>
      <c r="F411" s="359"/>
    </row>
    <row r="412">
      <c r="A412" s="301"/>
      <c r="B412" s="301"/>
      <c r="C412" s="301"/>
      <c r="D412" s="301"/>
      <c r="E412" s="359"/>
      <c r="F412" s="359"/>
    </row>
    <row r="413">
      <c r="A413" s="301"/>
      <c r="B413" s="301"/>
      <c r="C413" s="301"/>
      <c r="D413" s="301"/>
      <c r="E413" s="359"/>
      <c r="F413" s="359"/>
    </row>
    <row r="414">
      <c r="A414" s="301"/>
      <c r="B414" s="301"/>
      <c r="C414" s="301"/>
      <c r="D414" s="301"/>
      <c r="E414" s="359"/>
      <c r="F414" s="359"/>
    </row>
    <row r="415">
      <c r="A415" s="301"/>
      <c r="B415" s="301"/>
      <c r="C415" s="301"/>
      <c r="D415" s="301"/>
      <c r="E415" s="359"/>
      <c r="F415" s="359"/>
    </row>
    <row r="416">
      <c r="A416" s="301"/>
      <c r="B416" s="301"/>
      <c r="C416" s="301"/>
      <c r="D416" s="301"/>
      <c r="E416" s="359"/>
      <c r="F416" s="359"/>
    </row>
    <row r="417">
      <c r="A417" s="301"/>
      <c r="B417" s="301"/>
      <c r="C417" s="301"/>
      <c r="D417" s="301"/>
      <c r="E417" s="359"/>
      <c r="F417" s="359"/>
    </row>
    <row r="418">
      <c r="A418" s="301"/>
      <c r="B418" s="301"/>
      <c r="C418" s="301"/>
      <c r="D418" s="301"/>
      <c r="E418" s="359"/>
      <c r="F418" s="359"/>
    </row>
    <row r="419">
      <c r="A419" s="301"/>
      <c r="B419" s="301"/>
      <c r="C419" s="301"/>
      <c r="D419" s="301"/>
      <c r="E419" s="359"/>
      <c r="F419" s="359"/>
    </row>
    <row r="420">
      <c r="A420" s="301"/>
      <c r="B420" s="301"/>
      <c r="C420" s="301"/>
      <c r="D420" s="301"/>
      <c r="E420" s="359"/>
      <c r="F420" s="359"/>
    </row>
    <row r="421">
      <c r="A421" s="301"/>
      <c r="B421" s="301"/>
      <c r="C421" s="301"/>
      <c r="D421" s="301"/>
      <c r="E421" s="359"/>
      <c r="F421" s="359"/>
    </row>
    <row r="422">
      <c r="A422" s="301"/>
      <c r="B422" s="301"/>
      <c r="C422" s="301"/>
      <c r="D422" s="301"/>
      <c r="E422" s="359"/>
      <c r="F422" s="359"/>
    </row>
    <row r="423">
      <c r="A423" s="301"/>
      <c r="B423" s="301"/>
      <c r="C423" s="301"/>
      <c r="D423" s="301"/>
      <c r="E423" s="359"/>
      <c r="F423" s="359"/>
    </row>
    <row r="424">
      <c r="A424" s="301"/>
      <c r="B424" s="301"/>
      <c r="C424" s="301"/>
      <c r="D424" s="301"/>
      <c r="E424" s="359"/>
      <c r="F424" s="359"/>
    </row>
    <row r="425">
      <c r="A425" s="301"/>
      <c r="B425" s="301"/>
      <c r="C425" s="301"/>
      <c r="D425" s="301"/>
      <c r="E425" s="359"/>
      <c r="F425" s="359"/>
    </row>
    <row r="426">
      <c r="A426" s="301"/>
      <c r="B426" s="301"/>
      <c r="C426" s="301"/>
      <c r="D426" s="301"/>
      <c r="E426" s="359"/>
      <c r="F426" s="359"/>
    </row>
    <row r="427">
      <c r="A427" s="301"/>
      <c r="B427" s="301"/>
      <c r="C427" s="301"/>
      <c r="D427" s="301"/>
      <c r="E427" s="359"/>
      <c r="F427" s="359"/>
    </row>
    <row r="428">
      <c r="A428" s="301"/>
      <c r="B428" s="301"/>
      <c r="C428" s="301"/>
      <c r="D428" s="301"/>
      <c r="E428" s="359"/>
      <c r="F428" s="359"/>
    </row>
    <row r="429">
      <c r="A429" s="301"/>
      <c r="B429" s="301"/>
      <c r="C429" s="301"/>
      <c r="D429" s="301"/>
      <c r="E429" s="359"/>
      <c r="F429" s="359"/>
    </row>
    <row r="430">
      <c r="A430" s="301"/>
      <c r="B430" s="301"/>
      <c r="C430" s="301"/>
      <c r="D430" s="301"/>
      <c r="E430" s="359"/>
      <c r="F430" s="359"/>
    </row>
    <row r="431">
      <c r="A431" s="301"/>
      <c r="B431" s="301"/>
      <c r="C431" s="301"/>
      <c r="D431" s="301"/>
      <c r="E431" s="359"/>
      <c r="F431" s="359"/>
    </row>
    <row r="432">
      <c r="A432" s="301"/>
      <c r="B432" s="301"/>
      <c r="C432" s="301"/>
      <c r="D432" s="301"/>
      <c r="E432" s="359"/>
      <c r="F432" s="359"/>
    </row>
    <row r="433">
      <c r="A433" s="301"/>
      <c r="B433" s="301"/>
      <c r="C433" s="301"/>
      <c r="D433" s="301"/>
      <c r="E433" s="359"/>
      <c r="F433" s="359"/>
    </row>
    <row r="434">
      <c r="A434" s="301"/>
      <c r="B434" s="301"/>
      <c r="C434" s="301"/>
      <c r="D434" s="301"/>
      <c r="E434" s="359"/>
      <c r="F434" s="359"/>
    </row>
    <row r="435">
      <c r="A435" s="301"/>
      <c r="B435" s="301"/>
      <c r="C435" s="301"/>
      <c r="D435" s="301"/>
      <c r="E435" s="359"/>
      <c r="F435" s="359"/>
    </row>
    <row r="436">
      <c r="A436" s="301"/>
      <c r="B436" s="301"/>
      <c r="C436" s="301"/>
      <c r="D436" s="301"/>
      <c r="E436" s="359"/>
      <c r="F436" s="359"/>
    </row>
    <row r="437">
      <c r="A437" s="301"/>
      <c r="B437" s="301"/>
      <c r="C437" s="301"/>
      <c r="D437" s="301"/>
      <c r="E437" s="359"/>
      <c r="F437" s="359"/>
    </row>
    <row r="438">
      <c r="A438" s="301"/>
      <c r="B438" s="301"/>
      <c r="C438" s="301"/>
      <c r="D438" s="301"/>
      <c r="E438" s="359"/>
      <c r="F438" s="359"/>
    </row>
    <row r="439">
      <c r="A439" s="301"/>
      <c r="B439" s="301"/>
      <c r="C439" s="301"/>
      <c r="D439" s="301"/>
      <c r="E439" s="359"/>
      <c r="F439" s="359"/>
    </row>
    <row r="440">
      <c r="A440" s="301"/>
      <c r="B440" s="301"/>
      <c r="C440" s="301"/>
      <c r="D440" s="301"/>
      <c r="E440" s="359"/>
      <c r="F440" s="359"/>
    </row>
    <row r="441">
      <c r="A441" s="301"/>
      <c r="B441" s="301"/>
      <c r="C441" s="301"/>
      <c r="D441" s="301"/>
      <c r="E441" s="359"/>
      <c r="F441" s="359"/>
    </row>
    <row r="442">
      <c r="A442" s="301"/>
      <c r="B442" s="301"/>
      <c r="C442" s="301"/>
      <c r="D442" s="301"/>
      <c r="E442" s="359"/>
      <c r="F442" s="359"/>
    </row>
    <row r="443">
      <c r="A443" s="301"/>
      <c r="B443" s="301"/>
      <c r="C443" s="301"/>
      <c r="D443" s="301"/>
      <c r="E443" s="359"/>
      <c r="F443" s="359"/>
    </row>
    <row r="444">
      <c r="A444" s="301"/>
      <c r="B444" s="301"/>
      <c r="C444" s="301"/>
      <c r="D444" s="301"/>
      <c r="E444" s="359"/>
      <c r="F444" s="359"/>
    </row>
    <row r="445">
      <c r="A445" s="301"/>
      <c r="B445" s="301"/>
      <c r="C445" s="301"/>
      <c r="D445" s="301"/>
      <c r="E445" s="359"/>
      <c r="F445" s="359"/>
    </row>
    <row r="446">
      <c r="A446" s="301"/>
      <c r="B446" s="301"/>
      <c r="C446" s="301"/>
      <c r="D446" s="301"/>
      <c r="E446" s="359"/>
      <c r="F446" s="359"/>
    </row>
    <row r="447">
      <c r="A447" s="301"/>
      <c r="B447" s="301"/>
      <c r="C447" s="301"/>
      <c r="D447" s="301"/>
      <c r="E447" s="359"/>
      <c r="F447" s="359"/>
    </row>
    <row r="448">
      <c r="A448" s="301"/>
      <c r="B448" s="301"/>
      <c r="C448" s="301"/>
      <c r="D448" s="301"/>
      <c r="E448" s="359"/>
      <c r="F448" s="359"/>
    </row>
    <row r="449">
      <c r="A449" s="301"/>
      <c r="B449" s="301"/>
      <c r="C449" s="301"/>
      <c r="D449" s="301"/>
      <c r="E449" s="359"/>
      <c r="F449" s="359"/>
    </row>
    <row r="450">
      <c r="A450" s="301"/>
      <c r="B450" s="301"/>
      <c r="C450" s="301"/>
      <c r="D450" s="301"/>
      <c r="E450" s="359"/>
      <c r="F450" s="359"/>
    </row>
    <row r="451">
      <c r="A451" s="301"/>
      <c r="B451" s="301"/>
      <c r="C451" s="301"/>
      <c r="D451" s="301"/>
      <c r="E451" s="359"/>
      <c r="F451" s="359"/>
    </row>
    <row r="452">
      <c r="A452" s="301"/>
      <c r="B452" s="301"/>
      <c r="C452" s="301"/>
      <c r="D452" s="301"/>
      <c r="E452" s="359"/>
      <c r="F452" s="359"/>
    </row>
    <row r="453">
      <c r="A453" s="301"/>
      <c r="B453" s="301"/>
      <c r="C453" s="301"/>
      <c r="D453" s="301"/>
      <c r="E453" s="359"/>
      <c r="F453" s="359"/>
    </row>
    <row r="454">
      <c r="A454" s="301"/>
      <c r="B454" s="301"/>
      <c r="C454" s="301"/>
      <c r="D454" s="301"/>
      <c r="E454" s="359"/>
      <c r="F454" s="359"/>
    </row>
    <row r="455">
      <c r="A455" s="301"/>
      <c r="B455" s="301"/>
      <c r="C455" s="301"/>
      <c r="D455" s="301"/>
      <c r="E455" s="359"/>
      <c r="F455" s="359"/>
    </row>
    <row r="456">
      <c r="A456" s="301"/>
      <c r="B456" s="301"/>
      <c r="C456" s="301"/>
      <c r="D456" s="301"/>
      <c r="E456" s="359"/>
      <c r="F456" s="359"/>
    </row>
    <row r="457">
      <c r="A457" s="301"/>
      <c r="B457" s="301"/>
      <c r="C457" s="301"/>
      <c r="D457" s="301"/>
      <c r="E457" s="359"/>
      <c r="F457" s="359"/>
    </row>
    <row r="458">
      <c r="A458" s="301"/>
      <c r="B458" s="301"/>
      <c r="C458" s="301"/>
      <c r="D458" s="301"/>
      <c r="E458" s="359"/>
      <c r="F458" s="359"/>
    </row>
    <row r="459">
      <c r="A459" s="301"/>
      <c r="B459" s="301"/>
      <c r="C459" s="301"/>
      <c r="D459" s="301"/>
      <c r="E459" s="359"/>
      <c r="F459" s="359"/>
    </row>
    <row r="460">
      <c r="A460" s="301"/>
      <c r="B460" s="301"/>
      <c r="C460" s="301"/>
      <c r="D460" s="301"/>
      <c r="E460" s="359"/>
      <c r="F460" s="359"/>
    </row>
    <row r="461">
      <c r="A461" s="301"/>
      <c r="B461" s="301"/>
      <c r="C461" s="301"/>
      <c r="D461" s="301"/>
      <c r="E461" s="359"/>
      <c r="F461" s="359"/>
    </row>
    <row r="462">
      <c r="A462" s="301"/>
      <c r="B462" s="301"/>
      <c r="C462" s="301"/>
      <c r="D462" s="301"/>
      <c r="E462" s="359"/>
      <c r="F462" s="359"/>
    </row>
    <row r="463">
      <c r="A463" s="301"/>
      <c r="B463" s="301"/>
      <c r="C463" s="301"/>
      <c r="D463" s="301"/>
      <c r="E463" s="359"/>
      <c r="F463" s="359"/>
    </row>
    <row r="464">
      <c r="A464" s="301"/>
      <c r="B464" s="301"/>
      <c r="C464" s="301"/>
      <c r="D464" s="301"/>
      <c r="E464" s="359"/>
      <c r="F464" s="359"/>
    </row>
    <row r="465">
      <c r="A465" s="301"/>
      <c r="B465" s="301"/>
      <c r="C465" s="301"/>
      <c r="D465" s="301"/>
      <c r="E465" s="359"/>
      <c r="F465" s="359"/>
    </row>
    <row r="466">
      <c r="A466" s="301"/>
      <c r="B466" s="301"/>
      <c r="C466" s="301"/>
      <c r="D466" s="301"/>
      <c r="E466" s="359"/>
      <c r="F466" s="359"/>
    </row>
    <row r="467">
      <c r="A467" s="301"/>
      <c r="B467" s="301"/>
      <c r="C467" s="301"/>
      <c r="D467" s="301"/>
      <c r="E467" s="359"/>
      <c r="F467" s="359"/>
    </row>
    <row r="468">
      <c r="A468" s="301"/>
      <c r="B468" s="301"/>
      <c r="C468" s="301"/>
      <c r="D468" s="301"/>
      <c r="E468" s="359"/>
      <c r="F468" s="359"/>
    </row>
    <row r="469">
      <c r="A469" s="301"/>
      <c r="B469" s="301"/>
      <c r="C469" s="301"/>
      <c r="D469" s="301"/>
      <c r="E469" s="359"/>
      <c r="F469" s="359"/>
    </row>
    <row r="470">
      <c r="A470" s="301"/>
      <c r="B470" s="301"/>
      <c r="C470" s="301"/>
      <c r="D470" s="301"/>
      <c r="E470" s="359"/>
      <c r="F470" s="359"/>
    </row>
    <row r="471">
      <c r="A471" s="301"/>
      <c r="B471" s="301"/>
      <c r="C471" s="301"/>
      <c r="D471" s="301"/>
      <c r="E471" s="359"/>
      <c r="F471" s="359"/>
    </row>
    <row r="472">
      <c r="A472" s="301"/>
      <c r="B472" s="301"/>
      <c r="C472" s="301"/>
      <c r="D472" s="301"/>
      <c r="E472" s="359"/>
      <c r="F472" s="359"/>
    </row>
    <row r="473">
      <c r="A473" s="301"/>
      <c r="B473" s="301"/>
      <c r="C473" s="301"/>
      <c r="D473" s="301"/>
      <c r="E473" s="359"/>
      <c r="F473" s="359"/>
    </row>
    <row r="474">
      <c r="A474" s="301"/>
      <c r="B474" s="301"/>
      <c r="C474" s="301"/>
      <c r="D474" s="301"/>
      <c r="E474" s="359"/>
      <c r="F474" s="359"/>
    </row>
    <row r="475">
      <c r="A475" s="301"/>
      <c r="B475" s="301"/>
      <c r="C475" s="301"/>
      <c r="D475" s="301"/>
      <c r="E475" s="359"/>
      <c r="F475" s="359"/>
    </row>
    <row r="476">
      <c r="A476" s="301"/>
      <c r="B476" s="301"/>
      <c r="C476" s="301"/>
      <c r="D476" s="301"/>
      <c r="E476" s="359"/>
      <c r="F476" s="359"/>
    </row>
    <row r="477">
      <c r="A477" s="301"/>
      <c r="B477" s="301"/>
      <c r="C477" s="301"/>
      <c r="D477" s="301"/>
      <c r="E477" s="359"/>
      <c r="F477" s="359"/>
    </row>
    <row r="478">
      <c r="A478" s="301"/>
      <c r="B478" s="301"/>
      <c r="C478" s="301"/>
      <c r="D478" s="301"/>
      <c r="E478" s="359"/>
      <c r="F478" s="359"/>
    </row>
    <row r="479">
      <c r="A479" s="301"/>
      <c r="B479" s="301"/>
      <c r="C479" s="301"/>
      <c r="D479" s="301"/>
      <c r="E479" s="359"/>
      <c r="F479" s="359"/>
    </row>
    <row r="480">
      <c r="A480" s="301"/>
      <c r="B480" s="301"/>
      <c r="C480" s="301"/>
      <c r="D480" s="301"/>
      <c r="E480" s="359"/>
      <c r="F480" s="359"/>
    </row>
    <row r="481">
      <c r="A481" s="301"/>
      <c r="B481" s="301"/>
      <c r="C481" s="301"/>
      <c r="D481" s="301"/>
      <c r="E481" s="359"/>
      <c r="F481" s="359"/>
    </row>
    <row r="482">
      <c r="A482" s="301"/>
      <c r="B482" s="301"/>
      <c r="C482" s="301"/>
      <c r="D482" s="301"/>
      <c r="E482" s="359"/>
      <c r="F482" s="359"/>
    </row>
    <row r="483">
      <c r="A483" s="301"/>
      <c r="B483" s="301"/>
      <c r="C483" s="301"/>
      <c r="D483" s="301"/>
      <c r="E483" s="359"/>
      <c r="F483" s="359"/>
    </row>
    <row r="484">
      <c r="A484" s="301"/>
      <c r="B484" s="301"/>
      <c r="C484" s="301"/>
      <c r="D484" s="301"/>
      <c r="E484" s="359"/>
      <c r="F484" s="359"/>
    </row>
    <row r="485">
      <c r="A485" s="301"/>
      <c r="B485" s="301"/>
      <c r="C485" s="301"/>
      <c r="D485" s="301"/>
      <c r="E485" s="359"/>
      <c r="F485" s="359"/>
    </row>
    <row r="486">
      <c r="A486" s="301"/>
      <c r="B486" s="301"/>
      <c r="C486" s="301"/>
      <c r="D486" s="301"/>
      <c r="E486" s="359"/>
      <c r="F486" s="359"/>
    </row>
    <row r="487">
      <c r="A487" s="301"/>
      <c r="B487" s="301"/>
      <c r="C487" s="301"/>
      <c r="D487" s="301"/>
      <c r="E487" s="359"/>
      <c r="F487" s="359"/>
    </row>
    <row r="488">
      <c r="A488" s="301"/>
      <c r="B488" s="301"/>
      <c r="C488" s="301"/>
      <c r="D488" s="301"/>
      <c r="E488" s="359"/>
      <c r="F488" s="359"/>
    </row>
    <row r="489">
      <c r="A489" s="301"/>
      <c r="B489" s="301"/>
      <c r="C489" s="301"/>
      <c r="D489" s="301"/>
      <c r="E489" s="359"/>
      <c r="F489" s="359"/>
    </row>
    <row r="490">
      <c r="A490" s="301"/>
      <c r="B490" s="301"/>
      <c r="C490" s="301"/>
      <c r="D490" s="301"/>
      <c r="E490" s="359"/>
      <c r="F490" s="359"/>
    </row>
    <row r="491">
      <c r="A491" s="301"/>
      <c r="B491" s="301"/>
      <c r="C491" s="301"/>
      <c r="D491" s="301"/>
      <c r="E491" s="359"/>
      <c r="F491" s="359"/>
    </row>
    <row r="492">
      <c r="A492" s="301"/>
      <c r="B492" s="301"/>
      <c r="C492" s="301"/>
      <c r="D492" s="301"/>
      <c r="E492" s="359"/>
      <c r="F492" s="359"/>
    </row>
    <row r="493">
      <c r="A493" s="301"/>
      <c r="B493" s="301"/>
      <c r="C493" s="301"/>
      <c r="D493" s="301"/>
      <c r="E493" s="359"/>
      <c r="F493" s="359"/>
    </row>
    <row r="494">
      <c r="A494" s="301"/>
      <c r="B494" s="301"/>
      <c r="C494" s="301"/>
      <c r="D494" s="301"/>
      <c r="E494" s="359"/>
      <c r="F494" s="359"/>
    </row>
    <row r="495">
      <c r="A495" s="301"/>
      <c r="B495" s="301"/>
      <c r="C495" s="301"/>
      <c r="D495" s="301"/>
      <c r="E495" s="359"/>
      <c r="F495" s="359"/>
    </row>
    <row r="496">
      <c r="A496" s="301"/>
      <c r="B496" s="301"/>
      <c r="C496" s="301"/>
      <c r="D496" s="301"/>
      <c r="E496" s="359"/>
      <c r="F496" s="359"/>
    </row>
    <row r="497">
      <c r="A497" s="301"/>
      <c r="B497" s="301"/>
      <c r="C497" s="301"/>
      <c r="D497" s="301"/>
      <c r="E497" s="359"/>
      <c r="F497" s="359"/>
    </row>
    <row r="498">
      <c r="A498" s="301"/>
      <c r="B498" s="301"/>
      <c r="C498" s="301"/>
      <c r="D498" s="301"/>
      <c r="E498" s="359"/>
      <c r="F498" s="359"/>
    </row>
    <row r="499">
      <c r="A499" s="301"/>
      <c r="B499" s="301"/>
      <c r="C499" s="301"/>
      <c r="D499" s="301"/>
      <c r="E499" s="359"/>
      <c r="F499" s="359"/>
    </row>
    <row r="500">
      <c r="A500" s="301"/>
      <c r="B500" s="301"/>
      <c r="C500" s="301"/>
      <c r="D500" s="301"/>
      <c r="E500" s="359"/>
      <c r="F500" s="359"/>
    </row>
    <row r="501">
      <c r="A501" s="301"/>
      <c r="B501" s="301"/>
      <c r="C501" s="301"/>
      <c r="D501" s="301"/>
      <c r="E501" s="359"/>
      <c r="F501" s="359"/>
    </row>
    <row r="502">
      <c r="A502" s="301"/>
      <c r="B502" s="301"/>
      <c r="C502" s="301"/>
      <c r="D502" s="301"/>
      <c r="E502" s="359"/>
      <c r="F502" s="359"/>
    </row>
    <row r="503">
      <c r="A503" s="301"/>
      <c r="B503" s="301"/>
      <c r="C503" s="301"/>
      <c r="D503" s="301"/>
      <c r="E503" s="359"/>
      <c r="F503" s="359"/>
    </row>
    <row r="504">
      <c r="A504" s="301"/>
      <c r="B504" s="301"/>
      <c r="C504" s="301"/>
      <c r="D504" s="301"/>
      <c r="E504" s="359"/>
      <c r="F504" s="359"/>
    </row>
    <row r="505">
      <c r="A505" s="301"/>
      <c r="B505" s="301"/>
      <c r="C505" s="301"/>
      <c r="D505" s="301"/>
      <c r="E505" s="359"/>
      <c r="F505" s="359"/>
    </row>
    <row r="506">
      <c r="A506" s="301"/>
      <c r="B506" s="301"/>
      <c r="C506" s="301"/>
      <c r="D506" s="301"/>
      <c r="E506" s="359"/>
      <c r="F506" s="359"/>
    </row>
    <row r="507">
      <c r="A507" s="301"/>
      <c r="B507" s="301"/>
      <c r="C507" s="301"/>
      <c r="D507" s="301"/>
      <c r="E507" s="359"/>
      <c r="F507" s="359"/>
    </row>
    <row r="508">
      <c r="A508" s="301"/>
      <c r="B508" s="301"/>
      <c r="C508" s="301"/>
      <c r="D508" s="301"/>
      <c r="E508" s="359"/>
      <c r="F508" s="359"/>
    </row>
    <row r="509">
      <c r="A509" s="301"/>
      <c r="B509" s="301"/>
      <c r="C509" s="301"/>
      <c r="D509" s="301"/>
      <c r="E509" s="359"/>
      <c r="F509" s="359"/>
    </row>
    <row r="510">
      <c r="A510" s="301"/>
      <c r="B510" s="301"/>
      <c r="C510" s="301"/>
      <c r="D510" s="301"/>
      <c r="E510" s="359"/>
      <c r="F510" s="359"/>
    </row>
    <row r="511">
      <c r="A511" s="301"/>
      <c r="B511" s="301"/>
      <c r="C511" s="301"/>
      <c r="D511" s="301"/>
      <c r="E511" s="359"/>
      <c r="F511" s="359"/>
    </row>
    <row r="512">
      <c r="A512" s="301"/>
      <c r="B512" s="301"/>
      <c r="C512" s="301"/>
      <c r="D512" s="301"/>
      <c r="E512" s="359"/>
      <c r="F512" s="359"/>
    </row>
    <row r="513">
      <c r="A513" s="301"/>
      <c r="B513" s="301"/>
      <c r="C513" s="301"/>
      <c r="D513" s="301"/>
      <c r="E513" s="359"/>
      <c r="F513" s="359"/>
    </row>
    <row r="514">
      <c r="A514" s="301"/>
      <c r="B514" s="301"/>
      <c r="C514" s="301"/>
      <c r="D514" s="301"/>
      <c r="E514" s="359"/>
      <c r="F514" s="359"/>
    </row>
    <row r="515">
      <c r="A515" s="301"/>
      <c r="B515" s="301"/>
      <c r="C515" s="301"/>
      <c r="D515" s="301"/>
      <c r="E515" s="359"/>
      <c r="F515" s="359"/>
    </row>
    <row r="516">
      <c r="A516" s="301"/>
      <c r="B516" s="301"/>
      <c r="C516" s="301"/>
      <c r="D516" s="301"/>
      <c r="E516" s="359"/>
      <c r="F516" s="359"/>
    </row>
    <row r="517">
      <c r="A517" s="301"/>
      <c r="B517" s="301"/>
      <c r="C517" s="301"/>
      <c r="D517" s="301"/>
      <c r="E517" s="359"/>
      <c r="F517" s="359"/>
    </row>
    <row r="518">
      <c r="A518" s="301"/>
      <c r="B518" s="301"/>
      <c r="C518" s="301"/>
      <c r="D518" s="301"/>
      <c r="E518" s="359"/>
      <c r="F518" s="359"/>
    </row>
    <row r="519">
      <c r="A519" s="301"/>
      <c r="B519" s="301"/>
      <c r="C519" s="301"/>
      <c r="D519" s="301"/>
      <c r="E519" s="359"/>
      <c r="F519" s="359"/>
    </row>
    <row r="520">
      <c r="A520" s="301"/>
      <c r="B520" s="301"/>
      <c r="C520" s="301"/>
      <c r="D520" s="301"/>
      <c r="E520" s="359"/>
      <c r="F520" s="359"/>
    </row>
    <row r="521">
      <c r="A521" s="301"/>
      <c r="B521" s="301"/>
      <c r="C521" s="301"/>
      <c r="D521" s="301"/>
      <c r="E521" s="359"/>
      <c r="F521" s="359"/>
    </row>
    <row r="522">
      <c r="A522" s="301"/>
      <c r="B522" s="301"/>
      <c r="C522" s="301"/>
      <c r="D522" s="301"/>
      <c r="E522" s="359"/>
      <c r="F522" s="359"/>
    </row>
    <row r="523">
      <c r="A523" s="301"/>
      <c r="B523" s="301"/>
      <c r="C523" s="301"/>
      <c r="D523" s="301"/>
      <c r="E523" s="359"/>
      <c r="F523" s="359"/>
    </row>
    <row r="524">
      <c r="A524" s="301"/>
      <c r="B524" s="301"/>
      <c r="C524" s="301"/>
      <c r="D524" s="301"/>
      <c r="E524" s="359"/>
      <c r="F524" s="359"/>
    </row>
    <row r="525">
      <c r="A525" s="301"/>
      <c r="B525" s="301"/>
      <c r="C525" s="301"/>
      <c r="D525" s="301"/>
      <c r="E525" s="359"/>
      <c r="F525" s="359"/>
    </row>
    <row r="526">
      <c r="A526" s="301"/>
      <c r="B526" s="301"/>
      <c r="C526" s="301"/>
      <c r="D526" s="301"/>
      <c r="E526" s="359"/>
      <c r="F526" s="359"/>
    </row>
    <row r="527">
      <c r="A527" s="301"/>
      <c r="B527" s="301"/>
      <c r="C527" s="301"/>
      <c r="D527" s="301"/>
      <c r="E527" s="359"/>
      <c r="F527" s="359"/>
    </row>
    <row r="528">
      <c r="A528" s="301"/>
      <c r="B528" s="301"/>
      <c r="C528" s="301"/>
      <c r="D528" s="301"/>
      <c r="E528" s="359"/>
      <c r="F528" s="359"/>
    </row>
    <row r="529">
      <c r="A529" s="301"/>
      <c r="B529" s="301"/>
      <c r="C529" s="301"/>
      <c r="D529" s="301"/>
      <c r="E529" s="359"/>
      <c r="F529" s="359"/>
    </row>
    <row r="530">
      <c r="A530" s="301"/>
      <c r="B530" s="301"/>
      <c r="C530" s="301"/>
      <c r="D530" s="301"/>
      <c r="E530" s="359"/>
      <c r="F530" s="359"/>
    </row>
    <row r="531">
      <c r="A531" s="301"/>
      <c r="B531" s="301"/>
      <c r="C531" s="301"/>
      <c r="D531" s="301"/>
      <c r="E531" s="359"/>
      <c r="F531" s="359"/>
    </row>
    <row r="532">
      <c r="A532" s="301"/>
      <c r="B532" s="301"/>
      <c r="C532" s="301"/>
      <c r="D532" s="301"/>
      <c r="E532" s="359"/>
      <c r="F532" s="359"/>
    </row>
    <row r="533">
      <c r="A533" s="301"/>
      <c r="B533" s="301"/>
      <c r="C533" s="301"/>
      <c r="D533" s="301"/>
      <c r="E533" s="359"/>
      <c r="F533" s="359"/>
    </row>
    <row r="534">
      <c r="A534" s="301"/>
      <c r="B534" s="301"/>
      <c r="C534" s="301"/>
      <c r="D534" s="301"/>
      <c r="E534" s="359"/>
      <c r="F534" s="359"/>
    </row>
    <row r="535">
      <c r="A535" s="301"/>
      <c r="B535" s="301"/>
      <c r="C535" s="301"/>
      <c r="D535" s="301"/>
      <c r="E535" s="359"/>
      <c r="F535" s="359"/>
    </row>
    <row r="536">
      <c r="A536" s="301"/>
      <c r="B536" s="301"/>
      <c r="C536" s="301"/>
      <c r="D536" s="301"/>
      <c r="E536" s="359"/>
      <c r="F536" s="359"/>
    </row>
    <row r="537">
      <c r="A537" s="301"/>
      <c r="B537" s="301"/>
      <c r="C537" s="301"/>
      <c r="D537" s="301"/>
      <c r="E537" s="359"/>
      <c r="F537" s="359"/>
    </row>
    <row r="538">
      <c r="A538" s="301"/>
      <c r="B538" s="301"/>
      <c r="C538" s="301"/>
      <c r="D538" s="301"/>
      <c r="E538" s="359"/>
      <c r="F538" s="359"/>
    </row>
    <row r="539">
      <c r="A539" s="301"/>
      <c r="B539" s="301"/>
      <c r="C539" s="301"/>
      <c r="D539" s="301"/>
      <c r="E539" s="359"/>
      <c r="F539" s="359"/>
    </row>
    <row r="540">
      <c r="A540" s="301"/>
      <c r="B540" s="301"/>
      <c r="C540" s="301"/>
      <c r="D540" s="301"/>
      <c r="E540" s="359"/>
      <c r="F540" s="359"/>
    </row>
    <row r="541">
      <c r="A541" s="301"/>
      <c r="B541" s="301"/>
      <c r="C541" s="301"/>
      <c r="D541" s="301"/>
      <c r="E541" s="359"/>
      <c r="F541" s="359"/>
    </row>
    <row r="542">
      <c r="A542" s="301"/>
      <c r="B542" s="301"/>
      <c r="C542" s="301"/>
      <c r="D542" s="301"/>
      <c r="E542" s="359"/>
      <c r="F542" s="359"/>
    </row>
    <row r="543">
      <c r="A543" s="301"/>
      <c r="B543" s="301"/>
      <c r="C543" s="301"/>
      <c r="D543" s="301"/>
      <c r="E543" s="359"/>
      <c r="F543" s="359"/>
    </row>
    <row r="544">
      <c r="A544" s="301"/>
      <c r="B544" s="301"/>
      <c r="C544" s="301"/>
      <c r="D544" s="301"/>
      <c r="E544" s="359"/>
      <c r="F544" s="359"/>
    </row>
    <row r="545">
      <c r="A545" s="301"/>
      <c r="B545" s="301"/>
      <c r="C545" s="301"/>
      <c r="D545" s="301"/>
      <c r="E545" s="359"/>
      <c r="F545" s="359"/>
    </row>
    <row r="546">
      <c r="A546" s="301"/>
      <c r="B546" s="301"/>
      <c r="C546" s="301"/>
      <c r="D546" s="301"/>
      <c r="E546" s="359"/>
      <c r="F546" s="359"/>
    </row>
    <row r="547">
      <c r="A547" s="301"/>
      <c r="B547" s="301"/>
      <c r="C547" s="301"/>
      <c r="D547" s="301"/>
      <c r="E547" s="359"/>
      <c r="F547" s="359"/>
    </row>
    <row r="548">
      <c r="A548" s="301"/>
      <c r="B548" s="301"/>
      <c r="C548" s="301"/>
      <c r="D548" s="301"/>
      <c r="E548" s="359"/>
      <c r="F548" s="359"/>
    </row>
    <row r="549">
      <c r="A549" s="301"/>
      <c r="B549" s="301"/>
      <c r="C549" s="301"/>
      <c r="D549" s="301"/>
      <c r="E549" s="359"/>
      <c r="F549" s="359"/>
    </row>
    <row r="550">
      <c r="A550" s="301"/>
      <c r="B550" s="301"/>
      <c r="C550" s="301"/>
      <c r="D550" s="301"/>
      <c r="E550" s="359"/>
      <c r="F550" s="359"/>
    </row>
    <row r="551">
      <c r="A551" s="301"/>
      <c r="B551" s="301"/>
      <c r="C551" s="301"/>
      <c r="D551" s="301"/>
      <c r="E551" s="359"/>
      <c r="F551" s="359"/>
    </row>
    <row r="552">
      <c r="A552" s="301"/>
      <c r="B552" s="301"/>
      <c r="C552" s="301"/>
      <c r="D552" s="301"/>
      <c r="E552" s="359"/>
      <c r="F552" s="359"/>
    </row>
    <row r="553">
      <c r="A553" s="301"/>
      <c r="B553" s="301"/>
      <c r="C553" s="301"/>
      <c r="D553" s="301"/>
      <c r="E553" s="359"/>
      <c r="F553" s="359"/>
    </row>
    <row r="554">
      <c r="A554" s="301"/>
      <c r="B554" s="301"/>
      <c r="C554" s="301"/>
      <c r="D554" s="301"/>
      <c r="E554" s="359"/>
      <c r="F554" s="359"/>
    </row>
    <row r="555">
      <c r="A555" s="301"/>
      <c r="B555" s="301"/>
      <c r="C555" s="301"/>
      <c r="D555" s="301"/>
      <c r="E555" s="359"/>
      <c r="F555" s="359"/>
    </row>
    <row r="556">
      <c r="A556" s="301"/>
      <c r="B556" s="301"/>
      <c r="C556" s="301"/>
      <c r="D556" s="301"/>
      <c r="E556" s="359"/>
      <c r="F556" s="359"/>
    </row>
    <row r="557">
      <c r="A557" s="301"/>
      <c r="B557" s="301"/>
      <c r="C557" s="301"/>
      <c r="D557" s="301"/>
      <c r="E557" s="359"/>
      <c r="F557" s="359"/>
    </row>
    <row r="558">
      <c r="A558" s="301"/>
      <c r="B558" s="301"/>
      <c r="C558" s="301"/>
      <c r="D558" s="301"/>
      <c r="E558" s="359"/>
      <c r="F558" s="359"/>
    </row>
    <row r="559">
      <c r="A559" s="301"/>
      <c r="B559" s="301"/>
      <c r="C559" s="301"/>
      <c r="D559" s="301"/>
      <c r="E559" s="359"/>
      <c r="F559" s="359"/>
    </row>
    <row r="560">
      <c r="A560" s="301"/>
      <c r="B560" s="301"/>
      <c r="C560" s="301"/>
      <c r="D560" s="301"/>
      <c r="E560" s="359"/>
      <c r="F560" s="359"/>
    </row>
    <row r="561">
      <c r="A561" s="301"/>
      <c r="B561" s="301"/>
      <c r="C561" s="301"/>
      <c r="D561" s="301"/>
      <c r="E561" s="359"/>
      <c r="F561" s="359"/>
    </row>
    <row r="562">
      <c r="A562" s="301"/>
      <c r="B562" s="301"/>
      <c r="C562" s="301"/>
      <c r="D562" s="301"/>
      <c r="E562" s="359"/>
      <c r="F562" s="359"/>
    </row>
    <row r="563">
      <c r="A563" s="301"/>
      <c r="B563" s="301"/>
      <c r="C563" s="301"/>
      <c r="D563" s="301"/>
      <c r="E563" s="359"/>
      <c r="F563" s="359"/>
    </row>
    <row r="564">
      <c r="A564" s="301"/>
      <c r="B564" s="301"/>
      <c r="C564" s="301"/>
      <c r="D564" s="301"/>
      <c r="E564" s="359"/>
      <c r="F564" s="359"/>
    </row>
    <row r="565">
      <c r="A565" s="301"/>
      <c r="B565" s="301"/>
      <c r="C565" s="301"/>
      <c r="D565" s="301"/>
      <c r="E565" s="359"/>
      <c r="F565" s="359"/>
    </row>
    <row r="566">
      <c r="A566" s="301"/>
      <c r="B566" s="301"/>
      <c r="C566" s="301"/>
      <c r="D566" s="301"/>
      <c r="E566" s="359"/>
      <c r="F566" s="359"/>
    </row>
    <row r="567">
      <c r="A567" s="301"/>
      <c r="B567" s="301"/>
      <c r="C567" s="301"/>
      <c r="D567" s="301"/>
      <c r="E567" s="359"/>
      <c r="F567" s="359"/>
    </row>
    <row r="568">
      <c r="A568" s="301"/>
      <c r="B568" s="301"/>
      <c r="C568" s="301"/>
      <c r="D568" s="301"/>
      <c r="E568" s="359"/>
      <c r="F568" s="359"/>
    </row>
    <row r="569">
      <c r="A569" s="301"/>
      <c r="B569" s="301"/>
      <c r="C569" s="301"/>
      <c r="D569" s="301"/>
      <c r="E569" s="359"/>
      <c r="F569" s="359"/>
    </row>
    <row r="570">
      <c r="A570" s="301"/>
      <c r="B570" s="301"/>
      <c r="C570" s="301"/>
      <c r="D570" s="301"/>
      <c r="E570" s="359"/>
      <c r="F570" s="359"/>
    </row>
    <row r="571">
      <c r="A571" s="301"/>
      <c r="B571" s="301"/>
      <c r="C571" s="301"/>
      <c r="D571" s="301"/>
      <c r="E571" s="359"/>
      <c r="F571" s="359"/>
    </row>
    <row r="572">
      <c r="A572" s="301"/>
      <c r="B572" s="301"/>
      <c r="C572" s="301"/>
      <c r="D572" s="301"/>
      <c r="E572" s="359"/>
      <c r="F572" s="359"/>
    </row>
    <row r="573">
      <c r="A573" s="301"/>
      <c r="B573" s="301"/>
      <c r="C573" s="301"/>
      <c r="D573" s="301"/>
      <c r="E573" s="359"/>
      <c r="F573" s="359"/>
    </row>
    <row r="574">
      <c r="A574" s="301"/>
      <c r="B574" s="301"/>
      <c r="C574" s="301"/>
      <c r="D574" s="301"/>
      <c r="E574" s="359"/>
      <c r="F574" s="359"/>
    </row>
    <row r="575">
      <c r="A575" s="301"/>
      <c r="B575" s="301"/>
      <c r="C575" s="301"/>
      <c r="D575" s="301"/>
      <c r="E575" s="359"/>
      <c r="F575" s="359"/>
    </row>
    <row r="576">
      <c r="A576" s="301"/>
      <c r="B576" s="301"/>
      <c r="C576" s="301"/>
      <c r="D576" s="301"/>
      <c r="E576" s="359"/>
      <c r="F576" s="359"/>
    </row>
    <row r="577">
      <c r="A577" s="301"/>
      <c r="B577" s="301"/>
      <c r="C577" s="301"/>
      <c r="D577" s="301"/>
      <c r="E577" s="359"/>
      <c r="F577" s="359"/>
    </row>
    <row r="578">
      <c r="A578" s="301"/>
      <c r="B578" s="301"/>
      <c r="C578" s="301"/>
      <c r="D578" s="301"/>
      <c r="E578" s="359"/>
      <c r="F578" s="359"/>
    </row>
    <row r="579">
      <c r="A579" s="301"/>
      <c r="B579" s="301"/>
      <c r="C579" s="301"/>
      <c r="D579" s="301"/>
      <c r="E579" s="359"/>
      <c r="F579" s="359"/>
    </row>
    <row r="580">
      <c r="A580" s="301"/>
      <c r="B580" s="301"/>
      <c r="C580" s="301"/>
      <c r="D580" s="301"/>
      <c r="E580" s="359"/>
      <c r="F580" s="359"/>
    </row>
    <row r="581">
      <c r="A581" s="301"/>
      <c r="B581" s="301"/>
      <c r="C581" s="301"/>
      <c r="D581" s="301"/>
      <c r="E581" s="359"/>
      <c r="F581" s="359"/>
    </row>
    <row r="582">
      <c r="A582" s="301"/>
      <c r="B582" s="301"/>
      <c r="C582" s="301"/>
      <c r="D582" s="301"/>
      <c r="E582" s="359"/>
      <c r="F582" s="359"/>
    </row>
    <row r="583">
      <c r="A583" s="301"/>
      <c r="B583" s="301"/>
      <c r="C583" s="301"/>
      <c r="D583" s="301"/>
      <c r="E583" s="359"/>
      <c r="F583" s="359"/>
    </row>
    <row r="584">
      <c r="A584" s="301"/>
      <c r="B584" s="301"/>
      <c r="C584" s="301"/>
      <c r="D584" s="301"/>
      <c r="E584" s="359"/>
      <c r="F584" s="359"/>
    </row>
    <row r="585">
      <c r="A585" s="301"/>
      <c r="B585" s="301"/>
      <c r="C585" s="301"/>
      <c r="D585" s="301"/>
      <c r="E585" s="359"/>
      <c r="F585" s="359"/>
    </row>
    <row r="586">
      <c r="A586" s="301"/>
      <c r="B586" s="301"/>
      <c r="C586" s="301"/>
      <c r="D586" s="301"/>
      <c r="E586" s="359"/>
      <c r="F586" s="359"/>
    </row>
    <row r="587">
      <c r="A587" s="301"/>
      <c r="B587" s="301"/>
      <c r="C587" s="301"/>
      <c r="D587" s="301"/>
      <c r="E587" s="359"/>
      <c r="F587" s="359"/>
    </row>
    <row r="588">
      <c r="A588" s="301"/>
      <c r="B588" s="301"/>
      <c r="C588" s="301"/>
      <c r="D588" s="301"/>
      <c r="E588" s="359"/>
      <c r="F588" s="359"/>
    </row>
    <row r="589">
      <c r="A589" s="301"/>
      <c r="B589" s="301"/>
      <c r="C589" s="301"/>
      <c r="D589" s="301"/>
      <c r="E589" s="359"/>
      <c r="F589" s="359"/>
    </row>
    <row r="590">
      <c r="A590" s="301"/>
      <c r="B590" s="301"/>
      <c r="C590" s="301"/>
      <c r="D590" s="301"/>
      <c r="E590" s="359"/>
      <c r="F590" s="359"/>
    </row>
    <row r="591">
      <c r="A591" s="301"/>
      <c r="B591" s="301"/>
      <c r="C591" s="301"/>
      <c r="D591" s="301"/>
      <c r="E591" s="359"/>
      <c r="F591" s="359"/>
    </row>
    <row r="592">
      <c r="A592" s="301"/>
      <c r="B592" s="301"/>
      <c r="C592" s="301"/>
      <c r="D592" s="301"/>
      <c r="E592" s="359"/>
      <c r="F592" s="359"/>
    </row>
    <row r="593">
      <c r="A593" s="301"/>
      <c r="B593" s="301"/>
      <c r="C593" s="301"/>
      <c r="D593" s="301"/>
      <c r="E593" s="359"/>
      <c r="F593" s="359"/>
    </row>
    <row r="594">
      <c r="A594" s="301"/>
      <c r="B594" s="301"/>
      <c r="C594" s="301"/>
      <c r="D594" s="301"/>
      <c r="E594" s="359"/>
      <c r="F594" s="359"/>
    </row>
    <row r="595">
      <c r="A595" s="301"/>
      <c r="B595" s="301"/>
      <c r="C595" s="301"/>
      <c r="D595" s="301"/>
      <c r="E595" s="359"/>
      <c r="F595" s="359"/>
    </row>
    <row r="596">
      <c r="A596" s="301"/>
      <c r="B596" s="301"/>
      <c r="C596" s="301"/>
      <c r="D596" s="301"/>
      <c r="E596" s="359"/>
      <c r="F596" s="359"/>
    </row>
    <row r="597">
      <c r="A597" s="301"/>
      <c r="B597" s="301"/>
      <c r="C597" s="301"/>
      <c r="D597" s="301"/>
      <c r="E597" s="359"/>
      <c r="F597" s="359"/>
    </row>
    <row r="598">
      <c r="A598" s="301"/>
      <c r="B598" s="301"/>
      <c r="C598" s="301"/>
      <c r="D598" s="301"/>
      <c r="E598" s="359"/>
      <c r="F598" s="359"/>
    </row>
    <row r="599">
      <c r="A599" s="301"/>
      <c r="B599" s="301"/>
      <c r="C599" s="301"/>
      <c r="D599" s="301"/>
      <c r="E599" s="359"/>
      <c r="F599" s="359"/>
    </row>
    <row r="600">
      <c r="A600" s="301"/>
      <c r="B600" s="301"/>
      <c r="C600" s="301"/>
      <c r="D600" s="301"/>
      <c r="E600" s="359"/>
      <c r="F600" s="359"/>
    </row>
    <row r="601">
      <c r="A601" s="301"/>
      <c r="B601" s="301"/>
      <c r="C601" s="301"/>
      <c r="D601" s="301"/>
      <c r="E601" s="359"/>
      <c r="F601" s="359"/>
    </row>
    <row r="602">
      <c r="A602" s="301"/>
      <c r="B602" s="301"/>
      <c r="C602" s="301"/>
      <c r="D602" s="301"/>
      <c r="E602" s="359"/>
      <c r="F602" s="359"/>
    </row>
    <row r="603">
      <c r="A603" s="301"/>
      <c r="B603" s="301"/>
      <c r="C603" s="301"/>
      <c r="D603" s="301"/>
      <c r="E603" s="359"/>
      <c r="F603" s="359"/>
    </row>
    <row r="604">
      <c r="A604" s="301"/>
      <c r="B604" s="301"/>
      <c r="C604" s="301"/>
      <c r="D604" s="301"/>
      <c r="E604" s="359"/>
      <c r="F604" s="359"/>
    </row>
    <row r="605">
      <c r="A605" s="301"/>
      <c r="B605" s="301"/>
      <c r="C605" s="301"/>
      <c r="D605" s="301"/>
      <c r="E605" s="359"/>
      <c r="F605" s="359"/>
    </row>
    <row r="606">
      <c r="A606" s="301"/>
      <c r="B606" s="301"/>
      <c r="C606" s="301"/>
      <c r="D606" s="301"/>
      <c r="E606" s="359"/>
      <c r="F606" s="359"/>
    </row>
    <row r="607">
      <c r="A607" s="301"/>
      <c r="B607" s="301"/>
      <c r="C607" s="301"/>
      <c r="D607" s="301"/>
      <c r="E607" s="359"/>
      <c r="F607" s="359"/>
    </row>
    <row r="608">
      <c r="A608" s="301"/>
      <c r="B608" s="301"/>
      <c r="C608" s="301"/>
      <c r="D608" s="301"/>
      <c r="E608" s="359"/>
      <c r="F608" s="359"/>
    </row>
    <row r="609">
      <c r="A609" s="301"/>
      <c r="B609" s="301"/>
      <c r="C609" s="301"/>
      <c r="D609" s="301"/>
      <c r="E609" s="359"/>
      <c r="F609" s="359"/>
    </row>
    <row r="610">
      <c r="A610" s="301"/>
      <c r="B610" s="301"/>
      <c r="C610" s="301"/>
      <c r="D610" s="301"/>
      <c r="E610" s="359"/>
      <c r="F610" s="359"/>
    </row>
    <row r="611">
      <c r="A611" s="301"/>
      <c r="B611" s="301"/>
      <c r="C611" s="301"/>
      <c r="D611" s="301"/>
      <c r="E611" s="359"/>
      <c r="F611" s="359"/>
    </row>
    <row r="612">
      <c r="A612" s="301"/>
      <c r="B612" s="301"/>
      <c r="C612" s="301"/>
      <c r="D612" s="301"/>
      <c r="E612" s="359"/>
      <c r="F612" s="359"/>
    </row>
    <row r="613">
      <c r="A613" s="301"/>
      <c r="B613" s="301"/>
      <c r="C613" s="301"/>
      <c r="D613" s="301"/>
      <c r="E613" s="359"/>
      <c r="F613" s="359"/>
    </row>
    <row r="614">
      <c r="A614" s="301"/>
      <c r="B614" s="301"/>
      <c r="C614" s="301"/>
      <c r="D614" s="301"/>
      <c r="E614" s="359"/>
      <c r="F614" s="359"/>
    </row>
    <row r="615">
      <c r="A615" s="301"/>
      <c r="B615" s="301"/>
      <c r="C615" s="301"/>
      <c r="D615" s="301"/>
      <c r="E615" s="359"/>
      <c r="F615" s="359"/>
    </row>
    <row r="616">
      <c r="A616" s="301"/>
      <c r="B616" s="301"/>
      <c r="C616" s="301"/>
      <c r="D616" s="301"/>
      <c r="E616" s="359"/>
      <c r="F616" s="359"/>
    </row>
    <row r="617">
      <c r="A617" s="301"/>
      <c r="B617" s="301"/>
      <c r="C617" s="301"/>
      <c r="D617" s="301"/>
      <c r="E617" s="359"/>
      <c r="F617" s="359"/>
    </row>
    <row r="618">
      <c r="A618" s="301"/>
      <c r="B618" s="301"/>
      <c r="C618" s="301"/>
      <c r="D618" s="301"/>
      <c r="E618" s="359"/>
      <c r="F618" s="359"/>
    </row>
    <row r="619">
      <c r="A619" s="301"/>
      <c r="B619" s="301"/>
      <c r="C619" s="301"/>
      <c r="D619" s="301"/>
      <c r="E619" s="359"/>
      <c r="F619" s="359"/>
    </row>
    <row r="620">
      <c r="A620" s="301"/>
      <c r="B620" s="301"/>
      <c r="C620" s="301"/>
      <c r="D620" s="301"/>
      <c r="E620" s="359"/>
      <c r="F620" s="359"/>
    </row>
    <row r="621">
      <c r="A621" s="301"/>
      <c r="B621" s="301"/>
      <c r="C621" s="301"/>
      <c r="D621" s="301"/>
      <c r="E621" s="359"/>
      <c r="F621" s="359"/>
    </row>
    <row r="622">
      <c r="A622" s="301"/>
      <c r="B622" s="301"/>
      <c r="C622" s="301"/>
      <c r="D622" s="301"/>
      <c r="E622" s="359"/>
      <c r="F622" s="359"/>
    </row>
    <row r="623">
      <c r="A623" s="301"/>
      <c r="B623" s="301"/>
      <c r="C623" s="301"/>
      <c r="D623" s="301"/>
      <c r="E623" s="359"/>
      <c r="F623" s="359"/>
    </row>
    <row r="624">
      <c r="A624" s="301"/>
      <c r="B624" s="301"/>
      <c r="C624" s="301"/>
      <c r="D624" s="301"/>
      <c r="E624" s="359"/>
      <c r="F624" s="359"/>
    </row>
    <row r="625">
      <c r="A625" s="301"/>
      <c r="B625" s="301"/>
      <c r="C625" s="301"/>
      <c r="D625" s="301"/>
      <c r="E625" s="359"/>
      <c r="F625" s="359"/>
    </row>
    <row r="626">
      <c r="A626" s="301"/>
      <c r="B626" s="301"/>
      <c r="C626" s="301"/>
      <c r="D626" s="301"/>
      <c r="E626" s="359"/>
      <c r="F626" s="359"/>
    </row>
    <row r="627">
      <c r="A627" s="301"/>
      <c r="B627" s="301"/>
      <c r="C627" s="301"/>
      <c r="D627" s="301"/>
      <c r="E627" s="359"/>
      <c r="F627" s="359"/>
    </row>
    <row r="628">
      <c r="A628" s="301"/>
      <c r="B628" s="301"/>
      <c r="C628" s="301"/>
      <c r="D628" s="301"/>
      <c r="E628" s="359"/>
      <c r="F628" s="359"/>
    </row>
    <row r="629">
      <c r="A629" s="301"/>
      <c r="B629" s="301"/>
      <c r="C629" s="301"/>
      <c r="D629" s="301"/>
      <c r="E629" s="359"/>
      <c r="F629" s="359"/>
    </row>
    <row r="630">
      <c r="A630" s="301"/>
      <c r="B630" s="301"/>
      <c r="C630" s="301"/>
      <c r="D630" s="301"/>
      <c r="E630" s="359"/>
      <c r="F630" s="359"/>
    </row>
    <row r="631">
      <c r="A631" s="301"/>
      <c r="B631" s="301"/>
      <c r="C631" s="301"/>
      <c r="D631" s="301"/>
      <c r="E631" s="359"/>
      <c r="F631" s="359"/>
    </row>
    <row r="632">
      <c r="A632" s="301"/>
      <c r="B632" s="301"/>
      <c r="C632" s="301"/>
      <c r="D632" s="301"/>
      <c r="E632" s="359"/>
      <c r="F632" s="359"/>
    </row>
    <row r="633">
      <c r="A633" s="301"/>
      <c r="B633" s="301"/>
      <c r="C633" s="301"/>
      <c r="D633" s="301"/>
      <c r="E633" s="359"/>
      <c r="F633" s="359"/>
    </row>
    <row r="634">
      <c r="A634" s="301"/>
      <c r="B634" s="301"/>
      <c r="C634" s="301"/>
      <c r="D634" s="301"/>
      <c r="E634" s="359"/>
      <c r="F634" s="359"/>
    </row>
    <row r="635">
      <c r="A635" s="301"/>
      <c r="B635" s="301"/>
      <c r="C635" s="301"/>
      <c r="D635" s="301"/>
      <c r="E635" s="359"/>
      <c r="F635" s="359"/>
    </row>
    <row r="636">
      <c r="A636" s="301"/>
      <c r="B636" s="301"/>
      <c r="C636" s="301"/>
      <c r="D636" s="301"/>
      <c r="E636" s="359"/>
      <c r="F636" s="359"/>
    </row>
    <row r="637">
      <c r="A637" s="301"/>
      <c r="B637" s="301"/>
      <c r="C637" s="301"/>
      <c r="D637" s="301"/>
      <c r="E637" s="359"/>
      <c r="F637" s="359"/>
    </row>
    <row r="638">
      <c r="A638" s="301"/>
      <c r="B638" s="301"/>
      <c r="C638" s="301"/>
      <c r="D638" s="301"/>
      <c r="E638" s="359"/>
      <c r="F638" s="359"/>
    </row>
    <row r="639">
      <c r="A639" s="301"/>
      <c r="B639" s="301"/>
      <c r="C639" s="301"/>
      <c r="D639" s="301"/>
      <c r="E639" s="359"/>
      <c r="F639" s="359"/>
    </row>
    <row r="640">
      <c r="A640" s="301"/>
      <c r="B640" s="301"/>
      <c r="C640" s="301"/>
      <c r="D640" s="301"/>
      <c r="E640" s="359"/>
      <c r="F640" s="359"/>
    </row>
    <row r="641">
      <c r="A641" s="301"/>
      <c r="B641" s="301"/>
      <c r="C641" s="301"/>
      <c r="D641" s="301"/>
      <c r="E641" s="359"/>
      <c r="F641" s="359"/>
    </row>
    <row r="642">
      <c r="A642" s="301"/>
      <c r="B642" s="301"/>
      <c r="C642" s="301"/>
      <c r="D642" s="301"/>
      <c r="E642" s="359"/>
      <c r="F642" s="359"/>
    </row>
    <row r="643">
      <c r="A643" s="301"/>
      <c r="B643" s="301"/>
      <c r="C643" s="301"/>
      <c r="D643" s="301"/>
      <c r="E643" s="359"/>
      <c r="F643" s="359"/>
    </row>
    <row r="644">
      <c r="A644" s="301"/>
      <c r="B644" s="301"/>
      <c r="C644" s="301"/>
      <c r="D644" s="301"/>
      <c r="E644" s="359"/>
      <c r="F644" s="359"/>
    </row>
    <row r="645">
      <c r="A645" s="301"/>
      <c r="B645" s="301"/>
      <c r="C645" s="301"/>
      <c r="D645" s="301"/>
      <c r="E645" s="359"/>
      <c r="F645" s="359"/>
    </row>
    <row r="646">
      <c r="A646" s="301"/>
      <c r="B646" s="301"/>
      <c r="C646" s="301"/>
      <c r="D646" s="301"/>
      <c r="E646" s="359"/>
      <c r="F646" s="359"/>
    </row>
    <row r="647">
      <c r="A647" s="301"/>
      <c r="B647" s="301"/>
      <c r="C647" s="301"/>
      <c r="D647" s="301"/>
      <c r="E647" s="359"/>
      <c r="F647" s="359"/>
    </row>
    <row r="648">
      <c r="A648" s="301"/>
      <c r="B648" s="301"/>
      <c r="C648" s="301"/>
      <c r="D648" s="301"/>
      <c r="E648" s="359"/>
      <c r="F648" s="359"/>
    </row>
    <row r="649">
      <c r="A649" s="301"/>
      <c r="B649" s="301"/>
      <c r="C649" s="301"/>
      <c r="D649" s="301"/>
      <c r="E649" s="359"/>
      <c r="F649" s="359"/>
    </row>
    <row r="650">
      <c r="A650" s="301"/>
      <c r="B650" s="301"/>
      <c r="C650" s="301"/>
      <c r="D650" s="301"/>
      <c r="E650" s="359"/>
      <c r="F650" s="359"/>
    </row>
    <row r="651">
      <c r="A651" s="301"/>
      <c r="B651" s="301"/>
      <c r="C651" s="301"/>
      <c r="D651" s="301"/>
      <c r="E651" s="359"/>
      <c r="F651" s="359"/>
    </row>
    <row r="652">
      <c r="A652" s="301"/>
      <c r="B652" s="301"/>
      <c r="C652" s="301"/>
      <c r="D652" s="301"/>
      <c r="E652" s="359"/>
      <c r="F652" s="359"/>
    </row>
    <row r="653">
      <c r="A653" s="301"/>
      <c r="B653" s="301"/>
      <c r="C653" s="301"/>
      <c r="D653" s="301"/>
      <c r="E653" s="359"/>
      <c r="F653" s="359"/>
    </row>
    <row r="654">
      <c r="A654" s="301"/>
      <c r="B654" s="301"/>
      <c r="C654" s="301"/>
      <c r="D654" s="301"/>
      <c r="E654" s="359"/>
      <c r="F654" s="359"/>
    </row>
    <row r="655">
      <c r="A655" s="301"/>
      <c r="B655" s="301"/>
      <c r="C655" s="301"/>
      <c r="D655" s="301"/>
      <c r="E655" s="359"/>
      <c r="F655" s="359"/>
    </row>
    <row r="656">
      <c r="A656" s="301"/>
      <c r="B656" s="301"/>
      <c r="C656" s="301"/>
      <c r="D656" s="301"/>
      <c r="E656" s="359"/>
      <c r="F656" s="359"/>
    </row>
    <row r="657">
      <c r="A657" s="301"/>
      <c r="B657" s="301"/>
      <c r="C657" s="301"/>
      <c r="D657" s="301"/>
      <c r="E657" s="359"/>
      <c r="F657" s="359"/>
    </row>
    <row r="658">
      <c r="A658" s="301"/>
      <c r="B658" s="301"/>
      <c r="C658" s="301"/>
      <c r="D658" s="301"/>
      <c r="E658" s="359"/>
      <c r="F658" s="359"/>
    </row>
    <row r="659">
      <c r="A659" s="301"/>
      <c r="B659" s="301"/>
      <c r="C659" s="301"/>
      <c r="D659" s="301"/>
      <c r="E659" s="359"/>
      <c r="F659" s="359"/>
    </row>
    <row r="660">
      <c r="A660" s="301"/>
      <c r="B660" s="301"/>
      <c r="C660" s="301"/>
      <c r="D660" s="301"/>
      <c r="E660" s="359"/>
      <c r="F660" s="359"/>
    </row>
    <row r="661">
      <c r="A661" s="301"/>
      <c r="B661" s="301"/>
      <c r="C661" s="301"/>
      <c r="D661" s="301"/>
      <c r="E661" s="359"/>
      <c r="F661" s="359"/>
    </row>
    <row r="662">
      <c r="A662" s="301"/>
      <c r="B662" s="301"/>
      <c r="C662" s="301"/>
      <c r="D662" s="301"/>
      <c r="E662" s="359"/>
      <c r="F662" s="359"/>
    </row>
    <row r="663">
      <c r="A663" s="301"/>
      <c r="B663" s="301"/>
      <c r="C663" s="301"/>
      <c r="D663" s="301"/>
      <c r="E663" s="359"/>
      <c r="F663" s="359"/>
    </row>
    <row r="664">
      <c r="A664" s="301"/>
      <c r="B664" s="301"/>
      <c r="C664" s="301"/>
      <c r="D664" s="301"/>
      <c r="E664" s="359"/>
      <c r="F664" s="359"/>
    </row>
    <row r="665">
      <c r="A665" s="301"/>
      <c r="B665" s="301"/>
      <c r="C665" s="301"/>
      <c r="D665" s="301"/>
      <c r="E665" s="359"/>
      <c r="F665" s="359"/>
    </row>
    <row r="666">
      <c r="A666" s="301"/>
      <c r="B666" s="301"/>
      <c r="C666" s="301"/>
      <c r="D666" s="301"/>
      <c r="E666" s="359"/>
      <c r="F666" s="359"/>
    </row>
    <row r="667">
      <c r="A667" s="301"/>
      <c r="B667" s="301"/>
      <c r="C667" s="301"/>
      <c r="D667" s="301"/>
      <c r="E667" s="359"/>
      <c r="F667" s="359"/>
    </row>
    <row r="668">
      <c r="A668" s="301"/>
      <c r="B668" s="301"/>
      <c r="C668" s="301"/>
      <c r="D668" s="301"/>
      <c r="E668" s="359"/>
      <c r="F668" s="359"/>
    </row>
    <row r="669">
      <c r="A669" s="301"/>
      <c r="B669" s="301"/>
      <c r="C669" s="301"/>
      <c r="D669" s="301"/>
      <c r="E669" s="359"/>
      <c r="F669" s="359"/>
    </row>
    <row r="670">
      <c r="A670" s="301"/>
      <c r="B670" s="301"/>
      <c r="C670" s="301"/>
      <c r="D670" s="301"/>
      <c r="E670" s="359"/>
      <c r="F670" s="359"/>
    </row>
    <row r="671">
      <c r="A671" s="301"/>
      <c r="B671" s="301"/>
      <c r="C671" s="301"/>
      <c r="D671" s="301"/>
      <c r="E671" s="359"/>
      <c r="F671" s="359"/>
    </row>
    <row r="672">
      <c r="A672" s="301"/>
      <c r="B672" s="301"/>
      <c r="C672" s="301"/>
      <c r="D672" s="301"/>
      <c r="E672" s="359"/>
      <c r="F672" s="359"/>
    </row>
    <row r="673">
      <c r="A673" s="301"/>
      <c r="B673" s="301"/>
      <c r="C673" s="301"/>
      <c r="D673" s="301"/>
      <c r="E673" s="359"/>
      <c r="F673" s="359"/>
    </row>
    <row r="674">
      <c r="A674" s="301"/>
      <c r="B674" s="301"/>
      <c r="C674" s="301"/>
      <c r="D674" s="301"/>
      <c r="E674" s="359"/>
      <c r="F674" s="359"/>
    </row>
    <row r="675">
      <c r="A675" s="301"/>
      <c r="B675" s="301"/>
      <c r="C675" s="301"/>
      <c r="D675" s="301"/>
      <c r="E675" s="359"/>
      <c r="F675" s="359"/>
    </row>
    <row r="676">
      <c r="A676" s="301"/>
      <c r="B676" s="301"/>
      <c r="C676" s="301"/>
      <c r="D676" s="301"/>
      <c r="E676" s="359"/>
      <c r="F676" s="359"/>
    </row>
    <row r="677">
      <c r="A677" s="301"/>
      <c r="B677" s="301"/>
      <c r="C677" s="301"/>
      <c r="D677" s="301"/>
      <c r="E677" s="359"/>
      <c r="F677" s="359"/>
    </row>
    <row r="678">
      <c r="A678" s="301"/>
      <c r="B678" s="301"/>
      <c r="C678" s="301"/>
      <c r="D678" s="301"/>
      <c r="E678" s="359"/>
      <c r="F678" s="359"/>
    </row>
    <row r="679">
      <c r="A679" s="301"/>
      <c r="B679" s="301"/>
      <c r="C679" s="301"/>
      <c r="D679" s="301"/>
      <c r="E679" s="359"/>
      <c r="F679" s="359"/>
    </row>
    <row r="680">
      <c r="A680" s="301"/>
      <c r="B680" s="301"/>
      <c r="C680" s="301"/>
      <c r="D680" s="301"/>
      <c r="E680" s="359"/>
      <c r="F680" s="359"/>
    </row>
    <row r="681">
      <c r="A681" s="301"/>
      <c r="B681" s="301"/>
      <c r="C681" s="301"/>
      <c r="D681" s="301"/>
      <c r="E681" s="359"/>
      <c r="F681" s="359"/>
    </row>
    <row r="682">
      <c r="A682" s="301"/>
      <c r="B682" s="301"/>
      <c r="C682" s="301"/>
      <c r="D682" s="301"/>
      <c r="E682" s="359"/>
      <c r="F682" s="359"/>
    </row>
    <row r="683">
      <c r="A683" s="301"/>
      <c r="B683" s="301"/>
      <c r="C683" s="301"/>
      <c r="D683" s="301"/>
      <c r="E683" s="359"/>
      <c r="F683" s="359"/>
    </row>
    <row r="684">
      <c r="A684" s="301"/>
      <c r="B684" s="301"/>
      <c r="C684" s="301"/>
      <c r="D684" s="301"/>
      <c r="E684" s="359"/>
      <c r="F684" s="359"/>
    </row>
    <row r="685">
      <c r="A685" s="301"/>
      <c r="B685" s="301"/>
      <c r="C685" s="301"/>
      <c r="D685" s="301"/>
      <c r="E685" s="359"/>
      <c r="F685" s="359"/>
    </row>
    <row r="686">
      <c r="A686" s="301"/>
      <c r="B686" s="301"/>
      <c r="C686" s="301"/>
      <c r="D686" s="301"/>
      <c r="E686" s="359"/>
      <c r="F686" s="359"/>
    </row>
    <row r="687">
      <c r="A687" s="301"/>
      <c r="B687" s="301"/>
      <c r="C687" s="301"/>
      <c r="D687" s="301"/>
      <c r="E687" s="359"/>
      <c r="F687" s="359"/>
    </row>
    <row r="688">
      <c r="A688" s="301"/>
      <c r="B688" s="301"/>
      <c r="C688" s="301"/>
      <c r="D688" s="301"/>
      <c r="E688" s="359"/>
      <c r="F688" s="359"/>
    </row>
    <row r="689">
      <c r="A689" s="301"/>
      <c r="B689" s="301"/>
      <c r="C689" s="301"/>
      <c r="D689" s="301"/>
      <c r="E689" s="359"/>
      <c r="F689" s="359"/>
    </row>
    <row r="690">
      <c r="A690" s="301"/>
      <c r="B690" s="301"/>
      <c r="C690" s="301"/>
      <c r="D690" s="301"/>
      <c r="E690" s="359"/>
      <c r="F690" s="359"/>
    </row>
    <row r="691">
      <c r="A691" s="301"/>
      <c r="B691" s="301"/>
      <c r="C691" s="301"/>
      <c r="D691" s="301"/>
      <c r="E691" s="359"/>
      <c r="F691" s="359"/>
    </row>
    <row r="692">
      <c r="A692" s="301"/>
      <c r="B692" s="301"/>
      <c r="C692" s="301"/>
      <c r="D692" s="301"/>
      <c r="E692" s="359"/>
      <c r="F692" s="359"/>
    </row>
    <row r="693">
      <c r="A693" s="301"/>
      <c r="B693" s="301"/>
      <c r="C693" s="301"/>
      <c r="D693" s="301"/>
      <c r="E693" s="359"/>
      <c r="F693" s="359"/>
    </row>
    <row r="694">
      <c r="A694" s="301"/>
      <c r="B694" s="301"/>
      <c r="C694" s="301"/>
      <c r="D694" s="301"/>
      <c r="E694" s="359"/>
      <c r="F694" s="359"/>
    </row>
    <row r="695">
      <c r="A695" s="301"/>
      <c r="B695" s="301"/>
      <c r="C695" s="301"/>
      <c r="D695" s="301"/>
      <c r="E695" s="359"/>
      <c r="F695" s="359"/>
    </row>
    <row r="696">
      <c r="A696" s="301"/>
      <c r="B696" s="301"/>
      <c r="C696" s="301"/>
      <c r="D696" s="301"/>
      <c r="E696" s="359"/>
      <c r="F696" s="359"/>
    </row>
    <row r="697">
      <c r="A697" s="301"/>
      <c r="B697" s="301"/>
      <c r="C697" s="301"/>
      <c r="D697" s="301"/>
      <c r="E697" s="359"/>
      <c r="F697" s="359"/>
    </row>
    <row r="698">
      <c r="A698" s="301"/>
      <c r="B698" s="301"/>
      <c r="C698" s="301"/>
      <c r="D698" s="301"/>
      <c r="E698" s="359"/>
      <c r="F698" s="359"/>
    </row>
    <row r="699">
      <c r="A699" s="301"/>
      <c r="B699" s="301"/>
      <c r="C699" s="301"/>
      <c r="D699" s="301"/>
      <c r="E699" s="359"/>
      <c r="F699" s="359"/>
    </row>
    <row r="700">
      <c r="A700" s="301"/>
      <c r="B700" s="301"/>
      <c r="C700" s="301"/>
      <c r="D700" s="301"/>
      <c r="E700" s="359"/>
      <c r="F700" s="359"/>
    </row>
    <row r="701">
      <c r="A701" s="301"/>
      <c r="B701" s="301"/>
      <c r="C701" s="301"/>
      <c r="D701" s="301"/>
      <c r="E701" s="359"/>
      <c r="F701" s="359"/>
    </row>
    <row r="702">
      <c r="A702" s="301"/>
      <c r="B702" s="301"/>
      <c r="C702" s="301"/>
      <c r="D702" s="301"/>
      <c r="E702" s="359"/>
      <c r="F702" s="359"/>
    </row>
    <row r="703">
      <c r="A703" s="301"/>
      <c r="B703" s="301"/>
      <c r="C703" s="301"/>
      <c r="D703" s="301"/>
      <c r="E703" s="359"/>
      <c r="F703" s="359"/>
    </row>
    <row r="704">
      <c r="A704" s="301"/>
      <c r="B704" s="301"/>
      <c r="C704" s="301"/>
      <c r="D704" s="301"/>
      <c r="E704" s="359"/>
      <c r="F704" s="359"/>
    </row>
    <row r="705">
      <c r="A705" s="301"/>
      <c r="B705" s="301"/>
      <c r="C705" s="301"/>
      <c r="D705" s="301"/>
      <c r="E705" s="359"/>
      <c r="F705" s="359"/>
    </row>
    <row r="706">
      <c r="A706" s="301"/>
      <c r="B706" s="301"/>
      <c r="C706" s="301"/>
      <c r="D706" s="301"/>
      <c r="E706" s="359"/>
      <c r="F706" s="359"/>
    </row>
    <row r="707">
      <c r="A707" s="301"/>
      <c r="B707" s="301"/>
      <c r="C707" s="301"/>
      <c r="D707" s="301"/>
      <c r="E707" s="359"/>
      <c r="F707" s="359"/>
    </row>
    <row r="708">
      <c r="A708" s="301"/>
      <c r="B708" s="301"/>
      <c r="C708" s="301"/>
      <c r="D708" s="301"/>
      <c r="E708" s="359"/>
      <c r="F708" s="359"/>
    </row>
    <row r="709">
      <c r="A709" s="301"/>
      <c r="B709" s="301"/>
      <c r="C709" s="301"/>
      <c r="D709" s="301"/>
      <c r="E709" s="359"/>
      <c r="F709" s="359"/>
    </row>
    <row r="710">
      <c r="A710" s="301"/>
      <c r="B710" s="301"/>
      <c r="C710" s="301"/>
      <c r="D710" s="301"/>
      <c r="E710" s="359"/>
      <c r="F710" s="359"/>
    </row>
    <row r="711">
      <c r="A711" s="301"/>
      <c r="B711" s="301"/>
      <c r="C711" s="301"/>
      <c r="D711" s="301"/>
      <c r="E711" s="359"/>
      <c r="F711" s="359"/>
    </row>
    <row r="712">
      <c r="A712" s="301"/>
      <c r="B712" s="301"/>
      <c r="C712" s="301"/>
      <c r="D712" s="301"/>
      <c r="E712" s="359"/>
      <c r="F712" s="359"/>
    </row>
    <row r="713">
      <c r="A713" s="301"/>
      <c r="B713" s="301"/>
      <c r="C713" s="301"/>
      <c r="D713" s="301"/>
      <c r="E713" s="359"/>
      <c r="F713" s="359"/>
    </row>
    <row r="714">
      <c r="A714" s="301"/>
      <c r="B714" s="301"/>
      <c r="C714" s="301"/>
      <c r="D714" s="301"/>
      <c r="E714" s="359"/>
      <c r="F714" s="359"/>
    </row>
    <row r="715">
      <c r="A715" s="301"/>
      <c r="B715" s="301"/>
      <c r="C715" s="301"/>
      <c r="D715" s="301"/>
      <c r="E715" s="359"/>
      <c r="F715" s="359"/>
    </row>
    <row r="716">
      <c r="A716" s="301"/>
      <c r="B716" s="301"/>
      <c r="C716" s="301"/>
      <c r="D716" s="301"/>
      <c r="E716" s="359"/>
      <c r="F716" s="359"/>
    </row>
    <row r="717">
      <c r="A717" s="301"/>
      <c r="B717" s="301"/>
      <c r="C717" s="301"/>
      <c r="D717" s="301"/>
      <c r="E717" s="359"/>
      <c r="F717" s="359"/>
    </row>
    <row r="718">
      <c r="A718" s="301"/>
      <c r="B718" s="301"/>
      <c r="C718" s="301"/>
      <c r="D718" s="301"/>
      <c r="E718" s="359"/>
      <c r="F718" s="359"/>
    </row>
    <row r="719">
      <c r="A719" s="301"/>
      <c r="B719" s="301"/>
      <c r="C719" s="301"/>
      <c r="D719" s="301"/>
      <c r="E719" s="359"/>
      <c r="F719" s="359"/>
    </row>
    <row r="720">
      <c r="A720" s="301"/>
      <c r="B720" s="301"/>
      <c r="C720" s="301"/>
      <c r="D720" s="301"/>
      <c r="E720" s="359"/>
      <c r="F720" s="359"/>
    </row>
    <row r="721">
      <c r="A721" s="301"/>
      <c r="B721" s="301"/>
      <c r="C721" s="301"/>
      <c r="D721" s="301"/>
      <c r="E721" s="359"/>
      <c r="F721" s="359"/>
    </row>
    <row r="722">
      <c r="A722" s="301"/>
      <c r="B722" s="301"/>
      <c r="C722" s="301"/>
      <c r="D722" s="301"/>
      <c r="E722" s="359"/>
      <c r="F722" s="359"/>
    </row>
    <row r="723">
      <c r="A723" s="301"/>
      <c r="B723" s="301"/>
      <c r="C723" s="301"/>
      <c r="D723" s="301"/>
      <c r="E723" s="359"/>
      <c r="F723" s="359"/>
    </row>
    <row r="724">
      <c r="A724" s="301"/>
      <c r="B724" s="301"/>
      <c r="C724" s="301"/>
      <c r="D724" s="301"/>
      <c r="E724" s="359"/>
      <c r="F724" s="359"/>
    </row>
    <row r="725">
      <c r="A725" s="301"/>
      <c r="B725" s="301"/>
      <c r="C725" s="301"/>
      <c r="D725" s="301"/>
      <c r="E725" s="359"/>
      <c r="F725" s="359"/>
    </row>
    <row r="726">
      <c r="A726" s="301"/>
      <c r="B726" s="301"/>
      <c r="C726" s="301"/>
      <c r="D726" s="301"/>
      <c r="E726" s="359"/>
      <c r="F726" s="359"/>
    </row>
    <row r="727">
      <c r="A727" s="301"/>
      <c r="B727" s="301"/>
      <c r="C727" s="301"/>
      <c r="D727" s="301"/>
      <c r="E727" s="359"/>
      <c r="F727" s="359"/>
    </row>
    <row r="728">
      <c r="A728" s="301"/>
      <c r="B728" s="301"/>
      <c r="C728" s="301"/>
      <c r="D728" s="301"/>
      <c r="E728" s="359"/>
      <c r="F728" s="359"/>
    </row>
    <row r="729">
      <c r="A729" s="301"/>
      <c r="B729" s="301"/>
      <c r="C729" s="301"/>
      <c r="D729" s="301"/>
      <c r="E729" s="359"/>
      <c r="F729" s="359"/>
    </row>
    <row r="730">
      <c r="A730" s="301"/>
      <c r="B730" s="301"/>
      <c r="C730" s="301"/>
      <c r="D730" s="301"/>
      <c r="E730" s="359"/>
      <c r="F730" s="359"/>
    </row>
    <row r="731">
      <c r="A731" s="301"/>
      <c r="B731" s="301"/>
      <c r="C731" s="301"/>
      <c r="D731" s="301"/>
      <c r="E731" s="359"/>
      <c r="F731" s="359"/>
    </row>
    <row r="732">
      <c r="A732" s="301"/>
      <c r="B732" s="301"/>
      <c r="C732" s="301"/>
      <c r="D732" s="301"/>
      <c r="E732" s="359"/>
      <c r="F732" s="359"/>
    </row>
    <row r="733">
      <c r="A733" s="301"/>
      <c r="B733" s="301"/>
      <c r="C733" s="301"/>
      <c r="D733" s="301"/>
      <c r="E733" s="359"/>
      <c r="F733" s="359"/>
    </row>
    <row r="734">
      <c r="A734" s="301"/>
      <c r="B734" s="301"/>
      <c r="C734" s="301"/>
      <c r="D734" s="301"/>
      <c r="E734" s="359"/>
      <c r="F734" s="359"/>
    </row>
    <row r="735">
      <c r="A735" s="301"/>
      <c r="B735" s="301"/>
      <c r="C735" s="301"/>
      <c r="D735" s="301"/>
      <c r="E735" s="359"/>
      <c r="F735" s="359"/>
    </row>
    <row r="736">
      <c r="A736" s="301"/>
      <c r="B736" s="301"/>
      <c r="C736" s="301"/>
      <c r="D736" s="301"/>
      <c r="E736" s="359"/>
      <c r="F736" s="359"/>
    </row>
    <row r="737">
      <c r="A737" s="301"/>
      <c r="B737" s="301"/>
      <c r="C737" s="301"/>
      <c r="D737" s="301"/>
      <c r="E737" s="359"/>
      <c r="F737" s="359"/>
    </row>
    <row r="738">
      <c r="A738" s="301"/>
      <c r="B738" s="301"/>
      <c r="C738" s="301"/>
      <c r="D738" s="301"/>
      <c r="E738" s="359"/>
      <c r="F738" s="359"/>
    </row>
    <row r="739">
      <c r="A739" s="301"/>
      <c r="B739" s="301"/>
      <c r="C739" s="301"/>
      <c r="D739" s="301"/>
      <c r="E739" s="359"/>
      <c r="F739" s="359"/>
    </row>
    <row r="740">
      <c r="A740" s="301"/>
      <c r="B740" s="301"/>
      <c r="C740" s="301"/>
      <c r="D740" s="301"/>
      <c r="E740" s="359"/>
      <c r="F740" s="359"/>
    </row>
    <row r="741">
      <c r="A741" s="301"/>
      <c r="B741" s="301"/>
      <c r="C741" s="301"/>
      <c r="D741" s="301"/>
      <c r="E741" s="359"/>
      <c r="F741" s="359"/>
    </row>
    <row r="742">
      <c r="A742" s="301"/>
      <c r="B742" s="301"/>
      <c r="C742" s="301"/>
      <c r="D742" s="301"/>
      <c r="E742" s="359"/>
      <c r="F742" s="359"/>
    </row>
    <row r="743">
      <c r="A743" s="301"/>
      <c r="B743" s="301"/>
      <c r="C743" s="301"/>
      <c r="D743" s="301"/>
      <c r="E743" s="359"/>
      <c r="F743" s="359"/>
    </row>
    <row r="744">
      <c r="A744" s="301"/>
      <c r="B744" s="301"/>
      <c r="C744" s="301"/>
      <c r="D744" s="301"/>
      <c r="E744" s="359"/>
      <c r="F744" s="359"/>
    </row>
    <row r="745">
      <c r="A745" s="301"/>
      <c r="B745" s="301"/>
      <c r="C745" s="301"/>
      <c r="D745" s="301"/>
      <c r="E745" s="359"/>
      <c r="F745" s="359"/>
    </row>
    <row r="746">
      <c r="A746" s="301"/>
      <c r="B746" s="301"/>
      <c r="C746" s="301"/>
      <c r="D746" s="301"/>
      <c r="E746" s="359"/>
      <c r="F746" s="359"/>
    </row>
    <row r="747">
      <c r="A747" s="301"/>
      <c r="B747" s="301"/>
      <c r="C747" s="301"/>
      <c r="D747" s="301"/>
      <c r="E747" s="359"/>
      <c r="F747" s="359"/>
    </row>
    <row r="748">
      <c r="A748" s="301"/>
      <c r="B748" s="301"/>
      <c r="C748" s="301"/>
      <c r="D748" s="301"/>
      <c r="E748" s="359"/>
      <c r="F748" s="359"/>
    </row>
    <row r="749">
      <c r="A749" s="301"/>
      <c r="B749" s="301"/>
      <c r="C749" s="301"/>
      <c r="D749" s="301"/>
      <c r="E749" s="359"/>
      <c r="F749" s="359"/>
    </row>
    <row r="750">
      <c r="A750" s="301"/>
      <c r="B750" s="301"/>
      <c r="C750" s="301"/>
      <c r="D750" s="301"/>
      <c r="E750" s="359"/>
      <c r="F750" s="359"/>
    </row>
    <row r="751">
      <c r="A751" s="301"/>
      <c r="B751" s="301"/>
      <c r="C751" s="301"/>
      <c r="D751" s="301"/>
      <c r="E751" s="359"/>
      <c r="F751" s="359"/>
    </row>
    <row r="752">
      <c r="A752" s="301"/>
      <c r="B752" s="301"/>
      <c r="C752" s="301"/>
      <c r="D752" s="301"/>
      <c r="E752" s="359"/>
      <c r="F752" s="359"/>
    </row>
    <row r="753">
      <c r="A753" s="301"/>
      <c r="B753" s="301"/>
      <c r="C753" s="301"/>
      <c r="D753" s="301"/>
      <c r="E753" s="359"/>
      <c r="F753" s="359"/>
    </row>
    <row r="754">
      <c r="A754" s="301"/>
      <c r="B754" s="301"/>
      <c r="C754" s="301"/>
      <c r="D754" s="301"/>
      <c r="E754" s="359"/>
      <c r="F754" s="359"/>
    </row>
    <row r="755">
      <c r="A755" s="301"/>
      <c r="B755" s="301"/>
      <c r="C755" s="301"/>
      <c r="D755" s="301"/>
      <c r="E755" s="359"/>
      <c r="F755" s="359"/>
    </row>
    <row r="756">
      <c r="A756" s="301"/>
      <c r="B756" s="301"/>
      <c r="C756" s="301"/>
      <c r="D756" s="301"/>
      <c r="E756" s="359"/>
      <c r="F756" s="359"/>
    </row>
    <row r="757">
      <c r="A757" s="301"/>
      <c r="B757" s="301"/>
      <c r="C757" s="301"/>
      <c r="D757" s="301"/>
      <c r="E757" s="359"/>
      <c r="F757" s="359"/>
    </row>
    <row r="758">
      <c r="A758" s="301"/>
      <c r="B758" s="301"/>
      <c r="C758" s="301"/>
      <c r="D758" s="301"/>
      <c r="E758" s="359"/>
      <c r="F758" s="359"/>
    </row>
    <row r="759">
      <c r="A759" s="301"/>
      <c r="B759" s="301"/>
      <c r="C759" s="301"/>
      <c r="D759" s="301"/>
      <c r="E759" s="359"/>
      <c r="F759" s="359"/>
    </row>
    <row r="760">
      <c r="A760" s="301"/>
      <c r="B760" s="301"/>
      <c r="C760" s="301"/>
      <c r="D760" s="301"/>
      <c r="E760" s="359"/>
      <c r="F760" s="359"/>
    </row>
    <row r="761">
      <c r="A761" s="301"/>
      <c r="B761" s="301"/>
      <c r="C761" s="301"/>
      <c r="D761" s="301"/>
      <c r="E761" s="359"/>
      <c r="F761" s="359"/>
    </row>
    <row r="762">
      <c r="A762" s="301"/>
      <c r="B762" s="301"/>
      <c r="C762" s="301"/>
      <c r="D762" s="301"/>
      <c r="E762" s="359"/>
      <c r="F762" s="359"/>
    </row>
    <row r="763">
      <c r="A763" s="301"/>
      <c r="B763" s="301"/>
      <c r="C763" s="301"/>
      <c r="D763" s="301"/>
      <c r="E763" s="359"/>
      <c r="F763" s="359"/>
    </row>
    <row r="764">
      <c r="A764" s="301"/>
      <c r="B764" s="301"/>
      <c r="C764" s="301"/>
      <c r="D764" s="301"/>
      <c r="E764" s="359"/>
      <c r="F764" s="359"/>
    </row>
    <row r="765">
      <c r="A765" s="301"/>
      <c r="B765" s="301"/>
      <c r="C765" s="301"/>
      <c r="D765" s="301"/>
      <c r="E765" s="359"/>
      <c r="F765" s="359"/>
    </row>
    <row r="766">
      <c r="A766" s="301"/>
      <c r="B766" s="301"/>
      <c r="C766" s="301"/>
      <c r="D766" s="301"/>
      <c r="E766" s="359"/>
      <c r="F766" s="359"/>
    </row>
    <row r="767">
      <c r="A767" s="301"/>
      <c r="B767" s="301"/>
      <c r="C767" s="301"/>
      <c r="D767" s="301"/>
      <c r="E767" s="359"/>
      <c r="F767" s="359"/>
    </row>
    <row r="768">
      <c r="A768" s="301"/>
      <c r="B768" s="301"/>
      <c r="C768" s="301"/>
      <c r="D768" s="301"/>
      <c r="E768" s="359"/>
      <c r="F768" s="359"/>
    </row>
    <row r="769">
      <c r="A769" s="301"/>
      <c r="B769" s="301"/>
      <c r="C769" s="301"/>
      <c r="D769" s="301"/>
      <c r="E769" s="359"/>
      <c r="F769" s="359"/>
    </row>
    <row r="770">
      <c r="A770" s="301"/>
      <c r="B770" s="301"/>
      <c r="C770" s="301"/>
      <c r="D770" s="301"/>
      <c r="E770" s="359"/>
      <c r="F770" s="359"/>
    </row>
    <row r="771">
      <c r="A771" s="301"/>
      <c r="B771" s="301"/>
      <c r="C771" s="301"/>
      <c r="D771" s="301"/>
      <c r="E771" s="359"/>
      <c r="F771" s="359"/>
    </row>
    <row r="772">
      <c r="A772" s="301"/>
      <c r="B772" s="301"/>
      <c r="C772" s="301"/>
      <c r="D772" s="301"/>
      <c r="E772" s="359"/>
      <c r="F772" s="359"/>
    </row>
    <row r="773">
      <c r="A773" s="301"/>
      <c r="B773" s="301"/>
      <c r="C773" s="301"/>
      <c r="D773" s="301"/>
      <c r="E773" s="359"/>
      <c r="F773" s="359"/>
    </row>
    <row r="774">
      <c r="A774" s="301"/>
      <c r="B774" s="301"/>
      <c r="C774" s="301"/>
      <c r="D774" s="301"/>
      <c r="E774" s="359"/>
      <c r="F774" s="359"/>
    </row>
    <row r="775">
      <c r="A775" s="301"/>
      <c r="B775" s="301"/>
      <c r="C775" s="301"/>
      <c r="D775" s="301"/>
      <c r="E775" s="359"/>
      <c r="F775" s="359"/>
    </row>
    <row r="776">
      <c r="A776" s="301"/>
      <c r="B776" s="301"/>
      <c r="C776" s="301"/>
      <c r="D776" s="301"/>
      <c r="E776" s="359"/>
      <c r="F776" s="359"/>
    </row>
    <row r="777">
      <c r="A777" s="301"/>
      <c r="B777" s="301"/>
      <c r="C777" s="301"/>
      <c r="D777" s="301"/>
      <c r="E777" s="359"/>
      <c r="F777" s="359"/>
    </row>
    <row r="778">
      <c r="A778" s="301"/>
      <c r="B778" s="301"/>
      <c r="C778" s="301"/>
      <c r="D778" s="301"/>
      <c r="E778" s="359"/>
      <c r="F778" s="359"/>
    </row>
    <row r="779">
      <c r="A779" s="301"/>
      <c r="B779" s="301"/>
      <c r="C779" s="301"/>
      <c r="D779" s="301"/>
      <c r="E779" s="359"/>
      <c r="F779" s="359"/>
    </row>
    <row r="780">
      <c r="A780" s="301"/>
      <c r="B780" s="301"/>
      <c r="C780" s="301"/>
      <c r="D780" s="301"/>
      <c r="E780" s="359"/>
      <c r="F780" s="359"/>
    </row>
    <row r="781">
      <c r="A781" s="301"/>
      <c r="B781" s="301"/>
      <c r="C781" s="301"/>
      <c r="D781" s="301"/>
      <c r="E781" s="359"/>
      <c r="F781" s="359"/>
    </row>
    <row r="782">
      <c r="A782" s="301"/>
      <c r="B782" s="301"/>
      <c r="C782" s="301"/>
      <c r="D782" s="301"/>
      <c r="E782" s="359"/>
      <c r="F782" s="359"/>
    </row>
    <row r="783">
      <c r="A783" s="301"/>
      <c r="B783" s="301"/>
      <c r="C783" s="301"/>
      <c r="D783" s="301"/>
      <c r="E783" s="359"/>
      <c r="F783" s="359"/>
    </row>
    <row r="784">
      <c r="A784" s="301"/>
      <c r="B784" s="301"/>
      <c r="C784" s="301"/>
      <c r="D784" s="301"/>
      <c r="E784" s="359"/>
      <c r="F784" s="359"/>
    </row>
    <row r="785">
      <c r="A785" s="301"/>
      <c r="B785" s="301"/>
      <c r="C785" s="301"/>
      <c r="D785" s="301"/>
      <c r="E785" s="359"/>
      <c r="F785" s="359"/>
    </row>
    <row r="786">
      <c r="A786" s="301"/>
      <c r="B786" s="301"/>
      <c r="C786" s="301"/>
      <c r="D786" s="301"/>
      <c r="E786" s="359"/>
      <c r="F786" s="359"/>
    </row>
    <row r="787">
      <c r="A787" s="301"/>
      <c r="B787" s="301"/>
      <c r="C787" s="301"/>
      <c r="D787" s="301"/>
      <c r="E787" s="359"/>
      <c r="F787" s="359"/>
    </row>
    <row r="788">
      <c r="A788" s="301"/>
      <c r="B788" s="301"/>
      <c r="C788" s="301"/>
      <c r="D788" s="301"/>
      <c r="E788" s="359"/>
      <c r="F788" s="359"/>
    </row>
    <row r="789">
      <c r="A789" s="301"/>
      <c r="B789" s="301"/>
      <c r="C789" s="301"/>
      <c r="D789" s="301"/>
      <c r="E789" s="359"/>
      <c r="F789" s="359"/>
    </row>
    <row r="790">
      <c r="A790" s="301"/>
      <c r="B790" s="301"/>
      <c r="C790" s="301"/>
      <c r="D790" s="301"/>
      <c r="E790" s="359"/>
      <c r="F790" s="359"/>
    </row>
    <row r="791">
      <c r="A791" s="301"/>
      <c r="B791" s="301"/>
      <c r="C791" s="301"/>
      <c r="D791" s="301"/>
      <c r="E791" s="359"/>
      <c r="F791" s="359"/>
    </row>
    <row r="792">
      <c r="A792" s="301"/>
      <c r="B792" s="301"/>
      <c r="C792" s="301"/>
      <c r="D792" s="301"/>
      <c r="E792" s="359"/>
      <c r="F792" s="359"/>
    </row>
    <row r="793">
      <c r="A793" s="301"/>
      <c r="B793" s="301"/>
      <c r="C793" s="301"/>
      <c r="D793" s="301"/>
      <c r="E793" s="359"/>
      <c r="F793" s="359"/>
    </row>
    <row r="794">
      <c r="A794" s="301"/>
      <c r="B794" s="301"/>
      <c r="C794" s="301"/>
      <c r="D794" s="301"/>
      <c r="E794" s="359"/>
      <c r="F794" s="359"/>
    </row>
    <row r="795">
      <c r="A795" s="301"/>
      <c r="B795" s="301"/>
      <c r="C795" s="301"/>
      <c r="D795" s="301"/>
      <c r="E795" s="359"/>
      <c r="F795" s="359"/>
    </row>
    <row r="796">
      <c r="A796" s="301"/>
      <c r="B796" s="301"/>
      <c r="C796" s="301"/>
      <c r="D796" s="301"/>
      <c r="E796" s="359"/>
      <c r="F796" s="359"/>
    </row>
    <row r="797">
      <c r="A797" s="301"/>
      <c r="B797" s="301"/>
      <c r="C797" s="301"/>
      <c r="D797" s="301"/>
      <c r="E797" s="359"/>
      <c r="F797" s="359"/>
    </row>
    <row r="798">
      <c r="A798" s="301"/>
      <c r="B798" s="301"/>
      <c r="C798" s="301"/>
      <c r="D798" s="301"/>
      <c r="E798" s="359"/>
      <c r="F798" s="359"/>
    </row>
    <row r="799">
      <c r="A799" s="301"/>
      <c r="B799" s="301"/>
      <c r="C799" s="301"/>
      <c r="D799" s="301"/>
      <c r="E799" s="359"/>
      <c r="F799" s="359"/>
    </row>
    <row r="800">
      <c r="A800" s="301"/>
      <c r="B800" s="301"/>
      <c r="C800" s="301"/>
      <c r="D800" s="301"/>
      <c r="E800" s="359"/>
      <c r="F800" s="359"/>
    </row>
    <row r="801">
      <c r="A801" s="301"/>
      <c r="B801" s="301"/>
      <c r="C801" s="301"/>
      <c r="D801" s="301"/>
      <c r="E801" s="359"/>
      <c r="F801" s="359"/>
    </row>
    <row r="802">
      <c r="A802" s="301"/>
      <c r="B802" s="301"/>
      <c r="C802" s="301"/>
      <c r="D802" s="301"/>
      <c r="E802" s="359"/>
      <c r="F802" s="359"/>
    </row>
    <row r="803">
      <c r="A803" s="301"/>
      <c r="B803" s="301"/>
      <c r="C803" s="301"/>
      <c r="D803" s="301"/>
      <c r="E803" s="359"/>
      <c r="F803" s="359"/>
    </row>
    <row r="804">
      <c r="A804" s="301"/>
      <c r="B804" s="301"/>
      <c r="C804" s="301"/>
      <c r="D804" s="301"/>
      <c r="E804" s="359"/>
      <c r="F804" s="359"/>
    </row>
    <row r="805">
      <c r="A805" s="301"/>
      <c r="B805" s="301"/>
      <c r="C805" s="301"/>
      <c r="D805" s="301"/>
      <c r="E805" s="359"/>
      <c r="F805" s="359"/>
    </row>
    <row r="806">
      <c r="A806" s="301"/>
      <c r="B806" s="301"/>
      <c r="C806" s="301"/>
      <c r="D806" s="301"/>
      <c r="E806" s="359"/>
      <c r="F806" s="359"/>
    </row>
    <row r="807">
      <c r="A807" s="301"/>
      <c r="B807" s="301"/>
      <c r="C807" s="301"/>
      <c r="D807" s="301"/>
      <c r="E807" s="359"/>
      <c r="F807" s="359"/>
    </row>
    <row r="808">
      <c r="A808" s="301"/>
      <c r="B808" s="301"/>
      <c r="C808" s="301"/>
      <c r="D808" s="301"/>
      <c r="E808" s="359"/>
      <c r="F808" s="359"/>
    </row>
    <row r="809">
      <c r="A809" s="301"/>
      <c r="B809" s="301"/>
      <c r="C809" s="301"/>
      <c r="D809" s="301"/>
      <c r="E809" s="359"/>
      <c r="F809" s="359"/>
    </row>
    <row r="810">
      <c r="A810" s="301"/>
      <c r="B810" s="301"/>
      <c r="C810" s="301"/>
      <c r="D810" s="301"/>
      <c r="E810" s="359"/>
      <c r="F810" s="359"/>
    </row>
    <row r="811">
      <c r="A811" s="301"/>
      <c r="B811" s="301"/>
      <c r="C811" s="301"/>
      <c r="D811" s="301"/>
      <c r="E811" s="359"/>
      <c r="F811" s="359"/>
    </row>
    <row r="812">
      <c r="A812" s="301"/>
      <c r="B812" s="301"/>
      <c r="C812" s="301"/>
      <c r="D812" s="301"/>
      <c r="E812" s="359"/>
      <c r="F812" s="359"/>
    </row>
    <row r="813">
      <c r="A813" s="301"/>
      <c r="B813" s="301"/>
      <c r="C813" s="301"/>
      <c r="D813" s="301"/>
      <c r="E813" s="359"/>
      <c r="F813" s="359"/>
    </row>
    <row r="814">
      <c r="A814" s="301"/>
      <c r="B814" s="301"/>
      <c r="C814" s="301"/>
      <c r="D814" s="301"/>
      <c r="E814" s="359"/>
      <c r="F814" s="359"/>
    </row>
    <row r="815">
      <c r="A815" s="301"/>
      <c r="B815" s="301"/>
      <c r="C815" s="301"/>
      <c r="D815" s="301"/>
      <c r="E815" s="359"/>
      <c r="F815" s="359"/>
    </row>
    <row r="816">
      <c r="A816" s="301"/>
      <c r="B816" s="301"/>
      <c r="C816" s="301"/>
      <c r="D816" s="301"/>
      <c r="E816" s="359"/>
      <c r="F816" s="359"/>
    </row>
    <row r="817">
      <c r="A817" s="301"/>
      <c r="B817" s="301"/>
      <c r="C817" s="301"/>
      <c r="D817" s="301"/>
      <c r="E817" s="359"/>
      <c r="F817" s="359"/>
    </row>
    <row r="818">
      <c r="A818" s="301"/>
      <c r="B818" s="301"/>
      <c r="C818" s="301"/>
      <c r="D818" s="301"/>
      <c r="E818" s="359"/>
      <c r="F818" s="359"/>
    </row>
    <row r="819">
      <c r="A819" s="301"/>
      <c r="B819" s="301"/>
      <c r="C819" s="301"/>
      <c r="D819" s="301"/>
      <c r="E819" s="359"/>
      <c r="F819" s="359"/>
    </row>
    <row r="820">
      <c r="A820" s="301"/>
      <c r="B820" s="301"/>
      <c r="C820" s="301"/>
      <c r="D820" s="301"/>
      <c r="E820" s="359"/>
      <c r="F820" s="359"/>
    </row>
    <row r="821">
      <c r="A821" s="301"/>
      <c r="B821" s="301"/>
      <c r="C821" s="301"/>
      <c r="D821" s="301"/>
      <c r="E821" s="359"/>
      <c r="F821" s="359"/>
    </row>
    <row r="822">
      <c r="A822" s="301"/>
      <c r="B822" s="301"/>
      <c r="C822" s="301"/>
      <c r="D822" s="301"/>
      <c r="E822" s="359"/>
      <c r="F822" s="359"/>
    </row>
    <row r="823">
      <c r="A823" s="301"/>
      <c r="B823" s="301"/>
      <c r="C823" s="301"/>
      <c r="D823" s="301"/>
      <c r="E823" s="359"/>
      <c r="F823" s="359"/>
    </row>
    <row r="824">
      <c r="A824" s="301"/>
      <c r="B824" s="301"/>
      <c r="C824" s="301"/>
      <c r="D824" s="301"/>
      <c r="E824" s="359"/>
      <c r="F824" s="359"/>
    </row>
    <row r="825">
      <c r="A825" s="301"/>
      <c r="B825" s="301"/>
      <c r="C825" s="301"/>
      <c r="D825" s="301"/>
      <c r="E825" s="359"/>
      <c r="F825" s="359"/>
    </row>
    <row r="826">
      <c r="A826" s="301"/>
      <c r="B826" s="301"/>
      <c r="C826" s="301"/>
      <c r="D826" s="301"/>
      <c r="E826" s="359"/>
      <c r="F826" s="359"/>
    </row>
    <row r="827">
      <c r="A827" s="301"/>
      <c r="B827" s="301"/>
      <c r="C827" s="301"/>
      <c r="D827" s="301"/>
      <c r="E827" s="359"/>
      <c r="F827" s="359"/>
    </row>
    <row r="828">
      <c r="A828" s="301"/>
      <c r="B828" s="301"/>
      <c r="C828" s="301"/>
      <c r="D828" s="301"/>
      <c r="E828" s="359"/>
      <c r="F828" s="359"/>
    </row>
    <row r="829">
      <c r="A829" s="301"/>
      <c r="B829" s="301"/>
      <c r="C829" s="301"/>
      <c r="D829" s="301"/>
      <c r="E829" s="359"/>
      <c r="F829" s="359"/>
    </row>
    <row r="830">
      <c r="A830" s="301"/>
      <c r="B830" s="301"/>
      <c r="C830" s="301"/>
      <c r="D830" s="301"/>
      <c r="E830" s="359"/>
      <c r="F830" s="359"/>
    </row>
    <row r="831">
      <c r="A831" s="301"/>
      <c r="B831" s="301"/>
      <c r="C831" s="301"/>
      <c r="D831" s="301"/>
      <c r="E831" s="359"/>
      <c r="F831" s="359"/>
    </row>
    <row r="832">
      <c r="A832" s="301"/>
      <c r="B832" s="301"/>
      <c r="C832" s="301"/>
      <c r="D832" s="301"/>
      <c r="E832" s="359"/>
      <c r="F832" s="359"/>
    </row>
    <row r="833">
      <c r="A833" s="301"/>
      <c r="B833" s="301"/>
      <c r="C833" s="301"/>
      <c r="D833" s="301"/>
      <c r="E833" s="359"/>
      <c r="F833" s="359"/>
    </row>
    <row r="834">
      <c r="A834" s="301"/>
      <c r="B834" s="301"/>
      <c r="C834" s="301"/>
      <c r="D834" s="301"/>
      <c r="E834" s="359"/>
      <c r="F834" s="359"/>
    </row>
    <row r="835">
      <c r="A835" s="301"/>
      <c r="B835" s="301"/>
      <c r="C835" s="301"/>
      <c r="D835" s="301"/>
      <c r="E835" s="359"/>
      <c r="F835" s="359"/>
    </row>
    <row r="836">
      <c r="A836" s="301"/>
      <c r="B836" s="301"/>
      <c r="C836" s="301"/>
      <c r="D836" s="301"/>
      <c r="E836" s="359"/>
      <c r="F836" s="359"/>
    </row>
    <row r="837">
      <c r="A837" s="301"/>
      <c r="B837" s="301"/>
      <c r="C837" s="301"/>
      <c r="D837" s="301"/>
      <c r="E837" s="359"/>
      <c r="F837" s="359"/>
    </row>
    <row r="838">
      <c r="A838" s="301"/>
      <c r="B838" s="301"/>
      <c r="C838" s="301"/>
      <c r="D838" s="301"/>
      <c r="E838" s="359"/>
      <c r="F838" s="359"/>
    </row>
    <row r="839">
      <c r="A839" s="301"/>
      <c r="B839" s="301"/>
      <c r="C839" s="301"/>
      <c r="D839" s="301"/>
      <c r="E839" s="359"/>
      <c r="F839" s="359"/>
    </row>
    <row r="840">
      <c r="A840" s="301"/>
      <c r="B840" s="301"/>
      <c r="C840" s="301"/>
      <c r="D840" s="301"/>
      <c r="E840" s="359"/>
      <c r="F840" s="359"/>
    </row>
    <row r="841">
      <c r="A841" s="301"/>
      <c r="B841" s="301"/>
      <c r="C841" s="301"/>
      <c r="D841" s="301"/>
      <c r="E841" s="359"/>
      <c r="F841" s="359"/>
    </row>
    <row r="842">
      <c r="A842" s="301"/>
      <c r="B842" s="301"/>
      <c r="C842" s="301"/>
      <c r="D842" s="301"/>
      <c r="E842" s="359"/>
      <c r="F842" s="359"/>
    </row>
    <row r="843">
      <c r="A843" s="301"/>
      <c r="B843" s="301"/>
      <c r="C843" s="301"/>
      <c r="D843" s="301"/>
      <c r="E843" s="359"/>
      <c r="F843" s="359"/>
    </row>
    <row r="844">
      <c r="A844" s="301"/>
      <c r="B844" s="301"/>
      <c r="C844" s="301"/>
      <c r="D844" s="301"/>
      <c r="E844" s="359"/>
      <c r="F844" s="359"/>
    </row>
    <row r="845">
      <c r="A845" s="301"/>
      <c r="B845" s="301"/>
      <c r="C845" s="301"/>
      <c r="D845" s="301"/>
      <c r="E845" s="359"/>
      <c r="F845" s="359"/>
    </row>
    <row r="846">
      <c r="A846" s="301"/>
      <c r="B846" s="301"/>
      <c r="C846" s="301"/>
      <c r="D846" s="301"/>
      <c r="E846" s="359"/>
      <c r="F846" s="359"/>
    </row>
    <row r="847">
      <c r="A847" s="301"/>
      <c r="B847" s="301"/>
      <c r="C847" s="301"/>
      <c r="D847" s="301"/>
      <c r="E847" s="359"/>
      <c r="F847" s="359"/>
    </row>
    <row r="848">
      <c r="A848" s="301"/>
      <c r="B848" s="301"/>
      <c r="C848" s="301"/>
      <c r="D848" s="301"/>
      <c r="E848" s="359"/>
      <c r="F848" s="359"/>
    </row>
    <row r="849">
      <c r="A849" s="301"/>
      <c r="B849" s="301"/>
      <c r="C849" s="301"/>
      <c r="D849" s="301"/>
      <c r="E849" s="359"/>
      <c r="F849" s="359"/>
    </row>
    <row r="850">
      <c r="A850" s="301"/>
      <c r="B850" s="301"/>
      <c r="C850" s="301"/>
      <c r="D850" s="301"/>
      <c r="E850" s="359"/>
      <c r="F850" s="359"/>
    </row>
    <row r="851">
      <c r="A851" s="301"/>
      <c r="B851" s="301"/>
      <c r="C851" s="301"/>
      <c r="D851" s="301"/>
      <c r="E851" s="359"/>
      <c r="F851" s="359"/>
    </row>
    <row r="852">
      <c r="A852" s="301"/>
      <c r="B852" s="301"/>
      <c r="C852" s="301"/>
      <c r="D852" s="301"/>
      <c r="E852" s="359"/>
      <c r="F852" s="359"/>
    </row>
    <row r="853">
      <c r="A853" s="301"/>
      <c r="B853" s="301"/>
      <c r="C853" s="301"/>
      <c r="D853" s="301"/>
      <c r="E853" s="359"/>
      <c r="F853" s="359"/>
    </row>
    <row r="854">
      <c r="A854" s="301"/>
      <c r="B854" s="301"/>
      <c r="C854" s="301"/>
      <c r="D854" s="301"/>
      <c r="E854" s="359"/>
      <c r="F854" s="359"/>
    </row>
    <row r="855">
      <c r="A855" s="301"/>
      <c r="B855" s="301"/>
      <c r="C855" s="301"/>
      <c r="D855" s="301"/>
      <c r="E855" s="359"/>
      <c r="F855" s="359"/>
    </row>
    <row r="856">
      <c r="A856" s="301"/>
      <c r="B856" s="301"/>
      <c r="C856" s="301"/>
      <c r="D856" s="301"/>
      <c r="E856" s="359"/>
      <c r="F856" s="359"/>
    </row>
    <row r="857">
      <c r="A857" s="301"/>
      <c r="B857" s="301"/>
      <c r="C857" s="301"/>
      <c r="D857" s="301"/>
      <c r="E857" s="359"/>
      <c r="F857" s="359"/>
    </row>
    <row r="858">
      <c r="A858" s="301"/>
      <c r="B858" s="301"/>
      <c r="C858" s="301"/>
      <c r="D858" s="301"/>
      <c r="E858" s="359"/>
      <c r="F858" s="359"/>
    </row>
    <row r="859">
      <c r="A859" s="301"/>
      <c r="B859" s="301"/>
      <c r="C859" s="301"/>
      <c r="D859" s="301"/>
      <c r="E859" s="359"/>
      <c r="F859" s="359"/>
    </row>
    <row r="860">
      <c r="A860" s="301"/>
      <c r="B860" s="301"/>
      <c r="C860" s="301"/>
      <c r="D860" s="301"/>
      <c r="E860" s="359"/>
      <c r="F860" s="359"/>
    </row>
    <row r="861">
      <c r="A861" s="301"/>
      <c r="B861" s="301"/>
      <c r="C861" s="301"/>
      <c r="D861" s="301"/>
      <c r="E861" s="359"/>
      <c r="F861" s="359"/>
    </row>
    <row r="862">
      <c r="A862" s="301"/>
      <c r="B862" s="301"/>
      <c r="C862" s="301"/>
      <c r="D862" s="301"/>
      <c r="E862" s="359"/>
      <c r="F862" s="359"/>
    </row>
    <row r="863">
      <c r="A863" s="301"/>
      <c r="B863" s="301"/>
      <c r="C863" s="301"/>
      <c r="D863" s="301"/>
      <c r="E863" s="359"/>
      <c r="F863" s="359"/>
    </row>
    <row r="864">
      <c r="A864" s="301"/>
      <c r="B864" s="301"/>
      <c r="C864" s="301"/>
      <c r="D864" s="301"/>
      <c r="E864" s="359"/>
      <c r="F864" s="359"/>
    </row>
    <row r="865">
      <c r="A865" s="301"/>
      <c r="B865" s="301"/>
      <c r="C865" s="301"/>
      <c r="D865" s="301"/>
      <c r="E865" s="359"/>
      <c r="F865" s="359"/>
    </row>
    <row r="866">
      <c r="A866" s="301"/>
      <c r="B866" s="301"/>
      <c r="C866" s="301"/>
      <c r="D866" s="301"/>
      <c r="E866" s="359"/>
      <c r="F866" s="359"/>
    </row>
    <row r="867">
      <c r="A867" s="301"/>
      <c r="B867" s="301"/>
      <c r="C867" s="301"/>
      <c r="D867" s="301"/>
      <c r="E867" s="359"/>
      <c r="F867" s="359"/>
    </row>
    <row r="868">
      <c r="A868" s="301"/>
      <c r="B868" s="301"/>
      <c r="C868" s="301"/>
      <c r="D868" s="301"/>
      <c r="E868" s="359"/>
      <c r="F868" s="359"/>
    </row>
    <row r="869">
      <c r="A869" s="301"/>
      <c r="B869" s="301"/>
      <c r="C869" s="301"/>
      <c r="D869" s="301"/>
      <c r="E869" s="359"/>
      <c r="F869" s="359"/>
    </row>
    <row r="870">
      <c r="A870" s="301"/>
      <c r="B870" s="301"/>
      <c r="C870" s="301"/>
      <c r="D870" s="301"/>
      <c r="E870" s="359"/>
      <c r="F870" s="359"/>
    </row>
    <row r="871">
      <c r="A871" s="301"/>
      <c r="B871" s="301"/>
      <c r="C871" s="301"/>
      <c r="D871" s="301"/>
      <c r="E871" s="359"/>
      <c r="F871" s="359"/>
    </row>
    <row r="872">
      <c r="A872" s="301"/>
      <c r="B872" s="301"/>
      <c r="C872" s="301"/>
      <c r="D872" s="301"/>
      <c r="E872" s="359"/>
      <c r="F872" s="359"/>
    </row>
    <row r="873">
      <c r="A873" s="301"/>
      <c r="B873" s="301"/>
      <c r="C873" s="301"/>
      <c r="D873" s="301"/>
      <c r="E873" s="359"/>
      <c r="F873" s="359"/>
    </row>
    <row r="874">
      <c r="A874" s="301"/>
      <c r="B874" s="301"/>
      <c r="C874" s="301"/>
      <c r="D874" s="301"/>
      <c r="E874" s="359"/>
      <c r="F874" s="359"/>
    </row>
    <row r="875">
      <c r="A875" s="301"/>
      <c r="B875" s="301"/>
      <c r="C875" s="301"/>
      <c r="D875" s="301"/>
      <c r="E875" s="359"/>
      <c r="F875" s="359"/>
    </row>
    <row r="876">
      <c r="A876" s="301"/>
      <c r="B876" s="301"/>
      <c r="C876" s="301"/>
      <c r="D876" s="301"/>
      <c r="E876" s="359"/>
      <c r="F876" s="359"/>
    </row>
    <row r="877">
      <c r="A877" s="301"/>
      <c r="B877" s="301"/>
      <c r="C877" s="301"/>
      <c r="D877" s="301"/>
      <c r="E877" s="359"/>
      <c r="F877" s="359"/>
    </row>
    <row r="878">
      <c r="A878" s="301"/>
      <c r="B878" s="301"/>
      <c r="C878" s="301"/>
      <c r="D878" s="301"/>
      <c r="E878" s="359"/>
      <c r="F878" s="359"/>
    </row>
    <row r="879">
      <c r="A879" s="301"/>
      <c r="B879" s="301"/>
      <c r="C879" s="301"/>
      <c r="D879" s="301"/>
      <c r="E879" s="359"/>
      <c r="F879" s="359"/>
    </row>
    <row r="880">
      <c r="A880" s="301"/>
      <c r="B880" s="301"/>
      <c r="C880" s="301"/>
      <c r="D880" s="301"/>
      <c r="E880" s="359"/>
      <c r="F880" s="359"/>
    </row>
    <row r="881">
      <c r="A881" s="301"/>
      <c r="B881" s="301"/>
      <c r="C881" s="301"/>
      <c r="D881" s="301"/>
      <c r="E881" s="359"/>
      <c r="F881" s="359"/>
    </row>
    <row r="882">
      <c r="A882" s="301"/>
      <c r="B882" s="301"/>
      <c r="C882" s="301"/>
      <c r="D882" s="301"/>
      <c r="E882" s="359"/>
      <c r="F882" s="359"/>
    </row>
    <row r="883">
      <c r="A883" s="301"/>
      <c r="B883" s="301"/>
      <c r="C883" s="301"/>
      <c r="D883" s="301"/>
      <c r="E883" s="359"/>
      <c r="F883" s="359"/>
    </row>
    <row r="884">
      <c r="A884" s="301"/>
      <c r="B884" s="301"/>
      <c r="C884" s="301"/>
      <c r="D884" s="301"/>
      <c r="E884" s="359"/>
      <c r="F884" s="359"/>
    </row>
    <row r="885">
      <c r="A885" s="301"/>
      <c r="B885" s="301"/>
      <c r="C885" s="301"/>
      <c r="D885" s="301"/>
      <c r="E885" s="359"/>
      <c r="F885" s="359"/>
    </row>
    <row r="886">
      <c r="A886" s="301"/>
      <c r="B886" s="301"/>
      <c r="C886" s="301"/>
      <c r="D886" s="301"/>
      <c r="E886" s="359"/>
      <c r="F886" s="359"/>
    </row>
    <row r="887">
      <c r="A887" s="301"/>
      <c r="B887" s="301"/>
      <c r="C887" s="301"/>
      <c r="D887" s="301"/>
      <c r="E887" s="359"/>
      <c r="F887" s="359"/>
    </row>
    <row r="888">
      <c r="A888" s="301"/>
      <c r="B888" s="301"/>
      <c r="C888" s="301"/>
      <c r="D888" s="301"/>
      <c r="E888" s="359"/>
      <c r="F888" s="359"/>
    </row>
    <row r="889">
      <c r="A889" s="301"/>
      <c r="B889" s="301"/>
      <c r="C889" s="301"/>
      <c r="D889" s="301"/>
      <c r="E889" s="359"/>
      <c r="F889" s="359"/>
    </row>
    <row r="890">
      <c r="A890" s="301"/>
      <c r="B890" s="301"/>
      <c r="C890" s="301"/>
      <c r="D890" s="301"/>
      <c r="E890" s="359"/>
      <c r="F890" s="359"/>
    </row>
    <row r="891">
      <c r="A891" s="301"/>
      <c r="B891" s="301"/>
      <c r="C891" s="301"/>
      <c r="D891" s="301"/>
      <c r="E891" s="359"/>
      <c r="F891" s="359"/>
    </row>
    <row r="892">
      <c r="A892" s="301"/>
      <c r="B892" s="301"/>
      <c r="C892" s="301"/>
      <c r="D892" s="301"/>
      <c r="E892" s="359"/>
      <c r="F892" s="359"/>
    </row>
    <row r="893">
      <c r="A893" s="301"/>
      <c r="B893" s="301"/>
      <c r="C893" s="301"/>
      <c r="D893" s="301"/>
      <c r="E893" s="359"/>
      <c r="F893" s="359"/>
    </row>
    <row r="894">
      <c r="A894" s="301"/>
      <c r="B894" s="301"/>
      <c r="C894" s="301"/>
      <c r="D894" s="301"/>
      <c r="E894" s="359"/>
      <c r="F894" s="359"/>
    </row>
    <row r="895">
      <c r="A895" s="301"/>
      <c r="B895" s="301"/>
      <c r="C895" s="301"/>
      <c r="D895" s="301"/>
      <c r="E895" s="359"/>
      <c r="F895" s="359"/>
    </row>
    <row r="896">
      <c r="A896" s="301"/>
      <c r="B896" s="301"/>
      <c r="C896" s="301"/>
      <c r="D896" s="301"/>
      <c r="E896" s="359"/>
      <c r="F896" s="359"/>
    </row>
    <row r="897">
      <c r="A897" s="301"/>
      <c r="B897" s="301"/>
      <c r="C897" s="301"/>
      <c r="D897" s="301"/>
      <c r="E897" s="359"/>
      <c r="F897" s="359"/>
    </row>
    <row r="898">
      <c r="A898" s="301"/>
      <c r="B898" s="301"/>
      <c r="C898" s="301"/>
      <c r="D898" s="301"/>
      <c r="E898" s="359"/>
      <c r="F898" s="359"/>
    </row>
    <row r="899">
      <c r="A899" s="301"/>
      <c r="B899" s="301"/>
      <c r="C899" s="301"/>
      <c r="D899" s="301"/>
      <c r="E899" s="359"/>
      <c r="F899" s="359"/>
    </row>
    <row r="900">
      <c r="A900" s="301"/>
      <c r="B900" s="301"/>
      <c r="C900" s="301"/>
      <c r="D900" s="301"/>
      <c r="E900" s="359"/>
      <c r="F900" s="359"/>
    </row>
    <row r="901">
      <c r="A901" s="301"/>
      <c r="B901" s="301"/>
      <c r="C901" s="301"/>
      <c r="D901" s="301"/>
      <c r="E901" s="359"/>
      <c r="F901" s="359"/>
    </row>
    <row r="902">
      <c r="A902" s="301"/>
      <c r="B902" s="301"/>
      <c r="C902" s="301"/>
      <c r="D902" s="301"/>
      <c r="E902" s="359"/>
      <c r="F902" s="359"/>
    </row>
    <row r="903">
      <c r="A903" s="301"/>
      <c r="B903" s="301"/>
      <c r="C903" s="301"/>
      <c r="D903" s="301"/>
      <c r="E903" s="359"/>
      <c r="F903" s="359"/>
    </row>
    <row r="904">
      <c r="A904" s="301"/>
      <c r="B904" s="301"/>
      <c r="C904" s="301"/>
      <c r="D904" s="301"/>
      <c r="E904" s="359"/>
      <c r="F904" s="359"/>
    </row>
    <row r="905">
      <c r="A905" s="301"/>
      <c r="B905" s="301"/>
      <c r="C905" s="301"/>
      <c r="D905" s="301"/>
      <c r="E905" s="359"/>
      <c r="F905" s="359"/>
    </row>
    <row r="906">
      <c r="A906" s="301"/>
      <c r="B906" s="301"/>
      <c r="C906" s="301"/>
      <c r="D906" s="301"/>
      <c r="E906" s="359"/>
      <c r="F906" s="359"/>
    </row>
    <row r="907">
      <c r="A907" s="301"/>
      <c r="B907" s="301"/>
      <c r="C907" s="301"/>
      <c r="D907" s="301"/>
      <c r="E907" s="359"/>
      <c r="F907" s="359"/>
    </row>
    <row r="908">
      <c r="A908" s="301"/>
      <c r="B908" s="301"/>
      <c r="C908" s="301"/>
      <c r="D908" s="301"/>
      <c r="E908" s="359"/>
      <c r="F908" s="359"/>
    </row>
    <row r="909">
      <c r="A909" s="301"/>
      <c r="B909" s="301"/>
      <c r="C909" s="301"/>
      <c r="D909" s="301"/>
      <c r="E909" s="359"/>
      <c r="F909" s="359"/>
    </row>
    <row r="910">
      <c r="A910" s="301"/>
      <c r="B910" s="301"/>
      <c r="C910" s="301"/>
      <c r="D910" s="301"/>
      <c r="E910" s="359"/>
      <c r="F910" s="359"/>
    </row>
    <row r="911">
      <c r="A911" s="301"/>
      <c r="B911" s="301"/>
      <c r="C911" s="301"/>
      <c r="D911" s="301"/>
      <c r="E911" s="359"/>
      <c r="F911" s="359"/>
    </row>
    <row r="912">
      <c r="A912" s="301"/>
      <c r="B912" s="301"/>
      <c r="C912" s="301"/>
      <c r="D912" s="301"/>
      <c r="E912" s="359"/>
      <c r="F912" s="359"/>
    </row>
    <row r="913">
      <c r="A913" s="301"/>
      <c r="B913" s="301"/>
      <c r="C913" s="301"/>
      <c r="D913" s="301"/>
      <c r="E913" s="359"/>
      <c r="F913" s="359"/>
    </row>
    <row r="914">
      <c r="A914" s="301"/>
      <c r="B914" s="301"/>
      <c r="C914" s="301"/>
      <c r="D914" s="301"/>
      <c r="E914" s="359"/>
      <c r="F914" s="359"/>
    </row>
    <row r="915">
      <c r="A915" s="301"/>
      <c r="B915" s="301"/>
      <c r="C915" s="301"/>
      <c r="D915" s="301"/>
      <c r="E915" s="359"/>
      <c r="F915" s="359"/>
    </row>
    <row r="916">
      <c r="A916" s="301"/>
      <c r="B916" s="301"/>
      <c r="C916" s="301"/>
      <c r="D916" s="301"/>
      <c r="E916" s="359"/>
      <c r="F916" s="359"/>
    </row>
    <row r="917">
      <c r="A917" s="301"/>
      <c r="B917" s="301"/>
      <c r="C917" s="301"/>
      <c r="D917" s="301"/>
      <c r="E917" s="359"/>
      <c r="F917" s="359"/>
    </row>
    <row r="918">
      <c r="A918" s="301"/>
      <c r="B918" s="301"/>
      <c r="C918" s="301"/>
      <c r="D918" s="301"/>
      <c r="E918" s="359"/>
      <c r="F918" s="359"/>
    </row>
    <row r="919">
      <c r="A919" s="301"/>
      <c r="B919" s="301"/>
      <c r="C919" s="301"/>
      <c r="D919" s="301"/>
      <c r="E919" s="359"/>
      <c r="F919" s="359"/>
    </row>
    <row r="920">
      <c r="A920" s="301"/>
      <c r="B920" s="301"/>
      <c r="C920" s="301"/>
      <c r="D920" s="301"/>
      <c r="E920" s="359"/>
      <c r="F920" s="359"/>
    </row>
    <row r="921">
      <c r="A921" s="301"/>
      <c r="B921" s="301"/>
      <c r="C921" s="301"/>
      <c r="D921" s="301"/>
      <c r="E921" s="359"/>
      <c r="F921" s="359"/>
    </row>
    <row r="922">
      <c r="A922" s="301"/>
      <c r="B922" s="301"/>
      <c r="C922" s="301"/>
      <c r="D922" s="301"/>
      <c r="E922" s="359"/>
      <c r="F922" s="359"/>
    </row>
    <row r="923">
      <c r="A923" s="301"/>
      <c r="B923" s="301"/>
      <c r="C923" s="301"/>
      <c r="D923" s="301"/>
      <c r="E923" s="359"/>
      <c r="F923" s="359"/>
    </row>
    <row r="924">
      <c r="A924" s="301"/>
      <c r="B924" s="301"/>
      <c r="C924" s="301"/>
      <c r="D924" s="301"/>
      <c r="E924" s="359"/>
      <c r="F924" s="359"/>
    </row>
    <row r="925">
      <c r="A925" s="301"/>
      <c r="B925" s="301"/>
      <c r="C925" s="301"/>
      <c r="D925" s="301"/>
      <c r="E925" s="359"/>
      <c r="F925" s="359"/>
    </row>
    <row r="926">
      <c r="A926" s="301"/>
      <c r="B926" s="301"/>
      <c r="C926" s="301"/>
      <c r="D926" s="301"/>
      <c r="E926" s="359"/>
      <c r="F926" s="359"/>
    </row>
    <row r="927">
      <c r="A927" s="301"/>
      <c r="B927" s="301"/>
      <c r="C927" s="301"/>
      <c r="D927" s="301"/>
      <c r="E927" s="359"/>
      <c r="F927" s="359"/>
    </row>
    <row r="928">
      <c r="A928" s="301"/>
      <c r="B928" s="301"/>
      <c r="C928" s="301"/>
      <c r="D928" s="301"/>
      <c r="E928" s="359"/>
      <c r="F928" s="359"/>
    </row>
    <row r="929">
      <c r="A929" s="301"/>
      <c r="B929" s="301"/>
      <c r="C929" s="301"/>
      <c r="D929" s="301"/>
      <c r="E929" s="359"/>
      <c r="F929" s="359"/>
    </row>
    <row r="930">
      <c r="A930" s="301"/>
      <c r="B930" s="301"/>
      <c r="C930" s="301"/>
      <c r="D930" s="301"/>
      <c r="E930" s="359"/>
      <c r="F930" s="359"/>
    </row>
    <row r="931">
      <c r="A931" s="301"/>
      <c r="B931" s="301"/>
      <c r="C931" s="301"/>
      <c r="D931" s="301"/>
      <c r="E931" s="359"/>
      <c r="F931" s="359"/>
    </row>
    <row r="932">
      <c r="A932" s="301"/>
      <c r="B932" s="301"/>
      <c r="C932" s="301"/>
      <c r="D932" s="301"/>
      <c r="E932" s="359"/>
      <c r="F932" s="359"/>
    </row>
    <row r="933">
      <c r="A933" s="301"/>
      <c r="B933" s="301"/>
      <c r="C933" s="301"/>
      <c r="D933" s="301"/>
      <c r="E933" s="359"/>
      <c r="F933" s="359"/>
    </row>
    <row r="934">
      <c r="A934" s="301"/>
      <c r="B934" s="301"/>
      <c r="C934" s="301"/>
      <c r="D934" s="301"/>
      <c r="E934" s="359"/>
      <c r="F934" s="359"/>
    </row>
    <row r="935">
      <c r="A935" s="301"/>
      <c r="B935" s="301"/>
      <c r="C935" s="301"/>
      <c r="D935" s="301"/>
      <c r="E935" s="359"/>
      <c r="F935" s="359"/>
    </row>
    <row r="936">
      <c r="A936" s="301"/>
      <c r="B936" s="301"/>
      <c r="C936" s="301"/>
      <c r="D936" s="301"/>
      <c r="E936" s="359"/>
      <c r="F936" s="359"/>
    </row>
    <row r="937">
      <c r="A937" s="301"/>
      <c r="B937" s="301"/>
      <c r="C937" s="301"/>
      <c r="D937" s="301"/>
      <c r="E937" s="359"/>
      <c r="F937" s="359"/>
    </row>
    <row r="938">
      <c r="A938" s="301"/>
      <c r="B938" s="301"/>
      <c r="C938" s="301"/>
      <c r="D938" s="301"/>
      <c r="E938" s="359"/>
      <c r="F938" s="359"/>
    </row>
    <row r="939">
      <c r="A939" s="301"/>
      <c r="B939" s="301"/>
      <c r="C939" s="301"/>
      <c r="D939" s="301"/>
      <c r="E939" s="359"/>
      <c r="F939" s="359"/>
    </row>
    <row r="940">
      <c r="A940" s="301"/>
      <c r="B940" s="301"/>
      <c r="C940" s="301"/>
      <c r="D940" s="301"/>
      <c r="E940" s="359"/>
      <c r="F940" s="359"/>
    </row>
    <row r="941">
      <c r="A941" s="301"/>
      <c r="B941" s="301"/>
      <c r="C941" s="301"/>
      <c r="D941" s="301"/>
      <c r="E941" s="359"/>
      <c r="F941" s="359"/>
    </row>
    <row r="942">
      <c r="A942" s="301"/>
      <c r="B942" s="301"/>
      <c r="C942" s="301"/>
      <c r="D942" s="301"/>
      <c r="E942" s="359"/>
      <c r="F942" s="359"/>
    </row>
    <row r="943">
      <c r="A943" s="301"/>
      <c r="B943" s="301"/>
      <c r="C943" s="301"/>
      <c r="D943" s="301"/>
      <c r="E943" s="359"/>
      <c r="F943" s="359"/>
    </row>
    <row r="944">
      <c r="A944" s="301"/>
      <c r="B944" s="301"/>
      <c r="C944" s="301"/>
      <c r="D944" s="301"/>
      <c r="E944" s="359"/>
      <c r="F944" s="359"/>
    </row>
    <row r="945">
      <c r="A945" s="301"/>
      <c r="B945" s="301"/>
      <c r="C945" s="301"/>
      <c r="D945" s="301"/>
      <c r="E945" s="359"/>
      <c r="F945" s="359"/>
    </row>
    <row r="946">
      <c r="A946" s="301"/>
      <c r="B946" s="301"/>
      <c r="C946" s="301"/>
      <c r="D946" s="301"/>
      <c r="E946" s="359"/>
      <c r="F946" s="359"/>
    </row>
    <row r="947">
      <c r="A947" s="301"/>
      <c r="B947" s="301"/>
      <c r="C947" s="301"/>
      <c r="D947" s="301"/>
      <c r="E947" s="359"/>
      <c r="F947" s="359"/>
    </row>
    <row r="948">
      <c r="A948" s="301"/>
      <c r="B948" s="301"/>
      <c r="C948" s="301"/>
      <c r="D948" s="301"/>
      <c r="E948" s="359"/>
      <c r="F948" s="359"/>
    </row>
    <row r="949">
      <c r="A949" s="301"/>
      <c r="B949" s="301"/>
      <c r="C949" s="301"/>
      <c r="D949" s="301"/>
      <c r="E949" s="359"/>
      <c r="F949" s="359"/>
    </row>
    <row r="950">
      <c r="A950" s="301"/>
      <c r="B950" s="301"/>
      <c r="C950" s="301"/>
      <c r="D950" s="301"/>
      <c r="E950" s="359"/>
      <c r="F950" s="359"/>
    </row>
    <row r="951">
      <c r="A951" s="301"/>
      <c r="B951" s="301"/>
      <c r="C951" s="301"/>
      <c r="D951" s="301"/>
      <c r="E951" s="359"/>
      <c r="F951" s="359"/>
    </row>
    <row r="952">
      <c r="A952" s="301"/>
      <c r="B952" s="301"/>
      <c r="C952" s="301"/>
      <c r="D952" s="301"/>
      <c r="E952" s="359"/>
      <c r="F952" s="359"/>
    </row>
    <row r="953">
      <c r="A953" s="301"/>
      <c r="B953" s="301"/>
      <c r="C953" s="301"/>
      <c r="D953" s="301"/>
      <c r="E953" s="359"/>
      <c r="F953" s="359"/>
    </row>
    <row r="954">
      <c r="A954" s="301"/>
      <c r="B954" s="301"/>
      <c r="C954" s="301"/>
      <c r="D954" s="301"/>
      <c r="E954" s="359"/>
      <c r="F954" s="359"/>
    </row>
    <row r="955">
      <c r="A955" s="301"/>
      <c r="B955" s="301"/>
      <c r="C955" s="301"/>
      <c r="D955" s="301"/>
      <c r="E955" s="359"/>
      <c r="F955" s="359"/>
    </row>
    <row r="956">
      <c r="A956" s="301"/>
      <c r="B956" s="301"/>
      <c r="C956" s="301"/>
      <c r="D956" s="301"/>
      <c r="E956" s="359"/>
      <c r="F956" s="359"/>
    </row>
    <row r="957">
      <c r="A957" s="301"/>
      <c r="B957" s="301"/>
      <c r="C957" s="301"/>
      <c r="D957" s="301"/>
      <c r="E957" s="359"/>
      <c r="F957" s="359"/>
    </row>
    <row r="958">
      <c r="A958" s="301"/>
      <c r="B958" s="301"/>
      <c r="C958" s="301"/>
      <c r="D958" s="301"/>
      <c r="E958" s="359"/>
      <c r="F958" s="359"/>
    </row>
    <row r="959">
      <c r="A959" s="301"/>
      <c r="B959" s="301"/>
      <c r="C959" s="301"/>
      <c r="D959" s="301"/>
      <c r="E959" s="359"/>
      <c r="F959" s="359"/>
    </row>
    <row r="960">
      <c r="A960" s="301"/>
      <c r="B960" s="301"/>
      <c r="C960" s="301"/>
      <c r="D960" s="301"/>
      <c r="E960" s="359"/>
      <c r="F960" s="359"/>
    </row>
    <row r="961">
      <c r="A961" s="301"/>
      <c r="B961" s="301"/>
      <c r="C961" s="301"/>
      <c r="D961" s="301"/>
      <c r="E961" s="359"/>
      <c r="F961" s="359"/>
    </row>
    <row r="962">
      <c r="A962" s="301"/>
      <c r="B962" s="301"/>
      <c r="C962" s="301"/>
      <c r="D962" s="301"/>
      <c r="E962" s="359"/>
      <c r="F962" s="359"/>
    </row>
    <row r="963">
      <c r="A963" s="301"/>
      <c r="B963" s="301"/>
      <c r="C963" s="301"/>
      <c r="D963" s="301"/>
      <c r="E963" s="359"/>
      <c r="F963" s="359"/>
    </row>
    <row r="964">
      <c r="A964" s="301"/>
      <c r="B964" s="301"/>
      <c r="C964" s="301"/>
      <c r="D964" s="301"/>
      <c r="E964" s="359"/>
      <c r="F964" s="359"/>
    </row>
    <row r="965">
      <c r="A965" s="301"/>
      <c r="B965" s="301"/>
      <c r="C965" s="301"/>
      <c r="D965" s="301"/>
      <c r="E965" s="359"/>
      <c r="F965" s="359"/>
    </row>
    <row r="966">
      <c r="A966" s="301"/>
      <c r="B966" s="301"/>
      <c r="C966" s="301"/>
      <c r="D966" s="301"/>
      <c r="E966" s="359"/>
      <c r="F966" s="359"/>
    </row>
    <row r="967">
      <c r="A967" s="301"/>
      <c r="B967" s="301"/>
      <c r="C967" s="301"/>
      <c r="D967" s="301"/>
      <c r="E967" s="359"/>
      <c r="F967" s="359"/>
    </row>
    <row r="968">
      <c r="A968" s="301"/>
      <c r="B968" s="301"/>
      <c r="C968" s="301"/>
      <c r="D968" s="301"/>
      <c r="E968" s="359"/>
      <c r="F968" s="359"/>
    </row>
    <row r="969">
      <c r="A969" s="301"/>
      <c r="B969" s="301"/>
      <c r="C969" s="301"/>
      <c r="D969" s="301"/>
      <c r="E969" s="359"/>
      <c r="F969" s="359"/>
    </row>
    <row r="970">
      <c r="A970" s="301"/>
      <c r="B970" s="301"/>
      <c r="C970" s="301"/>
      <c r="D970" s="301"/>
      <c r="E970" s="359"/>
      <c r="F970" s="359"/>
    </row>
    <row r="971">
      <c r="A971" s="301"/>
      <c r="B971" s="301"/>
      <c r="C971" s="301"/>
      <c r="D971" s="301"/>
      <c r="E971" s="359"/>
      <c r="F971" s="359"/>
    </row>
    <row r="972">
      <c r="A972" s="301"/>
      <c r="B972" s="301"/>
      <c r="C972" s="301"/>
      <c r="D972" s="301"/>
      <c r="E972" s="359"/>
      <c r="F972" s="359"/>
    </row>
    <row r="973">
      <c r="A973" s="301"/>
      <c r="B973" s="301"/>
      <c r="C973" s="301"/>
      <c r="D973" s="301"/>
      <c r="E973" s="359"/>
      <c r="F973" s="359"/>
    </row>
    <row r="974">
      <c r="A974" s="301"/>
      <c r="B974" s="301"/>
      <c r="C974" s="301"/>
      <c r="D974" s="301"/>
      <c r="E974" s="359"/>
      <c r="F974" s="359"/>
    </row>
    <row r="975">
      <c r="A975" s="301"/>
      <c r="B975" s="301"/>
      <c r="C975" s="301"/>
      <c r="D975" s="301"/>
      <c r="E975" s="359"/>
      <c r="F975" s="359"/>
    </row>
    <row r="976">
      <c r="A976" s="301"/>
      <c r="B976" s="301"/>
      <c r="C976" s="301"/>
      <c r="D976" s="301"/>
      <c r="E976" s="359"/>
      <c r="F976" s="359"/>
    </row>
    <row r="977">
      <c r="A977" s="301"/>
      <c r="B977" s="301"/>
      <c r="C977" s="301"/>
      <c r="D977" s="301"/>
      <c r="E977" s="359"/>
      <c r="F977" s="359"/>
    </row>
    <row r="978">
      <c r="A978" s="301"/>
      <c r="B978" s="301"/>
      <c r="C978" s="301"/>
      <c r="D978" s="301"/>
      <c r="E978" s="359"/>
      <c r="F978" s="359"/>
    </row>
    <row r="979">
      <c r="A979" s="301"/>
      <c r="B979" s="301"/>
      <c r="C979" s="301"/>
      <c r="D979" s="301"/>
      <c r="E979" s="359"/>
      <c r="F979" s="359"/>
    </row>
    <row r="980">
      <c r="A980" s="301"/>
      <c r="B980" s="301"/>
      <c r="C980" s="301"/>
      <c r="D980" s="301"/>
      <c r="E980" s="359"/>
      <c r="F980" s="359"/>
    </row>
    <row r="981">
      <c r="A981" s="301"/>
      <c r="B981" s="301"/>
      <c r="C981" s="301"/>
      <c r="D981" s="301"/>
      <c r="E981" s="359"/>
      <c r="F981" s="359"/>
    </row>
    <row r="982">
      <c r="A982" s="301"/>
      <c r="B982" s="301"/>
      <c r="C982" s="301"/>
      <c r="D982" s="301"/>
      <c r="E982" s="359"/>
      <c r="F982" s="359"/>
    </row>
    <row r="983">
      <c r="A983" s="301"/>
      <c r="B983" s="301"/>
      <c r="C983" s="301"/>
      <c r="D983" s="301"/>
      <c r="E983" s="359"/>
      <c r="F983" s="359"/>
    </row>
    <row r="984">
      <c r="A984" s="301"/>
      <c r="B984" s="301"/>
      <c r="C984" s="301"/>
      <c r="D984" s="301"/>
      <c r="E984" s="359"/>
      <c r="F984" s="359"/>
    </row>
    <row r="985">
      <c r="A985" s="301"/>
      <c r="B985" s="301"/>
      <c r="C985" s="301"/>
      <c r="D985" s="301"/>
      <c r="E985" s="359"/>
      <c r="F985" s="359"/>
    </row>
    <row r="986">
      <c r="A986" s="301"/>
      <c r="B986" s="301"/>
      <c r="C986" s="301"/>
      <c r="D986" s="301"/>
      <c r="E986" s="359"/>
      <c r="F986" s="359"/>
    </row>
    <row r="987">
      <c r="A987" s="301"/>
      <c r="B987" s="301"/>
      <c r="C987" s="301"/>
      <c r="D987" s="301"/>
      <c r="E987" s="359"/>
      <c r="F987" s="359"/>
    </row>
    <row r="988">
      <c r="A988" s="301"/>
      <c r="B988" s="301"/>
      <c r="C988" s="301"/>
      <c r="D988" s="301"/>
      <c r="E988" s="359"/>
      <c r="F988" s="359"/>
    </row>
    <row r="989">
      <c r="A989" s="301"/>
      <c r="B989" s="301"/>
      <c r="C989" s="301"/>
      <c r="D989" s="301"/>
      <c r="E989" s="359"/>
      <c r="F989" s="359"/>
    </row>
    <row r="990">
      <c r="A990" s="301"/>
      <c r="B990" s="301"/>
      <c r="C990" s="301"/>
      <c r="D990" s="301"/>
      <c r="E990" s="359"/>
      <c r="F990" s="359"/>
    </row>
    <row r="991">
      <c r="A991" s="301"/>
      <c r="B991" s="301"/>
      <c r="C991" s="301"/>
      <c r="D991" s="301"/>
      <c r="E991" s="359"/>
      <c r="F991" s="359"/>
    </row>
  </sheetData>
  <mergeCells count="56">
    <mergeCell ref="A171:F171"/>
    <mergeCell ref="A175:F175"/>
    <mergeCell ref="A178:F178"/>
    <mergeCell ref="A181:F181"/>
    <mergeCell ref="A185:F185"/>
    <mergeCell ref="A135:F135"/>
    <mergeCell ref="A137:F137"/>
    <mergeCell ref="H137:M137"/>
    <mergeCell ref="A138:F138"/>
    <mergeCell ref="H138:M138"/>
    <mergeCell ref="A154:F154"/>
    <mergeCell ref="A155:F155"/>
    <mergeCell ref="A1:F1"/>
    <mergeCell ref="A2:F2"/>
    <mergeCell ref="A3:F3"/>
    <mergeCell ref="A4:C4"/>
    <mergeCell ref="A5:A7"/>
    <mergeCell ref="E5:F5"/>
    <mergeCell ref="A8:F8"/>
    <mergeCell ref="A64:F64"/>
    <mergeCell ref="A68:E68"/>
    <mergeCell ref="A70:F70"/>
    <mergeCell ref="A79:F79"/>
    <mergeCell ref="A82:F82"/>
    <mergeCell ref="A84:F84"/>
    <mergeCell ref="A86:F86"/>
    <mergeCell ref="A90:F90"/>
    <mergeCell ref="A92:F92"/>
    <mergeCell ref="A93:F93"/>
    <mergeCell ref="H106:M106"/>
    <mergeCell ref="O106:T106"/>
    <mergeCell ref="V106:AA106"/>
    <mergeCell ref="O107:T107"/>
    <mergeCell ref="A106:F106"/>
    <mergeCell ref="A110:E110"/>
    <mergeCell ref="H110:M110"/>
    <mergeCell ref="O110:T110"/>
    <mergeCell ref="V110:AA110"/>
    <mergeCell ref="A112:F112"/>
    <mergeCell ref="O114:T114"/>
    <mergeCell ref="H127:M127"/>
    <mergeCell ref="V127:AA127"/>
    <mergeCell ref="O116:T116"/>
    <mergeCell ref="O119:T119"/>
    <mergeCell ref="O122:T122"/>
    <mergeCell ref="A124:F124"/>
    <mergeCell ref="H124:M124"/>
    <mergeCell ref="V124:AA124"/>
    <mergeCell ref="A127:F127"/>
    <mergeCell ref="A129:F129"/>
    <mergeCell ref="H129:M129"/>
    <mergeCell ref="V129:AA129"/>
    <mergeCell ref="A131:F131"/>
    <mergeCell ref="H131:M131"/>
    <mergeCell ref="V131:AA131"/>
    <mergeCell ref="H135:M13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