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198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19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121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1.09.25" sheetId="1" r:id="rId5"/>
    <sheet state="visible" name="22.09.25" sheetId="2" r:id="rId6"/>
    <sheet state="visible" name="23.09.25" sheetId="3" r:id="rId7"/>
    <sheet state="visible" name="24.09.25" sheetId="4" r:id="rId8"/>
    <sheet state="visible" name="25.09.25" sheetId="5" r:id="rId9"/>
    <sheet state="visible" name="26.09.25" sheetId="6" r:id="rId10"/>
    <sheet state="visible" name="27.09.25" sheetId="7" r:id="rId11"/>
    <sheet state="visible" name="28.09.25" sheetId="8" r:id="rId12"/>
    <sheet state="visible" name="29.09.25" sheetId="9" r:id="rId13"/>
    <sheet state="visible" name="30.09.25" sheetId="10" r:id="rId14"/>
    <sheet state="visible" name="OCTUBRE" sheetId="11" r:id="rId15"/>
    <sheet state="visible" name="01.10.25" sheetId="12" r:id="rId16"/>
    <sheet state="visible" name="02.10.25" sheetId="13" r:id="rId17"/>
    <sheet state="visible" name="03.10.25" sheetId="14" r:id="rId18"/>
    <sheet state="visible" name="04.10.25" sheetId="15" r:id="rId19"/>
    <sheet state="visible" name="05.10.25" sheetId="16" r:id="rId20"/>
    <sheet state="visible" name="06.10.25" sheetId="17" r:id="rId21"/>
    <sheet state="visible" name="07.10.25" sheetId="18" r:id="rId22"/>
    <sheet state="visible" name="08.10.25" sheetId="19" r:id="rId23"/>
    <sheet state="visible" name="09.10.25" sheetId="20" r:id="rId24"/>
    <sheet state="visible" name="10.10.25" sheetId="21" r:id="rId25"/>
    <sheet state="visible" name="11.10.25" sheetId="22" r:id="rId26"/>
    <sheet state="visible" name="12.10.25" sheetId="23" r:id="rId27"/>
    <sheet state="visible" name="13.10.25" sheetId="24" r:id="rId28"/>
    <sheet state="visible" name="14.10.25" sheetId="25" r:id="rId29"/>
    <sheet state="visible" name="15.10.25" sheetId="26" r:id="rId30"/>
    <sheet state="visible" name="16.10.25" sheetId="27" r:id="rId31"/>
    <sheet state="visible" name="17.10.25" sheetId="28" r:id="rId32"/>
    <sheet state="visible" name="18.10.25" sheetId="29" r:id="rId33"/>
    <sheet state="visible" name="19.10.25" sheetId="30" r:id="rId34"/>
    <sheet state="visible" name="20.10.25" sheetId="31" r:id="rId35"/>
    <sheet state="visible" name="21.10.25" sheetId="32" r:id="rId36"/>
    <sheet state="visible" name="22.10.25" sheetId="33" r:id="rId37"/>
    <sheet state="visible" name="23.10.25" sheetId="34" r:id="rId38"/>
    <sheet state="visible" name="24.10.25" sheetId="35" r:id="rId39"/>
    <sheet state="visible" name="25.10.25" sheetId="36" r:id="rId40"/>
    <sheet state="visible" name="26.10.25" sheetId="37" r:id="rId41"/>
    <sheet state="visible" name="27.10.25" sheetId="38" r:id="rId42"/>
    <sheet state="visible" name="28.10.25" sheetId="39" r:id="rId43"/>
    <sheet state="visible" name="29.10.25" sheetId="40" r:id="rId44"/>
    <sheet state="visible" name="30.10.25" sheetId="41" r:id="rId45"/>
    <sheet state="visible" name="31.10.25" sheetId="42" r:id="rId46"/>
    <sheet state="visible" name="NOVIEMBRE" sheetId="43" r:id="rId47"/>
    <sheet state="visible" name="01.11.25" sheetId="44" r:id="rId48"/>
    <sheet state="visible" name="02.11.25" sheetId="45" r:id="rId49"/>
    <sheet state="visible" name="03.11.25" sheetId="46" r:id="rId50"/>
    <sheet state="visible" name="04.11.25" sheetId="47" r:id="rId51"/>
    <sheet state="visible" name="05.11.25" sheetId="48" r:id="rId52"/>
    <sheet state="visible" name="06.11.25" sheetId="49" r:id="rId53"/>
    <sheet state="visible" name="07.11.25" sheetId="50" r:id="rId54"/>
    <sheet state="visible" name="08.11.25" sheetId="51" r:id="rId55"/>
    <sheet state="visible" name="09.11.25" sheetId="52" r:id="rId56"/>
    <sheet state="visible" name="10.11.25" sheetId="53" r:id="rId57"/>
    <sheet state="visible" name="11.11.25" sheetId="54" r:id="rId58"/>
    <sheet state="visible" name="12.11.25" sheetId="55" r:id="rId59"/>
    <sheet state="visible" name="13.11.25" sheetId="56" r:id="rId60"/>
    <sheet state="visible" name="14.11.25" sheetId="57" r:id="rId61"/>
    <sheet state="visible" name="15.11.25" sheetId="58" r:id="rId62"/>
    <sheet state="visible" name="16.11.25" sheetId="59" r:id="rId63"/>
    <sheet state="visible" name="17.11.25" sheetId="60" r:id="rId64"/>
    <sheet state="visible" name="18.11.25" sheetId="61" r:id="rId65"/>
    <sheet state="visible" name="19.11.25" sheetId="62" r:id="rId66"/>
    <sheet state="visible" name="20.11.25" sheetId="63" r:id="rId67"/>
    <sheet state="visible" name="21.11.25" sheetId="64" r:id="rId68"/>
    <sheet state="visible" name="22.11.25" sheetId="65" r:id="rId69"/>
    <sheet state="visible" name="23.11.25" sheetId="66" r:id="rId70"/>
    <sheet state="visible" name="24.11.25" sheetId="67" r:id="rId71"/>
    <sheet state="visible" name="25.11.25" sheetId="68" r:id="rId72"/>
    <sheet state="visible" name="26.11.25" sheetId="69" r:id="rId73"/>
    <sheet state="visible" name="27.11.25" sheetId="70" r:id="rId74"/>
    <sheet state="visible" name="28.11.25" sheetId="71" r:id="rId75"/>
    <sheet state="visible" name="29.11.25" sheetId="72" r:id="rId76"/>
    <sheet state="visible" name="30.11.25" sheetId="73" r:id="rId77"/>
    <sheet state="visible" name="DICIEMBRE" sheetId="74" r:id="rId78"/>
    <sheet state="visible" name="01.12.25" sheetId="75" r:id="rId79"/>
    <sheet state="visible" name="02.12.25" sheetId="76" r:id="rId80"/>
    <sheet state="visible" name="03.12.25" sheetId="77" r:id="rId81"/>
    <sheet state="visible" name="04.12.25" sheetId="78" r:id="rId82"/>
    <sheet state="visible" name="05.12.25" sheetId="79" r:id="rId83"/>
    <sheet state="visible" name="06.12.25" sheetId="80" r:id="rId84"/>
    <sheet state="visible" name="07.12.25" sheetId="81" r:id="rId85"/>
    <sheet state="visible" name="08.12.25" sheetId="82" r:id="rId86"/>
    <sheet state="visible" name="09.12.25" sheetId="83" r:id="rId87"/>
    <sheet state="visible" name="10.12.25" sheetId="84" r:id="rId88"/>
    <sheet state="visible" name="11.12.25" sheetId="85" r:id="rId89"/>
    <sheet state="visible" name="12.12.25" sheetId="86" r:id="rId90"/>
    <sheet state="visible" name="13.12.25" sheetId="87" r:id="rId91"/>
    <sheet state="visible" name="14.12.25" sheetId="88" r:id="rId92"/>
    <sheet state="visible" name="15.12.25" sheetId="89" r:id="rId93"/>
    <sheet state="visible" name="16.12.25" sheetId="90" r:id="rId94"/>
    <sheet state="visible" name="17.12.25" sheetId="91" r:id="rId95"/>
    <sheet state="visible" name="18.12.25" sheetId="92" r:id="rId96"/>
    <sheet state="visible" name="19.12.25" sheetId="93" r:id="rId97"/>
    <sheet state="visible" name="20.12.25" sheetId="94" r:id="rId98"/>
    <sheet state="visible" name="21.12.25" sheetId="95" r:id="rId99"/>
    <sheet state="visible" name="22.12.25" sheetId="96" r:id="rId100"/>
    <sheet state="visible" name="23.12.25" sheetId="97" r:id="rId101"/>
    <sheet state="visible" name="24.12.25" sheetId="98" r:id="rId102"/>
    <sheet state="visible" name="25.12.25" sheetId="99" r:id="rId103"/>
    <sheet state="visible" name="26.12.25" sheetId="100" r:id="rId104"/>
    <sheet state="visible" name="27.12.25" sheetId="101" r:id="rId105"/>
    <sheet state="visible" name="29.12.25" sheetId="102" r:id="rId106"/>
    <sheet state="visible" name="28.12.25" sheetId="103" r:id="rId107"/>
    <sheet state="visible" name="30.12.25" sheetId="104" r:id="rId108"/>
    <sheet state="visible" name="31.12.25" sheetId="105" r:id="rId109"/>
    <sheet state="visible" name="ENERO 2026 " sheetId="106" r:id="rId110"/>
    <sheet state="visible" name="01.01.26" sheetId="107" r:id="rId111"/>
    <sheet state="visible" name="02.01.26" sheetId="108" r:id="rId112"/>
    <sheet state="visible" name="03.01.26" sheetId="109" r:id="rId113"/>
    <sheet state="visible" name="04.01.26" sheetId="110" r:id="rId114"/>
    <sheet state="visible" name="05.01.26" sheetId="111" r:id="rId115"/>
    <sheet state="visible" name="06.01.25" sheetId="112" r:id="rId116"/>
    <sheet state="visible" name="07.01.26" sheetId="113" r:id="rId117"/>
    <sheet state="visible" name="08.01.26" sheetId="114" r:id="rId118"/>
    <sheet state="visible" name="09.01.26" sheetId="115" r:id="rId119"/>
    <sheet state="visible" name="10.01.26" sheetId="116" r:id="rId120"/>
    <sheet state="visible" name="11.01.26" sheetId="117" r:id="rId121"/>
    <sheet state="visible" name="12.01.26" sheetId="118" r:id="rId122"/>
    <sheet state="visible" name="13.01.26" sheetId="119" r:id="rId123"/>
    <sheet state="visible" name="14.01.26" sheetId="120" r:id="rId124"/>
    <sheet state="visible" name="15.01.26" sheetId="121" r:id="rId125"/>
    <sheet state="visible" name="16.01.26" sheetId="122" r:id="rId126"/>
    <sheet state="visible" name="17.01.26" sheetId="123" r:id="rId127"/>
    <sheet state="visible" name="18.01.26" sheetId="124" r:id="rId128"/>
    <sheet state="visible" name="19.01.26" sheetId="125" r:id="rId129"/>
    <sheet state="visible" name="20.01.26" sheetId="126" r:id="rId130"/>
    <sheet state="visible" name="21.01.26" sheetId="127" r:id="rId131"/>
    <sheet state="visible" name="22.01.26" sheetId="128" r:id="rId132"/>
    <sheet state="visible" name="23.01.26" sheetId="129" r:id="rId133"/>
    <sheet state="visible" name="24.01.26" sheetId="130" r:id="rId134"/>
    <sheet state="visible" name="25.01.26" sheetId="131" r:id="rId135"/>
    <sheet state="visible" name="26.01.26" sheetId="132" r:id="rId136"/>
    <sheet state="visible" name="27.01.26" sheetId="133" r:id="rId137"/>
    <sheet state="visible" name="28.01.26" sheetId="134" r:id="rId138"/>
    <sheet state="visible" name="29.01.26" sheetId="135" r:id="rId139"/>
    <sheet state="visible" name="30.01.26" sheetId="136" r:id="rId140"/>
    <sheet state="visible" name="31.01.26" sheetId="137" r:id="rId141"/>
    <sheet state="visible" name="FEBRERO" sheetId="138" r:id="rId142"/>
    <sheet state="visible" name="01.02.26" sheetId="139" r:id="rId143"/>
    <sheet state="visible" name="02.02.26" sheetId="140" r:id="rId144"/>
    <sheet state="visible" name="03.02.26" sheetId="141" r:id="rId145"/>
    <sheet state="visible" name="04.02.26" sheetId="142" r:id="rId146"/>
    <sheet state="visible" name="05.02.26" sheetId="143" r:id="rId147"/>
    <sheet state="visible" name="06.02.26" sheetId="144" r:id="rId148"/>
    <sheet state="visible" name="07.02.26" sheetId="145" r:id="rId149"/>
    <sheet state="visible" name="08.02.26" sheetId="146" r:id="rId150"/>
    <sheet state="visible" name="09.02.26" sheetId="147" r:id="rId151"/>
    <sheet state="visible" name="10.02.26" sheetId="148" r:id="rId152"/>
    <sheet state="visible" name="11.02.26" sheetId="149" r:id="rId153"/>
    <sheet state="visible" name="12.02.26" sheetId="150" r:id="rId154"/>
    <sheet state="visible" name="13.02.26" sheetId="151" r:id="rId155"/>
    <sheet state="visible" name="14.02.26" sheetId="152" r:id="rId156"/>
    <sheet state="visible" name="15.02.26" sheetId="153" r:id="rId157"/>
    <sheet state="visible" name="16.02.26" sheetId="154" r:id="rId158"/>
    <sheet state="visible" name="17.02.26" sheetId="155" r:id="rId159"/>
    <sheet state="visible" name="18.02.26" sheetId="156" r:id="rId160"/>
    <sheet state="visible" name="19.02.26" sheetId="157" r:id="rId161"/>
    <sheet state="visible" name="20.02.26" sheetId="158" r:id="rId162"/>
    <sheet state="visible" name="21.02.26" sheetId="159" r:id="rId163"/>
    <sheet state="visible" name="22.02.26" sheetId="160" r:id="rId164"/>
    <sheet state="visible" name="23.02.26" sheetId="161" r:id="rId165"/>
    <sheet state="visible" name="24.02.26" sheetId="162" r:id="rId166"/>
    <sheet state="visible" name="25.02.26" sheetId="163" r:id="rId167"/>
    <sheet state="visible" name="26.02.26" sheetId="164" r:id="rId168"/>
    <sheet state="visible" name="27.02.26" sheetId="165" r:id="rId169"/>
    <sheet state="visible" name="28.02.26" sheetId="166" r:id="rId170"/>
    <sheet state="visible" name="29.02.26" sheetId="167" r:id="rId171"/>
    <sheet state="visible" name="MAR 31" sheetId="168" r:id="rId172"/>
    <sheet state="visible" name="ABRI 1" sheetId="169" r:id="rId173"/>
    <sheet state="visible" name="ABRIL 2 " sheetId="170" r:id="rId174"/>
    <sheet state="visible" name="ABRIL 4" sheetId="171" r:id="rId175"/>
    <sheet state="visible" name="ABRIL 5" sheetId="172" r:id="rId176"/>
    <sheet state="visible" name="ABRIL 6 " sheetId="173" r:id="rId177"/>
    <sheet state="visible" name="ABRIL 7" sheetId="174" r:id="rId178"/>
    <sheet state="visible" name="ABRIL 8" sheetId="175" r:id="rId179"/>
    <sheet state="visible" name="ABRIL9" sheetId="176" r:id="rId180"/>
    <sheet state="visible" name="ABRIL 10" sheetId="177" r:id="rId181"/>
    <sheet state="visible" name="ABRIL 11" sheetId="178" r:id="rId182"/>
    <sheet state="visible" name="ABRIL12" sheetId="179" r:id="rId183"/>
    <sheet state="visible" name="ABRIL13" sheetId="180" r:id="rId184"/>
    <sheet state="visible" name="ABRIL 14" sheetId="181" r:id="rId185"/>
    <sheet state="visible" name="ABRIL15" sheetId="182" r:id="rId186"/>
    <sheet state="visible" name="ABRIL16" sheetId="183" r:id="rId187"/>
    <sheet state="visible" name="ABRIL17" sheetId="184" r:id="rId188"/>
    <sheet state="visible" name="ABRIL18" sheetId="185" r:id="rId189"/>
    <sheet state="visible" name="ABRIL19" sheetId="186" r:id="rId190"/>
    <sheet state="visible" name="ABRIL20" sheetId="187" r:id="rId191"/>
    <sheet state="visible" name="ABRIL21" sheetId="188" r:id="rId192"/>
    <sheet state="visible" name="ABRIL22" sheetId="189" r:id="rId193"/>
    <sheet state="visible" name="ABRIL23" sheetId="190" r:id="rId194"/>
    <sheet state="visible" name="ABRIL24" sheetId="191" r:id="rId195"/>
    <sheet state="visible" name="ABRIL25" sheetId="192" r:id="rId196"/>
    <sheet state="visible" name="ABRIL26" sheetId="193" r:id="rId197"/>
    <sheet state="visible" name="ABRIL27" sheetId="194" r:id="rId198"/>
    <sheet state="visible" name="ABRIL3" sheetId="195" r:id="rId199"/>
    <sheet state="visible" name="ABRIL28" sheetId="196" r:id="rId200"/>
    <sheet state="visible" name="ABRIL29" sheetId="197" r:id="rId201"/>
    <sheet state="visible" name="ABRIL30" sheetId="198" r:id="rId202"/>
  </sheets>
  <definedNames>
    <definedName hidden="1" localSheetId="8" name="_xlnm._FilterDatabase">'29.09.25'!$A$1:$K$57</definedName>
  </definedNames>
  <calcPr/>
</workbook>
</file>

<file path=xl/sharedStrings.xml><?xml version="1.0" encoding="utf-8"?>
<sst xmlns="http://schemas.openxmlformats.org/spreadsheetml/2006/main" count="15149" uniqueCount="614">
  <si>
    <t>ENTRADAS</t>
  </si>
  <si>
    <t>SALDO INICIAL</t>
  </si>
  <si>
    <t>INGRESOS</t>
  </si>
  <si>
    <t>TOTAL</t>
  </si>
  <si>
    <t>VENTA</t>
  </si>
  <si>
    <t>MENU</t>
  </si>
  <si>
    <t>MERMA/ VARIOS</t>
  </si>
  <si>
    <t>SALDO FINAL</t>
  </si>
  <si>
    <t>OBSERVACION</t>
  </si>
  <si>
    <t>TAMALES</t>
  </si>
  <si>
    <t>AJI DE GALLINA</t>
  </si>
  <si>
    <t>HUMITAS</t>
  </si>
  <si>
    <t>AJIACO DE CUY(1/2 CUY) C/ARROZ</t>
  </si>
  <si>
    <t>PAPA RELLENA</t>
  </si>
  <si>
    <t>ARROZ C/MARISCOS</t>
  </si>
  <si>
    <t xml:space="preserve">SE MERMO 2 PAPA RELLENAS </t>
  </si>
  <si>
    <t>SANGRECITA</t>
  </si>
  <si>
    <t>ARROZ C/PATO</t>
  </si>
  <si>
    <t>ARROZ C/PATO DESHUESADO</t>
  </si>
  <si>
    <t>MOLLEJITA</t>
  </si>
  <si>
    <t>ASADO DE RES CON ARROZ Y PURE</t>
  </si>
  <si>
    <t>PATITA</t>
  </si>
  <si>
    <t>BISTEC DE LOMO FINO A LO POBRE</t>
  </si>
  <si>
    <t>CECINA</t>
  </si>
  <si>
    <t>CABRITO C/ARROZ FRIJOL Y YUCA</t>
  </si>
  <si>
    <t>ADOBO</t>
  </si>
  <si>
    <t>CABRITO DESHUESADO</t>
  </si>
  <si>
    <t>SANCOCHADO</t>
  </si>
  <si>
    <t>CARNE DE CERDO ADOBADA</t>
  </si>
  <si>
    <t>SHAMBAR</t>
  </si>
  <si>
    <t>CAUSA DE POLLO</t>
  </si>
  <si>
    <t>CALDO DE GALLINA</t>
  </si>
  <si>
    <t>CEVICHE DE LENGUADO</t>
  </si>
  <si>
    <t>GUISOS</t>
  </si>
  <si>
    <t>CORVINA GUISADA C/E CHOCLO</t>
  </si>
  <si>
    <t>ASADO</t>
  </si>
  <si>
    <t>ENSALADA MIXTA PERSONAL</t>
  </si>
  <si>
    <t>CUY</t>
  </si>
  <si>
    <t>FETUCCINI AL P.C/ MILANESA</t>
  </si>
  <si>
    <t>ALBONDIGA</t>
  </si>
  <si>
    <t>FILETE DE POLLO A LA PLANCHA</t>
  </si>
  <si>
    <t>ARROZ C. PATO</t>
  </si>
  <si>
    <t>LENGUADO A LA MEUNIERE</t>
  </si>
  <si>
    <t>CABRITO NORMAL</t>
  </si>
  <si>
    <t>LENGUADO A LA PLANCHA CON ARROZ</t>
  </si>
  <si>
    <t>LENGUADO A LO MACHO CON YUCA</t>
  </si>
  <si>
    <t>PATO ESTOFADO</t>
  </si>
  <si>
    <t>SE PASO 10 PRESAS PARA ARROZ CON PATO</t>
  </si>
  <si>
    <t>LOMO A LAS 3 PIMIENTAS</t>
  </si>
  <si>
    <t>PEPIAN</t>
  </si>
  <si>
    <t>LOMO SALTADO A NUESTRO ESTILO</t>
  </si>
  <si>
    <t>CORVINA GUISADA</t>
  </si>
  <si>
    <t>LOMO FINO EN SALSA D CHAMPIÑONES</t>
  </si>
  <si>
    <t>FRITURAS</t>
  </si>
  <si>
    <t>LOMO SALTADO C/ARROZ</t>
  </si>
  <si>
    <t>LOMO SALTADO</t>
  </si>
  <si>
    <t>MOLLEJITAS GUISADAS</t>
  </si>
  <si>
    <t>FILETE DE POLLO CARTA</t>
  </si>
  <si>
    <t>MILANESA CARTA</t>
  </si>
  <si>
    <t>PATITA EN FIAMBRE</t>
  </si>
  <si>
    <t>BISTEC CARTA</t>
  </si>
  <si>
    <t>PATO ESTOFADO C/ARROZ Y FRIJOL</t>
  </si>
  <si>
    <t>CHICHARRON DE POLLO</t>
  </si>
  <si>
    <t>PATO ESTOFADO DESHUESADO</t>
  </si>
  <si>
    <t>PESCADOS Y MARISCOS</t>
  </si>
  <si>
    <t>PEPIAN DE PAVO</t>
  </si>
  <si>
    <t>LENGUADO</t>
  </si>
  <si>
    <t>PICARONES C/ MIEL DE HIGO</t>
  </si>
  <si>
    <t>CORVINA</t>
  </si>
  <si>
    <t>PIQUEO DOÑA FRESIA</t>
  </si>
  <si>
    <t>PULPO</t>
  </si>
  <si>
    <t>PULPO ANTICUCHERO 250G</t>
  </si>
  <si>
    <t>CAMARON</t>
  </si>
  <si>
    <t>SANGRECITA C/YUCA</t>
  </si>
  <si>
    <t>MIXTURA</t>
  </si>
  <si>
    <t>TACU TACU C/ CABRITO DESHUESADO</t>
  </si>
  <si>
    <t>TOLLO</t>
  </si>
  <si>
    <t>TACU TACU C/ LOMO SALTADO</t>
  </si>
  <si>
    <t>LANGOSTINO</t>
  </si>
  <si>
    <t>TRIO DE CAUSAS</t>
  </si>
  <si>
    <t>LECHE DE TIGRE</t>
  </si>
  <si>
    <t>MILANESA DE POLLO</t>
  </si>
  <si>
    <t>CAUSA DE PULPO</t>
  </si>
  <si>
    <t>CEVICHE MIXTO</t>
  </si>
  <si>
    <t>CEVICHE PESCA DEL DIA</t>
  </si>
  <si>
    <t>ALBONDIGA CON ARROZ</t>
  </si>
  <si>
    <t>LENGUADO O CORVINA FRITA C/ARROZ Y YUCA</t>
  </si>
  <si>
    <t>CAUSA EN SALSA ACEVICHADA</t>
  </si>
  <si>
    <t>CHICHARRON DE LANGOSTINO</t>
  </si>
  <si>
    <t>CHICHARRON DE LENGUADO</t>
  </si>
  <si>
    <t>CHUPE DE CORVINA</t>
  </si>
  <si>
    <t>CORVINA SUDADA</t>
  </si>
  <si>
    <t>DIETA DE POLLO</t>
  </si>
  <si>
    <t>FETUCCINE A LA H.C/ MILANESA</t>
  </si>
  <si>
    <t>FETUCCINE A LA H.C/BISTEC DE LOMO FINO</t>
  </si>
  <si>
    <t>FETUCCINE A LA H.C/ASADO</t>
  </si>
  <si>
    <t>FETUCCINE A LO ALFRE.C/BISTEC</t>
  </si>
  <si>
    <t>FETUCCINE AL P.C/BIESTEC DE LOMO 250 G</t>
  </si>
  <si>
    <t>FETUCCINE AL P.C/ASADO DE RES</t>
  </si>
  <si>
    <t>FETUCCINE A LO ALFRE.C/MILANESA</t>
  </si>
  <si>
    <t>LENGUADO APANADO C/ARROZ Y FRIJOL</t>
  </si>
  <si>
    <t>LENGUADO ESCABECHADO C/ARROZ Y CAMOTE</t>
  </si>
  <si>
    <t>RISOTTO A LA H. C/MILANESA DE POLLO</t>
  </si>
  <si>
    <t>SALTADO MAR Y TIERRA</t>
  </si>
  <si>
    <t>TACU TACU C/ PATO ESTOF. DESHUESADO</t>
  </si>
  <si>
    <t>TACU TACU C/LENGUADO EN SALSA DE MARISCOS</t>
  </si>
  <si>
    <t>TACU TACU CON BISTEC DE LOMO FINO</t>
  </si>
  <si>
    <t>FETUCCINI A LA H.C/ FILETE DE POLLO</t>
  </si>
  <si>
    <t>CAUSA DE LA CASA</t>
  </si>
  <si>
    <t>KARDEX COCINA - FECHA 22.09.25</t>
  </si>
  <si>
    <t>MAL ELABORADAS</t>
  </si>
  <si>
    <t>CAUSA DE LOMO FINO SALTADO</t>
  </si>
  <si>
    <t>CECINAS DE LOMO C/YUCA</t>
  </si>
  <si>
    <t>FETUCCINI A LA H.C/ LOMO SALTADO</t>
  </si>
  <si>
    <t xml:space="preserve">RESESERVA </t>
  </si>
  <si>
    <t>PORCIÓN DE FETUCCINI A LA HUANCAÍNA</t>
  </si>
  <si>
    <t>PASA PARA PATO ESTOFADO</t>
  </si>
  <si>
    <t>TIRADITO DE LENGUADO A LAS DOS CREMAS</t>
  </si>
  <si>
    <t>CHICHARRON DE LANGOSTINOS</t>
  </si>
  <si>
    <t>1/2 LECHE DE TIGRE</t>
  </si>
  <si>
    <t>1/2 PATITA EN FIAMBRE</t>
  </si>
  <si>
    <t>BISTEC DE LOMO FINO A LA PLANCHA</t>
  </si>
  <si>
    <t>CHICHARRON MIXTO DE MARISCOS</t>
  </si>
  <si>
    <t>KARDEX COCINA - FECHA 23.09.25</t>
  </si>
  <si>
    <t xml:space="preserve">SE ENVIO A SAN ANDRES </t>
  </si>
  <si>
    <t>CHAUFA DE MARISCOS</t>
  </si>
  <si>
    <t>FETUCCINI A LA H.C/ MILANESA</t>
  </si>
  <si>
    <t>FETUCCINI A LO ALFR.C/ FILETE DE POLLO</t>
  </si>
  <si>
    <t>DESCARTE MAL ESTADO</t>
  </si>
  <si>
    <t>FETUCCINI A LO ALFR.C/ BISTEC APANADO</t>
  </si>
  <si>
    <t>FETUCCINI A LO ALFR.C/ BISTEC DE LOMO</t>
  </si>
  <si>
    <t>FETUCCINI AL P.C/ ASADO DE RES</t>
  </si>
  <si>
    <t>FETUCCINI AL P.C/ BISTEC APANADO</t>
  </si>
  <si>
    <t>PAPA A LA HUANCAINA</t>
  </si>
  <si>
    <t>PIQUEO FRUTOS DEL MAR</t>
  </si>
  <si>
    <t>PORCION DE ARROZ</t>
  </si>
  <si>
    <t>TIRADITO A LAS TRES CREMAS</t>
  </si>
  <si>
    <t>CAUSA DE LANGOSTINOS</t>
  </si>
  <si>
    <t>CAUSA DE PULPO AL OLIVO</t>
  </si>
  <si>
    <t>LENGUADO O CORVINA FRITA EN S/LANGOSTINOS</t>
  </si>
  <si>
    <t>KARDEX COCINA - FECHA 24.09.25</t>
  </si>
  <si>
    <t>SE ENVIO A SAN ANDRES</t>
  </si>
  <si>
    <t>CEVICHE PESCA DEL DÌA</t>
  </si>
  <si>
    <t>CHAUFA DE LENGUADO</t>
  </si>
  <si>
    <t>CHICHARRON DE POLLO C/ PAPAS FRITAS</t>
  </si>
  <si>
    <t>SE DESHUESO PORQUE LAS PRESAS ESTABAN MUY CHICAS</t>
  </si>
  <si>
    <t>ENSALADA DE PALTA</t>
  </si>
  <si>
    <t>LENGUADO O SIMILAR AL AJO C/ARROZ</t>
  </si>
  <si>
    <t>PALTA A LA REINA</t>
  </si>
  <si>
    <t xml:space="preserve">SE UTIZO MAS POR UN RECLAMO DEL CLIENTE </t>
  </si>
  <si>
    <t>SANCOCHADO 450g.</t>
  </si>
  <si>
    <t>KARDEX COCINA - FECHA 25.09.25</t>
  </si>
  <si>
    <t xml:space="preserve">MUY AGUADO </t>
  </si>
  <si>
    <t>PASA PARA EL PATO ESTOFADO</t>
  </si>
  <si>
    <t>ENSALADA CÉSAR</t>
  </si>
  <si>
    <t>HUEVO FRITO</t>
  </si>
  <si>
    <t xml:space="preserve">SE PASO PARA CHICHARRON DE POLLO </t>
  </si>
  <si>
    <t>PARIHUELA DE MARISCOS</t>
  </si>
  <si>
    <t>PULPO AL OLIVO 200G</t>
  </si>
  <si>
    <t>TACU TACU C/ BISTEC A LO POBRE</t>
  </si>
  <si>
    <t>TAMAL DE LA CASA CON ZARZA CRIOLLA</t>
  </si>
  <si>
    <t>RISOTTO A LA H. C/ LOMO SALTADO</t>
  </si>
  <si>
    <t>TACU TACU C/LOMO FINO EN SALSA DE LANGOSTINOS</t>
  </si>
  <si>
    <t>KARDEX COCINA - FECHA 26.09.25</t>
  </si>
  <si>
    <t xml:space="preserve"> SE ENVIO A SAN ANDRES </t>
  </si>
  <si>
    <t xml:space="preserve">SE DIO PARA EL MENU </t>
  </si>
  <si>
    <t>CHILCANO DE LENGUADO</t>
  </si>
  <si>
    <t>CUB DE NIÑOS S/ 36</t>
  </si>
  <si>
    <t>CUBIERTO CENA 47.50</t>
  </si>
  <si>
    <t>FETUCCINI AL P.C/ BISTEC DE LOMO 250 G</t>
  </si>
  <si>
    <t>JALEA MIXTA(pescado y mariscos)</t>
  </si>
  <si>
    <t>PORCION DE YUCA SANCOCHADA</t>
  </si>
  <si>
    <t>SERVICIO DJ</t>
  </si>
  <si>
    <t>KARDEX COCINA - FECHA 27.09.25</t>
  </si>
  <si>
    <t>MERMA</t>
  </si>
  <si>
    <t>ME ENVIO SAN ANDRES 3 CUYES</t>
  </si>
  <si>
    <t>FETUCCINI A LA H.C/ BISTEC DE LOMO FINO</t>
  </si>
  <si>
    <t>FETUCCINI AL P.C/ FILETE DE POLLO</t>
  </si>
  <si>
    <t xml:space="preserve">PASO A GUISOS </t>
  </si>
  <si>
    <t>HUMITA DOÑA FRESIA C/AJI DE GALLINA</t>
  </si>
  <si>
    <t>CHICHARRON PESCA DEL DÌA</t>
  </si>
  <si>
    <t>PORCION DE FRIJOL</t>
  </si>
  <si>
    <t>PORCION ESPESADO DE GARBANZO</t>
  </si>
  <si>
    <t>VARIOS (1/2 LOMO SALTADO)</t>
  </si>
  <si>
    <t>KARDEX COCINA - FECHA 28.09.25</t>
  </si>
  <si>
    <t>1/2 CHICHARRON DE LENGUADO</t>
  </si>
  <si>
    <t>CABRITO C/ TACU TACU</t>
  </si>
  <si>
    <t>CEVICHE MIXTO DE MARISCOS</t>
  </si>
  <si>
    <t xml:space="preserve">PASO PARA FILETE </t>
  </si>
  <si>
    <t xml:space="preserve">PASO PARA LOMO SALTADO </t>
  </si>
  <si>
    <t>ENSALADA DOÑA FRESIA</t>
  </si>
  <si>
    <t>FETUCCINI A LO ALFR.C/ MILANESA</t>
  </si>
  <si>
    <t>FETUCCINI AL P.C/ LOMO SALTADO</t>
  </si>
  <si>
    <t>LENGUADO A LA PLANCHA C/TACU TACU</t>
  </si>
  <si>
    <t>CEVICHE DE CAMARONES</t>
  </si>
  <si>
    <t>PICANTE DE CAMARÒN</t>
  </si>
  <si>
    <t>PORCION DE PURE</t>
  </si>
  <si>
    <t>KARDEX COCINA - FECHA 29.09.25</t>
  </si>
  <si>
    <t xml:space="preserve">MERMA </t>
  </si>
  <si>
    <t xml:space="preserve">MENU PERSONAL </t>
  </si>
  <si>
    <t xml:space="preserve">SE CONSIDERO PARA OTROS PLATOS , LA PRESA MUY PEQUEÑAS </t>
  </si>
  <si>
    <t xml:space="preserve">MERMA, MAL OLOR </t>
  </si>
  <si>
    <t>LOMO SALTADO A LO POBRE</t>
  </si>
  <si>
    <t xml:space="preserve">PASA PARA LOMO SALTADO </t>
  </si>
  <si>
    <t>PORC. JAMON SERRANO SHAMBAR</t>
  </si>
  <si>
    <t>PORCION DE CAMOTE SANCOCHADO</t>
  </si>
  <si>
    <t>PRESA DE ALBONDIGA</t>
  </si>
  <si>
    <t>BISTEC DE LOMO FINO APANADO</t>
  </si>
  <si>
    <t xml:space="preserve">PASA PARA PATO ESTOFAADO </t>
  </si>
  <si>
    <t xml:space="preserve">SE UTILIZO PARA COMPLETAR OTROS PLATOS LA PRESAS MUY PEQUEÑAS </t>
  </si>
  <si>
    <t xml:space="preserve">SE PASO PARA MILANESA </t>
  </si>
  <si>
    <t>KARDEX COCINA - FECHA 01.10.25</t>
  </si>
  <si>
    <t xml:space="preserve">MERMA, SE HABRIO </t>
  </si>
  <si>
    <t xml:space="preserve">SE ENVIO A SANA ANDRES </t>
  </si>
  <si>
    <t xml:space="preserve">MERMA, MUY DURA </t>
  </si>
  <si>
    <t>CREMA A LA HUANCAÍNA PORC.</t>
  </si>
  <si>
    <t xml:space="preserve">PASA PARA PATO ESTOFADO </t>
  </si>
  <si>
    <t>FETUCCINI A LO ALFR.C/ ASADO DE RES</t>
  </si>
  <si>
    <t xml:space="preserve">MERMA , CLIENTE LO DEVOLVIO POR ESTAR CRUDA </t>
  </si>
  <si>
    <t>FETUCCINI A LO ALFR.C/ LOMO SALTADO</t>
  </si>
  <si>
    <t>KARDEX COCINA - FECHA 02.10.25</t>
  </si>
  <si>
    <t xml:space="preserve">PASAN PARA EL PATO ESTOFADO </t>
  </si>
  <si>
    <t>TRILOGIA DE LECHES DE TIGRE</t>
  </si>
  <si>
    <t>YUCA FRITA PORCION</t>
  </si>
  <si>
    <t>KARDEX COCINA - FECHA 03.10.25</t>
  </si>
  <si>
    <t>1/2 CHAUFA DE POLLO</t>
  </si>
  <si>
    <t>CHICHARRON DE CERDO C/YUCA, CAMOTE FRITO Y ZARZA</t>
  </si>
  <si>
    <t>CUBIERTO ALMUERZO 40.50</t>
  </si>
  <si>
    <t>CUBIERTO CENA 33.50</t>
  </si>
  <si>
    <t>DERECHO DE RESERVA</t>
  </si>
  <si>
    <t xml:space="preserve">PASA PARA PATO ESTOFADO 4  ;3 SE ENVIO PARA SAN ANDRES </t>
  </si>
  <si>
    <t>FETUCCINI A LA H.C/ASADO DE RES</t>
  </si>
  <si>
    <t>LOMO FINO SALTADO AL JUGO</t>
  </si>
  <si>
    <t>PORC. DE CANCHA</t>
  </si>
  <si>
    <t>SANDWICH DE PAVO</t>
  </si>
  <si>
    <t>KARDEX COCINA - FECHA 04.10.25</t>
  </si>
  <si>
    <t>CUBIERTO ALMUERZO S/64.50</t>
  </si>
  <si>
    <t>MANTELES S/10.00</t>
  </si>
  <si>
    <t>COCTEL DE LANGOSTINOS</t>
  </si>
  <si>
    <t>PANQUEQUE C/MANJAR O MIEL DE HIGO</t>
  </si>
  <si>
    <t>KARDEX COCINA - FECHA 05.10.25</t>
  </si>
  <si>
    <t xml:space="preserve">MERMA , CLIENTE NO DE SEO ESTABA VINAGRADA </t>
  </si>
  <si>
    <t xml:space="preserve">SE TOMO PARA RESERVA </t>
  </si>
  <si>
    <t>KARDEX COCINA - FECHA 06.10.25</t>
  </si>
  <si>
    <t xml:space="preserve">MERMA , MAL PREPARADO LA MASA </t>
  </si>
  <si>
    <t xml:space="preserve">MERMA , MAL OLOR </t>
  </si>
  <si>
    <t>PORCION DE CHOCLO</t>
  </si>
  <si>
    <t>COCTEL DE CAMARON</t>
  </si>
  <si>
    <t>PORCIÓN DE AJÍ DE HUEVOS</t>
  </si>
  <si>
    <t>PORCION DE PAPAS FRITAS</t>
  </si>
  <si>
    <t>KARDEX COCINA - FECHA 07.10.25</t>
  </si>
  <si>
    <t xml:space="preserve">se paso para pato estofado </t>
  </si>
  <si>
    <t>KARDEX COCINA - FECHA 08.10.25</t>
  </si>
  <si>
    <t xml:space="preserve">merma , cliente dijo que estaba mal , 2 disgustacion </t>
  </si>
  <si>
    <t xml:space="preserve">SE PASA PARA EL ARROZ CON PATO </t>
  </si>
  <si>
    <t>FETUCCINI A LA H.C/ BISTEC APANADO</t>
  </si>
  <si>
    <t>Dieta personal menu</t>
  </si>
  <si>
    <t>POLLO SALTADO C/ ARROZ Y PAPAS FRITAS</t>
  </si>
  <si>
    <t>PORCION DE PLATANO FRITO</t>
  </si>
  <si>
    <t>TACU TACU C/ LENGUDO EN SALSA DE LANGOSTINOS</t>
  </si>
  <si>
    <t>KARDEX COCINA - FECHA 09.10.25</t>
  </si>
  <si>
    <t xml:space="preserve">MERMA , SE ABRIO  </t>
  </si>
  <si>
    <t xml:space="preserve">SE ENVIO PARA SAN ANDRES </t>
  </si>
  <si>
    <t>CAMARONES AL AJO</t>
  </si>
  <si>
    <t xml:space="preserve">SE ENVIO   A SAN ANDRES </t>
  </si>
  <si>
    <t>CUBIERTO CENA S/.92.50</t>
  </si>
  <si>
    <t xml:space="preserve">SE PASA PARA PATO ESTOFADO </t>
  </si>
  <si>
    <t xml:space="preserve">PASO PARA SUDADA </t>
  </si>
  <si>
    <t xml:space="preserve">MENU </t>
  </si>
  <si>
    <t>KARDEX COCINA - FECHA 10.10.25</t>
  </si>
  <si>
    <t xml:space="preserve">SE AGREGO A UNA CECINA , MUY POCA PORCION , NO ERA EL PESO </t>
  </si>
  <si>
    <t>PASA PARA PATO ESTOFADI</t>
  </si>
  <si>
    <t>SE TOMO PARA CHICHARRON DE ´POLLO</t>
  </si>
  <si>
    <t>POLLO SALTADO A LO POBRE</t>
  </si>
  <si>
    <t>KARDEX COCINA - FECHA 11.10.25</t>
  </si>
  <si>
    <t>MENU PERSONAL</t>
  </si>
  <si>
    <t>KARDEX COCINA - FECHA 12.10.25</t>
  </si>
  <si>
    <t>CAUSA CRIOLLA C/PATO O CABRITO DESHUESADO</t>
  </si>
  <si>
    <t>FILETE DE POLLO EN SALSA D CHAMPIÑONES</t>
  </si>
  <si>
    <t>TALLARIN SALTADO C/ POLLO</t>
  </si>
  <si>
    <t>PORCION DE FETUCCINI AL PESTO Ó ALFREDO</t>
  </si>
  <si>
    <t>RISOTTO A LA H. C/ BISTEC DE LOMO</t>
  </si>
  <si>
    <t>KARDEX COCINA - FECHA 13.10.25</t>
  </si>
  <si>
    <t xml:space="preserve">se envio a san andres </t>
  </si>
  <si>
    <t>TACU TACU CON PATO ESTOFADO</t>
  </si>
  <si>
    <t xml:space="preserve">pasa para pato estofado </t>
  </si>
  <si>
    <t>KARDEX COCINA - FECHA 14.10.25</t>
  </si>
  <si>
    <t>ENSALADA DE VERDURAS COCIDAS</t>
  </si>
  <si>
    <t>RISOTTO A LA H. C/ LENGUADO A LA PLANCHA</t>
  </si>
  <si>
    <t>RISOTTO AL PESTO C/ BISTEC DE LOMO</t>
  </si>
  <si>
    <t>KARDEX COCINA - FECHA 15.10.25</t>
  </si>
  <si>
    <t xml:space="preserve">se agrego a un plato por poca porcion </t>
  </si>
  <si>
    <t>CHAUFA DE POLLO</t>
  </si>
  <si>
    <t xml:space="preserve">PULPO ANTICUCHERO </t>
  </si>
  <si>
    <t>PRESA DE BISTEC</t>
  </si>
  <si>
    <t>KARDEX COCINA - FECHA 16.10.25</t>
  </si>
  <si>
    <t xml:space="preserve">pasan para pato estofado </t>
  </si>
  <si>
    <t>PRESA DE CABRITO</t>
  </si>
  <si>
    <t>KARDEX COCINA - FECHA 17.10.25</t>
  </si>
  <si>
    <t xml:space="preserve">merma, salio tibia , liente pidio cambio </t>
  </si>
  <si>
    <t xml:space="preserve">se mermo, y tenin mal olor y estaban duras </t>
  </si>
  <si>
    <t xml:space="preserve">se dio para el menu  personal </t>
  </si>
  <si>
    <t xml:space="preserve">se utilio para la reserva </t>
  </si>
  <si>
    <t>se utilizo para la reserva</t>
  </si>
  <si>
    <t>FILETE DE POLLO A LO POBRE</t>
  </si>
  <si>
    <t>RISOTTO FRUTOS DEL MAR</t>
  </si>
  <si>
    <t>KARDEX COCINA - FECHA 18.10.25</t>
  </si>
  <si>
    <t xml:space="preserve">merma, se abrieron </t>
  </si>
  <si>
    <t xml:space="preserve">s envio a san andres </t>
  </si>
  <si>
    <t xml:space="preserve">paso para sudada </t>
  </si>
  <si>
    <t>KARDEX COCINA - FECHA 19.10.25</t>
  </si>
  <si>
    <t xml:space="preserve">se merma, se abrieron </t>
  </si>
  <si>
    <t xml:space="preserve">2 se envio a san andres , 1 se dio como menu </t>
  </si>
  <si>
    <t>BISTEC ENCEBOLLADO</t>
  </si>
  <si>
    <t xml:space="preserve">reserva </t>
  </si>
  <si>
    <t>RISOTTO A LA H. C/ FILETE DE POLLO</t>
  </si>
  <si>
    <t>KARDEX COCINA - FECHA 20.10.25</t>
  </si>
  <si>
    <t xml:space="preserve">menu personal </t>
  </si>
  <si>
    <t xml:space="preserve">paso para </t>
  </si>
  <si>
    <t>KARDEX COCINA - FECHA 21.10.25</t>
  </si>
  <si>
    <t>CHUPE DE CAMARONES</t>
  </si>
  <si>
    <t>PORCION DE LOMO SALTADO</t>
  </si>
  <si>
    <t>PRESA DE CUY (1/2)</t>
  </si>
  <si>
    <t>PORCION DE PAPA SANCOCHADA</t>
  </si>
  <si>
    <t>KARDEX COCINA - FECHA 22.10.25</t>
  </si>
  <si>
    <t>KARDEX COCINA - FECHA 23.10.25</t>
  </si>
  <si>
    <t>ENSALADA MIXTA GRANDE</t>
  </si>
  <si>
    <t>MOVILIDAD S/ 11.00</t>
  </si>
  <si>
    <t>PRESA DE CORVINA GUISADA</t>
  </si>
  <si>
    <t>KARDEX COCINA - FECHA 24.10.25</t>
  </si>
  <si>
    <t>1/2 PORCION DE SANGRECITA</t>
  </si>
  <si>
    <t>CUBIERTO ALMUERZO S/ 49.50</t>
  </si>
  <si>
    <t>FUENTE DE CEVICHE DE CORVINA O LENGUADO</t>
  </si>
  <si>
    <t>KARDEX COCINA - FECHA 25.10.25</t>
  </si>
  <si>
    <t>LENGUADO O CORVINA FRITA EN S/MARISCOS</t>
  </si>
  <si>
    <t>KARDEX COCINA - FECHA 26.10.25</t>
  </si>
  <si>
    <t>KARDEX COCINA - FECHA 27.10.25</t>
  </si>
  <si>
    <t>ENSALADA CAPRESE</t>
  </si>
  <si>
    <t>KARDEX COCINA - FECHA 28.10.25</t>
  </si>
  <si>
    <t>KARDEX COCINA - FECHA 29.10.25</t>
  </si>
  <si>
    <t>LENGUADO O CORVINA ENCEBOLLADA</t>
  </si>
  <si>
    <t>PRESA DE FILETE DE POLLO</t>
  </si>
  <si>
    <t>KARDEX COCINA - FECHA 30.10.25</t>
  </si>
  <si>
    <t>FETUCCINI C/VERDURAS Y CHAMPIÑONES</t>
  </si>
  <si>
    <t>KARDEX COCINA - FECHA 31.10.25</t>
  </si>
  <si>
    <t>CUB. ALMUERZO S.74.50</t>
  </si>
  <si>
    <t>HUEVO DURO</t>
  </si>
  <si>
    <t>KARDEX COCINA - FECHA01.11.25</t>
  </si>
  <si>
    <t>KARDEX COCINA - FECHA02.11.25</t>
  </si>
  <si>
    <t>KARDEX COCINA - FECHA03.11.25</t>
  </si>
  <si>
    <t>KARDEX COCINA - FECHA04.11.25</t>
  </si>
  <si>
    <t>KARDEX COCINA - FECHA05.11.25</t>
  </si>
  <si>
    <t>KARDEX COCINA - FECHA06.11.25</t>
  </si>
  <si>
    <t>KARDEX COCINA - FECHA07.11.25</t>
  </si>
  <si>
    <t>KARDEX COCINA - FECHA08.11.25</t>
  </si>
  <si>
    <t>KARDEX COCINA - FECHA09.11.25</t>
  </si>
  <si>
    <t xml:space="preserve"> </t>
  </si>
  <si>
    <t>KARDEX COCINA - FECHA17.11.25</t>
  </si>
  <si>
    <t>KARDEX COCINA - FECHA18.11.25</t>
  </si>
  <si>
    <t>KARDEX COCINA - FECHA19.11.25</t>
  </si>
  <si>
    <t>KARDEX COCINA - FECHA20.11.25</t>
  </si>
  <si>
    <t>KARDEX COCINA - FECHA21.11.25</t>
  </si>
  <si>
    <t>KARDEX COCINA - FECHA22.11.25</t>
  </si>
  <si>
    <t>KARDEX COCINA - FECHA23.11.25</t>
  </si>
  <si>
    <t>KARDEX COCINA - FECHA24.11.25</t>
  </si>
  <si>
    <t>KARDEX COCINA - FECHA25.11.25</t>
  </si>
  <si>
    <t>KARDEX COCINA - FECHA26.11.25</t>
  </si>
  <si>
    <t xml:space="preserve">    </t>
  </si>
  <si>
    <t>KARDEX COCINA - FECHA28.11.25</t>
  </si>
  <si>
    <t>KARDEX COCINA - FECHA29.11.25</t>
  </si>
  <si>
    <t>KARDEX COCINA - FECHA30.11.25</t>
  </si>
  <si>
    <t>PATO ESTOFADO CON TACU TACU</t>
  </si>
  <si>
    <t>PRESA FILETE</t>
  </si>
  <si>
    <t>KARDEX COCINA - FECHA 01.12.25</t>
  </si>
  <si>
    <t>KARDEX COCINA - FECHA 02.12.25</t>
  </si>
  <si>
    <t>KARDEX COCINA - FECHA 03.12.25</t>
  </si>
  <si>
    <t>KARDEX COCINA - FECHA 04.12.25</t>
  </si>
  <si>
    <t>KARDEX COCINA - FECHA 05.12.25</t>
  </si>
  <si>
    <t>KARDEX COCINA - FECHA 06.12.25</t>
  </si>
  <si>
    <t>KARDEX COCINA - FECHA 07.12.25</t>
  </si>
  <si>
    <t>KARDEX COCINA - FECHA 08.12.25</t>
  </si>
  <si>
    <t>KARDEX COCINA - FECHA 09.12.25</t>
  </si>
  <si>
    <t>KARDEX COCINA - FECHA 10.12.25</t>
  </si>
  <si>
    <t>KARDEX COCINA - FECHA 11.12.25</t>
  </si>
  <si>
    <t>KARDEX COCINA - FECHA 12.12.25</t>
  </si>
  <si>
    <t>KARDEX COCINA - FECHA 13.12.25</t>
  </si>
  <si>
    <t>KARDEX COCINA - FECHA 14.12.25</t>
  </si>
  <si>
    <t>KARDEX COCINA - FECHA 15.12.25</t>
  </si>
  <si>
    <t>KARDEX COCINA - FECHA 16.12.25</t>
  </si>
  <si>
    <t>KARDEX COCINA - FECHA 17.12.25</t>
  </si>
  <si>
    <t>KARDEX COCINA - FECHA 18.12.25</t>
  </si>
  <si>
    <t>KARDEX COCINA - FECHA 19.12.25</t>
  </si>
  <si>
    <t>KARDEX COCINA - FECHA 20.12.25</t>
  </si>
  <si>
    <t>KARDEX COCINA - FECHA 21.12.25</t>
  </si>
  <si>
    <t>KARDEX COCINA - FECHA 22.12.25</t>
  </si>
  <si>
    <t>KARDEX COCINA - FECHA 23.12.25</t>
  </si>
  <si>
    <t>KARDEX COCINA - FECHA 24.12.25</t>
  </si>
  <si>
    <t>KARDEX COCINA - FECHA 25.12.25</t>
  </si>
  <si>
    <t>KARDEX COCINA - FECHA 26.12.25</t>
  </si>
  <si>
    <t>KARDEX COCINA - FECHA 27.12.25</t>
  </si>
  <si>
    <t>KARDEX COCINA - FECHA 29.12.25</t>
  </si>
  <si>
    <t>KARDEX COCINA - FECHA 28.12.25</t>
  </si>
  <si>
    <t>KARDEX COCINA - FECHA 30.12.25</t>
  </si>
  <si>
    <t>KARDEX COCINA - FECHA 31.12.25</t>
  </si>
  <si>
    <t>KARDEX COCINA - FECHA 01.01.25</t>
  </si>
  <si>
    <t>1/2 PORC. POLLO SALTADO CON ARROZ Y PAPAS FRITAS</t>
  </si>
  <si>
    <t>LENGUADO EN SALSA DE LANGOSTINOS</t>
  </si>
  <si>
    <t>PORCION DE ARROZ DE PEPIAN</t>
  </si>
  <si>
    <t>KARDEX COCINA - FECHA 02.01.25</t>
  </si>
  <si>
    <t xml:space="preserve">MUY CHICAS LA PRESAS PARA PATO ESTOFADO </t>
  </si>
  <si>
    <t>PASO PARA SUDADA</t>
  </si>
  <si>
    <t>KARDEX COCINA - FECHA 03.01.26</t>
  </si>
  <si>
    <t>1/2 AJI DE GALLINA</t>
  </si>
  <si>
    <t>MERMA , INGRESO 31.12.25</t>
  </si>
  <si>
    <t xml:space="preserve">MERMA, CLIENTE DEVOLVIO MUCHO PELO ,NO SE PODIA COMER </t>
  </si>
  <si>
    <t xml:space="preserve">PASA PARA PATO ESTOFADOS </t>
  </si>
  <si>
    <t xml:space="preserve">PURAS COSTILLA Y SE TOMO PARA DESHUESADO </t>
  </si>
  <si>
    <t xml:space="preserve">10 SE ENVIO AL CENTRO, 3 MUY PEQUENÑAS SE TOMO PARA COMPLETAR OTROS PLATOS </t>
  </si>
  <si>
    <t xml:space="preserve">PASA PARA EL CHICHARRON </t>
  </si>
  <si>
    <t>KARDEX COCINA - FECHA04.01.26</t>
  </si>
  <si>
    <t xml:space="preserve">se dio para el menu </t>
  </si>
  <si>
    <t xml:space="preserve">se utilizo porque las pressas estaban muy peueñas </t>
  </si>
  <si>
    <t xml:space="preserve">se utilizo para deshuesados </t>
  </si>
  <si>
    <t>se paso ulizo para pato deshuesado</t>
  </si>
  <si>
    <t xml:space="preserve">muy peueñas las presas se utilizo para completar </t>
  </si>
  <si>
    <t>paso para lomo saltado</t>
  </si>
  <si>
    <t>se utilso para completar un lenguado pequeño</t>
  </si>
  <si>
    <t>PORCION DE GARBANZO</t>
  </si>
  <si>
    <t>TACU TACU EN SALSA DE MARISCOS</t>
  </si>
  <si>
    <t>KARDEX COCINA - FECHA 05.01.26</t>
  </si>
  <si>
    <t xml:space="preserve"> MERMA   clienta devolvio porque estaba muy duro y sin sabor </t>
  </si>
  <si>
    <t>JAMON</t>
  </si>
  <si>
    <t>PELLEJO</t>
  </si>
  <si>
    <t xml:space="preserve">1 MERMA </t>
  </si>
  <si>
    <t xml:space="preserve">Pasa para pato estofado </t>
  </si>
  <si>
    <t>reserva</t>
  </si>
  <si>
    <t>KARDEX COCINA - FECHA 06.01.26</t>
  </si>
  <si>
    <t xml:space="preserve">se tomo para completar ´presas para deshuesado </t>
  </si>
  <si>
    <t xml:space="preserve">muy pequeña y de masiado cocinada </t>
  </si>
  <si>
    <t xml:space="preserve">se envio a san andre </t>
  </si>
  <si>
    <t>KARDEX COCINA - FECHA 07.01.26</t>
  </si>
  <si>
    <t xml:space="preserve">se dio para el personal MENU </t>
  </si>
  <si>
    <t xml:space="preserve"> se envio a san andres</t>
  </si>
  <si>
    <t xml:space="preserve">se utilizo para completar una presa que estuvo muy prqueña </t>
  </si>
  <si>
    <t>az</t>
  </si>
  <si>
    <t>PRESA DE ABODO DE CERDO</t>
  </si>
  <si>
    <t>KARDEX COCINA - FECHA 08.01.26</t>
  </si>
  <si>
    <t xml:space="preserve">merma, estaba muy dura </t>
  </si>
  <si>
    <t>CABRITO DESHUESADO c Tacu tacu</t>
  </si>
  <si>
    <t xml:space="preserve">merma , clienta no deseo , que estaba muy comdimentada </t>
  </si>
  <si>
    <t>pasan par el pato estofado</t>
  </si>
  <si>
    <t xml:space="preserve">se utilizo para completar los deshuesados </t>
  </si>
  <si>
    <t>ae utilizo en ves  de lenguado</t>
  </si>
  <si>
    <t>RISOTTO A LA H. C/ASADO</t>
  </si>
  <si>
    <t>KARDEX COCINA - FECHA 09.01.26</t>
  </si>
  <si>
    <t xml:space="preserve">ae dio en menu para el personal </t>
  </si>
  <si>
    <t xml:space="preserve">se encio a san andres </t>
  </si>
  <si>
    <t xml:space="preserve">se tomo para el menu </t>
  </si>
  <si>
    <t xml:space="preserve">se tomo completar una porcion de arroz con pato dehuesado, ya que la presa estaba muy pequeña </t>
  </si>
  <si>
    <t>KARDEX COCINA - FECHA 10.01.26</t>
  </si>
  <si>
    <t xml:space="preserve">se utilizo porque la presa estaba muy pequeña </t>
  </si>
  <si>
    <t>TACU TACU C/ LENGUADO A LO MACHO</t>
  </si>
  <si>
    <t>KARDEX COCINA - FECHA 11.01.26</t>
  </si>
  <si>
    <t>ARROZ C/LANGOSTINOS</t>
  </si>
  <si>
    <t>KARDEX COCINA - FECHA 12.01.26</t>
  </si>
  <si>
    <t>KARDEX COCINA - FECHA 13.01.26</t>
  </si>
  <si>
    <t>KARDEX COCINA - FECHA 14.01.26</t>
  </si>
  <si>
    <t>KARDEX COCINA - FECHA 15.01.26</t>
  </si>
  <si>
    <t>KARDEX COCINA - FECHA 16.01.26</t>
  </si>
  <si>
    <t>MAESTRO DE CEREMONIA</t>
  </si>
  <si>
    <t>KARDEX COCINA - FECHA 17.01.26</t>
  </si>
  <si>
    <t>KARDEX COCINA - FECHA 18.01.26</t>
  </si>
  <si>
    <t>KARDEX COCINA - FECHA 19.01.26</t>
  </si>
  <si>
    <t>KARDEX COCINA - FECHA 20.01.26</t>
  </si>
  <si>
    <t>KARDEX COCINA - FECHA 21.01.26</t>
  </si>
  <si>
    <t>KARDEX COCINA - FECHA 22.01.26</t>
  </si>
  <si>
    <t>KARDEX COCINA - FECHA 23.01.26</t>
  </si>
  <si>
    <t>PORCION DE TACU TACU</t>
  </si>
  <si>
    <t>KARDEX COCINA - FECHA 24.01.26</t>
  </si>
  <si>
    <t>KARDEX COCINA - FECHA 003.01.26</t>
  </si>
  <si>
    <t>CAUSA C/ PULPO ANTICUCHERO</t>
  </si>
  <si>
    <t xml:space="preserve">MUCHA COSTILAS Y POR ENDE REDUCE LA ACRDE DE LOS DEHUESA Y SE TOMA MAS COSTILLAS </t>
  </si>
  <si>
    <t xml:space="preserve">SE PASO PARA ARROZ CON PATO 2 PRESAS, 6 SE UTILISON PARA LOS DEHUESADOS YA QUE LLEGO LA PRESAS MUY COCINADAS </t>
  </si>
  <si>
    <t>PULPO AL OLIVO</t>
  </si>
  <si>
    <t>PULPO ANTICUCHERO</t>
  </si>
  <si>
    <t>PULPO(CAUSAS)</t>
  </si>
  <si>
    <t>MIXTURA(MARICOS)</t>
  </si>
  <si>
    <t>MIXTURA(CEVICHES</t>
  </si>
  <si>
    <t>LANGOSTINOS(MARISCOS)</t>
  </si>
  <si>
    <t>LANGOSTINO(CAUSA)</t>
  </si>
  <si>
    <t>TAPER DE VASO</t>
  </si>
  <si>
    <t>KARDEX COCINA - FECHA 02.02.26</t>
  </si>
  <si>
    <t xml:space="preserve">SE TOMO PARA COMPLETAR UNAS PRESAS PEQUEÑAS yy uno pasonpara pato estofado </t>
  </si>
  <si>
    <t xml:space="preserve">SE UTILIZO PARA EL PATO DESHUESA  PARA COMPLETAR PORCIONES </t>
  </si>
  <si>
    <t>KARDEX COCINA - FECHA 03.03.26</t>
  </si>
  <si>
    <t>menu</t>
  </si>
  <si>
    <t xml:space="preserve">costillas que se utilizo para deshuesado </t>
  </si>
  <si>
    <t xml:space="preserve">se tomo para completar presas muy pequeñas </t>
  </si>
  <si>
    <t>KARDEX COCINA - FECHA 04.02.26</t>
  </si>
  <si>
    <t>PORCION DE ARROZ VERDE</t>
  </si>
  <si>
    <t>KARDEX COCINA - FECHA 05.02.26</t>
  </si>
  <si>
    <t xml:space="preserve">AE UTILIZO PARA PIQUEOAS </t>
  </si>
  <si>
    <t>SE UTILIZO PARA PIQUEOS</t>
  </si>
  <si>
    <t xml:space="preserve">SE UTILZO PARA PIQUEO </t>
  </si>
  <si>
    <t xml:space="preserve">PASARON PARAA DESHUESDO,  MUCHAS COSTILLAS </t>
  </si>
  <si>
    <t>PASO PARA MILANESA }</t>
  </si>
  <si>
    <t xml:space="preserve">PASO PARA MARISCOS </t>
  </si>
  <si>
    <t>TORTILLA DE VERDURA C/ARROZ</t>
  </si>
  <si>
    <t>KARDEX COCINA - FECHA 06.02.26</t>
  </si>
  <si>
    <t xml:space="preserve">menu </t>
  </si>
  <si>
    <t xml:space="preserve">mema </t>
  </si>
  <si>
    <t xml:space="preserve">se utilizo para competar presas </t>
  </si>
  <si>
    <t>paso para chicharron de pollo</t>
  </si>
  <si>
    <t>KARDEX COCINA - FECHA 07.02.26</t>
  </si>
  <si>
    <t xml:space="preserve">son costillas se utilzo para el deshuesado </t>
  </si>
  <si>
    <t>se envio a san andres</t>
  </si>
  <si>
    <t>KARDEX COCINA - FECHA 08.02.26</t>
  </si>
  <si>
    <t>PRESA DE PATO</t>
  </si>
  <si>
    <t>KARDEX COCINA - FECHA 09.02.26</t>
  </si>
  <si>
    <t>LOMO FINO EN SALSA DE LANGOSTINOS</t>
  </si>
  <si>
    <t>KARDEX COCINA - FECHA 10.02.26</t>
  </si>
  <si>
    <t>KARDEX COCINA - FECHA 11.02.26</t>
  </si>
  <si>
    <t>RISOTO PESTO C/ FILETE DE POLLO</t>
  </si>
  <si>
    <t>TACU TACU C/ LOMO SALTADO A LO POBRE</t>
  </si>
  <si>
    <t>KARDEX COCINA - FECHA 12.02.26</t>
  </si>
  <si>
    <t>KARDEX COCINA - FECHA 13.02.26</t>
  </si>
  <si>
    <t>CAMOTE FRITO PORCION</t>
  </si>
  <si>
    <t>KARDEX COCINA - FECHA 14.02.26</t>
  </si>
  <si>
    <t>MEDALLON DE LOMO FINO A LA FLORENTINA 220 GR</t>
  </si>
  <si>
    <t>KARDEX COCINA - FECHA 15.02.26</t>
  </si>
  <si>
    <t>KARDEX COCINA - FECHA 16.02.26</t>
  </si>
  <si>
    <t>KARDEX COCINA - FECHA 17.02.26</t>
  </si>
  <si>
    <t>MILANESA DE POLLO A LO POBRE</t>
  </si>
  <si>
    <t>KARDEX COCINA - FECHA  18.02.26</t>
  </si>
  <si>
    <t>TACU TACU CON CORVINA O LENGUADO A LA PLANCHA</t>
  </si>
  <si>
    <t>KARDEX COCINA - FECHA 19.02.26</t>
  </si>
  <si>
    <t>KARDEX COCINA - FECHA 20.02.26</t>
  </si>
  <si>
    <t>CORVINA GUISADA C/ TACU TACU</t>
  </si>
  <si>
    <t>RISOTTO AL PESTO C/ LOMO SALTADO</t>
  </si>
  <si>
    <t>KARDEX COCINA - FECHA 22.02.26</t>
  </si>
  <si>
    <t>LENGUADO APANADO CON FETUCCINI AL PESTO</t>
  </si>
  <si>
    <t>KARDEX COCINA - FECHA 23.02.26</t>
  </si>
  <si>
    <t>KARDEX COCINA - FECHA 24.02.26</t>
  </si>
  <si>
    <t>KARDEX COCINA - FECHA 25.02.26</t>
  </si>
  <si>
    <t>Total Diario:</t>
  </si>
  <si>
    <t>KARDEX COCINA - FECHA 26.02.26</t>
  </si>
  <si>
    <t>RISOTTO AL PESTO CON LENGUADO A LA PLANCHA</t>
  </si>
  <si>
    <t>KARDEX COCINA - FECHA  27.02.26</t>
  </si>
  <si>
    <t>KARDEX COCINA - FECHA 30.03.26</t>
  </si>
  <si>
    <t>CARNE MOLIDA</t>
  </si>
  <si>
    <t>SA- 10 PRESAS</t>
  </si>
  <si>
    <t>PRESA</t>
  </si>
  <si>
    <t>MOVILIDAD S/ 18.00</t>
  </si>
  <si>
    <t>}</t>
  </si>
  <si>
    <t>KARDEX COCINA - FECHA 01.04.26</t>
  </si>
  <si>
    <t>presas para completar</t>
  </si>
  <si>
    <t>presa</t>
  </si>
  <si>
    <t>PORCION ESPESADO DE CHOCLO</t>
  </si>
  <si>
    <t>TIRADITO DE LENGUADO O SIMILAR</t>
  </si>
  <si>
    <t>KARDEX COCINA - FECHA 2.04.26</t>
  </si>
  <si>
    <t>&lt;</t>
  </si>
  <si>
    <t xml:space="preserve">para completar presas </t>
  </si>
  <si>
    <t>CAUSA EN LAPA</t>
  </si>
  <si>
    <t>SOPA TEOLOGA</t>
  </si>
  <si>
    <t>TACU TACU EN SALSA DE LANGOSTINOS</t>
  </si>
  <si>
    <t>KARDEX COCINA - FECHA 4.04.26</t>
  </si>
  <si>
    <t xml:space="preserve">SALIO ARROZ CON PATO EN ESTOFADOS </t>
  </si>
  <si>
    <t>CHICHARRÓN DE MARISCOS</t>
  </si>
  <si>
    <t>PORQUE EN EL CUADERNO QUEDAN 7???</t>
  </si>
  <si>
    <t xml:space="preserve">fallta 1.5 </t>
  </si>
  <si>
    <t xml:space="preserve">deberia quedar 14 a cocina le quedan </t>
  </si>
  <si>
    <t xml:space="preserve">deberian quedar 91.5 cabritos </t>
  </si>
  <si>
    <t>deberian quedar 23</t>
  </si>
  <si>
    <t>deberian quedar 2</t>
  </si>
  <si>
    <t>SOPA CRIOLLA CON LOMO FINO</t>
  </si>
  <si>
    <t>MOVILIDAD S/ 8.00</t>
  </si>
  <si>
    <t>TACU TACU C/ BISTEC APANADO</t>
  </si>
  <si>
    <t>2 NO FIGURAN EN SISTEMA, REVISAR</t>
  </si>
  <si>
    <t>2 SE MANDARON A SAN ANDRES</t>
  </si>
  <si>
    <t>1 ENSALADA CESAR</t>
  </si>
  <si>
    <t>1 NO FIGURA EN SISTEMA, POR REVISAR</t>
  </si>
  <si>
    <t>-</t>
  </si>
  <si>
    <t>SE MANDO A S.A</t>
  </si>
  <si>
    <t xml:space="preserve">POR HABILITAR </t>
  </si>
  <si>
    <t>LENGUADO EN SALSA DE CHAMPIÑONES</t>
  </si>
  <si>
    <t>1/2 PORC. CHICHARRON DE POLLO</t>
  </si>
  <si>
    <t>PRESA DE LENGUADO APANADO</t>
  </si>
  <si>
    <t>CEVICHE DE CORVINA</t>
  </si>
  <si>
    <t>KARDEX COCINA - FECHA 14.04.26</t>
  </si>
  <si>
    <t>BISTECK CARTA</t>
  </si>
  <si>
    <t>KARDEX COCINA - FECHA 15.04.26</t>
  </si>
  <si>
    <t>FETUCCINI C/ VERDURAS SALTEADAS</t>
  </si>
  <si>
    <t>KARDEX COCINA - FECHA 16.04.26</t>
  </si>
  <si>
    <t>KARDEX COCINA - FECHA 17.04.26</t>
  </si>
  <si>
    <t>KARDEX COCINA - FECHA 18.04.26</t>
  </si>
  <si>
    <t>KARDEX COCINA - FECHA 19.04.26</t>
  </si>
  <si>
    <t>KARDEX COCINA - FECHA 20.04.26</t>
  </si>
  <si>
    <t>KARDEX COCINA - FECHA 21.04.26</t>
  </si>
  <si>
    <t>KARDEX COCINA - FECHA 22.04.26</t>
  </si>
  <si>
    <t>KARDEX COCINA - FECHA 23.04.26</t>
  </si>
  <si>
    <t>KARDEX COCINA - FECHA 24.04.26</t>
  </si>
  <si>
    <t>KARDEX COCINA - FECHA 25.04.26</t>
  </si>
  <si>
    <t>KARDEX COCINA - FECHA 26.04.26</t>
  </si>
  <si>
    <t>KARDEX COCINA - FECHA 27.04.26</t>
  </si>
  <si>
    <t>KARDEX COCINA - FECHA 3.04.26</t>
  </si>
  <si>
    <t>faltan 3</t>
  </si>
  <si>
    <t>faltan 1.5</t>
  </si>
  <si>
    <t>falta 1</t>
  </si>
  <si>
    <t xml:space="preserve">faltan 4 </t>
  </si>
  <si>
    <t xml:space="preserve">faltan 8 porciones de lenguado </t>
  </si>
  <si>
    <t xml:space="preserve">falta 1 porcion </t>
  </si>
  <si>
    <t>KARDEX COCINA - FECHA 28.04.26</t>
  </si>
  <si>
    <t>KARDEX COCINA - FECHA 29.04.26</t>
  </si>
  <si>
    <t>KARDEX COCINA - FECHA 30.04.26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</si>
</sst>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9">
    <font>
      <sz val="10.0"/>
      <color rgb="FF000000"/>
      <name val="Arial"/>
      <scheme val="minor"/>
    </font>
    <font>
      <b/>
      <sz val="16.0"/>
      <color rgb="FFFFFFFF"/>
      <name val="Calibri"/>
    </font>
    <font/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color rgb="FF000000"/>
      <name val="&quot;Times New Roman&quot;"/>
    </font>
    <font>
      <sz val="9.0"/>
      <color rgb="FF000000"/>
      <name val="&quot;Times New Roman&quot;"/>
    </font>
    <font>
      <b/>
      <color rgb="FF000000"/>
      <name val="&quot;Times New Roman&quot;"/>
    </font>
    <font>
      <color theme="1"/>
      <name val="Arial"/>
      <scheme val="minor"/>
    </font>
    <font>
      <color rgb="FF000000"/>
      <name val="&quot;MS Sans Serif&quot;"/>
    </font>
    <font>
      <sz val="9.0"/>
      <color theme="1"/>
      <name val="Arial"/>
    </font>
    <font>
      <color rgb="FF000000"/>
      <name val="Arial"/>
    </font>
    <font>
      <color rgb="FF000000"/>
      <name val="Arial"/>
      <scheme val="minor"/>
    </font>
    <font>
      <b/>
      <sz val="15.0"/>
      <color rgb="FFFFFFFF"/>
      <name val="Calibri"/>
    </font>
    <font>
      <sz val="15.0"/>
      <color theme="1"/>
      <name val="Arial"/>
      <scheme val="minor"/>
    </font>
    <font>
      <sz val="17.0"/>
      <color theme="1"/>
      <name val="Arial"/>
      <scheme val="minor"/>
    </font>
    <font>
      <b/>
      <sz val="15.0"/>
      <color theme="1"/>
      <name val="Calibri"/>
    </font>
    <font>
      <sz val="15.0"/>
      <color rgb="FF000000"/>
      <name val="&quot;Times New Roman&quot;"/>
    </font>
    <font>
      <sz val="15.0"/>
      <color theme="1"/>
      <name val="Calibri"/>
    </font>
    <font>
      <sz val="15.0"/>
      <color theme="1"/>
      <name val="Arial"/>
    </font>
    <font>
      <sz val="11.0"/>
      <color theme="1"/>
      <name val="Arial"/>
    </font>
    <font>
      <sz val="11.0"/>
      <color rgb="FF000000"/>
      <name val="Calibri"/>
    </font>
    <font>
      <sz val="11.0"/>
      <color rgb="FF434343"/>
      <name val="Calibri"/>
    </font>
    <font>
      <sz val="11.0"/>
      <color rgb="FFFF0000"/>
      <name val="Calibri"/>
    </font>
    <font>
      <sz val="11.0"/>
      <color rgb="FF434343"/>
      <name val="Arial"/>
    </font>
    <font>
      <color theme="1"/>
      <name val="Times New Roman"/>
    </font>
    <font>
      <color rgb="FFE06666"/>
      <name val="Arial"/>
    </font>
    <font>
      <color rgb="FF43434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5" fillId="0" fontId="5" numFmtId="0" xfId="0" applyAlignment="1" applyBorder="1" applyFont="1">
      <alignment readingOrder="0" vertical="bottom"/>
    </xf>
    <xf borderId="5" fillId="4" fontId="5" numFmtId="0" xfId="0" applyAlignment="1" applyBorder="1" applyFill="1" applyFont="1">
      <alignment vertical="bottom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readingOrder="0" shrinkToFit="0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0" fontId="6" numFmtId="164" xfId="0" applyAlignment="1" applyFont="1" applyNumberFormat="1">
      <alignment horizontal="right" readingOrder="0" shrinkToFit="0" wrapText="0"/>
    </xf>
    <xf borderId="5" fillId="4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vertical="bottom"/>
    </xf>
    <xf borderId="6" fillId="4" fontId="5" numFmtId="0" xfId="0" applyAlignment="1" applyBorder="1" applyFont="1">
      <alignment vertical="bottom"/>
    </xf>
    <xf borderId="4" fillId="5" fontId="3" numFmtId="0" xfId="0" applyAlignment="1" applyBorder="1" applyFill="1" applyFont="1">
      <alignment horizontal="center" vertical="bottom"/>
    </xf>
    <xf borderId="6" fillId="5" fontId="5" numFmtId="0" xfId="0" applyAlignment="1" applyBorder="1" applyFont="1">
      <alignment vertical="bottom"/>
    </xf>
    <xf borderId="5" fillId="5" fontId="5" numFmtId="0" xfId="0" applyAlignment="1" applyBorder="1" applyFont="1">
      <alignment vertical="bottom"/>
    </xf>
    <xf borderId="5" fillId="4" fontId="5" numFmtId="0" xfId="0" applyAlignment="1" applyBorder="1" applyFont="1">
      <alignment readingOrder="0" vertical="bottom"/>
    </xf>
    <xf borderId="6" fillId="4" fontId="4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0" fillId="0" fontId="6" numFmtId="0" xfId="0" applyAlignment="1" applyFont="1">
      <alignment readingOrder="0" vertical="bottom"/>
    </xf>
    <xf borderId="6" fillId="4" fontId="5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6" fillId="5" fontId="4" numFmtId="0" xfId="0" applyAlignment="1" applyBorder="1" applyFont="1">
      <alignment horizontal="center" vertical="bottom"/>
    </xf>
    <xf borderId="5" fillId="5" fontId="4" numFmtId="0" xfId="0" applyAlignment="1" applyBorder="1" applyFont="1">
      <alignment horizontal="center" vertical="bottom"/>
    </xf>
    <xf borderId="6" fillId="0" fontId="5" numFmtId="0" xfId="0" applyAlignment="1" applyBorder="1" applyFont="1">
      <alignment readingOrder="0" vertical="bottom"/>
    </xf>
    <xf borderId="0" fillId="4" fontId="5" numFmtId="0" xfId="0" applyAlignment="1" applyFont="1">
      <alignment vertical="bottom"/>
    </xf>
    <xf borderId="4" fillId="4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3" fillId="4" fontId="5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4" numFmtId="0" xfId="0" applyAlignment="1" applyBorder="1" applyFont="1">
      <alignment vertical="bottom"/>
    </xf>
    <xf borderId="0" fillId="0" fontId="7" numFmtId="0" xfId="0" applyAlignment="1" applyFont="1">
      <alignment horizontal="left" readingOrder="0" shrinkToFit="0" wrapText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horizontal="right" readingOrder="0" shrinkToFit="0" wrapText="0"/>
    </xf>
    <xf borderId="0" fillId="0" fontId="12" numFmtId="0" xfId="0" applyAlignment="1" applyFont="1">
      <alignment readingOrder="0" vertical="bottom"/>
    </xf>
    <xf borderId="4" fillId="4" fontId="5" numFmtId="0" xfId="0" applyAlignment="1" applyBorder="1" applyFont="1">
      <alignment readingOrder="0" vertical="bottom"/>
    </xf>
    <xf borderId="6" fillId="5" fontId="5" numFmtId="0" xfId="0" applyAlignment="1" applyBorder="1" applyFont="1">
      <alignment readingOrder="0" vertical="bottom"/>
    </xf>
    <xf borderId="6" fillId="4" fontId="4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readingOrder="0" vertical="bottom"/>
    </xf>
    <xf borderId="0" fillId="0" fontId="6" numFmtId="165" xfId="0" applyAlignment="1" applyFont="1" applyNumberFormat="1">
      <alignment horizontal="right" readingOrder="0" shrinkToFit="0" wrapText="0"/>
    </xf>
    <xf borderId="0" fillId="0" fontId="6" numFmtId="0" xfId="0" applyAlignment="1" applyFont="1">
      <alignment shrinkToFit="0" wrapText="0"/>
    </xf>
    <xf borderId="0" fillId="0" fontId="13" numFmtId="0" xfId="0" applyFont="1"/>
    <xf borderId="5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readingOrder="0" vertical="bottom"/>
    </xf>
    <xf borderId="5" fillId="6" fontId="5" numFmtId="0" xfId="0" applyAlignment="1" applyBorder="1" applyFill="1" applyFont="1">
      <alignment vertical="bottom"/>
    </xf>
    <xf borderId="1" fillId="2" fontId="14" numFmtId="0" xfId="0" applyAlignment="1" applyBorder="1" applyFont="1">
      <alignment horizontal="center" readingOrder="0" vertical="bottom"/>
    </xf>
    <xf borderId="0" fillId="0" fontId="15" numFmtId="0" xfId="0" applyFont="1"/>
    <xf borderId="0" fillId="0" fontId="16" numFmtId="0" xfId="0" applyFont="1"/>
    <xf borderId="4" fillId="3" fontId="17" numFmtId="0" xfId="0" applyAlignment="1" applyBorder="1" applyFont="1">
      <alignment horizontal="center" vertical="bottom"/>
    </xf>
    <xf borderId="5" fillId="3" fontId="17" numFmtId="0" xfId="0" applyAlignment="1" applyBorder="1" applyFont="1">
      <alignment horizontal="center" vertical="bottom"/>
    </xf>
    <xf borderId="0" fillId="0" fontId="18" numFmtId="0" xfId="0" applyAlignment="1" applyFont="1">
      <alignment readingOrder="0" shrinkToFit="0" wrapText="0"/>
    </xf>
    <xf borderId="0" fillId="0" fontId="18" numFmtId="0" xfId="0" applyAlignment="1" applyFont="1">
      <alignment horizontal="right" readingOrder="0" shrinkToFit="0" wrapText="0"/>
    </xf>
    <xf borderId="4" fillId="0" fontId="19" numFmtId="0" xfId="0" applyAlignment="1" applyBorder="1" applyFont="1">
      <alignment vertical="bottom"/>
    </xf>
    <xf borderId="5" fillId="0" fontId="20" numFmtId="0" xfId="0" applyAlignment="1" applyBorder="1" applyFont="1">
      <alignment vertical="bottom"/>
    </xf>
    <xf borderId="5" fillId="0" fontId="19" numFmtId="0" xfId="0" applyAlignment="1" applyBorder="1" applyFont="1">
      <alignment horizontal="center" vertical="bottom"/>
    </xf>
    <xf borderId="5" fillId="0" fontId="20" numFmtId="0" xfId="0" applyAlignment="1" applyBorder="1" applyFont="1">
      <alignment readingOrder="0" vertical="bottom"/>
    </xf>
    <xf borderId="5" fillId="4" fontId="20" numFmtId="0" xfId="0" applyAlignment="1" applyBorder="1" applyFont="1">
      <alignment vertical="bottom"/>
    </xf>
    <xf borderId="5" fillId="4" fontId="20" numFmtId="0" xfId="0" applyAlignment="1" applyBorder="1" applyFont="1">
      <alignment readingOrder="0" vertical="bottom"/>
    </xf>
    <xf borderId="5" fillId="4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vertical="bottom"/>
    </xf>
    <xf borderId="6" fillId="4" fontId="20" numFmtId="0" xfId="0" applyAlignment="1" applyBorder="1" applyFont="1">
      <alignment vertical="bottom"/>
    </xf>
    <xf borderId="4" fillId="5" fontId="17" numFmtId="0" xfId="0" applyAlignment="1" applyBorder="1" applyFont="1">
      <alignment horizontal="center" vertical="bottom"/>
    </xf>
    <xf borderId="6" fillId="5" fontId="20" numFmtId="0" xfId="0" applyAlignment="1" applyBorder="1" applyFont="1">
      <alignment vertical="bottom"/>
    </xf>
    <xf borderId="5" fillId="5" fontId="20" numFmtId="0" xfId="0" applyAlignment="1" applyBorder="1" applyFont="1">
      <alignment vertical="bottom"/>
    </xf>
    <xf borderId="6" fillId="4" fontId="19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6" fillId="4" fontId="19" numFmtId="0" xfId="0" applyAlignment="1" applyBorder="1" applyFont="1">
      <alignment horizontal="center" readingOrder="0" vertical="bottom"/>
    </xf>
    <xf borderId="4" fillId="5" fontId="17" numFmtId="0" xfId="0" applyAlignment="1" applyBorder="1" applyFont="1">
      <alignment vertical="bottom"/>
    </xf>
    <xf borderId="6" fillId="5" fontId="19" numFmtId="0" xfId="0" applyAlignment="1" applyBorder="1" applyFont="1">
      <alignment horizontal="center" vertical="bottom"/>
    </xf>
    <xf borderId="5" fillId="5" fontId="19" numFmtId="0" xfId="0" applyAlignment="1" applyBorder="1" applyFont="1">
      <alignment horizontal="center" vertical="bottom"/>
    </xf>
    <xf borderId="4" fillId="0" fontId="19" numFmtId="0" xfId="0" applyAlignment="1" applyBorder="1" applyFont="1">
      <alignment readingOrder="0" vertical="bottom"/>
    </xf>
    <xf borderId="4" fillId="4" fontId="20" numFmtId="0" xfId="0" applyAlignment="1" applyBorder="1" applyFont="1">
      <alignment vertical="bottom"/>
    </xf>
    <xf borderId="3" fillId="4" fontId="20" numFmtId="0" xfId="0" applyAlignment="1" applyBorder="1" applyFont="1">
      <alignment vertical="bottom"/>
    </xf>
    <xf borderId="6" fillId="0" fontId="19" numFmtId="0" xfId="0" applyAlignment="1" applyBorder="1" applyFont="1">
      <alignment readingOrder="0" vertical="bottom"/>
    </xf>
    <xf borderId="6" fillId="0" fontId="20" numFmtId="0" xfId="0" applyAlignment="1" applyBorder="1" applyFont="1">
      <alignment vertical="bottom"/>
    </xf>
    <xf borderId="0" fillId="4" fontId="20" numFmtId="0" xfId="0" applyAlignment="1" applyFont="1">
      <alignment vertical="bottom"/>
    </xf>
    <xf borderId="6" fillId="0" fontId="19" numFmtId="0" xfId="0" applyAlignment="1" applyBorder="1" applyFont="1">
      <alignment vertical="bottom"/>
    </xf>
    <xf borderId="5" fillId="6" fontId="5" numFmtId="0" xfId="0" applyAlignment="1" applyBorder="1" applyFont="1">
      <alignment readingOrder="0" vertical="bottom"/>
    </xf>
    <xf borderId="5" fillId="0" fontId="21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readingOrder="0" vertical="bottom"/>
    </xf>
    <xf borderId="5" fillId="4" fontId="5" numFmtId="0" xfId="0" applyAlignment="1" applyBorder="1" applyFont="1">
      <alignment horizontal="center" vertical="bottom"/>
    </xf>
    <xf borderId="5" fillId="4" fontId="5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horizontal="center" vertical="bottom"/>
    </xf>
    <xf borderId="5" fillId="0" fontId="21" numFmtId="0" xfId="0" applyAlignment="1" applyBorder="1" applyFont="1">
      <alignment horizontal="center" readingOrder="0" vertical="bottom"/>
    </xf>
    <xf borderId="6" fillId="4" fontId="5" numFmtId="0" xfId="0" applyAlignment="1" applyBorder="1" applyFont="1">
      <alignment horizontal="center" vertical="bottom"/>
    </xf>
    <xf borderId="6" fillId="5" fontId="5" numFmtId="0" xfId="0" applyAlignment="1" applyBorder="1" applyFont="1">
      <alignment horizontal="center" vertical="bottom"/>
    </xf>
    <xf borderId="5" fillId="5" fontId="5" numFmtId="0" xfId="0" applyAlignment="1" applyBorder="1" applyFont="1">
      <alignment horizontal="center" vertical="bottom"/>
    </xf>
    <xf borderId="6" fillId="4" fontId="22" numFmtId="0" xfId="0" applyAlignment="1" applyBorder="1" applyFont="1">
      <alignment horizontal="center" vertical="bottom"/>
    </xf>
    <xf borderId="5" fillId="0" fontId="23" numFmtId="0" xfId="0" applyAlignment="1" applyBorder="1" applyFont="1">
      <alignment horizontal="center" readingOrder="0" vertical="bottom"/>
    </xf>
    <xf borderId="5" fillId="4" fontId="21" numFmtId="0" xfId="0" applyAlignment="1" applyBorder="1" applyFont="1">
      <alignment horizontal="center" readingOrder="0" vertical="bottom"/>
    </xf>
    <xf borderId="4" fillId="4" fontId="5" numFmtId="0" xfId="0" applyAlignment="1" applyBorder="1" applyFont="1">
      <alignment horizontal="center" vertical="bottom"/>
    </xf>
    <xf borderId="3" fillId="4" fontId="5" numFmtId="0" xfId="0" applyAlignment="1" applyBorder="1" applyFont="1">
      <alignment horizontal="center" vertical="bottom"/>
    </xf>
    <xf borderId="0" fillId="4" fontId="5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10" numFmtId="0" xfId="0" applyAlignment="1" applyFont="1">
      <alignment shrinkToFit="0" vertical="bottom" wrapText="0"/>
    </xf>
    <xf borderId="5" fillId="6" fontId="22" numFmtId="0" xfId="0" applyAlignment="1" applyBorder="1" applyFont="1">
      <alignment horizontal="center" vertical="bottom"/>
    </xf>
    <xf borderId="7" fillId="0" fontId="6" numFmtId="0" xfId="0" applyAlignment="1" applyBorder="1" applyFont="1">
      <alignment readingOrder="0" vertical="bottom"/>
    </xf>
    <xf borderId="0" fillId="0" fontId="6" numFmtId="0" xfId="0" applyAlignment="1" applyFont="1">
      <alignment horizontal="right" readingOrder="0" vertical="bottom"/>
    </xf>
    <xf borderId="5" fillId="6" fontId="4" numFmtId="0" xfId="0" applyAlignment="1" applyBorder="1" applyFont="1">
      <alignment horizontal="center" vertical="bottom"/>
    </xf>
    <xf borderId="5" fillId="0" fontId="24" numFmtId="0" xfId="0" applyAlignment="1" applyBorder="1" applyFont="1">
      <alignment horizontal="center" vertical="bottom"/>
    </xf>
    <xf borderId="5" fillId="0" fontId="25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readingOrder="0" vertical="bottom"/>
    </xf>
    <xf borderId="0" fillId="7" fontId="6" numFmtId="0" xfId="0" applyAlignment="1" applyFill="1" applyFont="1">
      <alignment readingOrder="0" shrinkToFit="0" wrapText="0"/>
    </xf>
    <xf borderId="0" fillId="7" fontId="6" numFmtId="0" xfId="0" applyAlignment="1" applyFont="1">
      <alignment horizontal="right" readingOrder="0" shrinkToFit="0" wrapText="0"/>
    </xf>
    <xf borderId="0" fillId="0" fontId="26" numFmtId="0" xfId="0" applyAlignment="1" applyFont="1">
      <alignment vertical="bottom"/>
    </xf>
    <xf borderId="0" fillId="0" fontId="26" numFmtId="0" xfId="0" applyAlignment="1" applyFont="1">
      <alignment horizontal="right" vertical="bottom"/>
    </xf>
    <xf borderId="6" fillId="4" fontId="5" numFmtId="0" xfId="0" applyAlignment="1" applyBorder="1" applyFont="1">
      <alignment horizontal="center" readingOrder="0" vertical="bottom"/>
    </xf>
    <xf borderId="5" fillId="0" fontId="22" numFmtId="0" xfId="0" applyAlignment="1" applyBorder="1" applyFont="1">
      <alignment horizontal="center" readingOrder="0" vertical="bottom"/>
    </xf>
    <xf borderId="0" fillId="0" fontId="26" numFmtId="0" xfId="0" applyAlignment="1" applyFont="1">
      <alignment horizontal="right" readingOrder="0" vertical="bottom"/>
    </xf>
    <xf borderId="0" fillId="0" fontId="26" numFmtId="0" xfId="0" applyAlignment="1" applyFont="1">
      <alignment readingOrder="0" vertical="bottom"/>
    </xf>
    <xf borderId="5" fillId="7" fontId="21" numFmtId="0" xfId="0" applyAlignment="1" applyBorder="1" applyFont="1">
      <alignment readingOrder="0" vertical="bottom"/>
    </xf>
    <xf borderId="5" fillId="7" fontId="5" numFmtId="0" xfId="0" applyAlignment="1" applyBorder="1" applyFont="1">
      <alignment readingOrder="0" vertical="bottom"/>
    </xf>
    <xf borderId="5" fillId="7" fontId="5" numFmtId="0" xfId="0" applyAlignment="1" applyBorder="1" applyFont="1">
      <alignment vertical="bottom"/>
    </xf>
    <xf borderId="0" fillId="0" fontId="6" numFmtId="0" xfId="0" applyAlignment="1" applyFont="1">
      <alignment shrinkToFit="0" wrapText="0"/>
    </xf>
    <xf borderId="5" fillId="0" fontId="12" numFmtId="0" xfId="0" applyAlignment="1" applyBorder="1" applyFont="1">
      <alignment horizontal="center" vertical="bottom"/>
    </xf>
    <xf borderId="5" fillId="3" fontId="3" numFmtId="0" xfId="0" applyAlignment="1" applyBorder="1" applyFont="1">
      <alignment horizontal="center" readingOrder="0" vertical="bottom"/>
    </xf>
    <xf borderId="5" fillId="0" fontId="27" numFmtId="0" xfId="0" applyAlignment="1" applyBorder="1" applyFont="1">
      <alignment readingOrder="0" vertical="bottom"/>
    </xf>
    <xf borderId="0" fillId="4" fontId="6" numFmtId="0" xfId="0" applyAlignment="1" applyFont="1">
      <alignment readingOrder="0" shrinkToFit="0" wrapText="0"/>
    </xf>
    <xf borderId="0" fillId="4" fontId="6" numFmtId="0" xfId="0" applyAlignment="1" applyFont="1">
      <alignment horizontal="right" readingOrder="0" shrinkToFit="0" wrapText="0"/>
    </xf>
    <xf borderId="4" fillId="3" fontId="3" numFmtId="0" xfId="0" applyAlignment="1" applyBorder="1" applyFont="1">
      <alignment horizontal="center" shrinkToFit="0" vertical="bottom" wrapText="1"/>
    </xf>
    <xf borderId="5" fillId="3" fontId="3" numFmtId="0" xfId="0" applyAlignment="1" applyBorder="1" applyFont="1">
      <alignment horizontal="center" shrinkToFit="0" vertical="bottom" wrapText="1"/>
    </xf>
    <xf borderId="5" fillId="4" fontId="4" numFmtId="0" xfId="0" applyAlignment="1" applyBorder="1" applyFont="1">
      <alignment horizontal="center" readingOrder="0" vertical="bottom"/>
    </xf>
    <xf borderId="6" fillId="4" fontId="22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5" fillId="7" fontId="28" numFmtId="0" xfId="0" applyAlignment="1" applyBorder="1" applyFont="1">
      <alignment readingOrder="0" vertical="bottom"/>
    </xf>
    <xf borderId="5" fillId="8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190" Type="http://schemas.openxmlformats.org/officeDocument/2006/relationships/worksheet" Target="worksheets/sheet18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194" Type="http://schemas.openxmlformats.org/officeDocument/2006/relationships/worksheet" Target="worksheets/sheet190.xml"/><Relationship Id="rId43" Type="http://schemas.openxmlformats.org/officeDocument/2006/relationships/worksheet" Target="worksheets/sheet39.xml"/><Relationship Id="rId193" Type="http://schemas.openxmlformats.org/officeDocument/2006/relationships/worksheet" Target="worksheets/sheet189.xml"/><Relationship Id="rId46" Type="http://schemas.openxmlformats.org/officeDocument/2006/relationships/worksheet" Target="worksheets/sheet42.xml"/><Relationship Id="rId192" Type="http://schemas.openxmlformats.org/officeDocument/2006/relationships/worksheet" Target="worksheets/sheet188.xml"/><Relationship Id="rId45" Type="http://schemas.openxmlformats.org/officeDocument/2006/relationships/worksheet" Target="worksheets/sheet41.xml"/><Relationship Id="rId191" Type="http://schemas.openxmlformats.org/officeDocument/2006/relationships/worksheet" Target="worksheets/sheet187.xml"/><Relationship Id="rId48" Type="http://schemas.openxmlformats.org/officeDocument/2006/relationships/worksheet" Target="worksheets/sheet44.xml"/><Relationship Id="rId187" Type="http://schemas.openxmlformats.org/officeDocument/2006/relationships/worksheet" Target="worksheets/sheet183.xml"/><Relationship Id="rId47" Type="http://schemas.openxmlformats.org/officeDocument/2006/relationships/worksheet" Target="worksheets/sheet43.xml"/><Relationship Id="rId186" Type="http://schemas.openxmlformats.org/officeDocument/2006/relationships/worksheet" Target="worksheets/sheet182.xml"/><Relationship Id="rId185" Type="http://schemas.openxmlformats.org/officeDocument/2006/relationships/worksheet" Target="worksheets/sheet181.xml"/><Relationship Id="rId49" Type="http://schemas.openxmlformats.org/officeDocument/2006/relationships/worksheet" Target="worksheets/sheet45.xml"/><Relationship Id="rId184" Type="http://schemas.openxmlformats.org/officeDocument/2006/relationships/worksheet" Target="worksheets/sheet180.xml"/><Relationship Id="rId189" Type="http://schemas.openxmlformats.org/officeDocument/2006/relationships/worksheet" Target="worksheets/sheet185.xml"/><Relationship Id="rId188" Type="http://schemas.openxmlformats.org/officeDocument/2006/relationships/worksheet" Target="worksheets/sheet18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183" Type="http://schemas.openxmlformats.org/officeDocument/2006/relationships/worksheet" Target="worksheets/sheet179.xml"/><Relationship Id="rId32" Type="http://schemas.openxmlformats.org/officeDocument/2006/relationships/worksheet" Target="worksheets/sheet28.xml"/><Relationship Id="rId182" Type="http://schemas.openxmlformats.org/officeDocument/2006/relationships/worksheet" Target="worksheets/sheet178.xml"/><Relationship Id="rId35" Type="http://schemas.openxmlformats.org/officeDocument/2006/relationships/worksheet" Target="worksheets/sheet31.xml"/><Relationship Id="rId181" Type="http://schemas.openxmlformats.org/officeDocument/2006/relationships/worksheet" Target="worksheets/sheet177.xml"/><Relationship Id="rId34" Type="http://schemas.openxmlformats.org/officeDocument/2006/relationships/worksheet" Target="worksheets/sheet30.xml"/><Relationship Id="rId180" Type="http://schemas.openxmlformats.org/officeDocument/2006/relationships/worksheet" Target="worksheets/sheet176.xml"/><Relationship Id="rId37" Type="http://schemas.openxmlformats.org/officeDocument/2006/relationships/worksheet" Target="worksheets/sheet33.xml"/><Relationship Id="rId176" Type="http://schemas.openxmlformats.org/officeDocument/2006/relationships/worksheet" Target="worksheets/sheet172.xml"/><Relationship Id="rId36" Type="http://schemas.openxmlformats.org/officeDocument/2006/relationships/worksheet" Target="worksheets/sheet32.xml"/><Relationship Id="rId175" Type="http://schemas.openxmlformats.org/officeDocument/2006/relationships/worksheet" Target="worksheets/sheet171.xml"/><Relationship Id="rId39" Type="http://schemas.openxmlformats.org/officeDocument/2006/relationships/worksheet" Target="worksheets/sheet35.xml"/><Relationship Id="rId174" Type="http://schemas.openxmlformats.org/officeDocument/2006/relationships/worksheet" Target="worksheets/sheet170.xml"/><Relationship Id="rId38" Type="http://schemas.openxmlformats.org/officeDocument/2006/relationships/worksheet" Target="worksheets/sheet34.xml"/><Relationship Id="rId173" Type="http://schemas.openxmlformats.org/officeDocument/2006/relationships/worksheet" Target="worksheets/sheet169.xml"/><Relationship Id="rId179" Type="http://schemas.openxmlformats.org/officeDocument/2006/relationships/worksheet" Target="worksheets/sheet175.xml"/><Relationship Id="rId178" Type="http://schemas.openxmlformats.org/officeDocument/2006/relationships/worksheet" Target="worksheets/sheet174.xml"/><Relationship Id="rId177" Type="http://schemas.openxmlformats.org/officeDocument/2006/relationships/worksheet" Target="worksheets/sheet173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98" Type="http://schemas.openxmlformats.org/officeDocument/2006/relationships/worksheet" Target="worksheets/sheet194.xml"/><Relationship Id="rId14" Type="http://schemas.openxmlformats.org/officeDocument/2006/relationships/worksheet" Target="worksheets/sheet10.xml"/><Relationship Id="rId197" Type="http://schemas.openxmlformats.org/officeDocument/2006/relationships/worksheet" Target="worksheets/sheet193.xml"/><Relationship Id="rId17" Type="http://schemas.openxmlformats.org/officeDocument/2006/relationships/worksheet" Target="worksheets/sheet13.xml"/><Relationship Id="rId196" Type="http://schemas.openxmlformats.org/officeDocument/2006/relationships/worksheet" Target="worksheets/sheet192.xml"/><Relationship Id="rId16" Type="http://schemas.openxmlformats.org/officeDocument/2006/relationships/worksheet" Target="worksheets/sheet12.xml"/><Relationship Id="rId195" Type="http://schemas.openxmlformats.org/officeDocument/2006/relationships/worksheet" Target="worksheets/sheet191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99" Type="http://schemas.openxmlformats.org/officeDocument/2006/relationships/worksheet" Target="worksheets/sheet195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172" Type="http://schemas.openxmlformats.org/officeDocument/2006/relationships/worksheet" Target="worksheets/sheet168.xml"/><Relationship Id="rId65" Type="http://schemas.openxmlformats.org/officeDocument/2006/relationships/worksheet" Target="worksheets/sheet61.xml"/><Relationship Id="rId171" Type="http://schemas.openxmlformats.org/officeDocument/2006/relationships/worksheet" Target="worksheets/sheet167.xml"/><Relationship Id="rId68" Type="http://schemas.openxmlformats.org/officeDocument/2006/relationships/worksheet" Target="worksheets/sheet64.xml"/><Relationship Id="rId170" Type="http://schemas.openxmlformats.org/officeDocument/2006/relationships/worksheet" Target="worksheets/sheet166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165" Type="http://schemas.openxmlformats.org/officeDocument/2006/relationships/worksheet" Target="worksheets/sheet161.xml"/><Relationship Id="rId69" Type="http://schemas.openxmlformats.org/officeDocument/2006/relationships/worksheet" Target="worksheets/sheet65.xml"/><Relationship Id="rId164" Type="http://schemas.openxmlformats.org/officeDocument/2006/relationships/worksheet" Target="worksheets/sheet160.xml"/><Relationship Id="rId163" Type="http://schemas.openxmlformats.org/officeDocument/2006/relationships/worksheet" Target="worksheets/sheet159.xml"/><Relationship Id="rId162" Type="http://schemas.openxmlformats.org/officeDocument/2006/relationships/worksheet" Target="worksheets/sheet158.xml"/><Relationship Id="rId169" Type="http://schemas.openxmlformats.org/officeDocument/2006/relationships/worksheet" Target="worksheets/sheet165.xml"/><Relationship Id="rId168" Type="http://schemas.openxmlformats.org/officeDocument/2006/relationships/worksheet" Target="worksheets/sheet164.xml"/><Relationship Id="rId167" Type="http://schemas.openxmlformats.org/officeDocument/2006/relationships/worksheet" Target="worksheets/sheet163.xml"/><Relationship Id="rId166" Type="http://schemas.openxmlformats.org/officeDocument/2006/relationships/worksheet" Target="worksheets/sheet162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161" Type="http://schemas.openxmlformats.org/officeDocument/2006/relationships/worksheet" Target="worksheets/sheet157.xml"/><Relationship Id="rId54" Type="http://schemas.openxmlformats.org/officeDocument/2006/relationships/worksheet" Target="worksheets/sheet50.xml"/><Relationship Id="rId160" Type="http://schemas.openxmlformats.org/officeDocument/2006/relationships/worksheet" Target="worksheets/sheet156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159" Type="http://schemas.openxmlformats.org/officeDocument/2006/relationships/worksheet" Target="worksheets/sheet155.xml"/><Relationship Id="rId59" Type="http://schemas.openxmlformats.org/officeDocument/2006/relationships/worksheet" Target="worksheets/sheet55.xml"/><Relationship Id="rId154" Type="http://schemas.openxmlformats.org/officeDocument/2006/relationships/worksheet" Target="worksheets/sheet150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Relationship Id="rId158" Type="http://schemas.openxmlformats.org/officeDocument/2006/relationships/worksheet" Target="worksheets/sheet154.xml"/><Relationship Id="rId157" Type="http://schemas.openxmlformats.org/officeDocument/2006/relationships/worksheet" Target="worksheets/sheet153.xml"/><Relationship Id="rId156" Type="http://schemas.openxmlformats.org/officeDocument/2006/relationships/worksheet" Target="worksheets/sheet152.xml"/><Relationship Id="rId155" Type="http://schemas.openxmlformats.org/officeDocument/2006/relationships/worksheet" Target="worksheets/sheet15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121" Type="http://schemas.openxmlformats.org/officeDocument/2006/relationships/worksheet" Target="worksheets/sheet117.xml"/><Relationship Id="rId120" Type="http://schemas.openxmlformats.org/officeDocument/2006/relationships/worksheet" Target="worksheets/sheet116.xml"/><Relationship Id="rId125" Type="http://schemas.openxmlformats.org/officeDocument/2006/relationships/worksheet" Target="worksheets/sheet121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99" Type="http://schemas.openxmlformats.org/officeDocument/2006/relationships/worksheet" Target="worksheets/sheet95.xml"/><Relationship Id="rId98" Type="http://schemas.openxmlformats.org/officeDocument/2006/relationships/worksheet" Target="worksheets/sheet94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10" Type="http://schemas.openxmlformats.org/officeDocument/2006/relationships/worksheet" Target="worksheets/sheet106.xml"/><Relationship Id="rId114" Type="http://schemas.openxmlformats.org/officeDocument/2006/relationships/worksheet" Target="worksheets/sheet110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202" Type="http://schemas.openxmlformats.org/officeDocument/2006/relationships/worksheet" Target="worksheets/sheet198.xml"/><Relationship Id="rId201" Type="http://schemas.openxmlformats.org/officeDocument/2006/relationships/worksheet" Target="worksheets/sheet197.xml"/><Relationship Id="rId200" Type="http://schemas.openxmlformats.org/officeDocument/2006/relationships/worksheet" Target="worksheets/sheet19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8.63"/>
    <col customWidth="1" min="10" max="10" width="39.75"/>
    <col customWidth="1" min="13" max="13" width="35.5"/>
  </cols>
  <sheetData>
    <row r="1">
      <c r="A1" s="1"/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/>
      <c r="C3" s="7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5.0</v>
      </c>
    </row>
    <row r="4">
      <c r="A4" s="6" t="s">
        <v>11</v>
      </c>
      <c r="B4" s="11">
        <v>0.0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12</v>
      </c>
      <c r="K4" s="10">
        <v>5.0</v>
      </c>
      <c r="L4" s="13"/>
    </row>
    <row r="5">
      <c r="A5" s="6" t="s">
        <v>13</v>
      </c>
      <c r="B5" s="11">
        <v>0.0</v>
      </c>
      <c r="C5" s="11">
        <v>8.0</v>
      </c>
      <c r="D5" s="8">
        <f t="shared" si="1"/>
        <v>8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7</v>
      </c>
      <c r="I5" s="7"/>
      <c r="J5" s="9" t="s">
        <v>14</v>
      </c>
      <c r="K5" s="10">
        <v>5.0</v>
      </c>
      <c r="L5" s="14"/>
      <c r="M5" s="15" t="s">
        <v>15</v>
      </c>
    </row>
    <row r="6">
      <c r="A6" s="6" t="s">
        <v>16</v>
      </c>
      <c r="B6" s="11">
        <v>2.0</v>
      </c>
      <c r="C6" s="11">
        <v>14.0</v>
      </c>
      <c r="D6" s="8">
        <f t="shared" si="1"/>
        <v>16</v>
      </c>
      <c r="E6" s="8">
        <f>IFERROR(VLOOKUP("SANGRECITA C/YUCA",J:K,2,FALSE),"0")</f>
        <v>16</v>
      </c>
      <c r="F6" s="12"/>
      <c r="G6" s="12"/>
      <c r="H6" s="8">
        <f t="shared" si="2"/>
        <v>0</v>
      </c>
      <c r="I6" s="7"/>
      <c r="J6" s="9" t="s">
        <v>17</v>
      </c>
      <c r="K6" s="10">
        <v>4.0</v>
      </c>
      <c r="L6" s="14"/>
      <c r="N6" s="16"/>
      <c r="O6" s="17"/>
      <c r="P6" s="13"/>
    </row>
    <row r="7">
      <c r="A7" s="6" t="s">
        <v>10</v>
      </c>
      <c r="B7" s="11">
        <v>7.0</v>
      </c>
      <c r="C7" s="11">
        <v>4.0</v>
      </c>
      <c r="D7" s="8">
        <f t="shared" si="1"/>
        <v>11</v>
      </c>
      <c r="E7" s="8">
        <f>IFERROR(VLOOKUP("HUMITA DOÑA FRESIA C/AJI DE GALLINA", J:K,2, FALSE)/2, 0) + IFERROR(VLOOKUP("AJI DE GALLINA",J:K,2, FALSE), 0)</f>
        <v>5</v>
      </c>
      <c r="F7" s="12"/>
      <c r="G7" s="12"/>
      <c r="H7" s="8">
        <f t="shared" si="2"/>
        <v>6</v>
      </c>
      <c r="I7" s="7"/>
      <c r="J7" s="9" t="s">
        <v>18</v>
      </c>
      <c r="K7" s="10">
        <v>8.0</v>
      </c>
      <c r="L7" s="14"/>
      <c r="N7" s="9"/>
      <c r="O7" s="10"/>
      <c r="P7" s="14"/>
    </row>
    <row r="8">
      <c r="A8" s="6" t="s">
        <v>19</v>
      </c>
      <c r="B8" s="11">
        <v>4.0</v>
      </c>
      <c r="C8" s="11">
        <v>1.0</v>
      </c>
      <c r="D8" s="8">
        <f t="shared" si="1"/>
        <v>5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2</v>
      </c>
      <c r="I8" s="7"/>
      <c r="J8" s="9" t="s">
        <v>20</v>
      </c>
      <c r="K8" s="10">
        <v>12.0</v>
      </c>
      <c r="L8" s="14"/>
      <c r="N8" s="9"/>
      <c r="O8" s="10"/>
      <c r="P8" s="14"/>
    </row>
    <row r="9">
      <c r="A9" s="6" t="s">
        <v>21</v>
      </c>
      <c r="B9" s="11">
        <v>7.0</v>
      </c>
      <c r="C9" s="11">
        <v>1.0</v>
      </c>
      <c r="D9" s="8">
        <f t="shared" si="1"/>
        <v>8</v>
      </c>
      <c r="E9" s="8">
        <f>IFERROR(VLOOKUP("1/2 PATITA EN FIAMBRE",J:K,2, FALSE)/2, 0) + IFERROR(VLOOKUP("PATITA EN FIAMBRE",J:K, 2, FALSE), 0)</f>
        <v>8</v>
      </c>
      <c r="F9" s="12"/>
      <c r="G9" s="12"/>
      <c r="H9" s="8">
        <f t="shared" si="2"/>
        <v>0</v>
      </c>
      <c r="I9" s="7"/>
      <c r="J9" s="9" t="s">
        <v>22</v>
      </c>
      <c r="K9" s="10">
        <v>1.0</v>
      </c>
      <c r="L9" s="14"/>
      <c r="N9" s="9"/>
      <c r="O9" s="10"/>
      <c r="P9" s="14"/>
    </row>
    <row r="10">
      <c r="A10" s="6" t="s">
        <v>23</v>
      </c>
      <c r="B10" s="11">
        <v>0.5</v>
      </c>
      <c r="C10" s="11">
        <v>4.0</v>
      </c>
      <c r="D10" s="8">
        <f t="shared" si="1"/>
        <v>4.5</v>
      </c>
      <c r="E10" s="8">
        <f>IFERROR(VLOOKUP("CECINAS DE LOMO C/YUCA",J:K,2,FALSE),"0")+IFERROR(VLOOKUP("PIQUEO DOÑA FRESIA",J:K,2,FALSE)/2,0)</f>
        <v>0.5</v>
      </c>
      <c r="F10" s="12"/>
      <c r="G10" s="12"/>
      <c r="H10" s="8">
        <f t="shared" si="2"/>
        <v>4</v>
      </c>
      <c r="I10" s="7"/>
      <c r="J10" s="9" t="s">
        <v>24</v>
      </c>
      <c r="K10" s="10">
        <v>20.0</v>
      </c>
      <c r="L10" s="14"/>
      <c r="N10" s="9"/>
      <c r="O10" s="10"/>
      <c r="P10" s="14"/>
    </row>
    <row r="11">
      <c r="A11" s="6" t="s">
        <v>25</v>
      </c>
      <c r="B11" s="11">
        <v>7.0</v>
      </c>
      <c r="C11" s="12"/>
      <c r="D11" s="8">
        <f t="shared" si="1"/>
        <v>7</v>
      </c>
      <c r="E11" s="18">
        <f>IFERROR(VLOOKUP("CARNE DE CERDO ADOBADA",J:K,2,FALSE),0)</f>
        <v>5</v>
      </c>
      <c r="F11" s="12"/>
      <c r="G11" s="12"/>
      <c r="H11" s="8">
        <f t="shared" si="2"/>
        <v>2</v>
      </c>
      <c r="I11" s="7"/>
      <c r="J11" s="9" t="s">
        <v>26</v>
      </c>
      <c r="K11" s="10">
        <v>27.0</v>
      </c>
      <c r="L11" s="14"/>
      <c r="N11" s="9"/>
      <c r="O11" s="10"/>
      <c r="P11" s="14"/>
    </row>
    <row r="12">
      <c r="A12" s="6" t="s">
        <v>27</v>
      </c>
      <c r="B12" s="7"/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28</v>
      </c>
      <c r="K12" s="10">
        <v>5.0</v>
      </c>
      <c r="L12" s="14"/>
      <c r="N12" s="9"/>
      <c r="O12" s="10"/>
      <c r="P12" s="14"/>
    </row>
    <row r="13">
      <c r="A13" s="6" t="s">
        <v>29</v>
      </c>
      <c r="B13" s="7"/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30</v>
      </c>
      <c r="K13" s="10">
        <v>2.0</v>
      </c>
      <c r="L13" s="14"/>
      <c r="N13" s="9"/>
      <c r="O13" s="10"/>
      <c r="P13" s="14"/>
    </row>
    <row r="14">
      <c r="A14" s="6" t="s">
        <v>31</v>
      </c>
      <c r="B14" s="11">
        <v>2.0</v>
      </c>
      <c r="C14" s="11">
        <v>3.0</v>
      </c>
      <c r="D14" s="19">
        <f t="shared" si="1"/>
        <v>5</v>
      </c>
      <c r="E14" s="8">
        <f t="shared" si="3"/>
        <v>3</v>
      </c>
      <c r="F14" s="20"/>
      <c r="G14" s="12"/>
      <c r="H14" s="8">
        <f t="shared" si="2"/>
        <v>2</v>
      </c>
      <c r="I14" s="7"/>
      <c r="J14" s="9" t="s">
        <v>32</v>
      </c>
      <c r="K14" s="10">
        <v>10.0</v>
      </c>
      <c r="L14" s="16"/>
      <c r="M14" s="16"/>
      <c r="N14" s="9"/>
      <c r="O14" s="10"/>
      <c r="P14" s="14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5.0</v>
      </c>
      <c r="L15" s="13"/>
      <c r="M15" s="16"/>
      <c r="N15" s="13"/>
      <c r="O15" s="14"/>
      <c r="P15" s="14"/>
    </row>
    <row r="16">
      <c r="A16" s="6" t="s">
        <v>35</v>
      </c>
      <c r="B16" s="11">
        <v>2.0</v>
      </c>
      <c r="C16" s="24">
        <v>30.0</v>
      </c>
      <c r="D16" s="25">
        <f t="shared" ref="D16:D24" si="4">B16+C16</f>
        <v>32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20"/>
      <c r="G16" s="12"/>
      <c r="H16" s="8">
        <f t="shared" ref="H16:H20" si="5">D16-E16-F16-G16</f>
        <v>20</v>
      </c>
      <c r="I16" s="7"/>
      <c r="J16" s="9" t="s">
        <v>36</v>
      </c>
      <c r="K16" s="10">
        <v>1.0</v>
      </c>
      <c r="L16" s="14"/>
      <c r="M16" s="16"/>
    </row>
    <row r="17">
      <c r="A17" s="6" t="s">
        <v>37</v>
      </c>
      <c r="B17" s="11">
        <v>1.0</v>
      </c>
      <c r="C17" s="24">
        <v>10.0</v>
      </c>
      <c r="D17" s="19">
        <f t="shared" si="4"/>
        <v>11</v>
      </c>
      <c r="E17" s="25">
        <f>IFERROR(VLOOKUP("AJIACO DE CUY(1/2 CUY) C/ARROZ",J:K,2,FALSE),"0")</f>
        <v>5</v>
      </c>
      <c r="F17" s="20"/>
      <c r="G17" s="12"/>
      <c r="H17" s="8">
        <f t="shared" si="5"/>
        <v>6</v>
      </c>
      <c r="I17" s="7"/>
      <c r="J17" s="9" t="s">
        <v>38</v>
      </c>
      <c r="K17" s="10">
        <v>1.0</v>
      </c>
      <c r="L17" s="14"/>
      <c r="M17" s="16"/>
      <c r="N17" s="16"/>
      <c r="O17" s="16"/>
      <c r="P17" s="16"/>
    </row>
    <row r="18">
      <c r="A18" s="6" t="s">
        <v>39</v>
      </c>
      <c r="B18" s="11">
        <v>6.0</v>
      </c>
      <c r="C18" s="24">
        <v>3.0</v>
      </c>
      <c r="D18" s="19">
        <f t="shared" si="4"/>
        <v>9</v>
      </c>
      <c r="E18" s="25">
        <f>IFERROR(VLOOKUP("ALBONDIGA CON ARROZ",J:K,2,FALSE),"0")</f>
        <v>9</v>
      </c>
      <c r="F18" s="20"/>
      <c r="G18" s="12"/>
      <c r="H18" s="8">
        <f t="shared" si="5"/>
        <v>0</v>
      </c>
      <c r="I18" s="7"/>
      <c r="J18" s="9" t="s">
        <v>40</v>
      </c>
      <c r="K18" s="10">
        <v>9.0</v>
      </c>
      <c r="L18" s="14"/>
      <c r="M18" s="16"/>
      <c r="N18" s="16"/>
      <c r="O18" s="17"/>
      <c r="P18" s="13"/>
    </row>
    <row r="19">
      <c r="A19" s="6" t="s">
        <v>41</v>
      </c>
      <c r="B19" s="11">
        <v>0.0</v>
      </c>
      <c r="C19" s="24">
        <v>20.0</v>
      </c>
      <c r="D19" s="19">
        <f t="shared" si="4"/>
        <v>20</v>
      </c>
      <c r="E19" s="25">
        <f>IFERROR(VLOOKUP("ARROZ C/PATO DESHUESADO", J:K, 2, FALSE)*2, 0)+IFERROR(VLOOKUP("ARROZ C/PATO",J:K,2,FALSE),"0")</f>
        <v>20</v>
      </c>
      <c r="F19" s="20"/>
      <c r="G19" s="12"/>
      <c r="H19" s="8">
        <f t="shared" si="5"/>
        <v>0</v>
      </c>
      <c r="I19" s="7"/>
      <c r="J19" s="9" t="s">
        <v>42</v>
      </c>
      <c r="K19" s="10">
        <v>1.0</v>
      </c>
      <c r="L19" s="14"/>
      <c r="M19" s="16"/>
      <c r="N19" s="9"/>
      <c r="O19" s="10"/>
      <c r="P19" s="14"/>
    </row>
    <row r="20">
      <c r="A20" s="6" t="s">
        <v>43</v>
      </c>
      <c r="B20" s="11">
        <v>40.0</v>
      </c>
      <c r="C20" s="24">
        <v>47.0</v>
      </c>
      <c r="D20" s="19">
        <f t="shared" si="4"/>
        <v>87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82</v>
      </c>
      <c r="F20" s="20"/>
      <c r="G20" s="12"/>
      <c r="H20" s="8">
        <f t="shared" si="5"/>
        <v>5</v>
      </c>
      <c r="J20" s="9" t="s">
        <v>44</v>
      </c>
      <c r="K20" s="10">
        <v>11.0</v>
      </c>
      <c r="L20" s="14"/>
      <c r="M20" s="16"/>
      <c r="N20" s="9"/>
      <c r="O20" s="10"/>
      <c r="P20" s="14"/>
    </row>
    <row r="21">
      <c r="A21" s="6" t="s">
        <v>26</v>
      </c>
      <c r="B21" s="7"/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45</v>
      </c>
      <c r="K21" s="10">
        <v>1.0</v>
      </c>
      <c r="L21" s="14"/>
      <c r="M21" s="16"/>
      <c r="N21" s="9"/>
      <c r="O21" s="10"/>
      <c r="P21" s="14"/>
    </row>
    <row r="22">
      <c r="A22" s="6" t="s">
        <v>46</v>
      </c>
      <c r="B22" s="11">
        <v>15.0</v>
      </c>
      <c r="C22" s="24">
        <v>18.0</v>
      </c>
      <c r="D22" s="19">
        <f t="shared" si="4"/>
        <v>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26</v>
      </c>
      <c r="F22" s="20"/>
      <c r="G22" s="12"/>
      <c r="H22" s="8">
        <f t="shared" ref="H22:H24" si="6">D22-E22-F22-G22</f>
        <v>7</v>
      </c>
      <c r="I22" s="11" t="s">
        <v>47</v>
      </c>
      <c r="J22" s="27" t="s">
        <v>48</v>
      </c>
      <c r="K22" s="10">
        <v>1.0</v>
      </c>
      <c r="L22" s="14"/>
      <c r="M22" s="16"/>
      <c r="N22" s="9"/>
      <c r="O22" s="10"/>
      <c r="P22" s="14"/>
    </row>
    <row r="23">
      <c r="A23" s="6" t="s">
        <v>49</v>
      </c>
      <c r="B23" s="11">
        <v>3.0</v>
      </c>
      <c r="C23" s="24">
        <v>6.0</v>
      </c>
      <c r="D23" s="19">
        <f t="shared" si="4"/>
        <v>9</v>
      </c>
      <c r="E23" s="25">
        <f>IFERROR(VLOOKUP("PEPIAN DE PAVO",J:K,2,FALSE),"0")+IFERROR(VLOOKUP("PRESA DE PAVA",J:K,2,FALSE),0)+IFERROR(VLOOKUP("SANDWICH DE PAVO",J:K,2,FALSE),0)</f>
        <v>9</v>
      </c>
      <c r="F23" s="20"/>
      <c r="G23" s="12"/>
      <c r="H23" s="8">
        <f t="shared" si="6"/>
        <v>0</v>
      </c>
      <c r="I23" s="7"/>
      <c r="J23" s="27" t="s">
        <v>50</v>
      </c>
      <c r="K23" s="10">
        <v>1.0</v>
      </c>
      <c r="L23" s="14"/>
      <c r="M23" s="16"/>
      <c r="N23" s="9"/>
      <c r="O23" s="10"/>
      <c r="P23" s="14"/>
    </row>
    <row r="24">
      <c r="A24" s="6" t="s">
        <v>51</v>
      </c>
      <c r="B24" s="11">
        <v>2.0</v>
      </c>
      <c r="C24" s="24">
        <v>5.0</v>
      </c>
      <c r="D24" s="19">
        <f t="shared" si="4"/>
        <v>7</v>
      </c>
      <c r="E24" s="25">
        <f>IFERROR(VLOOKUP("CORVINA GUISADA C/E CHOCLO",J:K,2,FALSE),"0")</f>
        <v>5</v>
      </c>
      <c r="F24" s="20"/>
      <c r="G24" s="12"/>
      <c r="H24" s="8">
        <f t="shared" si="6"/>
        <v>2</v>
      </c>
      <c r="I24" s="7"/>
      <c r="J24" s="9" t="s">
        <v>52</v>
      </c>
      <c r="K24" s="10">
        <v>4.0</v>
      </c>
      <c r="L24" s="14"/>
      <c r="M24" s="16"/>
      <c r="N24" s="9"/>
      <c r="O24" s="10"/>
      <c r="P24" s="14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54</v>
      </c>
      <c r="K25" s="10">
        <v>9.0</v>
      </c>
      <c r="L25" s="14"/>
      <c r="M25" s="16"/>
      <c r="N25" s="13"/>
      <c r="O25" s="14"/>
      <c r="P25" s="14"/>
    </row>
    <row r="26">
      <c r="A26" s="6" t="s">
        <v>55</v>
      </c>
      <c r="B26" s="11">
        <v>6.0</v>
      </c>
      <c r="C26" s="28">
        <v>10.0</v>
      </c>
      <c r="D26" s="19">
        <f t="shared" ref="D26:D38" si="7">B26+C26</f>
        <v>16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14</v>
      </c>
      <c r="F26" s="12"/>
      <c r="G26" s="12"/>
      <c r="H26" s="8">
        <f t="shared" ref="H26:H35" si="8">D26-E26-F26-G26</f>
        <v>2</v>
      </c>
      <c r="I26" s="7"/>
      <c r="J26" s="9" t="s">
        <v>56</v>
      </c>
      <c r="K26" s="10">
        <v>2.0</v>
      </c>
      <c r="L26" s="14"/>
      <c r="M26" s="16"/>
    </row>
    <row r="27">
      <c r="A27" s="6" t="s">
        <v>57</v>
      </c>
      <c r="B27" s="11">
        <v>4.0</v>
      </c>
      <c r="C27" s="28">
        <v>14.0</v>
      </c>
      <c r="D27" s="19">
        <f t="shared" si="7"/>
        <v>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11</v>
      </c>
      <c r="F27" s="12"/>
      <c r="G27" s="12"/>
      <c r="H27" s="8">
        <f t="shared" si="8"/>
        <v>7</v>
      </c>
      <c r="I27" s="7"/>
      <c r="J27" s="9" t="s">
        <v>13</v>
      </c>
      <c r="K27" s="10">
        <v>1.0</v>
      </c>
      <c r="L27" s="14"/>
      <c r="M27" s="16"/>
      <c r="N27" s="16"/>
      <c r="O27" s="16"/>
      <c r="P27" s="16"/>
      <c r="Q27" s="16"/>
    </row>
    <row r="28">
      <c r="A28" s="6" t="s">
        <v>58</v>
      </c>
      <c r="B28" s="11">
        <v>7.0</v>
      </c>
      <c r="C28" s="28">
        <v>5.0</v>
      </c>
      <c r="D28" s="19">
        <f t="shared" si="7"/>
        <v>12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7</v>
      </c>
      <c r="F28" s="12"/>
      <c r="G28" s="12"/>
      <c r="H28" s="8">
        <f t="shared" si="8"/>
        <v>5</v>
      </c>
      <c r="I28" s="7"/>
      <c r="J28" s="9" t="s">
        <v>59</v>
      </c>
      <c r="K28" s="10">
        <v>8.0</v>
      </c>
      <c r="L28" s="14"/>
      <c r="M28" s="16"/>
      <c r="N28" s="16"/>
      <c r="O28" s="17"/>
      <c r="P28" s="13"/>
      <c r="Q28" s="16"/>
    </row>
    <row r="29">
      <c r="A29" s="6" t="s">
        <v>60</v>
      </c>
      <c r="B29" s="11">
        <v>6.0</v>
      </c>
      <c r="C29" s="28">
        <v>2.0</v>
      </c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2</v>
      </c>
      <c r="I29" s="7"/>
      <c r="J29" s="9" t="s">
        <v>61</v>
      </c>
      <c r="K29" s="10">
        <v>4.0</v>
      </c>
      <c r="L29" s="14"/>
      <c r="M29" s="16"/>
      <c r="N29" s="9"/>
      <c r="O29" s="10"/>
      <c r="P29" s="14"/>
      <c r="Q29" s="16"/>
    </row>
    <row r="30">
      <c r="A30" s="6" t="s">
        <v>62</v>
      </c>
      <c r="B30" s="7"/>
      <c r="C30" s="20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63</v>
      </c>
      <c r="K30" s="10">
        <v>9.0</v>
      </c>
      <c r="L30" s="14"/>
      <c r="M30" s="16"/>
      <c r="N30" s="9"/>
      <c r="O30" s="10"/>
      <c r="P30" s="14"/>
      <c r="Q30" s="16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65</v>
      </c>
      <c r="K31" s="10">
        <v>9.0</v>
      </c>
      <c r="L31" s="14"/>
      <c r="M31" s="16"/>
      <c r="N31" s="9"/>
      <c r="O31" s="10"/>
      <c r="P31" s="14"/>
      <c r="Q31" s="16"/>
    </row>
    <row r="32">
      <c r="A32" s="6" t="s">
        <v>66</v>
      </c>
      <c r="B32" s="7"/>
      <c r="C32" s="32">
        <v>40.0</v>
      </c>
      <c r="D32" s="19">
        <f t="shared" si="7"/>
        <v>40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27</v>
      </c>
      <c r="F32" s="12"/>
      <c r="G32" s="12"/>
      <c r="H32" s="8">
        <f t="shared" si="8"/>
        <v>13</v>
      </c>
      <c r="I32" s="7"/>
      <c r="J32" s="9" t="s">
        <v>67</v>
      </c>
      <c r="K32" s="10">
        <v>1.0</v>
      </c>
      <c r="L32" s="14"/>
      <c r="M32" s="16"/>
      <c r="N32" s="9"/>
      <c r="O32" s="10"/>
      <c r="P32" s="14"/>
      <c r="Q32" s="16"/>
    </row>
    <row r="33">
      <c r="A33" s="6" t="s">
        <v>68</v>
      </c>
      <c r="B33" s="7"/>
      <c r="C33" s="32">
        <v>5.0</v>
      </c>
      <c r="D33" s="19">
        <f t="shared" si="7"/>
        <v>5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2</v>
      </c>
      <c r="I33" s="7"/>
      <c r="J33" s="9" t="s">
        <v>69</v>
      </c>
      <c r="K33" s="10">
        <v>1.0</v>
      </c>
      <c r="L33" s="14"/>
      <c r="M33" s="16"/>
      <c r="N33" s="9"/>
      <c r="O33" s="10"/>
      <c r="P33" s="14"/>
      <c r="Q33" s="16"/>
    </row>
    <row r="34">
      <c r="A34" s="6" t="s">
        <v>70</v>
      </c>
      <c r="B34" s="7"/>
      <c r="C34" s="32">
        <v>5.0</v>
      </c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4</v>
      </c>
      <c r="I34" s="7"/>
      <c r="J34" s="9" t="s">
        <v>71</v>
      </c>
      <c r="K34" s="10">
        <v>1.0</v>
      </c>
      <c r="L34" s="14"/>
      <c r="M34" s="16"/>
      <c r="N34" s="9"/>
      <c r="O34" s="10"/>
      <c r="P34" s="14"/>
      <c r="Q34" s="16"/>
    </row>
    <row r="35">
      <c r="A35" s="6" t="s">
        <v>72</v>
      </c>
      <c r="B35" s="7"/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73</v>
      </c>
      <c r="K35" s="10">
        <v>16.0</v>
      </c>
      <c r="L35" s="14"/>
      <c r="M35" s="16"/>
      <c r="N35" s="9"/>
      <c r="O35" s="10"/>
      <c r="P35" s="14"/>
      <c r="Q35" s="16"/>
    </row>
    <row r="36">
      <c r="A36" s="6" t="s">
        <v>74</v>
      </c>
      <c r="B36" s="7"/>
      <c r="C36" s="32">
        <v>10.0</v>
      </c>
      <c r="D36" s="19">
        <f t="shared" si="7"/>
        <v>10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6" s="20"/>
      <c r="G36" s="20"/>
      <c r="H36" s="19">
        <f t="shared" ref="H36:H38" si="9">D36-$E$36-F36-G36</f>
        <v>4</v>
      </c>
      <c r="I36" s="7"/>
      <c r="J36" s="9" t="s">
        <v>75</v>
      </c>
      <c r="K36" s="10">
        <v>3.0</v>
      </c>
      <c r="L36" s="14"/>
      <c r="M36" s="16"/>
      <c r="N36" s="9"/>
      <c r="O36" s="10"/>
      <c r="P36" s="14"/>
      <c r="Q36" s="16"/>
    </row>
    <row r="37">
      <c r="A37" s="6" t="s">
        <v>76</v>
      </c>
      <c r="B37" s="7"/>
      <c r="C37" s="32">
        <v>10.0</v>
      </c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7" s="20"/>
      <c r="G37" s="20"/>
      <c r="H37" s="19">
        <f t="shared" si="9"/>
        <v>4</v>
      </c>
      <c r="I37" s="7"/>
      <c r="J37" s="9" t="s">
        <v>77</v>
      </c>
      <c r="K37" s="10">
        <v>4.0</v>
      </c>
      <c r="L37" s="14"/>
      <c r="M37" s="16"/>
      <c r="N37" s="9"/>
      <c r="O37" s="10"/>
      <c r="P37" s="14"/>
      <c r="Q37" s="16"/>
    </row>
    <row r="38">
      <c r="A38" s="38" t="s">
        <v>78</v>
      </c>
      <c r="B38" s="7"/>
      <c r="C38" s="32">
        <v>10.0</v>
      </c>
      <c r="D38" s="19">
        <f t="shared" si="7"/>
        <v>10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8" s="20"/>
      <c r="G38" s="20"/>
      <c r="H38" s="19">
        <f t="shared" si="9"/>
        <v>4</v>
      </c>
      <c r="I38" s="7"/>
      <c r="J38" s="9" t="s">
        <v>79</v>
      </c>
      <c r="K38" s="10">
        <v>4.0</v>
      </c>
      <c r="L38" s="14"/>
      <c r="M38" s="16"/>
      <c r="N38" s="9"/>
      <c r="O38" s="10"/>
      <c r="P38" s="14"/>
      <c r="Q38" s="16"/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39" t="s">
        <v>23</v>
      </c>
      <c r="K39" s="14">
        <v>6.0</v>
      </c>
      <c r="L39" s="14"/>
      <c r="M39" s="16"/>
      <c r="N39" s="9"/>
      <c r="O39" s="10"/>
      <c r="P39" s="14"/>
      <c r="Q39" s="16"/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40" t="s">
        <v>80</v>
      </c>
      <c r="K40" s="41">
        <v>1.0</v>
      </c>
      <c r="L40" s="14"/>
      <c r="M40" s="16"/>
      <c r="N40" s="9"/>
      <c r="O40" s="10"/>
      <c r="P40" s="14"/>
      <c r="Q40" s="16"/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27" t="s">
        <v>81</v>
      </c>
      <c r="K41" s="41">
        <v>5.0</v>
      </c>
      <c r="L41" s="14"/>
      <c r="M41" s="16"/>
      <c r="N41" s="9"/>
      <c r="O41" s="10"/>
      <c r="P41" s="14"/>
      <c r="Q41" s="16"/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40" t="s">
        <v>82</v>
      </c>
      <c r="K42" s="41">
        <v>1.0</v>
      </c>
      <c r="L42" s="14"/>
      <c r="M42" s="16"/>
      <c r="N42" s="9"/>
      <c r="O42" s="10"/>
      <c r="P42" s="14"/>
      <c r="Q42" s="16"/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40" t="s">
        <v>83</v>
      </c>
      <c r="K43" s="41">
        <v>1.0</v>
      </c>
      <c r="L43" s="14"/>
      <c r="M43" s="16"/>
      <c r="N43" s="9"/>
      <c r="O43" s="10"/>
      <c r="P43" s="14"/>
      <c r="Q43" s="16"/>
    </row>
    <row r="44">
      <c r="A44" s="6"/>
      <c r="B44" s="7"/>
      <c r="C44" s="35"/>
      <c r="E44" s="25"/>
      <c r="F44" s="20"/>
      <c r="G44" s="20"/>
      <c r="H44" s="8"/>
      <c r="I44" s="7"/>
      <c r="J44" s="40" t="s">
        <v>84</v>
      </c>
      <c r="K44" s="41">
        <v>1.0</v>
      </c>
      <c r="L44" s="14"/>
      <c r="M44" s="16"/>
      <c r="N44" s="9"/>
      <c r="O44" s="10"/>
      <c r="P44" s="14"/>
      <c r="Q44" s="16"/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40" t="s">
        <v>85</v>
      </c>
      <c r="K45" s="41">
        <v>9.0</v>
      </c>
      <c r="L45" s="14"/>
      <c r="M45" s="16"/>
      <c r="N45" s="9"/>
      <c r="O45" s="10"/>
      <c r="P45" s="14"/>
      <c r="Q45" s="16"/>
    </row>
    <row r="46">
      <c r="J46" s="42" t="s">
        <v>31</v>
      </c>
      <c r="K46" s="41">
        <v>3.0</v>
      </c>
      <c r="L46" s="14"/>
      <c r="M46" s="16"/>
      <c r="N46" s="9"/>
      <c r="O46" s="10"/>
      <c r="P46" s="14"/>
      <c r="Q46" s="16"/>
    </row>
    <row r="47">
      <c r="J47" s="27" t="s">
        <v>86</v>
      </c>
      <c r="K47" s="41">
        <v>1.0</v>
      </c>
      <c r="L47" s="14"/>
      <c r="M47" s="16"/>
      <c r="N47" s="9"/>
      <c r="O47" s="10"/>
      <c r="P47" s="14"/>
      <c r="Q47" s="16"/>
    </row>
    <row r="48">
      <c r="J48" s="27" t="s">
        <v>87</v>
      </c>
      <c r="K48" s="41">
        <v>1.0</v>
      </c>
      <c r="L48" s="14"/>
      <c r="M48" s="16"/>
      <c r="N48" s="9"/>
      <c r="O48" s="10"/>
      <c r="P48" s="14"/>
      <c r="Q48" s="16"/>
    </row>
    <row r="49">
      <c r="J49" s="42" t="s">
        <v>88</v>
      </c>
      <c r="K49" s="41">
        <v>1.0</v>
      </c>
      <c r="L49" s="14"/>
      <c r="M49" s="16"/>
      <c r="N49" s="9"/>
      <c r="O49" s="10"/>
      <c r="P49" s="14"/>
      <c r="Q49" s="16"/>
    </row>
    <row r="50">
      <c r="J50" s="42" t="s">
        <v>89</v>
      </c>
      <c r="K50" s="41">
        <v>1.0</v>
      </c>
      <c r="L50" s="14"/>
      <c r="M50" s="16"/>
      <c r="N50" s="9"/>
      <c r="O50" s="10"/>
      <c r="P50" s="14"/>
      <c r="Q50" s="16"/>
    </row>
    <row r="51">
      <c r="J51" s="42" t="s">
        <v>90</v>
      </c>
      <c r="K51" s="41">
        <v>1.0</v>
      </c>
      <c r="L51" s="14"/>
      <c r="M51" s="16"/>
      <c r="N51" s="9"/>
      <c r="O51" s="10"/>
      <c r="P51" s="14"/>
      <c r="Q51" s="16"/>
    </row>
    <row r="52">
      <c r="J52" s="42" t="s">
        <v>91</v>
      </c>
      <c r="K52" s="41">
        <v>2.0</v>
      </c>
      <c r="L52" s="14"/>
      <c r="M52" s="16"/>
      <c r="N52" s="9"/>
      <c r="O52" s="10"/>
      <c r="P52" s="14"/>
      <c r="Q52" s="16"/>
    </row>
    <row r="53">
      <c r="J53" s="42" t="s">
        <v>92</v>
      </c>
      <c r="K53" s="41">
        <v>1.0</v>
      </c>
      <c r="L53" s="14"/>
      <c r="M53" s="16"/>
      <c r="N53" s="9"/>
      <c r="O53" s="10"/>
      <c r="P53" s="14"/>
      <c r="Q53" s="16"/>
    </row>
    <row r="54">
      <c r="J54" s="42" t="s">
        <v>93</v>
      </c>
      <c r="K54" s="41">
        <v>1.0</v>
      </c>
      <c r="L54" s="14"/>
      <c r="M54" s="16"/>
      <c r="N54" s="9"/>
      <c r="O54" s="10"/>
      <c r="P54" s="14"/>
      <c r="Q54" s="16"/>
    </row>
    <row r="55">
      <c r="J55" s="42" t="s">
        <v>94</v>
      </c>
      <c r="K55" s="41">
        <v>1.0</v>
      </c>
      <c r="L55" s="14"/>
      <c r="M55" s="16"/>
      <c r="N55" s="9"/>
      <c r="O55" s="10"/>
      <c r="P55" s="14"/>
      <c r="Q55" s="16"/>
    </row>
    <row r="56">
      <c r="J56" s="42" t="s">
        <v>95</v>
      </c>
      <c r="K56" s="41">
        <v>1.0</v>
      </c>
      <c r="L56" s="14"/>
      <c r="M56" s="16"/>
      <c r="N56" s="9"/>
      <c r="O56" s="10"/>
      <c r="P56" s="14"/>
      <c r="Q56" s="16"/>
    </row>
    <row r="57">
      <c r="J57" s="42" t="s">
        <v>96</v>
      </c>
      <c r="K57" s="41">
        <v>1.0</v>
      </c>
      <c r="L57" s="14"/>
      <c r="M57" s="16"/>
      <c r="N57" s="9"/>
      <c r="O57" s="10"/>
      <c r="P57" s="14"/>
      <c r="Q57" s="16"/>
    </row>
    <row r="58">
      <c r="J58" s="42" t="s">
        <v>97</v>
      </c>
      <c r="K58" s="41">
        <v>4.0</v>
      </c>
      <c r="L58" s="14"/>
      <c r="M58" s="16"/>
      <c r="N58" s="9"/>
      <c r="O58" s="10"/>
      <c r="P58" s="14"/>
      <c r="Q58" s="16"/>
    </row>
    <row r="59">
      <c r="J59" s="42" t="s">
        <v>98</v>
      </c>
      <c r="K59" s="41">
        <v>1.0</v>
      </c>
      <c r="L59" s="14"/>
      <c r="M59" s="16"/>
      <c r="N59" s="9"/>
      <c r="O59" s="10"/>
      <c r="P59" s="14"/>
      <c r="Q59" s="16"/>
    </row>
    <row r="60">
      <c r="J60" s="42" t="s">
        <v>99</v>
      </c>
      <c r="K60" s="41">
        <v>1.0</v>
      </c>
      <c r="L60" s="14"/>
      <c r="M60" s="16"/>
      <c r="N60" s="9"/>
      <c r="O60" s="10"/>
      <c r="P60" s="14"/>
      <c r="Q60" s="16"/>
    </row>
    <row r="61">
      <c r="J61" s="42" t="s">
        <v>100</v>
      </c>
      <c r="K61" s="41">
        <v>1.0</v>
      </c>
      <c r="L61" s="14"/>
      <c r="M61" s="16"/>
      <c r="N61" s="9"/>
      <c r="O61" s="10"/>
      <c r="P61" s="14"/>
      <c r="Q61" s="16"/>
    </row>
    <row r="62">
      <c r="J62" s="27" t="s">
        <v>101</v>
      </c>
      <c r="K62" s="41">
        <v>2.0</v>
      </c>
      <c r="L62" s="14"/>
      <c r="M62" s="16"/>
      <c r="N62" s="9"/>
      <c r="O62" s="10"/>
      <c r="P62" s="14"/>
      <c r="Q62" s="16"/>
    </row>
    <row r="63">
      <c r="J63" s="27" t="s">
        <v>102</v>
      </c>
      <c r="K63" s="41">
        <v>1.0</v>
      </c>
      <c r="L63" s="14"/>
      <c r="M63" s="16"/>
      <c r="N63" s="13"/>
      <c r="O63" s="14"/>
      <c r="P63" s="14"/>
      <c r="Q63" s="16"/>
    </row>
    <row r="64">
      <c r="J64" s="27" t="s">
        <v>103</v>
      </c>
      <c r="K64" s="41">
        <v>1.0</v>
      </c>
      <c r="L64" s="14"/>
      <c r="M64" s="16"/>
    </row>
    <row r="65">
      <c r="J65" s="27" t="s">
        <v>104</v>
      </c>
      <c r="K65" s="41">
        <v>1.0</v>
      </c>
      <c r="L65" s="14"/>
      <c r="M65" s="16"/>
    </row>
    <row r="66">
      <c r="J66" s="27" t="s">
        <v>105</v>
      </c>
      <c r="K66" s="41">
        <v>1.0</v>
      </c>
      <c r="L66" s="14"/>
      <c r="M66" s="16"/>
    </row>
    <row r="67">
      <c r="J67" s="27" t="s">
        <v>106</v>
      </c>
      <c r="K67" s="41">
        <v>1.0</v>
      </c>
      <c r="L67" s="14"/>
      <c r="M67" s="16"/>
    </row>
    <row r="68">
      <c r="J68" s="27" t="s">
        <v>107</v>
      </c>
      <c r="K68" s="41">
        <v>1.0</v>
      </c>
      <c r="L68" s="14"/>
      <c r="M68" s="16"/>
    </row>
    <row r="69">
      <c r="J69" s="27" t="s">
        <v>86</v>
      </c>
      <c r="K69" s="41">
        <v>2.0</v>
      </c>
      <c r="L69" s="14"/>
      <c r="M69" s="16"/>
    </row>
    <row r="70">
      <c r="J70" s="42" t="s">
        <v>108</v>
      </c>
      <c r="K70" s="41">
        <v>1.0</v>
      </c>
      <c r="L70" s="14"/>
      <c r="M70" s="16"/>
    </row>
    <row r="71">
      <c r="J71" s="9"/>
      <c r="K71" s="10"/>
      <c r="L71" s="14"/>
      <c r="M71" s="16"/>
    </row>
    <row r="72">
      <c r="J72" s="9"/>
      <c r="K72" s="10"/>
      <c r="L72" s="14"/>
      <c r="M72" s="16"/>
    </row>
    <row r="73">
      <c r="J73" s="9"/>
      <c r="K73" s="10"/>
      <c r="L73" s="14"/>
      <c r="M73" s="16"/>
    </row>
    <row r="74">
      <c r="J74" s="9"/>
      <c r="K74" s="10"/>
      <c r="L74" s="14"/>
      <c r="M74" s="16"/>
    </row>
    <row r="75">
      <c r="J75" s="9"/>
      <c r="K75" s="10"/>
      <c r="L75" s="14"/>
      <c r="M75" s="16"/>
    </row>
    <row r="76">
      <c r="J76" s="9"/>
      <c r="K76" s="10"/>
      <c r="L76" s="14"/>
      <c r="M76" s="16"/>
    </row>
    <row r="77">
      <c r="J77" s="9"/>
      <c r="K77" s="10"/>
      <c r="L77" s="14"/>
      <c r="M77" s="16"/>
    </row>
    <row r="78">
      <c r="J78" s="9"/>
      <c r="K78" s="10"/>
      <c r="L78" s="14"/>
      <c r="M78" s="16"/>
    </row>
    <row r="79">
      <c r="J79" s="9"/>
      <c r="K79" s="10"/>
      <c r="L79" s="14"/>
      <c r="M79" s="16"/>
    </row>
    <row r="80">
      <c r="J80" s="9"/>
      <c r="K80" s="10"/>
      <c r="L80" s="14"/>
      <c r="M80" s="16"/>
    </row>
    <row r="81">
      <c r="J81" s="9"/>
      <c r="K81" s="10"/>
      <c r="L81" s="14"/>
      <c r="M81" s="16"/>
    </row>
    <row r="82">
      <c r="J82" s="9"/>
      <c r="K82" s="10"/>
      <c r="L82" s="14"/>
      <c r="M82" s="16"/>
    </row>
    <row r="83">
      <c r="J83" s="9"/>
      <c r="K83" s="10"/>
      <c r="L83" s="14"/>
      <c r="M83" s="16"/>
    </row>
    <row r="84">
      <c r="J84" s="9"/>
      <c r="K84" s="10"/>
      <c r="L84" s="14"/>
      <c r="M84" s="16"/>
    </row>
    <row r="85">
      <c r="J85" s="9"/>
      <c r="K85" s="10"/>
      <c r="L85" s="14"/>
      <c r="M85" s="16"/>
    </row>
    <row r="86">
      <c r="J86" s="9"/>
      <c r="K86" s="10"/>
      <c r="L86" s="14"/>
      <c r="M86" s="16"/>
    </row>
    <row r="87">
      <c r="J87" s="13"/>
      <c r="K87" s="14"/>
      <c r="L87" s="14"/>
      <c r="M87" s="16"/>
    </row>
  </sheetData>
  <mergeCells count="1">
    <mergeCell ref="A1:I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8.63"/>
    <col customWidth="1" min="10" max="10" width="39.75"/>
    <col customWidth="1" min="13" max="13" width="35.5"/>
  </cols>
  <sheetData>
    <row r="1">
      <c r="A1" s="1" t="s">
        <v>109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'21.09.25'!H3</f>
        <v>0</v>
      </c>
      <c r="C3" s="11">
        <v>5.0</v>
      </c>
      <c r="D3" s="8">
        <f t="shared" ref="D3:D14" si="1">B3+C3</f>
        <v>5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5</v>
      </c>
      <c r="I3" s="7"/>
      <c r="J3" s="9" t="s">
        <v>10</v>
      </c>
      <c r="K3" s="10">
        <v>1.0</v>
      </c>
    </row>
    <row r="4">
      <c r="A4" s="6" t="s">
        <v>11</v>
      </c>
      <c r="B4" s="7">
        <f>'21.09.25'!H4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22</v>
      </c>
      <c r="K4" s="10">
        <v>3.0</v>
      </c>
      <c r="L4" s="13"/>
    </row>
    <row r="5">
      <c r="A5" s="6" t="s">
        <v>13</v>
      </c>
      <c r="B5" s="7">
        <f>'21.09.25'!H5</f>
        <v>7</v>
      </c>
      <c r="C5" s="7"/>
      <c r="D5" s="8">
        <f t="shared" si="1"/>
        <v>7</v>
      </c>
      <c r="E5" s="8">
        <f>IFERROR(VLOOKUP(A$5,J:K,2,FALSE),0)+IFERROR(VLOOKUP("PIQUEO PERUANISIMO",J:K,2,FALSE),0)</f>
        <v>2</v>
      </c>
      <c r="F5" s="12"/>
      <c r="G5" s="24">
        <v>4.0</v>
      </c>
      <c r="H5" s="8">
        <f t="shared" si="2"/>
        <v>1</v>
      </c>
      <c r="I5" s="11" t="s">
        <v>110</v>
      </c>
      <c r="J5" s="9" t="s">
        <v>24</v>
      </c>
      <c r="K5" s="10">
        <v>10.0</v>
      </c>
      <c r="L5" s="14"/>
    </row>
    <row r="6">
      <c r="A6" s="6" t="s">
        <v>16</v>
      </c>
      <c r="B6" s="7">
        <f>'21.09.25'!H6</f>
        <v>0</v>
      </c>
      <c r="C6" s="11">
        <v>7.0</v>
      </c>
      <c r="D6" s="8">
        <f t="shared" si="1"/>
        <v>7</v>
      </c>
      <c r="E6" s="8">
        <f>IFERROR(VLOOKUP("SANGRECITA C/YUCA",J:K,2,FALSE),"0")</f>
        <v>3</v>
      </c>
      <c r="F6" s="12"/>
      <c r="G6" s="12"/>
      <c r="H6" s="8">
        <f t="shared" si="2"/>
        <v>4</v>
      </c>
      <c r="I6" s="7"/>
      <c r="J6" s="9" t="s">
        <v>26</v>
      </c>
      <c r="K6" s="10">
        <v>3.0</v>
      </c>
      <c r="L6" s="14"/>
      <c r="N6" s="16"/>
      <c r="O6" s="17"/>
      <c r="P6" s="13"/>
    </row>
    <row r="7">
      <c r="A7" s="6" t="s">
        <v>10</v>
      </c>
      <c r="B7" s="7">
        <f>'21.09.25'!H7</f>
        <v>6</v>
      </c>
      <c r="C7" s="11">
        <v>4.0</v>
      </c>
      <c r="D7" s="8">
        <f t="shared" si="1"/>
        <v>10</v>
      </c>
      <c r="E7" s="8">
        <f>IFERROR(VLOOKUP("HUMITA DOÑA FRESIA C/AJI DE GALLINA", J:K,2, FALSE)/2, 0) + IFERROR(VLOOKUP("AJI DE GALLINA",J:K,2, FALSE), 0)</f>
        <v>1</v>
      </c>
      <c r="F7" s="12"/>
      <c r="G7" s="12"/>
      <c r="H7" s="8">
        <f t="shared" si="2"/>
        <v>9</v>
      </c>
      <c r="I7" s="7"/>
      <c r="J7" s="9" t="s">
        <v>111</v>
      </c>
      <c r="K7" s="10">
        <v>1.0</v>
      </c>
      <c r="L7" s="14"/>
      <c r="N7" s="9"/>
      <c r="O7" s="10"/>
      <c r="P7" s="14"/>
    </row>
    <row r="8">
      <c r="A8" s="6" t="s">
        <v>19</v>
      </c>
      <c r="B8" s="7">
        <f>'21.09.25'!H8</f>
        <v>2</v>
      </c>
      <c r="C8" s="11">
        <v>6.0</v>
      </c>
      <c r="D8" s="8">
        <f t="shared" si="1"/>
        <v>8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8</v>
      </c>
      <c r="I8" s="7"/>
      <c r="J8" s="9" t="s">
        <v>112</v>
      </c>
      <c r="K8" s="10">
        <v>3.0</v>
      </c>
      <c r="L8" s="14"/>
      <c r="N8" s="9"/>
      <c r="O8" s="10"/>
      <c r="P8" s="14"/>
    </row>
    <row r="9">
      <c r="A9" s="6" t="s">
        <v>21</v>
      </c>
      <c r="B9" s="7">
        <f>'21.09.25'!H9</f>
        <v>0</v>
      </c>
      <c r="C9" s="11">
        <v>11.0</v>
      </c>
      <c r="D9" s="8">
        <f t="shared" si="1"/>
        <v>11</v>
      </c>
      <c r="E9" s="8">
        <f>IFERROR(VLOOKUP("1/2 PATITA EN FIAMBRE",J:K,2, FALSE)/2, 0) + IFERROR(VLOOKUP("PATITA EN FIAMBRE",J:K, 2, FALSE), 0)</f>
        <v>3.5</v>
      </c>
      <c r="F9" s="12"/>
      <c r="G9" s="12"/>
      <c r="H9" s="8">
        <f t="shared" si="2"/>
        <v>7.5</v>
      </c>
      <c r="I9" s="7"/>
      <c r="J9" s="9" t="s">
        <v>113</v>
      </c>
      <c r="K9" s="10">
        <v>2.0</v>
      </c>
      <c r="L9" s="14"/>
      <c r="N9" s="9"/>
      <c r="O9" s="10"/>
      <c r="P9" s="14"/>
    </row>
    <row r="10">
      <c r="A10" s="6" t="s">
        <v>23</v>
      </c>
      <c r="B10" s="7">
        <f>'21.09.25'!H10</f>
        <v>4</v>
      </c>
      <c r="C10" s="7"/>
      <c r="D10" s="8">
        <f t="shared" si="1"/>
        <v>4</v>
      </c>
      <c r="E10" s="8">
        <f>IFERROR(VLOOKUP("CECINAS DE LOMO C/YUCA",J:K,2,FALSE),"0")+IFERROR(VLOOKUP("PIQUEO DOÑA FRESIA",J:K,2,FALSE)/2,0)</f>
        <v>3</v>
      </c>
      <c r="F10" s="12"/>
      <c r="G10" s="12"/>
      <c r="H10" s="8">
        <f t="shared" si="2"/>
        <v>1</v>
      </c>
      <c r="I10" s="7"/>
      <c r="J10" s="9" t="s">
        <v>40</v>
      </c>
      <c r="K10" s="10">
        <v>2.0</v>
      </c>
      <c r="L10" s="14"/>
      <c r="N10" s="9"/>
      <c r="O10" s="10"/>
      <c r="P10" s="14"/>
    </row>
    <row r="11">
      <c r="A11" s="6" t="s">
        <v>25</v>
      </c>
      <c r="B11" s="7">
        <f>'21.09.25'!H11</f>
        <v>2</v>
      </c>
      <c r="C11" s="11">
        <v>5.0</v>
      </c>
      <c r="D11" s="8">
        <f t="shared" si="1"/>
        <v>7</v>
      </c>
      <c r="E11" s="18">
        <f>IFERROR(VLOOKUP("CARNE DE CERDO ADOBADA",J:K,2,FALSE),0)</f>
        <v>0</v>
      </c>
      <c r="F11" s="12"/>
      <c r="G11" s="12"/>
      <c r="H11" s="8">
        <f t="shared" si="2"/>
        <v>7</v>
      </c>
      <c r="I11" s="7"/>
      <c r="J11" s="9" t="s">
        <v>48</v>
      </c>
      <c r="K11" s="10">
        <v>2.0</v>
      </c>
      <c r="L11" s="14"/>
      <c r="N11" s="9"/>
      <c r="O11" s="10"/>
      <c r="P11" s="14"/>
    </row>
    <row r="12">
      <c r="A12" s="6" t="s">
        <v>27</v>
      </c>
      <c r="B12" s="7">
        <f>'21.09.25'!H12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54</v>
      </c>
      <c r="K12" s="10">
        <v>5.0</v>
      </c>
      <c r="L12" s="14"/>
      <c r="N12" s="9"/>
      <c r="O12" s="10"/>
      <c r="P12" s="14"/>
    </row>
    <row r="13">
      <c r="A13" s="6" t="s">
        <v>29</v>
      </c>
      <c r="B13" s="7">
        <f>'21.09.25'!H13</f>
        <v>0</v>
      </c>
      <c r="C13" s="11">
        <v>25.0</v>
      </c>
      <c r="D13" s="19">
        <f t="shared" si="1"/>
        <v>25</v>
      </c>
      <c r="E13" s="8">
        <f t="shared" ref="E13:E14" si="3">IFERROR(VLOOKUP(A13,J:K,2,FALSE),0)</f>
        <v>22</v>
      </c>
      <c r="F13" s="20"/>
      <c r="G13" s="12"/>
      <c r="H13" s="8">
        <f t="shared" si="2"/>
        <v>3</v>
      </c>
      <c r="I13" s="7"/>
      <c r="J13" s="9" t="s">
        <v>81</v>
      </c>
      <c r="K13" s="10">
        <v>2.0</v>
      </c>
      <c r="L13" s="14"/>
      <c r="N13" s="9"/>
      <c r="O13" s="10"/>
      <c r="P13" s="14"/>
    </row>
    <row r="14">
      <c r="A14" s="6" t="s">
        <v>31</v>
      </c>
      <c r="B14" s="7">
        <f>'21.09.25'!H14</f>
        <v>2</v>
      </c>
      <c r="C14" s="7"/>
      <c r="D14" s="19">
        <f t="shared" si="1"/>
        <v>2</v>
      </c>
      <c r="E14" s="8">
        <f t="shared" si="3"/>
        <v>0</v>
      </c>
      <c r="F14" s="20"/>
      <c r="G14" s="24">
        <v>2.0</v>
      </c>
      <c r="H14" s="8">
        <f t="shared" si="2"/>
        <v>0</v>
      </c>
      <c r="I14" s="11" t="s">
        <v>5</v>
      </c>
      <c r="J14" s="9" t="s">
        <v>13</v>
      </c>
      <c r="K14" s="10">
        <v>2.0</v>
      </c>
      <c r="L14" s="16"/>
      <c r="M14" s="16"/>
      <c r="N14" s="9"/>
      <c r="O14" s="10"/>
      <c r="P14" s="14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63</v>
      </c>
      <c r="K15" s="10">
        <v>4.0</v>
      </c>
      <c r="L15" s="13"/>
      <c r="M15" s="16"/>
      <c r="N15" s="13"/>
      <c r="O15" s="14"/>
      <c r="P15" s="14"/>
    </row>
    <row r="16">
      <c r="A16" s="6" t="s">
        <v>35</v>
      </c>
      <c r="B16" s="7">
        <f>'21.09.25'!H16</f>
        <v>20</v>
      </c>
      <c r="C16" s="24">
        <v>48.0</v>
      </c>
      <c r="D16" s="25">
        <f t="shared" ref="D16:D24" si="4">B16+C16</f>
        <v>68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20"/>
      <c r="G16" s="24">
        <v>47.0</v>
      </c>
      <c r="H16" s="8">
        <f t="shared" ref="H16:H20" si="5">D16-E16-F16-G16</f>
        <v>20</v>
      </c>
      <c r="I16" s="11" t="s">
        <v>114</v>
      </c>
      <c r="J16" s="9" t="s">
        <v>115</v>
      </c>
      <c r="K16" s="10">
        <v>1.0</v>
      </c>
      <c r="L16" s="14"/>
      <c r="M16" s="16"/>
    </row>
    <row r="17">
      <c r="A17" s="6" t="s">
        <v>37</v>
      </c>
      <c r="B17" s="7">
        <f>'21.09.25'!H17</f>
        <v>6</v>
      </c>
      <c r="C17" s="24"/>
      <c r="D17" s="19">
        <f t="shared" si="4"/>
        <v>6</v>
      </c>
      <c r="E17" s="25">
        <f>IFERROR(VLOOKUP("AJIACO DE CUY(1/2 CUY) C/ARROZ",J:K,2,FALSE),"0")</f>
        <v>1</v>
      </c>
      <c r="F17" s="20"/>
      <c r="G17" s="12"/>
      <c r="H17" s="8">
        <f t="shared" si="5"/>
        <v>5</v>
      </c>
      <c r="I17" s="7"/>
      <c r="J17" s="9" t="s">
        <v>73</v>
      </c>
      <c r="K17" s="10">
        <v>3.0</v>
      </c>
      <c r="L17" s="14"/>
      <c r="M17" s="16"/>
      <c r="N17" s="16"/>
      <c r="O17" s="16"/>
      <c r="P17" s="16"/>
    </row>
    <row r="18">
      <c r="A18" s="6" t="s">
        <v>39</v>
      </c>
      <c r="B18" s="7">
        <f>'21.09.25'!H18</f>
        <v>0</v>
      </c>
      <c r="C18" s="24">
        <v>6.0</v>
      </c>
      <c r="D18" s="19">
        <f t="shared" si="4"/>
        <v>6</v>
      </c>
      <c r="E18" s="25">
        <f>IFERROR(VLOOKUP("ALBONDIGA CON ARROZ",J:K,2,FALSE),"0")</f>
        <v>2</v>
      </c>
      <c r="F18" s="20"/>
      <c r="G18" s="12"/>
      <c r="H18" s="8">
        <f t="shared" si="5"/>
        <v>4</v>
      </c>
      <c r="I18" s="7"/>
      <c r="J18" s="9" t="s">
        <v>29</v>
      </c>
      <c r="K18" s="10">
        <v>22.0</v>
      </c>
      <c r="L18" s="14"/>
      <c r="M18" s="16"/>
      <c r="N18" s="16"/>
      <c r="O18" s="17"/>
      <c r="P18" s="13"/>
    </row>
    <row r="19">
      <c r="A19" s="6" t="s">
        <v>41</v>
      </c>
      <c r="B19" s="7">
        <f>'21.09.25'!H19</f>
        <v>0</v>
      </c>
      <c r="C19" s="24">
        <v>9.0</v>
      </c>
      <c r="D19" s="19">
        <f t="shared" si="4"/>
        <v>9</v>
      </c>
      <c r="E19" s="25">
        <f>IFERROR(VLOOKUP("ARROZ C/PATO DESHUESADO", J:K, 2, FALSE)*2, 0)+IFERROR(VLOOKUP("ARROZ C/PATO",J:K,2,FALSE),"0")</f>
        <v>4</v>
      </c>
      <c r="F19" s="20"/>
      <c r="G19" s="24">
        <v>5.0</v>
      </c>
      <c r="H19" s="8">
        <f t="shared" si="5"/>
        <v>0</v>
      </c>
      <c r="I19" s="11" t="s">
        <v>116</v>
      </c>
      <c r="J19" s="9" t="s">
        <v>12</v>
      </c>
      <c r="K19" s="10">
        <v>1.0</v>
      </c>
      <c r="L19" s="14"/>
      <c r="M19" s="16"/>
      <c r="N19" s="9"/>
      <c r="O19" s="10"/>
      <c r="P19" s="14"/>
    </row>
    <row r="20">
      <c r="A20" s="6" t="s">
        <v>43</v>
      </c>
      <c r="B20" s="7">
        <f>'21.09.25'!H20</f>
        <v>5</v>
      </c>
      <c r="C20" s="24">
        <v>51.0</v>
      </c>
      <c r="D20" s="19">
        <f t="shared" si="4"/>
        <v>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16</v>
      </c>
      <c r="F20" s="20"/>
      <c r="G20" s="12"/>
      <c r="H20" s="8">
        <f t="shared" si="5"/>
        <v>40</v>
      </c>
      <c r="J20" s="9" t="s">
        <v>85</v>
      </c>
      <c r="K20" s="10">
        <v>2.0</v>
      </c>
      <c r="L20" s="14"/>
      <c r="M20" s="16"/>
      <c r="N20" s="9"/>
      <c r="O20" s="10"/>
      <c r="P20" s="14"/>
    </row>
    <row r="21">
      <c r="A21" s="6" t="s">
        <v>26</v>
      </c>
      <c r="B21" s="7" t="str">
        <f>'21.09.25'!H21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117</v>
      </c>
      <c r="K21" s="10">
        <v>1.0</v>
      </c>
      <c r="L21" s="14"/>
      <c r="M21" s="16"/>
      <c r="N21" s="9"/>
      <c r="O21" s="10"/>
      <c r="P21" s="14"/>
    </row>
    <row r="22">
      <c r="A22" s="6" t="s">
        <v>46</v>
      </c>
      <c r="B22" s="7">
        <f>'21.09.25'!H22</f>
        <v>7</v>
      </c>
      <c r="C22" s="24">
        <v>29.0</v>
      </c>
      <c r="D22" s="19">
        <f t="shared" si="4"/>
        <v>36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20"/>
      <c r="G22" s="12"/>
      <c r="H22" s="8">
        <f t="shared" ref="H22:H24" si="6">D22-E22-F22-G22</f>
        <v>28</v>
      </c>
      <c r="I22" s="11" t="s">
        <v>47</v>
      </c>
      <c r="J22" s="9" t="s">
        <v>87</v>
      </c>
      <c r="K22" s="10">
        <v>1.0</v>
      </c>
      <c r="L22" s="14"/>
      <c r="M22" s="16"/>
      <c r="N22" s="9"/>
      <c r="O22" s="10"/>
      <c r="P22" s="14"/>
    </row>
    <row r="23">
      <c r="A23" s="6" t="s">
        <v>49</v>
      </c>
      <c r="B23" s="7">
        <f>'21.09.25'!H23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32</v>
      </c>
      <c r="K23" s="10">
        <v>4.0</v>
      </c>
      <c r="L23" s="14"/>
      <c r="M23" s="16"/>
      <c r="N23" s="9"/>
      <c r="O23" s="10"/>
      <c r="P23" s="14"/>
    </row>
    <row r="24">
      <c r="A24" s="6" t="s">
        <v>51</v>
      </c>
      <c r="B24" s="7">
        <f>'21.09.25'!H24</f>
        <v>2</v>
      </c>
      <c r="C24" s="24">
        <v>3.0</v>
      </c>
      <c r="D24" s="19">
        <f t="shared" si="4"/>
        <v>5</v>
      </c>
      <c r="E24" s="25" t="str">
        <f>IFERROR(VLOOKUP("CORVINA GUISADA C/E CHOCLO",J:K,2,FALSE),"0")</f>
        <v>0</v>
      </c>
      <c r="F24" s="20"/>
      <c r="G24" s="12"/>
      <c r="H24" s="8">
        <f t="shared" si="6"/>
        <v>5</v>
      </c>
      <c r="I24" s="7"/>
      <c r="J24" s="9" t="s">
        <v>86</v>
      </c>
      <c r="K24" s="10">
        <v>1.0</v>
      </c>
      <c r="L24" s="14"/>
      <c r="M24" s="16"/>
      <c r="N24" s="9"/>
      <c r="O24" s="10"/>
      <c r="P24" s="14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59</v>
      </c>
      <c r="K25" s="10">
        <v>2.0</v>
      </c>
      <c r="L25" s="14"/>
      <c r="M25" s="16"/>
      <c r="N25" s="13"/>
      <c r="O25" s="14"/>
      <c r="P25" s="14"/>
    </row>
    <row r="26">
      <c r="A26" s="6" t="s">
        <v>55</v>
      </c>
      <c r="B26" s="7">
        <f>'21.09.25'!H26</f>
        <v>2</v>
      </c>
      <c r="C26" s="28">
        <v>5.5</v>
      </c>
      <c r="D26" s="19">
        <f t="shared" ref="D26:D38" si="7">B26+C26</f>
        <v>7.5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7.5</v>
      </c>
      <c r="F26" s="12"/>
      <c r="G26" s="12"/>
      <c r="H26" s="8">
        <f t="shared" ref="H26:H35" si="8">D26-E26-F26-G26</f>
        <v>0</v>
      </c>
      <c r="I26" s="7"/>
      <c r="J26" s="9" t="s">
        <v>118</v>
      </c>
      <c r="K26" s="10">
        <v>1.0</v>
      </c>
      <c r="L26" s="14"/>
      <c r="M26" s="16"/>
    </row>
    <row r="27">
      <c r="A27" s="6" t="s">
        <v>57</v>
      </c>
      <c r="B27" s="7">
        <f>'21.09.25'!H27</f>
        <v>7</v>
      </c>
      <c r="C27" s="28"/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12"/>
      <c r="H27" s="8">
        <f t="shared" si="8"/>
        <v>4</v>
      </c>
      <c r="I27" s="7"/>
      <c r="J27" s="9" t="s">
        <v>100</v>
      </c>
      <c r="K27" s="10">
        <v>1.0</v>
      </c>
      <c r="L27" s="14"/>
      <c r="M27" s="16"/>
      <c r="N27" s="16"/>
      <c r="O27" s="16"/>
      <c r="P27" s="16"/>
      <c r="Q27" s="16"/>
    </row>
    <row r="28">
      <c r="A28" s="6" t="s">
        <v>58</v>
      </c>
      <c r="B28" s="7">
        <f>'21.09.25'!H28</f>
        <v>5</v>
      </c>
      <c r="C28" s="28">
        <v>3.0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8">
        <f t="shared" si="8"/>
        <v>6</v>
      </c>
      <c r="I28" s="11"/>
      <c r="J28" s="9" t="s">
        <v>119</v>
      </c>
      <c r="K28" s="10">
        <v>2.0</v>
      </c>
      <c r="L28" s="14"/>
      <c r="M28" s="16"/>
      <c r="N28" s="16"/>
      <c r="O28" s="17"/>
      <c r="P28" s="13"/>
      <c r="Q28" s="16"/>
    </row>
    <row r="29">
      <c r="A29" s="6" t="s">
        <v>60</v>
      </c>
      <c r="B29" s="7">
        <f>'21.09.25'!H29</f>
        <v>2</v>
      </c>
      <c r="C29" s="28">
        <v>4.0</v>
      </c>
      <c r="D29" s="19">
        <f t="shared" si="7"/>
        <v>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0</v>
      </c>
      <c r="I29" s="7"/>
      <c r="J29" s="9" t="s">
        <v>120</v>
      </c>
      <c r="K29" s="10">
        <v>3.0</v>
      </c>
      <c r="L29" s="14"/>
      <c r="M29" s="16"/>
      <c r="N29" s="9"/>
      <c r="O29" s="10"/>
      <c r="P29" s="14"/>
      <c r="Q29" s="16"/>
    </row>
    <row r="30">
      <c r="A30" s="6" t="s">
        <v>62</v>
      </c>
      <c r="B30" s="7">
        <f>'21.09.25'!H30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18</v>
      </c>
      <c r="K30" s="10">
        <v>2.0</v>
      </c>
      <c r="L30" s="14"/>
      <c r="M30" s="16"/>
      <c r="N30" s="9"/>
      <c r="O30" s="10"/>
      <c r="P30" s="14"/>
      <c r="Q30" s="16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20</v>
      </c>
      <c r="K31" s="10">
        <v>1.0</v>
      </c>
      <c r="L31" s="14"/>
      <c r="M31" s="16"/>
      <c r="N31" s="9"/>
      <c r="O31" s="10"/>
      <c r="P31" s="14"/>
      <c r="Q31" s="16"/>
    </row>
    <row r="32">
      <c r="A32" s="6" t="s">
        <v>66</v>
      </c>
      <c r="B32" s="7">
        <f>'21.09.25'!H32</f>
        <v>13</v>
      </c>
      <c r="C32" s="32">
        <v>5.0</v>
      </c>
      <c r="D32" s="19">
        <f t="shared" si="7"/>
        <v>18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12</v>
      </c>
      <c r="I32" s="7"/>
      <c r="J32" s="9" t="s">
        <v>121</v>
      </c>
      <c r="K32" s="10">
        <v>1.0</v>
      </c>
      <c r="L32" s="14"/>
      <c r="M32" s="16"/>
      <c r="N32" s="9"/>
      <c r="O32" s="10"/>
      <c r="P32" s="14"/>
      <c r="Q32" s="16"/>
    </row>
    <row r="33">
      <c r="A33" s="6" t="s">
        <v>68</v>
      </c>
      <c r="B33" s="7">
        <f>'21.09.25'!H33</f>
        <v>2</v>
      </c>
      <c r="C33" s="35"/>
      <c r="D33" s="19">
        <f t="shared" si="7"/>
        <v>2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2</v>
      </c>
      <c r="I33" s="7"/>
      <c r="J33" s="9" t="s">
        <v>122</v>
      </c>
      <c r="K33" s="10">
        <v>1.0</v>
      </c>
      <c r="L33" s="14"/>
      <c r="M33" s="16"/>
      <c r="N33" s="9"/>
      <c r="O33" s="10"/>
      <c r="P33" s="14"/>
      <c r="Q33" s="16"/>
    </row>
    <row r="34">
      <c r="A34" s="6" t="s">
        <v>70</v>
      </c>
      <c r="B34" s="7">
        <f>'21.09.25'!H34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  <c r="J34" s="9" t="s">
        <v>92</v>
      </c>
      <c r="K34" s="10">
        <v>1.0</v>
      </c>
      <c r="L34" s="14"/>
      <c r="M34" s="16"/>
      <c r="N34" s="9"/>
      <c r="O34" s="10"/>
      <c r="P34" s="14"/>
      <c r="Q34" s="16"/>
    </row>
    <row r="35">
      <c r="A35" s="6" t="s">
        <v>72</v>
      </c>
      <c r="B35" s="7">
        <f>'21.09.25'!H35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/>
      <c r="K35" s="10"/>
      <c r="L35" s="14"/>
      <c r="M35" s="16"/>
      <c r="N35" s="9"/>
      <c r="O35" s="10"/>
      <c r="P35" s="14"/>
      <c r="Q35" s="16"/>
    </row>
    <row r="36">
      <c r="A36" s="6" t="s">
        <v>74</v>
      </c>
      <c r="B36" s="7">
        <f>'21.09.25'!H36</f>
        <v>4</v>
      </c>
      <c r="C36" s="35"/>
      <c r="D36" s="19">
        <f t="shared" si="7"/>
        <v>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3</v>
      </c>
      <c r="I36" s="7"/>
      <c r="J36" s="9"/>
      <c r="K36" s="10"/>
      <c r="L36" s="14"/>
      <c r="M36" s="16"/>
      <c r="N36" s="9"/>
      <c r="O36" s="10"/>
      <c r="P36" s="14"/>
      <c r="Q36" s="16"/>
    </row>
    <row r="37">
      <c r="A37" s="6" t="s">
        <v>76</v>
      </c>
      <c r="B37" s="7">
        <f>'21.09.25'!H37</f>
        <v>4</v>
      </c>
      <c r="C37" s="32">
        <v>10.0</v>
      </c>
      <c r="D37" s="19">
        <f t="shared" si="7"/>
        <v>14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13</v>
      </c>
      <c r="I37" s="7"/>
      <c r="J37" s="9"/>
      <c r="K37" s="10"/>
      <c r="L37" s="14"/>
      <c r="M37" s="16"/>
      <c r="N37" s="9"/>
      <c r="O37" s="10"/>
      <c r="P37" s="14"/>
      <c r="Q37" s="16"/>
    </row>
    <row r="38">
      <c r="A38" s="38" t="s">
        <v>78</v>
      </c>
      <c r="B38" s="7">
        <f>'21.09.25'!H38</f>
        <v>4</v>
      </c>
      <c r="C38" s="35"/>
      <c r="D38" s="19">
        <f t="shared" si="7"/>
        <v>4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  <c r="J38" s="9"/>
      <c r="K38" s="10"/>
      <c r="L38" s="14"/>
      <c r="M38" s="16"/>
      <c r="N38" s="9"/>
      <c r="O38" s="10"/>
      <c r="P38" s="14"/>
      <c r="Q38" s="16"/>
    </row>
    <row r="39">
      <c r="A39" s="29"/>
      <c r="B39" s="29"/>
      <c r="C39" s="29"/>
      <c r="D39" s="30"/>
      <c r="E39" s="22"/>
      <c r="F39" s="23"/>
      <c r="G39" s="23"/>
      <c r="H39" s="31"/>
      <c r="I39" s="23"/>
      <c r="J39" s="39"/>
      <c r="K39" s="14"/>
      <c r="L39" s="14"/>
      <c r="M39" s="16"/>
      <c r="N39" s="9"/>
      <c r="O39" s="10"/>
      <c r="P39" s="14"/>
      <c r="Q39" s="16"/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40"/>
      <c r="K40" s="41"/>
      <c r="L40" s="14"/>
      <c r="M40" s="16"/>
      <c r="N40" s="9"/>
      <c r="O40" s="10"/>
      <c r="P40" s="14"/>
      <c r="Q40" s="16"/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27"/>
      <c r="K41" s="41"/>
      <c r="L41" s="14"/>
      <c r="M41" s="16"/>
      <c r="N41" s="9"/>
      <c r="O41" s="10"/>
      <c r="P41" s="14"/>
      <c r="Q41" s="16"/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40"/>
      <c r="K42" s="41"/>
      <c r="L42" s="14"/>
      <c r="M42" s="16"/>
      <c r="N42" s="9"/>
      <c r="O42" s="10"/>
      <c r="P42" s="14"/>
      <c r="Q42" s="16"/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40"/>
      <c r="K43" s="41"/>
      <c r="L43" s="14"/>
      <c r="M43" s="16"/>
      <c r="N43" s="9"/>
      <c r="O43" s="10"/>
      <c r="P43" s="14"/>
      <c r="Q43" s="16"/>
    </row>
    <row r="44">
      <c r="A44" s="6"/>
      <c r="B44" s="7"/>
      <c r="C44" s="35"/>
      <c r="E44" s="25"/>
      <c r="F44" s="20"/>
      <c r="G44" s="20"/>
      <c r="H44" s="8"/>
      <c r="I44" s="7"/>
      <c r="J44" s="40"/>
      <c r="K44" s="41"/>
      <c r="L44" s="14"/>
      <c r="M44" s="16"/>
      <c r="N44" s="9"/>
      <c r="O44" s="10"/>
      <c r="P44" s="14"/>
      <c r="Q44" s="16"/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40"/>
      <c r="K45" s="41"/>
      <c r="L45" s="14"/>
      <c r="M45" s="16"/>
      <c r="N45" s="9"/>
      <c r="O45" s="10"/>
      <c r="P45" s="14"/>
      <c r="Q45" s="16"/>
    </row>
    <row r="46">
      <c r="J46" s="42"/>
      <c r="K46" s="41"/>
      <c r="L46" s="14"/>
      <c r="M46" s="16"/>
      <c r="N46" s="9"/>
      <c r="O46" s="10"/>
      <c r="P46" s="14"/>
      <c r="Q46" s="16"/>
    </row>
    <row r="47">
      <c r="J47" s="27"/>
      <c r="K47" s="41"/>
      <c r="L47" s="14"/>
      <c r="M47" s="16"/>
      <c r="N47" s="9"/>
      <c r="O47" s="10"/>
      <c r="P47" s="14"/>
      <c r="Q47" s="16"/>
    </row>
    <row r="48">
      <c r="J48" s="27"/>
      <c r="K48" s="41"/>
      <c r="L48" s="14"/>
      <c r="M48" s="16"/>
      <c r="N48" s="9"/>
      <c r="O48" s="10"/>
      <c r="P48" s="14"/>
      <c r="Q48" s="16"/>
    </row>
    <row r="49">
      <c r="J49" s="42"/>
      <c r="K49" s="41"/>
      <c r="L49" s="14"/>
      <c r="M49" s="16"/>
      <c r="N49" s="9"/>
      <c r="O49" s="10"/>
      <c r="P49" s="14"/>
      <c r="Q49" s="16"/>
    </row>
    <row r="50">
      <c r="J50" s="42"/>
      <c r="K50" s="41"/>
      <c r="L50" s="14"/>
      <c r="M50" s="16"/>
      <c r="N50" s="9"/>
      <c r="O50" s="10"/>
      <c r="P50" s="14"/>
      <c r="Q50" s="16"/>
    </row>
    <row r="51">
      <c r="J51" s="42"/>
      <c r="K51" s="41"/>
      <c r="L51" s="14"/>
      <c r="M51" s="16"/>
      <c r="N51" s="9"/>
      <c r="O51" s="10"/>
      <c r="P51" s="14"/>
      <c r="Q51" s="16"/>
    </row>
    <row r="52">
      <c r="J52" s="42"/>
      <c r="K52" s="41"/>
      <c r="L52" s="14"/>
      <c r="M52" s="16"/>
      <c r="N52" s="9"/>
      <c r="O52" s="10"/>
      <c r="P52" s="14"/>
      <c r="Q52" s="16"/>
    </row>
    <row r="53">
      <c r="J53" s="42"/>
      <c r="K53" s="41"/>
      <c r="L53" s="14"/>
      <c r="M53" s="16"/>
      <c r="N53" s="9"/>
      <c r="O53" s="10"/>
      <c r="P53" s="14"/>
      <c r="Q53" s="16"/>
    </row>
    <row r="54">
      <c r="J54" s="42"/>
      <c r="K54" s="41"/>
      <c r="L54" s="14"/>
      <c r="M54" s="16"/>
      <c r="N54" s="9"/>
      <c r="O54" s="10"/>
      <c r="P54" s="14"/>
      <c r="Q54" s="16"/>
    </row>
    <row r="55">
      <c r="J55" s="42"/>
      <c r="K55" s="41"/>
      <c r="L55" s="14"/>
      <c r="M55" s="16"/>
      <c r="N55" s="9"/>
      <c r="O55" s="10"/>
      <c r="P55" s="14"/>
      <c r="Q55" s="16"/>
    </row>
    <row r="56">
      <c r="J56" s="42"/>
      <c r="K56" s="41"/>
      <c r="L56" s="14"/>
      <c r="M56" s="16"/>
      <c r="N56" s="9"/>
      <c r="O56" s="10"/>
      <c r="P56" s="14"/>
      <c r="Q56" s="16"/>
    </row>
    <row r="57">
      <c r="J57" s="42"/>
      <c r="K57" s="41"/>
      <c r="L57" s="14"/>
      <c r="M57" s="16"/>
      <c r="N57" s="9"/>
      <c r="O57" s="10"/>
      <c r="P57" s="14"/>
      <c r="Q57" s="16"/>
    </row>
    <row r="58">
      <c r="J58" s="42"/>
      <c r="K58" s="41"/>
      <c r="L58" s="14"/>
      <c r="M58" s="16"/>
      <c r="N58" s="9"/>
      <c r="O58" s="10"/>
      <c r="P58" s="14"/>
      <c r="Q58" s="16"/>
    </row>
    <row r="59">
      <c r="J59" s="42"/>
      <c r="K59" s="41"/>
      <c r="L59" s="14"/>
      <c r="M59" s="16"/>
      <c r="N59" s="9"/>
      <c r="O59" s="10"/>
      <c r="P59" s="14"/>
      <c r="Q59" s="16"/>
    </row>
    <row r="60">
      <c r="J60" s="42"/>
      <c r="K60" s="41"/>
      <c r="L60" s="14"/>
      <c r="M60" s="16"/>
      <c r="N60" s="9"/>
      <c r="O60" s="10"/>
      <c r="P60" s="14"/>
      <c r="Q60" s="16"/>
    </row>
    <row r="61">
      <c r="J61" s="42"/>
      <c r="K61" s="41"/>
      <c r="L61" s="14"/>
      <c r="M61" s="16"/>
      <c r="N61" s="9"/>
      <c r="O61" s="10"/>
      <c r="P61" s="14"/>
      <c r="Q61" s="16"/>
    </row>
    <row r="62">
      <c r="J62" s="27"/>
      <c r="K62" s="41"/>
      <c r="L62" s="14"/>
      <c r="M62" s="16"/>
      <c r="N62" s="9"/>
      <c r="O62" s="10"/>
      <c r="P62" s="14"/>
      <c r="Q62" s="16"/>
    </row>
    <row r="63">
      <c r="J63" s="27"/>
      <c r="K63" s="41"/>
      <c r="L63" s="14"/>
      <c r="M63" s="16"/>
      <c r="N63" s="13"/>
      <c r="O63" s="14"/>
      <c r="P63" s="14"/>
      <c r="Q63" s="16"/>
    </row>
    <row r="64">
      <c r="J64" s="27"/>
      <c r="K64" s="41"/>
      <c r="L64" s="14"/>
      <c r="M64" s="16"/>
    </row>
    <row r="65">
      <c r="J65" s="27"/>
      <c r="K65" s="41"/>
      <c r="L65" s="14"/>
      <c r="M65" s="16"/>
    </row>
    <row r="66">
      <c r="J66" s="27"/>
      <c r="K66" s="41"/>
      <c r="L66" s="14"/>
      <c r="M66" s="16"/>
    </row>
    <row r="67">
      <c r="J67" s="27"/>
      <c r="K67" s="41"/>
      <c r="L67" s="14"/>
      <c r="M67" s="16"/>
    </row>
    <row r="68">
      <c r="J68" s="27"/>
      <c r="K68" s="41"/>
      <c r="L68" s="14"/>
      <c r="M68" s="16"/>
    </row>
    <row r="69">
      <c r="J69" s="27"/>
      <c r="K69" s="41"/>
      <c r="L69" s="14"/>
      <c r="M69" s="16"/>
    </row>
    <row r="70">
      <c r="J70" s="42"/>
      <c r="K70" s="41"/>
      <c r="L70" s="14"/>
      <c r="M70" s="16"/>
    </row>
    <row r="71">
      <c r="J71" s="9"/>
      <c r="K71" s="10"/>
      <c r="L71" s="14"/>
      <c r="M71" s="16"/>
    </row>
    <row r="72">
      <c r="J72" s="9"/>
      <c r="K72" s="10"/>
      <c r="L72" s="14"/>
      <c r="M72" s="16"/>
    </row>
    <row r="73">
      <c r="J73" s="9"/>
      <c r="K73" s="10"/>
      <c r="L73" s="14"/>
      <c r="M73" s="16"/>
    </row>
    <row r="74">
      <c r="J74" s="9"/>
      <c r="K74" s="10"/>
      <c r="L74" s="14"/>
      <c r="M74" s="16"/>
    </row>
    <row r="75">
      <c r="J75" s="9"/>
      <c r="K75" s="10"/>
      <c r="L75" s="14"/>
      <c r="M75" s="16"/>
    </row>
    <row r="76">
      <c r="J76" s="9"/>
      <c r="K76" s="10"/>
      <c r="L76" s="14"/>
      <c r="M76" s="16"/>
    </row>
    <row r="77">
      <c r="J77" s="9"/>
      <c r="K77" s="10"/>
      <c r="L77" s="14"/>
      <c r="M77" s="16"/>
    </row>
    <row r="78">
      <c r="J78" s="9"/>
      <c r="K78" s="10"/>
      <c r="L78" s="14"/>
      <c r="M78" s="16"/>
    </row>
    <row r="79">
      <c r="J79" s="9"/>
      <c r="K79" s="10"/>
      <c r="L79" s="14"/>
      <c r="M79" s="16"/>
    </row>
    <row r="80">
      <c r="J80" s="9"/>
      <c r="K80" s="10"/>
      <c r="L80" s="14"/>
      <c r="M80" s="16"/>
    </row>
    <row r="81">
      <c r="J81" s="9"/>
      <c r="K81" s="10"/>
      <c r="L81" s="14"/>
      <c r="M81" s="16"/>
    </row>
    <row r="82">
      <c r="J82" s="9"/>
      <c r="K82" s="10"/>
      <c r="L82" s="14"/>
      <c r="M82" s="16"/>
    </row>
    <row r="83">
      <c r="J83" s="9"/>
      <c r="K83" s="10"/>
      <c r="L83" s="14"/>
      <c r="M83" s="16"/>
    </row>
    <row r="84">
      <c r="J84" s="9"/>
      <c r="K84" s="10"/>
      <c r="L84" s="14"/>
      <c r="M84" s="16"/>
    </row>
    <row r="85">
      <c r="J85" s="9"/>
      <c r="K85" s="10"/>
      <c r="L85" s="14"/>
      <c r="M85" s="16"/>
    </row>
    <row r="86">
      <c r="J86" s="9"/>
      <c r="K86" s="10"/>
      <c r="L86" s="14"/>
      <c r="M86" s="16"/>
    </row>
    <row r="87">
      <c r="J87" s="13"/>
      <c r="K87" s="14"/>
      <c r="L87" s="14"/>
      <c r="M87" s="16"/>
    </row>
  </sheetData>
  <mergeCells count="1">
    <mergeCell ref="A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0.38"/>
    <col customWidth="1" min="10" max="10" width="34.25"/>
  </cols>
  <sheetData>
    <row r="1">
      <c r="A1" s="1" t="s">
        <v>123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'22.09.25'!H3</f>
        <v>5</v>
      </c>
      <c r="C3" s="7"/>
      <c r="D3" s="8">
        <f t="shared" ref="D3:D14" si="1">B3+C3</f>
        <v>5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5</v>
      </c>
      <c r="I3" s="7"/>
      <c r="J3" s="9" t="s">
        <v>10</v>
      </c>
      <c r="K3" s="10">
        <v>3.0</v>
      </c>
    </row>
    <row r="4">
      <c r="A4" s="6" t="s">
        <v>11</v>
      </c>
      <c r="B4" s="7">
        <f>'22.09.25'!H4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12</v>
      </c>
      <c r="K4" s="10">
        <v>5.0</v>
      </c>
    </row>
    <row r="5">
      <c r="A5" s="6" t="s">
        <v>13</v>
      </c>
      <c r="B5" s="7">
        <f>'22.09.25'!H5</f>
        <v>1</v>
      </c>
      <c r="C5" s="11">
        <v>5.0</v>
      </c>
      <c r="D5" s="8">
        <f t="shared" si="1"/>
        <v>6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5</v>
      </c>
      <c r="I5" s="7"/>
      <c r="J5" s="9" t="s">
        <v>14</v>
      </c>
      <c r="K5" s="10">
        <v>3.0</v>
      </c>
    </row>
    <row r="6">
      <c r="A6" s="6" t="s">
        <v>16</v>
      </c>
      <c r="B6" s="7">
        <f>'22.09.25'!H6</f>
        <v>4</v>
      </c>
      <c r="C6" s="11">
        <v>5.0</v>
      </c>
      <c r="D6" s="8">
        <f t="shared" si="1"/>
        <v>9</v>
      </c>
      <c r="E6" s="8">
        <f>IFERROR(VLOOKUP("SANGRECITA C/YUCA",J:K,2,FALSE),"0")</f>
        <v>8</v>
      </c>
      <c r="F6" s="12"/>
      <c r="G6" s="12"/>
      <c r="H6" s="8">
        <f t="shared" si="2"/>
        <v>1</v>
      </c>
      <c r="I6" s="7"/>
      <c r="J6" s="9" t="s">
        <v>17</v>
      </c>
      <c r="K6" s="10">
        <v>4.0</v>
      </c>
    </row>
    <row r="7">
      <c r="A7" s="6" t="s">
        <v>10</v>
      </c>
      <c r="B7" s="7">
        <f>'22.09.25'!H7</f>
        <v>9</v>
      </c>
      <c r="C7" s="7"/>
      <c r="D7" s="8">
        <f t="shared" si="1"/>
        <v>9</v>
      </c>
      <c r="E7" s="8">
        <f>IFERROR(VLOOKUP("HUMITA DOÑA FRESIA C/AJI DE GALLINA", J:K,2, FALSE)/2, 0) + IFERROR(VLOOKUP("AJI DE GALLINA",J:K,2, FALSE), 0)</f>
        <v>3</v>
      </c>
      <c r="F7" s="12"/>
      <c r="G7" s="12"/>
      <c r="H7" s="8">
        <f t="shared" si="2"/>
        <v>6</v>
      </c>
      <c r="I7" s="7"/>
      <c r="J7" s="9" t="s">
        <v>18</v>
      </c>
      <c r="K7" s="10">
        <v>3.0</v>
      </c>
    </row>
    <row r="8">
      <c r="A8" s="6" t="s">
        <v>19</v>
      </c>
      <c r="B8" s="7">
        <f>'22.09.25'!H8</f>
        <v>8</v>
      </c>
      <c r="C8" s="7"/>
      <c r="D8" s="8">
        <f t="shared" si="1"/>
        <v>8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5</v>
      </c>
      <c r="I8" s="7"/>
      <c r="J8" s="9" t="s">
        <v>20</v>
      </c>
      <c r="K8" s="10">
        <v>5.0</v>
      </c>
    </row>
    <row r="9">
      <c r="A9" s="6" t="s">
        <v>21</v>
      </c>
      <c r="B9" s="7">
        <f>'22.09.25'!H9</f>
        <v>7.5</v>
      </c>
      <c r="C9" s="11">
        <v>5.0</v>
      </c>
      <c r="D9" s="8">
        <f t="shared" si="1"/>
        <v>12.5</v>
      </c>
      <c r="E9" s="8">
        <f>IFERROR(VLOOKUP("1/2 PATITA EN FIAMBRE",J:K,2, FALSE)/2, 0) + IFERROR(VLOOKUP("PATITA EN FIAMBRE",J:K, 2, FALSE), 0)</f>
        <v>2</v>
      </c>
      <c r="F9" s="12"/>
      <c r="G9" s="24">
        <v>6.0</v>
      </c>
      <c r="H9" s="8">
        <f t="shared" si="2"/>
        <v>4.5</v>
      </c>
      <c r="I9" s="11" t="s">
        <v>124</v>
      </c>
      <c r="J9" s="9" t="s">
        <v>22</v>
      </c>
      <c r="K9" s="10">
        <v>5.0</v>
      </c>
    </row>
    <row r="10">
      <c r="A10" s="6" t="s">
        <v>23</v>
      </c>
      <c r="B10" s="7">
        <f>'22.09.25'!H10</f>
        <v>1</v>
      </c>
      <c r="C10" s="11">
        <v>5.0</v>
      </c>
      <c r="D10" s="8">
        <f t="shared" si="1"/>
        <v>6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5</v>
      </c>
      <c r="I10" s="7"/>
      <c r="J10" s="9" t="s">
        <v>24</v>
      </c>
      <c r="K10" s="10">
        <v>15.0</v>
      </c>
    </row>
    <row r="11">
      <c r="A11" s="6" t="s">
        <v>25</v>
      </c>
      <c r="B11" s="7">
        <f>'22.09.25'!H11</f>
        <v>7</v>
      </c>
      <c r="C11" s="12"/>
      <c r="D11" s="8">
        <f t="shared" si="1"/>
        <v>7</v>
      </c>
      <c r="E11" s="18">
        <f>IFERROR(VLOOKUP("CARNE DE CERDO ADOBADA",J:K,2,FALSE),0)</f>
        <v>1</v>
      </c>
      <c r="F11" s="12"/>
      <c r="G11" s="12"/>
      <c r="H11" s="8">
        <f t="shared" si="2"/>
        <v>6</v>
      </c>
      <c r="I11" s="7"/>
      <c r="J11" s="9" t="s">
        <v>26</v>
      </c>
      <c r="K11" s="10">
        <v>11.0</v>
      </c>
    </row>
    <row r="12">
      <c r="A12" s="6" t="s">
        <v>27</v>
      </c>
      <c r="B12" s="7">
        <f>'22.09.25'!H12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108</v>
      </c>
      <c r="K12" s="10">
        <v>2.0</v>
      </c>
    </row>
    <row r="13">
      <c r="A13" s="6" t="s">
        <v>29</v>
      </c>
      <c r="B13" s="7">
        <f>'22.09.25'!H13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  <c r="J13" s="9" t="s">
        <v>111</v>
      </c>
      <c r="K13" s="10">
        <v>1.0</v>
      </c>
    </row>
    <row r="14">
      <c r="A14" s="6" t="s">
        <v>31</v>
      </c>
      <c r="B14" s="7">
        <f>'22.09.25'!H14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112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32</v>
      </c>
      <c r="K15" s="10">
        <v>1.0</v>
      </c>
    </row>
    <row r="16">
      <c r="A16" s="6" t="s">
        <v>35</v>
      </c>
      <c r="B16" s="7">
        <f>'22.09.25'!H16</f>
        <v>20</v>
      </c>
      <c r="C16" s="24">
        <v>2.0</v>
      </c>
      <c r="D16" s="25">
        <f t="shared" ref="D16:D24" si="4">B16+C16</f>
        <v>22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15</v>
      </c>
      <c r="I16" s="7"/>
      <c r="J16" s="9" t="s">
        <v>125</v>
      </c>
      <c r="K16" s="10">
        <v>1.0</v>
      </c>
    </row>
    <row r="17">
      <c r="A17" s="6" t="s">
        <v>37</v>
      </c>
      <c r="B17" s="7">
        <f>'22.09.25'!H17</f>
        <v>5</v>
      </c>
      <c r="C17" s="24">
        <v>4.0</v>
      </c>
      <c r="D17" s="19">
        <f t="shared" si="4"/>
        <v>9</v>
      </c>
      <c r="E17" s="25">
        <f>IFERROR(VLOOKUP("AJIACO DE CUY(1/2 CUY) C/ARROZ",J:K,2,FALSE),"0")</f>
        <v>5</v>
      </c>
      <c r="F17" s="20"/>
      <c r="G17" s="24"/>
      <c r="H17" s="8">
        <f t="shared" si="5"/>
        <v>4</v>
      </c>
      <c r="I17" s="11"/>
      <c r="J17" s="9" t="s">
        <v>118</v>
      </c>
      <c r="K17" s="10">
        <v>1.0</v>
      </c>
    </row>
    <row r="18">
      <c r="A18" s="6" t="s">
        <v>39</v>
      </c>
      <c r="B18" s="7">
        <f>'22.09.25'!H18</f>
        <v>4</v>
      </c>
      <c r="C18" s="12"/>
      <c r="D18" s="19">
        <f t="shared" si="4"/>
        <v>4</v>
      </c>
      <c r="E18" s="25">
        <f>IFERROR(VLOOKUP("ALBONDIGA CON ARROZ",J:K,2,FALSE),"0")</f>
        <v>2</v>
      </c>
      <c r="F18" s="20"/>
      <c r="G18" s="12"/>
      <c r="H18" s="8">
        <f t="shared" si="5"/>
        <v>2</v>
      </c>
      <c r="I18" s="7"/>
      <c r="J18" s="9" t="s">
        <v>91</v>
      </c>
      <c r="K18" s="10">
        <v>4.0</v>
      </c>
    </row>
    <row r="19">
      <c r="A19" s="6" t="s">
        <v>41</v>
      </c>
      <c r="B19" s="7">
        <f>'22.09.25'!H19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10</v>
      </c>
      <c r="F19" s="20"/>
      <c r="G19" s="12"/>
      <c r="H19" s="8">
        <f t="shared" si="5"/>
        <v>0</v>
      </c>
      <c r="I19" s="7"/>
      <c r="J19" s="9" t="s">
        <v>92</v>
      </c>
      <c r="K19" s="10">
        <v>1.0</v>
      </c>
    </row>
    <row r="20">
      <c r="A20" s="6" t="s">
        <v>43</v>
      </c>
      <c r="B20" s="7">
        <f>'22.09.25'!H20</f>
        <v>40</v>
      </c>
      <c r="C20" s="12"/>
      <c r="D20" s="19">
        <f t="shared" si="4"/>
        <v>40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39</v>
      </c>
      <c r="F20" s="20"/>
      <c r="G20" s="12"/>
      <c r="H20" s="8">
        <f t="shared" si="5"/>
        <v>1</v>
      </c>
      <c r="I20" s="7"/>
      <c r="J20" s="9" t="s">
        <v>36</v>
      </c>
      <c r="K20" s="10">
        <v>1.0</v>
      </c>
    </row>
    <row r="21">
      <c r="A21" s="6" t="s">
        <v>26</v>
      </c>
      <c r="B21" s="7" t="str">
        <f>'22.09.25'!H21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107</v>
      </c>
      <c r="K21" s="10">
        <v>1.0</v>
      </c>
    </row>
    <row r="22">
      <c r="A22" s="6" t="s">
        <v>46</v>
      </c>
      <c r="B22" s="7">
        <f>'22.09.25'!H22</f>
        <v>28</v>
      </c>
      <c r="C22" s="24">
        <v>5.0</v>
      </c>
      <c r="D22" s="19">
        <f t="shared" si="4"/>
        <v>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19</v>
      </c>
      <c r="I22" s="7"/>
      <c r="J22" s="9" t="s">
        <v>126</v>
      </c>
      <c r="K22" s="10">
        <v>1.0</v>
      </c>
    </row>
    <row r="23">
      <c r="A23" s="6" t="s">
        <v>49</v>
      </c>
      <c r="B23" s="7">
        <f>'22.09.25'!H23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127</v>
      </c>
      <c r="K23" s="10">
        <v>1.0</v>
      </c>
    </row>
    <row r="24">
      <c r="A24" s="6" t="s">
        <v>51</v>
      </c>
      <c r="B24" s="7">
        <f>'22.09.25'!H24</f>
        <v>5</v>
      </c>
      <c r="C24" s="12"/>
      <c r="D24" s="19">
        <f t="shared" si="4"/>
        <v>5</v>
      </c>
      <c r="E24" s="25" t="str">
        <f>IFERROR(VLOOKUP("CORVINA GUISADA C/E CHOCLO",J:K,2,FALSE),"0")</f>
        <v>0</v>
      </c>
      <c r="F24" s="20"/>
      <c r="G24" s="24">
        <v>1.0</v>
      </c>
      <c r="H24" s="8">
        <f t="shared" si="6"/>
        <v>4</v>
      </c>
      <c r="I24" s="11" t="s">
        <v>128</v>
      </c>
      <c r="J24" s="9" t="s">
        <v>129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130</v>
      </c>
      <c r="K25" s="10">
        <v>1.0</v>
      </c>
    </row>
    <row r="26">
      <c r="A26" s="6" t="s">
        <v>55</v>
      </c>
      <c r="B26" s="7">
        <f>'22.09.25'!H26</f>
        <v>0</v>
      </c>
      <c r="C26" s="28">
        <v>10.0</v>
      </c>
      <c r="D26" s="19">
        <f t="shared" ref="D26:D39" si="7">B26+C26</f>
        <v>10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3.5</v>
      </c>
      <c r="F26" s="12"/>
      <c r="G26" s="12"/>
      <c r="H26" s="8">
        <f t="shared" ref="H26:H35" si="8">D26-E26-F26-G26</f>
        <v>6.5</v>
      </c>
      <c r="I26" s="7"/>
      <c r="J26" s="9" t="s">
        <v>131</v>
      </c>
      <c r="K26" s="10">
        <v>2.0</v>
      </c>
    </row>
    <row r="27">
      <c r="A27" s="6" t="s">
        <v>57</v>
      </c>
      <c r="B27" s="7">
        <f>'22.09.25'!H27</f>
        <v>4</v>
      </c>
      <c r="C27" s="28">
        <v>6.0</v>
      </c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9</v>
      </c>
      <c r="F27" s="12"/>
      <c r="G27" s="12"/>
      <c r="H27" s="8">
        <f t="shared" si="8"/>
        <v>1</v>
      </c>
      <c r="I27" s="7"/>
      <c r="J27" s="9" t="s">
        <v>132</v>
      </c>
      <c r="K27" s="10">
        <v>1.0</v>
      </c>
    </row>
    <row r="28">
      <c r="A28" s="6" t="s">
        <v>58</v>
      </c>
      <c r="B28" s="7">
        <f>'22.09.25'!H28</f>
        <v>6</v>
      </c>
      <c r="C28" s="20"/>
      <c r="D28" s="19">
        <f t="shared" si="7"/>
        <v>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5</v>
      </c>
      <c r="I28" s="7"/>
      <c r="J28" s="9" t="s">
        <v>40</v>
      </c>
      <c r="K28" s="10">
        <v>6.0</v>
      </c>
    </row>
    <row r="29">
      <c r="A29" s="6" t="s">
        <v>60</v>
      </c>
      <c r="B29" s="7">
        <f>'22.09.25'!H29</f>
        <v>0</v>
      </c>
      <c r="C29" s="28">
        <v>12.0</v>
      </c>
      <c r="D29" s="19">
        <f t="shared" si="7"/>
        <v>12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5</v>
      </c>
      <c r="I29" s="7"/>
      <c r="J29" s="9" t="s">
        <v>44</v>
      </c>
      <c r="K29" s="10">
        <v>2.0</v>
      </c>
    </row>
    <row r="30">
      <c r="A30" s="6" t="s">
        <v>62</v>
      </c>
      <c r="B30" s="7">
        <f>'22.09.25'!H30</f>
        <v>0</v>
      </c>
      <c r="C30" s="20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100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52</v>
      </c>
      <c r="K31" s="10">
        <v>2.0</v>
      </c>
    </row>
    <row r="32">
      <c r="A32" s="6" t="s">
        <v>66</v>
      </c>
      <c r="B32" s="7">
        <f>'22.09.25'!H32</f>
        <v>12</v>
      </c>
      <c r="C32" s="32">
        <v>17.0</v>
      </c>
      <c r="D32" s="19">
        <f t="shared" si="7"/>
        <v>29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</v>
      </c>
      <c r="F32" s="12"/>
      <c r="G32" s="12"/>
      <c r="H32" s="8">
        <f t="shared" si="8"/>
        <v>25</v>
      </c>
      <c r="I32" s="7"/>
      <c r="J32" s="9" t="s">
        <v>54</v>
      </c>
      <c r="K32" s="10">
        <v>2.0</v>
      </c>
    </row>
    <row r="33">
      <c r="A33" s="6" t="s">
        <v>68</v>
      </c>
      <c r="B33" s="7">
        <f>'22.09.25'!H33</f>
        <v>2</v>
      </c>
      <c r="C33" s="32">
        <v>6.0</v>
      </c>
      <c r="D33" s="19">
        <f t="shared" si="7"/>
        <v>8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4</v>
      </c>
      <c r="I33" s="7"/>
      <c r="J33" s="9" t="s">
        <v>56</v>
      </c>
      <c r="K33" s="10">
        <v>3.0</v>
      </c>
    </row>
    <row r="34">
      <c r="A34" s="6" t="s">
        <v>70</v>
      </c>
      <c r="B34" s="7">
        <f>'22.09.25'!H34</f>
        <v>4</v>
      </c>
      <c r="C34" s="32">
        <v>5.0</v>
      </c>
      <c r="D34" s="19">
        <f t="shared" si="7"/>
        <v>9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8</v>
      </c>
      <c r="I34" s="7"/>
      <c r="J34" s="9" t="s">
        <v>133</v>
      </c>
      <c r="K34" s="10">
        <v>2.0</v>
      </c>
    </row>
    <row r="35">
      <c r="A35" s="6" t="s">
        <v>72</v>
      </c>
      <c r="B35" s="7">
        <f>'22.09.25'!H35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13</v>
      </c>
      <c r="K35" s="10">
        <v>1.0</v>
      </c>
    </row>
    <row r="36">
      <c r="A36" s="6" t="s">
        <v>74</v>
      </c>
      <c r="B36" s="7">
        <f>'22.09.25'!H36</f>
        <v>3</v>
      </c>
      <c r="C36" s="32">
        <v>25.0</v>
      </c>
      <c r="D36" s="19">
        <f t="shared" si="7"/>
        <v>28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6" s="20"/>
      <c r="G36" s="20"/>
      <c r="H36" s="19">
        <f t="shared" ref="H36:H38" si="9">D36-$E$36-F36-G36</f>
        <v>22</v>
      </c>
      <c r="I36" s="7"/>
      <c r="J36" s="9" t="s">
        <v>61</v>
      </c>
      <c r="K36" s="10">
        <v>4.0</v>
      </c>
    </row>
    <row r="37">
      <c r="A37" s="6" t="s">
        <v>76</v>
      </c>
      <c r="B37" s="7">
        <f>'22.09.25'!H37</f>
        <v>13</v>
      </c>
      <c r="C37" s="35"/>
      <c r="D37" s="19">
        <f t="shared" si="7"/>
        <v>13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7" s="20"/>
      <c r="G37" s="20"/>
      <c r="H37" s="19">
        <f t="shared" si="9"/>
        <v>7</v>
      </c>
      <c r="I37" s="7"/>
      <c r="J37" s="9" t="s">
        <v>63</v>
      </c>
      <c r="K37" s="10">
        <v>5.0</v>
      </c>
    </row>
    <row r="38">
      <c r="A38" s="38" t="s">
        <v>78</v>
      </c>
      <c r="B38" s="7">
        <f>'22.09.25'!H38</f>
        <v>3</v>
      </c>
      <c r="C38" s="32">
        <v>15.0</v>
      </c>
      <c r="D38" s="19">
        <f t="shared" si="7"/>
        <v>18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12</v>
      </c>
      <c r="I38" s="7"/>
      <c r="J38" s="9" t="s">
        <v>134</v>
      </c>
      <c r="K38" s="10">
        <v>1.0</v>
      </c>
    </row>
    <row r="39">
      <c r="A39" s="29"/>
      <c r="B39" s="29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135</v>
      </c>
      <c r="K39" s="10">
        <v>3.0</v>
      </c>
    </row>
    <row r="40">
      <c r="A40" s="6"/>
      <c r="B40" s="7" t="str">
        <f>'22.09.25'!H40</f>
        <v/>
      </c>
      <c r="C40" s="35"/>
      <c r="D40" s="19"/>
      <c r="E40" s="25"/>
      <c r="F40" s="12"/>
      <c r="G40" s="12"/>
      <c r="H40" s="8"/>
      <c r="I40" s="7"/>
      <c r="J40" s="9" t="s">
        <v>73</v>
      </c>
      <c r="K40" s="10">
        <v>8.0</v>
      </c>
    </row>
    <row r="41">
      <c r="A41" s="6"/>
      <c r="B41" s="7" t="str">
        <f>'22.09.25'!H41</f>
        <v/>
      </c>
      <c r="C41" s="35"/>
      <c r="D41" s="19"/>
      <c r="E41" s="25"/>
      <c r="F41" s="33"/>
      <c r="G41" s="34"/>
      <c r="H41" s="8"/>
      <c r="I41" s="7"/>
      <c r="J41" s="9" t="s">
        <v>75</v>
      </c>
      <c r="K41" s="10">
        <v>1.0</v>
      </c>
    </row>
    <row r="42">
      <c r="A42" s="6"/>
      <c r="B42" s="7" t="str">
        <f>'22.09.25'!H42</f>
        <v/>
      </c>
      <c r="C42" s="35"/>
      <c r="D42" s="19"/>
      <c r="E42" s="25"/>
      <c r="F42" s="36"/>
      <c r="G42" s="12"/>
      <c r="H42" s="8"/>
      <c r="I42" s="7"/>
      <c r="J42" s="9" t="s">
        <v>77</v>
      </c>
      <c r="K42" s="10">
        <v>1.0</v>
      </c>
    </row>
    <row r="43">
      <c r="A43" s="6"/>
      <c r="B43" s="7" t="str">
        <f>'22.09.25'!H43</f>
        <v/>
      </c>
      <c r="C43" s="35"/>
      <c r="D43" s="19"/>
      <c r="E43" s="25"/>
      <c r="F43" s="20"/>
      <c r="G43" s="20"/>
      <c r="H43" s="8"/>
      <c r="I43" s="7"/>
      <c r="J43" s="9" t="s">
        <v>136</v>
      </c>
      <c r="K43" s="10">
        <v>1.0</v>
      </c>
    </row>
    <row r="44">
      <c r="A44" s="6"/>
      <c r="B44" s="7" t="str">
        <f>'22.09.25'!H44</f>
        <v/>
      </c>
      <c r="C44" s="35"/>
      <c r="D44" s="19"/>
      <c r="E44" s="25"/>
      <c r="F44" s="20"/>
      <c r="G44" s="20"/>
      <c r="H44" s="8"/>
      <c r="I44" s="7"/>
      <c r="J44" s="9" t="s">
        <v>79</v>
      </c>
      <c r="K44" s="10">
        <v>1.0</v>
      </c>
    </row>
    <row r="45">
      <c r="A45" s="38"/>
      <c r="B45" s="7" t="str">
        <f>'22.09.25'!H45</f>
        <v/>
      </c>
      <c r="C45" s="35"/>
      <c r="D45" s="19"/>
      <c r="E45" s="25"/>
      <c r="F45" s="20"/>
      <c r="G45" s="20"/>
      <c r="H45" s="8"/>
      <c r="I45" s="7"/>
      <c r="J45" s="9" t="s">
        <v>85</v>
      </c>
      <c r="K45" s="10">
        <v>2.0</v>
      </c>
    </row>
    <row r="46">
      <c r="J46" s="9" t="s">
        <v>59</v>
      </c>
      <c r="K46" s="10">
        <v>2.0</v>
      </c>
    </row>
    <row r="47">
      <c r="J47" s="9" t="s">
        <v>28</v>
      </c>
      <c r="K47" s="10">
        <v>1.0</v>
      </c>
    </row>
    <row r="48">
      <c r="J48" s="9" t="s">
        <v>137</v>
      </c>
      <c r="K48" s="10">
        <v>1.0</v>
      </c>
    </row>
    <row r="49">
      <c r="J49" s="9" t="s">
        <v>30</v>
      </c>
      <c r="K49" s="10">
        <v>1.0</v>
      </c>
    </row>
    <row r="50">
      <c r="J50" s="9" t="s">
        <v>138</v>
      </c>
      <c r="K50" s="10">
        <v>1.0</v>
      </c>
    </row>
    <row r="51">
      <c r="J51" s="9" t="s">
        <v>45</v>
      </c>
      <c r="K51" s="10">
        <v>1.0</v>
      </c>
    </row>
    <row r="52">
      <c r="J52" s="9" t="s">
        <v>139</v>
      </c>
      <c r="K52" s="10">
        <v>1.0</v>
      </c>
    </row>
  </sheetData>
  <mergeCells count="1">
    <mergeCell ref="A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16.38"/>
    <col customWidth="1" min="10" max="10" width="30.13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'23.09.25'!H3</f>
        <v>5</v>
      </c>
      <c r="C3" s="7"/>
      <c r="D3" s="8">
        <f t="shared" ref="D3:D14" si="1">B3+C3</f>
        <v>5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5</v>
      </c>
      <c r="I3" s="7"/>
      <c r="J3" s="9" t="s">
        <v>10</v>
      </c>
      <c r="K3" s="10">
        <v>4.0</v>
      </c>
    </row>
    <row r="4">
      <c r="A4" s="6" t="s">
        <v>11</v>
      </c>
      <c r="B4" s="7">
        <f>'23.09.25'!H4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14</v>
      </c>
      <c r="K4" s="10">
        <v>1.0</v>
      </c>
    </row>
    <row r="5">
      <c r="A5" s="6" t="s">
        <v>13</v>
      </c>
      <c r="B5" s="7">
        <f>'23.09.25'!H5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4</v>
      </c>
      <c r="I5" s="7"/>
      <c r="J5" s="9" t="s">
        <v>17</v>
      </c>
      <c r="K5" s="10">
        <v>1.0</v>
      </c>
    </row>
    <row r="6">
      <c r="A6" s="6" t="s">
        <v>16</v>
      </c>
      <c r="B6" s="7">
        <f>'23.09.25'!H6</f>
        <v>1</v>
      </c>
      <c r="C6" s="11">
        <v>9.0</v>
      </c>
      <c r="D6" s="8">
        <f t="shared" si="1"/>
        <v>10</v>
      </c>
      <c r="E6" s="8">
        <f>IFERROR(VLOOKUP("SANGRECITA C/YUCA",J:K,2,FALSE),"0")</f>
        <v>8</v>
      </c>
      <c r="F6" s="12"/>
      <c r="G6" s="12"/>
      <c r="H6" s="8">
        <f t="shared" si="2"/>
        <v>2</v>
      </c>
      <c r="I6" s="7"/>
      <c r="J6" s="9" t="s">
        <v>18</v>
      </c>
      <c r="K6" s="10">
        <v>4.0</v>
      </c>
    </row>
    <row r="7">
      <c r="A7" s="6" t="s">
        <v>10</v>
      </c>
      <c r="B7" s="7">
        <f>'23.09.25'!H7</f>
        <v>6</v>
      </c>
      <c r="C7" s="11">
        <v>5.0</v>
      </c>
      <c r="D7" s="8">
        <f t="shared" si="1"/>
        <v>11</v>
      </c>
      <c r="E7" s="8">
        <f>IFERROR(VLOOKUP("HUMITA DOÑA FRESIA C/AJI DE GALLINA", J:K,2, FALSE)/2, 0) + IFERROR(VLOOKUP("AJI DE GALLINA",J:K,2, FALSE), 0)</f>
        <v>4</v>
      </c>
      <c r="F7" s="12"/>
      <c r="G7" s="12"/>
      <c r="H7" s="8">
        <f t="shared" si="2"/>
        <v>7</v>
      </c>
      <c r="I7" s="7"/>
      <c r="J7" s="9" t="s">
        <v>20</v>
      </c>
      <c r="K7" s="10">
        <v>3.0</v>
      </c>
    </row>
    <row r="8">
      <c r="A8" s="6" t="s">
        <v>19</v>
      </c>
      <c r="B8" s="7">
        <f>'23.09.25'!H8</f>
        <v>5</v>
      </c>
      <c r="C8" s="7"/>
      <c r="D8" s="8">
        <f t="shared" si="1"/>
        <v>5</v>
      </c>
      <c r="E8" s="8">
        <f>IFERROR(VLOOKUP("MOLLEJITAS GUISADAS",J:K,2,FALSE),"0")+IFERROR(VLOOKUP("PIQUEO DOÑA FRESIA",J:K,2,FALSE),0)</f>
        <v>1</v>
      </c>
      <c r="F8" s="12"/>
      <c r="G8" s="24">
        <v>1.5</v>
      </c>
      <c r="H8" s="8">
        <f t="shared" si="2"/>
        <v>2.5</v>
      </c>
      <c r="I8" s="11" t="s">
        <v>141</v>
      </c>
      <c r="J8" s="9" t="s">
        <v>121</v>
      </c>
      <c r="K8" s="10">
        <v>3.0</v>
      </c>
    </row>
    <row r="9">
      <c r="A9" s="6" t="s">
        <v>21</v>
      </c>
      <c r="B9" s="7">
        <f>'23.09.25'!H9</f>
        <v>4.5</v>
      </c>
      <c r="C9" s="7"/>
      <c r="D9" s="8">
        <f t="shared" si="1"/>
        <v>4.5</v>
      </c>
      <c r="E9" s="8">
        <f>IFERROR(VLOOKUP("1/2 PATITA EN FIAMBRE",J:K,2, FALSE)/2, 0) + IFERROR(VLOOKUP("PATITA EN FIAMBRE",J:K, 2, FALSE), 0)</f>
        <v>2.5</v>
      </c>
      <c r="F9" s="12"/>
      <c r="G9" s="24"/>
      <c r="H9" s="8">
        <f t="shared" si="2"/>
        <v>2</v>
      </c>
      <c r="I9" s="11"/>
      <c r="J9" s="9" t="s">
        <v>22</v>
      </c>
      <c r="K9" s="10">
        <v>3.0</v>
      </c>
    </row>
    <row r="10">
      <c r="A10" s="6" t="s">
        <v>23</v>
      </c>
      <c r="B10" s="7">
        <f>'23.09.25'!H10</f>
        <v>5</v>
      </c>
      <c r="C10" s="7"/>
      <c r="D10" s="8">
        <f t="shared" si="1"/>
        <v>5</v>
      </c>
      <c r="E10" s="8">
        <f>IFERROR(VLOOKUP("CECINAS DE LOMO C/YUCA",J:K,2,FALSE),"0")+IFERROR(VLOOKUP("PIQUEO DOÑA FRESIA",J:K,2,FALSE)/2,0)</f>
        <v>1.5</v>
      </c>
      <c r="F10" s="12"/>
      <c r="G10" s="12"/>
      <c r="H10" s="8">
        <f t="shared" si="2"/>
        <v>3.5</v>
      </c>
      <c r="I10" s="7"/>
      <c r="J10" s="9" t="s">
        <v>24</v>
      </c>
      <c r="K10" s="10">
        <v>10.0</v>
      </c>
    </row>
    <row r="11">
      <c r="A11" s="6" t="s">
        <v>25</v>
      </c>
      <c r="B11" s="7">
        <f>'23.09.25'!H11</f>
        <v>6</v>
      </c>
      <c r="C11" s="12"/>
      <c r="D11" s="8">
        <f t="shared" si="1"/>
        <v>6</v>
      </c>
      <c r="E11" s="18">
        <f>IFERROR(VLOOKUP("CARNE DE CERDO ADOBADA",J:K,2,FALSE),0)</f>
        <v>2</v>
      </c>
      <c r="F11" s="12"/>
      <c r="G11" s="12"/>
      <c r="H11" s="8">
        <f t="shared" si="2"/>
        <v>4</v>
      </c>
      <c r="I11" s="7"/>
      <c r="J11" s="9" t="s">
        <v>26</v>
      </c>
      <c r="K11" s="10">
        <v>9.0</v>
      </c>
    </row>
    <row r="12">
      <c r="A12" s="6" t="s">
        <v>27</v>
      </c>
      <c r="B12" s="7">
        <f>'23.09.25'!H12</f>
        <v>0</v>
      </c>
      <c r="C12" s="11">
        <v>4.0</v>
      </c>
      <c r="D12" s="8">
        <f t="shared" si="1"/>
        <v>4</v>
      </c>
      <c r="E12" s="8">
        <f>IFERROR(VLOOKUP("SANCOCHADO 450g.",J:K,2,FALSE),0)</f>
        <v>4</v>
      </c>
      <c r="F12" s="12"/>
      <c r="G12" s="12"/>
      <c r="H12" s="8">
        <f t="shared" si="2"/>
        <v>0</v>
      </c>
      <c r="I12" s="7"/>
      <c r="J12" s="9" t="s">
        <v>28</v>
      </c>
      <c r="K12" s="10">
        <v>2.0</v>
      </c>
    </row>
    <row r="13">
      <c r="A13" s="6" t="s">
        <v>29</v>
      </c>
      <c r="B13" s="7">
        <f>'23.09.25'!H13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  <c r="J13" s="9" t="s">
        <v>108</v>
      </c>
      <c r="K13" s="10">
        <v>2.0</v>
      </c>
    </row>
    <row r="14">
      <c r="A14" s="6" t="s">
        <v>31</v>
      </c>
      <c r="B14" s="7">
        <f>'23.09.25'!H14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138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1.0</v>
      </c>
    </row>
    <row r="16">
      <c r="A16" s="6" t="s">
        <v>35</v>
      </c>
      <c r="B16" s="7">
        <f>'23.09.25'!H16</f>
        <v>15</v>
      </c>
      <c r="C16" s="12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12</v>
      </c>
      <c r="I16" s="7"/>
      <c r="J16" s="9" t="s">
        <v>32</v>
      </c>
      <c r="K16" s="10">
        <v>2.0</v>
      </c>
    </row>
    <row r="17">
      <c r="A17" s="6" t="s">
        <v>37</v>
      </c>
      <c r="B17" s="7">
        <f>'23.09.25'!H17</f>
        <v>4</v>
      </c>
      <c r="C17" s="24">
        <v>4.0</v>
      </c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  <c r="J17" s="9" t="s">
        <v>142</v>
      </c>
      <c r="K17" s="10">
        <v>1.0</v>
      </c>
    </row>
    <row r="18">
      <c r="A18" s="6" t="s">
        <v>39</v>
      </c>
      <c r="B18" s="7">
        <f>'23.09.25'!H18</f>
        <v>2</v>
      </c>
      <c r="C18" s="24">
        <v>2.0</v>
      </c>
      <c r="D18" s="19">
        <f t="shared" si="4"/>
        <v>4</v>
      </c>
      <c r="E18" s="25">
        <f>IFERROR(VLOOKUP("ALBONDIGA CON ARROZ",J:K,2,FALSE),"0")</f>
        <v>1</v>
      </c>
      <c r="F18" s="20"/>
      <c r="G18" s="12"/>
      <c r="H18" s="8">
        <f t="shared" si="5"/>
        <v>3</v>
      </c>
      <c r="I18" s="7"/>
      <c r="J18" s="9" t="s">
        <v>143</v>
      </c>
      <c r="K18" s="10">
        <v>1.0</v>
      </c>
    </row>
    <row r="19">
      <c r="A19" s="6" t="s">
        <v>41</v>
      </c>
      <c r="B19" s="7">
        <f>'23.09.25'!H19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9</v>
      </c>
      <c r="F19" s="20"/>
      <c r="G19" s="12"/>
      <c r="H19" s="8">
        <f t="shared" si="5"/>
        <v>1</v>
      </c>
      <c r="I19" s="7"/>
      <c r="J19" s="9" t="s">
        <v>144</v>
      </c>
      <c r="K19" s="10">
        <v>1.0</v>
      </c>
    </row>
    <row r="20">
      <c r="A20" s="6" t="s">
        <v>43</v>
      </c>
      <c r="B20" s="7">
        <f>'23.09.25'!H20</f>
        <v>1</v>
      </c>
      <c r="C20" s="24">
        <v>40.0</v>
      </c>
      <c r="D20" s="19">
        <f t="shared" si="4"/>
        <v>41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32</v>
      </c>
      <c r="F20" s="20"/>
      <c r="G20" s="12"/>
      <c r="H20" s="8">
        <f t="shared" si="5"/>
        <v>9</v>
      </c>
      <c r="I20" s="7"/>
      <c r="J20" s="9" t="s">
        <v>122</v>
      </c>
      <c r="K20" s="10">
        <v>1.0</v>
      </c>
    </row>
    <row r="21">
      <c r="A21" s="6" t="s">
        <v>26</v>
      </c>
      <c r="B21" s="7" t="str">
        <f>'23.09.25'!H21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4.0</v>
      </c>
    </row>
    <row r="22">
      <c r="A22" s="6" t="s">
        <v>46</v>
      </c>
      <c r="B22" s="7">
        <f>'23.09.25'!H22</f>
        <v>19</v>
      </c>
      <c r="C22" s="24">
        <v>20.0</v>
      </c>
      <c r="D22" s="19">
        <f t="shared" si="4"/>
        <v>39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20"/>
      <c r="G22" s="24">
        <v>10.0</v>
      </c>
      <c r="H22" s="8">
        <f t="shared" ref="H22:H24" si="6">D22-E22-F22-G22</f>
        <v>21</v>
      </c>
      <c r="I22" s="11" t="s">
        <v>145</v>
      </c>
      <c r="J22" s="9" t="s">
        <v>92</v>
      </c>
      <c r="K22" s="10">
        <v>1.0</v>
      </c>
    </row>
    <row r="23">
      <c r="A23" s="6" t="s">
        <v>49</v>
      </c>
      <c r="B23" s="7">
        <f>'23.09.25'!H23</f>
        <v>0</v>
      </c>
      <c r="C23" s="24">
        <v>2.0</v>
      </c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0</v>
      </c>
      <c r="I23" s="7"/>
      <c r="J23" s="9" t="s">
        <v>146</v>
      </c>
      <c r="K23" s="10">
        <v>1.0</v>
      </c>
    </row>
    <row r="24">
      <c r="A24" s="6" t="s">
        <v>51</v>
      </c>
      <c r="B24" s="7">
        <f>'23.09.25'!H24</f>
        <v>4</v>
      </c>
      <c r="C24" s="24">
        <v>1.0</v>
      </c>
      <c r="D24" s="19">
        <f t="shared" si="4"/>
        <v>5</v>
      </c>
      <c r="E24" s="25">
        <f>IFERROR(VLOOKUP("CORVINA GUISADA C/E CHOCLO",J:K,2,FALSE),"0")</f>
        <v>4</v>
      </c>
      <c r="F24" s="20"/>
      <c r="G24" s="12"/>
      <c r="H24" s="8">
        <f t="shared" si="6"/>
        <v>1</v>
      </c>
      <c r="I24" s="7"/>
      <c r="J24" s="9" t="s">
        <v>40</v>
      </c>
      <c r="K24" s="10">
        <v>5.0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44</v>
      </c>
      <c r="K25" s="10">
        <v>1.0</v>
      </c>
    </row>
    <row r="26">
      <c r="A26" s="6" t="s">
        <v>55</v>
      </c>
      <c r="B26" s="7">
        <f>'23.09.25'!H26</f>
        <v>6.5</v>
      </c>
      <c r="C26" s="28">
        <v>1.0</v>
      </c>
      <c r="D26" s="19">
        <f t="shared" ref="D26:D38" si="7">B26+C26</f>
        <v>7.5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12"/>
      <c r="G26" s="12"/>
      <c r="H26" s="8">
        <f t="shared" ref="H26:H35" si="8">D26-E26-F26-G26</f>
        <v>6.5</v>
      </c>
      <c r="I26" s="7"/>
      <c r="J26" s="9" t="s">
        <v>100</v>
      </c>
      <c r="K26" s="10">
        <v>2.0</v>
      </c>
    </row>
    <row r="27">
      <c r="A27" s="6" t="s">
        <v>57</v>
      </c>
      <c r="B27" s="7">
        <f>'23.09.25'!H27</f>
        <v>1</v>
      </c>
      <c r="C27" s="28">
        <v>5.0</v>
      </c>
      <c r="D27" s="19">
        <f t="shared" si="7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12"/>
      <c r="H27" s="8">
        <f t="shared" si="8"/>
        <v>0</v>
      </c>
      <c r="I27" s="7"/>
      <c r="J27" s="9" t="s">
        <v>147</v>
      </c>
      <c r="K27" s="10">
        <v>1.0</v>
      </c>
    </row>
    <row r="28">
      <c r="A28" s="6" t="s">
        <v>58</v>
      </c>
      <c r="B28" s="7">
        <f>'23.09.25'!H28</f>
        <v>5</v>
      </c>
      <c r="C28" s="20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5</v>
      </c>
      <c r="I28" s="7"/>
      <c r="J28" s="9" t="s">
        <v>85</v>
      </c>
      <c r="K28" s="10">
        <v>1.0</v>
      </c>
    </row>
    <row r="29">
      <c r="A29" s="6" t="s">
        <v>60</v>
      </c>
      <c r="B29" s="7">
        <f>'23.09.25'!H29</f>
        <v>5</v>
      </c>
      <c r="C29" s="28">
        <v>5.0</v>
      </c>
      <c r="D29" s="19">
        <f t="shared" si="7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4</v>
      </c>
      <c r="I29" s="7"/>
      <c r="J29" s="9" t="s">
        <v>148</v>
      </c>
      <c r="K29" s="10">
        <v>1.0</v>
      </c>
    </row>
    <row r="30">
      <c r="A30" s="6" t="s">
        <v>62</v>
      </c>
      <c r="B30" s="7">
        <f>'23.09.25'!H30</f>
        <v>0</v>
      </c>
      <c r="C30" s="28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133</v>
      </c>
      <c r="K30" s="10">
        <v>4.0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</v>
      </c>
      <c r="K31" s="10">
        <v>1.0</v>
      </c>
    </row>
    <row r="32">
      <c r="A32" s="6" t="s">
        <v>66</v>
      </c>
      <c r="B32" s="7">
        <f>'23.09.25'!H32</f>
        <v>25</v>
      </c>
      <c r="C32" s="32">
        <v>10.0</v>
      </c>
      <c r="D32" s="19">
        <f t="shared" si="7"/>
        <v>35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28</v>
      </c>
      <c r="I32" s="7"/>
      <c r="J32" s="9" t="s">
        <v>59</v>
      </c>
      <c r="K32" s="10">
        <v>2.5</v>
      </c>
    </row>
    <row r="33">
      <c r="A33" s="6" t="s">
        <v>68</v>
      </c>
      <c r="B33" s="7">
        <f>'23.09.25'!H33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  <c r="J33" s="9" t="s">
        <v>61</v>
      </c>
      <c r="K33" s="10">
        <v>4.0</v>
      </c>
    </row>
    <row r="34">
      <c r="A34" s="6" t="s">
        <v>70</v>
      </c>
      <c r="B34" s="7">
        <f>'23.09.25'!H34</f>
        <v>8</v>
      </c>
      <c r="C34" s="35"/>
      <c r="D34" s="19">
        <f t="shared" si="7"/>
        <v>8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43">
        <v>1.0</v>
      </c>
      <c r="H34" s="8">
        <f t="shared" si="8"/>
        <v>4</v>
      </c>
      <c r="I34" s="11" t="s">
        <v>141</v>
      </c>
      <c r="J34" s="9" t="s">
        <v>63</v>
      </c>
      <c r="K34" s="10">
        <v>1.0</v>
      </c>
    </row>
    <row r="35">
      <c r="A35" s="6" t="s">
        <v>72</v>
      </c>
      <c r="B35" s="7">
        <f>'23.09.25'!H35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65</v>
      </c>
      <c r="K35" s="10">
        <v>2.0</v>
      </c>
    </row>
    <row r="36">
      <c r="A36" s="6" t="s">
        <v>74</v>
      </c>
      <c r="B36" s="7">
        <f>'23.09.25'!H36</f>
        <v>22</v>
      </c>
      <c r="C36" s="35"/>
      <c r="D36" s="19">
        <f t="shared" si="7"/>
        <v>22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8">
        <v>3.0</v>
      </c>
      <c r="H36" s="19">
        <f t="shared" ref="H36:H38" si="9">D36-$E$36-F36-G36</f>
        <v>16</v>
      </c>
      <c r="I36" s="11" t="s">
        <v>149</v>
      </c>
      <c r="J36" s="9" t="s">
        <v>135</v>
      </c>
      <c r="K36" s="10">
        <v>1.0</v>
      </c>
    </row>
    <row r="37">
      <c r="A37" s="6" t="s">
        <v>76</v>
      </c>
      <c r="B37" s="7">
        <f>'23.09.25'!H37</f>
        <v>7</v>
      </c>
      <c r="C37" s="32">
        <v>2.0</v>
      </c>
      <c r="D37" s="19">
        <f t="shared" si="7"/>
        <v>9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6</v>
      </c>
      <c r="I37" s="7"/>
      <c r="J37" s="9" t="s">
        <v>71</v>
      </c>
      <c r="K37" s="10">
        <v>1.0</v>
      </c>
    </row>
    <row r="38">
      <c r="A38" s="38" t="s">
        <v>78</v>
      </c>
      <c r="B38" s="7">
        <f>'23.09.25'!H38</f>
        <v>12</v>
      </c>
      <c r="C38" s="32">
        <v>20.0</v>
      </c>
      <c r="D38" s="19">
        <f t="shared" si="7"/>
        <v>32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  <c r="J38" s="9" t="s">
        <v>150</v>
      </c>
      <c r="K38" s="10">
        <v>4.0</v>
      </c>
    </row>
    <row r="39">
      <c r="A39" s="29"/>
      <c r="B39" s="22"/>
      <c r="C39" s="22"/>
      <c r="D39" s="30"/>
      <c r="E39" s="22"/>
      <c r="F39" s="23"/>
      <c r="G39" s="23"/>
      <c r="H39" s="31">
        <f t="shared" ref="H39:H42" si="10">D39-E39-F39-G39</f>
        <v>0</v>
      </c>
      <c r="I39" s="23"/>
      <c r="J39" s="9" t="s">
        <v>73</v>
      </c>
      <c r="K39" s="10">
        <v>8.0</v>
      </c>
    </row>
    <row r="40">
      <c r="A40" s="6"/>
      <c r="B40" s="7" t="str">
        <f>'23.09.25'!H40</f>
        <v/>
      </c>
      <c r="C40" s="35"/>
      <c r="D40" s="19"/>
      <c r="E40" s="25"/>
      <c r="F40" s="12"/>
      <c r="G40" s="12"/>
      <c r="H40" s="8">
        <f t="shared" si="10"/>
        <v>0</v>
      </c>
      <c r="I40" s="7"/>
      <c r="J40" s="9" t="s">
        <v>45</v>
      </c>
      <c r="K40" s="10">
        <v>1.0</v>
      </c>
    </row>
    <row r="41">
      <c r="A41" s="6"/>
      <c r="B41" s="7" t="str">
        <f>'23.09.25'!H41</f>
        <v/>
      </c>
      <c r="C41" s="35"/>
      <c r="D41" s="19"/>
      <c r="E41" s="25"/>
      <c r="F41" s="33"/>
      <c r="G41" s="34"/>
      <c r="H41" s="8">
        <f t="shared" si="10"/>
        <v>0</v>
      </c>
      <c r="I41" s="7"/>
      <c r="J41" s="9" t="s">
        <v>54</v>
      </c>
      <c r="K41" s="10">
        <v>1.0</v>
      </c>
    </row>
    <row r="42">
      <c r="A42" s="6"/>
      <c r="B42" s="7" t="str">
        <f>'23.09.25'!H42</f>
        <v/>
      </c>
      <c r="C42" s="35"/>
      <c r="D42" s="19"/>
      <c r="E42" s="25"/>
      <c r="F42" s="36"/>
      <c r="G42" s="12"/>
      <c r="H42" s="8">
        <f t="shared" si="10"/>
        <v>0</v>
      </c>
      <c r="I42" s="7"/>
      <c r="J42" s="9" t="s">
        <v>69</v>
      </c>
      <c r="K42" s="10">
        <v>1.0</v>
      </c>
    </row>
    <row r="43">
      <c r="A43" s="6"/>
      <c r="B43" s="7" t="str">
        <f>'23.09.25'!H43</f>
        <v/>
      </c>
      <c r="C43" s="35"/>
      <c r="D43" s="19"/>
      <c r="E43" s="25"/>
      <c r="F43" s="20"/>
      <c r="G43" s="20"/>
      <c r="H43" s="19">
        <f t="shared" ref="H43:H45" si="11">D43-$E$35-F43-G43</f>
        <v>0</v>
      </c>
      <c r="I43" s="7"/>
      <c r="J43" s="9" t="s">
        <v>75</v>
      </c>
      <c r="K43" s="10">
        <v>1.0</v>
      </c>
    </row>
    <row r="44">
      <c r="A44" s="6"/>
      <c r="B44" s="7" t="str">
        <f>'23.09.25'!H44</f>
        <v/>
      </c>
      <c r="C44" s="35"/>
      <c r="D44" s="19"/>
      <c r="E44" s="25"/>
      <c r="F44" s="20"/>
      <c r="G44" s="20"/>
      <c r="H44" s="19">
        <f t="shared" si="11"/>
        <v>0</v>
      </c>
      <c r="I44" s="7"/>
      <c r="J44" s="9" t="s">
        <v>105</v>
      </c>
      <c r="K44" s="10">
        <v>1.0</v>
      </c>
    </row>
    <row r="45">
      <c r="A45" s="38"/>
      <c r="B45" s="7" t="str">
        <f>'23.09.25'!H45</f>
        <v/>
      </c>
      <c r="C45" s="35"/>
      <c r="D45" s="19"/>
      <c r="E45" s="25"/>
      <c r="F45" s="20"/>
      <c r="G45" s="20"/>
      <c r="H45" s="19">
        <f t="shared" si="11"/>
        <v>0</v>
      </c>
      <c r="I45" s="7"/>
    </row>
  </sheetData>
  <mergeCells count="1">
    <mergeCell ref="A1:I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9.5"/>
    <col customWidth="1" min="10" max="10" width="46.63"/>
  </cols>
  <sheetData>
    <row r="1">
      <c r="A1" s="1" t="s">
        <v>151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>
        <f>IFERROR(VLOOKUP("TAMAL DE LA CASA CON ZARZA CRIOLLA",J:K,2,FALSE),"0")</f>
        <v>1</v>
      </c>
      <c r="F3" s="7"/>
      <c r="G3" s="11">
        <v>1.0</v>
      </c>
      <c r="H3" s="8">
        <f t="shared" ref="H3:H14" si="2">D3-E3-F3-G3</f>
        <v>3</v>
      </c>
      <c r="I3" s="11" t="s">
        <v>152</v>
      </c>
      <c r="J3" s="9" t="s">
        <v>10</v>
      </c>
      <c r="K3" s="10">
        <v>2.0</v>
      </c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85</v>
      </c>
      <c r="K4" s="10">
        <v>4.0</v>
      </c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3</v>
      </c>
      <c r="F5" s="12"/>
      <c r="G5" s="12"/>
      <c r="H5" s="8">
        <f t="shared" si="2"/>
        <v>1</v>
      </c>
      <c r="I5" s="7"/>
      <c r="J5" s="9" t="s">
        <v>17</v>
      </c>
      <c r="K5" s="10">
        <v>7.0</v>
      </c>
    </row>
    <row r="6">
      <c r="A6" s="6" t="s">
        <v>16</v>
      </c>
      <c r="B6" s="7">
        <f>'24.09.25'!H6</f>
        <v>2</v>
      </c>
      <c r="C6" s="11">
        <v>14.0</v>
      </c>
      <c r="D6" s="8">
        <f t="shared" si="1"/>
        <v>16</v>
      </c>
      <c r="E6" s="8">
        <f>IFERROR(VLOOKUP("SANGRECITA C/YUCA",J:K,2,FALSE),"0")</f>
        <v>8</v>
      </c>
      <c r="F6" s="12"/>
      <c r="G6" s="12"/>
      <c r="H6" s="8">
        <f t="shared" si="2"/>
        <v>8</v>
      </c>
      <c r="I6" s="7"/>
      <c r="J6" s="9" t="s">
        <v>18</v>
      </c>
      <c r="K6" s="10">
        <v>1.0</v>
      </c>
    </row>
    <row r="7">
      <c r="A7" s="6" t="s">
        <v>10</v>
      </c>
      <c r="B7" s="7">
        <f>'24.09.25'!H7</f>
        <v>7</v>
      </c>
      <c r="C7" s="11">
        <v>4.0</v>
      </c>
      <c r="D7" s="8">
        <f t="shared" si="1"/>
        <v>11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9</v>
      </c>
      <c r="I7" s="7"/>
      <c r="J7" s="9" t="s">
        <v>20</v>
      </c>
      <c r="K7" s="10">
        <v>1.0</v>
      </c>
    </row>
    <row r="8">
      <c r="A8" s="6" t="s">
        <v>19</v>
      </c>
      <c r="B8" s="7">
        <f>'24.09.25'!H8</f>
        <v>2.5</v>
      </c>
      <c r="C8" s="11">
        <v>0.5</v>
      </c>
      <c r="D8" s="8">
        <f t="shared" si="1"/>
        <v>3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1</v>
      </c>
      <c r="I8" s="7"/>
      <c r="J8" s="9" t="s">
        <v>22</v>
      </c>
      <c r="K8" s="10">
        <v>2.0</v>
      </c>
    </row>
    <row r="9">
      <c r="A9" s="6" t="s">
        <v>21</v>
      </c>
      <c r="B9" s="7">
        <f>'24.09.25'!H9</f>
        <v>2</v>
      </c>
      <c r="C9" s="11">
        <v>10.0</v>
      </c>
      <c r="D9" s="8">
        <f t="shared" si="1"/>
        <v>12</v>
      </c>
      <c r="E9" s="8">
        <f>IFERROR(VLOOKUP("1/2 PATITA EN FIAMBRE",J:K,2, FALSE)/2, 0) + IFERROR(VLOOKUP("PATITA EN FIAMBRE",J:K, 2, FALSE), 0)</f>
        <v>2</v>
      </c>
      <c r="F9" s="12"/>
      <c r="G9" s="12"/>
      <c r="H9" s="18">
        <f t="shared" si="2"/>
        <v>10</v>
      </c>
      <c r="I9" s="12"/>
      <c r="J9" s="9" t="s">
        <v>24</v>
      </c>
      <c r="K9" s="10">
        <v>8.0</v>
      </c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1.5</v>
      </c>
      <c r="F10" s="12"/>
      <c r="G10" s="12"/>
      <c r="H10" s="8">
        <f t="shared" si="2"/>
        <v>2</v>
      </c>
      <c r="I10" s="7"/>
      <c r="J10" s="9" t="s">
        <v>26</v>
      </c>
      <c r="K10" s="10">
        <v>15.0</v>
      </c>
    </row>
    <row r="11">
      <c r="A11" s="6" t="s">
        <v>25</v>
      </c>
      <c r="B11" s="7">
        <f>'24.09.25'!H11</f>
        <v>4</v>
      </c>
      <c r="C11" s="12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  <c r="J11" s="9" t="s">
        <v>111</v>
      </c>
      <c r="K11" s="10">
        <v>1.0</v>
      </c>
    </row>
    <row r="12">
      <c r="A12" s="6" t="s">
        <v>27</v>
      </c>
      <c r="B12" s="7">
        <f>'24.09.25'!H12</f>
        <v>0</v>
      </c>
      <c r="C12" s="11">
        <v>4.0</v>
      </c>
      <c r="D12" s="8">
        <f t="shared" si="1"/>
        <v>4</v>
      </c>
      <c r="E12" s="8">
        <f>IFERROR(VLOOKUP("SANCOCHADO 450g.",J:K,2,FALSE),0)</f>
        <v>2</v>
      </c>
      <c r="F12" s="12"/>
      <c r="G12" s="12"/>
      <c r="H12" s="8">
        <f t="shared" si="2"/>
        <v>2</v>
      </c>
      <c r="I12" s="7"/>
      <c r="J12" s="9" t="s">
        <v>112</v>
      </c>
      <c r="K12" s="10">
        <v>1.0</v>
      </c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  <c r="J13" s="9" t="s">
        <v>32</v>
      </c>
      <c r="K13" s="10">
        <v>6.0</v>
      </c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118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89</v>
      </c>
      <c r="K15" s="10">
        <v>1.0</v>
      </c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10</v>
      </c>
      <c r="I16" s="7"/>
      <c r="J16" s="9" t="s">
        <v>144</v>
      </c>
      <c r="K16" s="10">
        <v>1.0</v>
      </c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>
        <f>IFERROR(VLOOKUP("AJIACO DE CUY(1/2 CUY) C/ARROZ",J:K,2,FALSE),"0")</f>
        <v>1</v>
      </c>
      <c r="F17" s="20"/>
      <c r="G17" s="12"/>
      <c r="H17" s="8">
        <f t="shared" si="5"/>
        <v>7</v>
      </c>
      <c r="I17" s="7"/>
      <c r="J17" s="9" t="s">
        <v>90</v>
      </c>
      <c r="K17" s="10">
        <v>2.0</v>
      </c>
    </row>
    <row r="18">
      <c r="A18" s="6" t="s">
        <v>39</v>
      </c>
      <c r="B18" s="7">
        <f>'24.09.25'!H18</f>
        <v>3</v>
      </c>
      <c r="C18" s="24">
        <v>3.0</v>
      </c>
      <c r="D18" s="19">
        <f t="shared" si="4"/>
        <v>6</v>
      </c>
      <c r="E18" s="25">
        <f>IFERROR(VLOOKUP("ALBONDIGA CON ARROZ",J:K,2,FALSE),"0")</f>
        <v>4</v>
      </c>
      <c r="F18" s="20"/>
      <c r="G18" s="12"/>
      <c r="H18" s="8">
        <f t="shared" si="5"/>
        <v>2</v>
      </c>
      <c r="I18" s="7"/>
      <c r="J18" s="9" t="s">
        <v>34</v>
      </c>
      <c r="K18" s="10">
        <v>7.0</v>
      </c>
    </row>
    <row r="19">
      <c r="A19" s="6" t="s">
        <v>41</v>
      </c>
      <c r="B19" s="7">
        <f>'24.09.25'!H19</f>
        <v>1</v>
      </c>
      <c r="C19" s="24">
        <v>10.0</v>
      </c>
      <c r="D19" s="19">
        <f t="shared" si="4"/>
        <v>11</v>
      </c>
      <c r="E19" s="25">
        <f>IFERROR(VLOOKUP("ARROZ C/PATO DESHUESADO", J:K, 2, FALSE)*2, 0)+IFERROR(VLOOKUP("ARROZ C/PATO",J:K,2,FALSE),"0")</f>
        <v>9</v>
      </c>
      <c r="F19" s="20"/>
      <c r="G19" s="24">
        <v>2.0</v>
      </c>
      <c r="H19" s="8">
        <f t="shared" si="5"/>
        <v>0</v>
      </c>
      <c r="I19" s="11" t="s">
        <v>153</v>
      </c>
      <c r="J19" s="9" t="s">
        <v>154</v>
      </c>
      <c r="K19" s="10">
        <v>1.0</v>
      </c>
    </row>
    <row r="20">
      <c r="A20" s="6" t="s">
        <v>43</v>
      </c>
      <c r="B20" s="7">
        <f>'24.09.25'!H20</f>
        <v>9</v>
      </c>
      <c r="C20" s="24">
        <v>59.0</v>
      </c>
      <c r="D20" s="19">
        <f t="shared" si="4"/>
        <v>68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50</v>
      </c>
      <c r="F20" s="20"/>
      <c r="G20" s="12"/>
      <c r="H20" s="8">
        <f t="shared" si="5"/>
        <v>18</v>
      </c>
      <c r="I20" s="7"/>
      <c r="J20" s="9" t="s">
        <v>131</v>
      </c>
      <c r="K20" s="10">
        <v>1.0</v>
      </c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38</v>
      </c>
      <c r="K21" s="10">
        <v>1.0</v>
      </c>
    </row>
    <row r="22">
      <c r="A22" s="6" t="s">
        <v>46</v>
      </c>
      <c r="B22" s="7">
        <f>'24.09.25'!H22</f>
        <v>21</v>
      </c>
      <c r="C22" s="24">
        <v>14.0</v>
      </c>
      <c r="D22" s="19">
        <f t="shared" si="4"/>
        <v>35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20"/>
      <c r="G22" s="12"/>
      <c r="H22" s="8">
        <f t="shared" ref="H22:H24" si="6">D22-E22-F22-G22</f>
        <v>25</v>
      </c>
      <c r="I22" s="7"/>
      <c r="J22" s="9" t="s">
        <v>40</v>
      </c>
      <c r="K22" s="10">
        <v>3.0</v>
      </c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155</v>
      </c>
      <c r="K23" s="10">
        <v>2.0</v>
      </c>
    </row>
    <row r="24">
      <c r="A24" s="6" t="s">
        <v>51</v>
      </c>
      <c r="B24" s="7">
        <f>'24.09.25'!H24</f>
        <v>1</v>
      </c>
      <c r="C24" s="24">
        <v>9.0</v>
      </c>
      <c r="D24" s="19">
        <f t="shared" si="4"/>
        <v>10</v>
      </c>
      <c r="E24" s="25">
        <f>IFERROR(VLOOKUP("CORVINA GUISADA C/E CHOCLO",J:K,2,FALSE),"0")</f>
        <v>7</v>
      </c>
      <c r="F24" s="20"/>
      <c r="G24" s="12"/>
      <c r="H24" s="8">
        <f t="shared" si="6"/>
        <v>3</v>
      </c>
      <c r="I24" s="7"/>
      <c r="J24" s="9" t="s">
        <v>54</v>
      </c>
      <c r="K24" s="10">
        <v>5.0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56</v>
      </c>
      <c r="K25" s="10">
        <v>1.0</v>
      </c>
    </row>
    <row r="26">
      <c r="A26" s="6" t="s">
        <v>55</v>
      </c>
      <c r="B26" s="7">
        <f>'24.09.25'!H26</f>
        <v>6.5</v>
      </c>
      <c r="C26" s="28">
        <v>5.0</v>
      </c>
      <c r="D26" s="19">
        <f t="shared" ref="D26:D38" si="7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6.5</v>
      </c>
      <c r="F26" s="12"/>
      <c r="G26" s="12"/>
      <c r="H26" s="8">
        <f t="shared" ref="H26:H35" si="8">D26-E26-F26-G26</f>
        <v>5</v>
      </c>
      <c r="I26" s="7"/>
      <c r="J26" s="9" t="s">
        <v>133</v>
      </c>
      <c r="K26" s="10">
        <v>3.0</v>
      </c>
    </row>
    <row r="27">
      <c r="A27" s="6" t="s">
        <v>57</v>
      </c>
      <c r="B27" s="7">
        <f>'24.09.25'!H27</f>
        <v>0</v>
      </c>
      <c r="C27" s="28">
        <v>5.0</v>
      </c>
      <c r="D27" s="19">
        <f t="shared" si="7"/>
        <v>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2</v>
      </c>
      <c r="I27" s="12"/>
      <c r="J27" s="9" t="s">
        <v>13</v>
      </c>
      <c r="K27" s="10">
        <v>3.0</v>
      </c>
    </row>
    <row r="28">
      <c r="A28" s="6" t="s">
        <v>58</v>
      </c>
      <c r="B28" s="7">
        <f>'24.09.25'!H28</f>
        <v>5</v>
      </c>
      <c r="C28" s="28">
        <v>5.0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>
        <v>1.0</v>
      </c>
      <c r="H28" s="18">
        <f t="shared" si="8"/>
        <v>7</v>
      </c>
      <c r="I28" s="24" t="s">
        <v>156</v>
      </c>
      <c r="J28" s="9" t="s">
        <v>157</v>
      </c>
      <c r="K28" s="10">
        <v>1.0</v>
      </c>
    </row>
    <row r="29">
      <c r="A29" s="6" t="s">
        <v>60</v>
      </c>
      <c r="B29" s="7">
        <f>'24.09.25'!H29</f>
        <v>4</v>
      </c>
      <c r="C29" s="28">
        <v>5.0</v>
      </c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5</v>
      </c>
      <c r="I29" s="7"/>
      <c r="J29" s="9" t="s">
        <v>59</v>
      </c>
      <c r="K29" s="10">
        <v>2.0</v>
      </c>
    </row>
    <row r="30">
      <c r="A30" s="6" t="s">
        <v>62</v>
      </c>
      <c r="B30" s="7">
        <f>'24.09.25'!H30</f>
        <v>0</v>
      </c>
      <c r="C30" s="28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61</v>
      </c>
      <c r="K30" s="10">
        <v>4.0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69</v>
      </c>
      <c r="K31" s="10">
        <v>1.0</v>
      </c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19</v>
      </c>
      <c r="I32" s="7"/>
      <c r="J32" s="9" t="s">
        <v>158</v>
      </c>
      <c r="K32" s="10">
        <v>1.0</v>
      </c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2</v>
      </c>
      <c r="I33" s="7"/>
      <c r="J33" s="9" t="s">
        <v>73</v>
      </c>
      <c r="K33" s="10">
        <v>8.0</v>
      </c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2</v>
      </c>
      <c r="I34" s="7"/>
      <c r="J34" s="9" t="s">
        <v>159</v>
      </c>
      <c r="K34" s="10">
        <v>1.0</v>
      </c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75</v>
      </c>
      <c r="K35" s="10">
        <v>5.0</v>
      </c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14</v>
      </c>
      <c r="I36" s="7"/>
      <c r="J36" s="9" t="s">
        <v>160</v>
      </c>
      <c r="K36" s="10">
        <v>1.0</v>
      </c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4</v>
      </c>
      <c r="I37" s="7"/>
      <c r="J37" s="9" t="s">
        <v>79</v>
      </c>
      <c r="K37" s="10">
        <v>1.0</v>
      </c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27</v>
      </c>
      <c r="I38" s="7"/>
      <c r="J38" s="9" t="s">
        <v>12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14</v>
      </c>
      <c r="K39" s="10">
        <v>1.0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44</v>
      </c>
      <c r="K40" s="10">
        <v>2.0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81</v>
      </c>
      <c r="K41" s="10">
        <v>1.0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133</v>
      </c>
      <c r="K42" s="10">
        <v>2.0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63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71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161</v>
      </c>
      <c r="K45" s="10">
        <v>1.0</v>
      </c>
    </row>
    <row r="46">
      <c r="J46" s="9" t="s">
        <v>162</v>
      </c>
      <c r="K46" s="10">
        <v>1.0</v>
      </c>
    </row>
    <row r="47">
      <c r="J47" s="15" t="s">
        <v>150</v>
      </c>
      <c r="K47" s="15">
        <v>2.0</v>
      </c>
    </row>
  </sheetData>
  <mergeCells count="1">
    <mergeCell ref="A1:I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9.5"/>
    <col customWidth="1" min="10" max="10" width="46.63"/>
  </cols>
  <sheetData>
    <row r="1">
      <c r="A1" s="1" t="s">
        <v>163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'25.09.25'!H3</f>
        <v>3</v>
      </c>
      <c r="C3" s="7"/>
      <c r="D3" s="8">
        <f t="shared" ref="D3:D14" si="1">B3+C3</f>
        <v>3</v>
      </c>
      <c r="E3" s="8">
        <f>IFERROR(VLOOKUP("TAMAL DE LA CASA CON ZARZA CRIOLLA",J:K,2,FALSE),"0")</f>
        <v>1</v>
      </c>
      <c r="F3" s="7"/>
      <c r="G3" s="11"/>
      <c r="H3" s="8">
        <f t="shared" ref="H3:H14" si="2">D3-E3-F3-G3</f>
        <v>2</v>
      </c>
      <c r="I3" s="11"/>
      <c r="J3" s="9" t="s">
        <v>120</v>
      </c>
      <c r="K3" s="10">
        <v>2.0</v>
      </c>
    </row>
    <row r="4">
      <c r="A4" s="6" t="s">
        <v>11</v>
      </c>
      <c r="B4" s="7">
        <f>'25.09.25'!H4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9" t="s">
        <v>10</v>
      </c>
      <c r="K4" s="10">
        <v>2.0</v>
      </c>
    </row>
    <row r="5">
      <c r="A5" s="6" t="s">
        <v>13</v>
      </c>
      <c r="B5" s="7">
        <f>'25.09.25'!H5</f>
        <v>1</v>
      </c>
      <c r="C5" s="11">
        <v>5.0</v>
      </c>
      <c r="D5" s="8">
        <f t="shared" si="1"/>
        <v>6</v>
      </c>
      <c r="E5" s="8">
        <f>IFERROR(VLOOKUP(A$5,J:K,2,FALSE),0)+IFERROR(VLOOKUP("PIQUEO PERUANISIMO",J:K,2,FALSE),0)</f>
        <v>2</v>
      </c>
      <c r="F5" s="12"/>
      <c r="G5" s="12"/>
      <c r="H5" s="8">
        <f t="shared" si="2"/>
        <v>4</v>
      </c>
      <c r="I5" s="7"/>
      <c r="J5" s="9" t="s">
        <v>85</v>
      </c>
      <c r="K5" s="10">
        <v>2.0</v>
      </c>
    </row>
    <row r="6">
      <c r="A6" s="6" t="s">
        <v>16</v>
      </c>
      <c r="B6" s="7">
        <f>'25.09.25'!H6</f>
        <v>8</v>
      </c>
      <c r="C6" s="7"/>
      <c r="D6" s="8">
        <f t="shared" si="1"/>
        <v>8</v>
      </c>
      <c r="E6" s="8">
        <f>IFERROR(VLOOKUP("SANGRECITA C/YUCA",J:K,2,FALSE),"0")</f>
        <v>4</v>
      </c>
      <c r="F6" s="12"/>
      <c r="G6" s="24">
        <v>2.0</v>
      </c>
      <c r="H6" s="8">
        <f t="shared" si="2"/>
        <v>2</v>
      </c>
      <c r="I6" s="11" t="s">
        <v>164</v>
      </c>
      <c r="J6" s="9" t="s">
        <v>17</v>
      </c>
      <c r="K6" s="10">
        <v>2.0</v>
      </c>
    </row>
    <row r="7">
      <c r="A7" s="6" t="s">
        <v>10</v>
      </c>
      <c r="B7" s="7">
        <f>'25.09.25'!H7</f>
        <v>9</v>
      </c>
      <c r="C7" s="7"/>
      <c r="D7" s="8">
        <f t="shared" si="1"/>
        <v>9</v>
      </c>
      <c r="E7" s="8">
        <f>IFERROR(VLOOKUP("HUMITA DOÑA FRESIA C/AJI DE GALLINA", J:K,2, FALSE)/2, 0) + IFERROR(VLOOKUP("AJI DE GALLINA",J:K,2, FALSE), 0)</f>
        <v>2</v>
      </c>
      <c r="F7" s="12"/>
      <c r="G7" s="24"/>
      <c r="H7" s="8">
        <f t="shared" si="2"/>
        <v>7</v>
      </c>
      <c r="I7" s="7"/>
      <c r="J7" s="9" t="s">
        <v>18</v>
      </c>
      <c r="K7" s="10">
        <v>1.0</v>
      </c>
    </row>
    <row r="8">
      <c r="A8" s="6" t="s">
        <v>19</v>
      </c>
      <c r="B8" s="7">
        <f>'25.09.25'!H8</f>
        <v>1</v>
      </c>
      <c r="C8" s="11">
        <v>5.0</v>
      </c>
      <c r="D8" s="8">
        <f t="shared" si="1"/>
        <v>6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3</v>
      </c>
      <c r="I8" s="7"/>
      <c r="J8" s="9" t="s">
        <v>20</v>
      </c>
      <c r="K8" s="10">
        <v>4.0</v>
      </c>
    </row>
    <row r="9">
      <c r="A9" s="6" t="s">
        <v>21</v>
      </c>
      <c r="B9" s="7">
        <f>'25.09.25'!H9</f>
        <v>10</v>
      </c>
      <c r="C9" s="7"/>
      <c r="D9" s="8">
        <f t="shared" si="1"/>
        <v>10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7</v>
      </c>
      <c r="I9" s="12"/>
      <c r="J9" s="9" t="s">
        <v>22</v>
      </c>
      <c r="K9" s="10">
        <v>1.0</v>
      </c>
    </row>
    <row r="10">
      <c r="A10" s="6" t="s">
        <v>23</v>
      </c>
      <c r="B10" s="7">
        <f>'25.09.25'!H10</f>
        <v>2</v>
      </c>
      <c r="C10" s="11">
        <v>5.0</v>
      </c>
      <c r="D10" s="8">
        <f t="shared" si="1"/>
        <v>7</v>
      </c>
      <c r="E10" s="8">
        <f>IFERROR(VLOOKUP("CECINAS DE LOMO C/YUCA",J:K,2,FALSE),"0")+IFERROR(VLOOKUP("PIQUEO DOÑA FRESIA",J:K,2,FALSE)/2,0)</f>
        <v>2.5</v>
      </c>
      <c r="F10" s="12"/>
      <c r="G10" s="12"/>
      <c r="H10" s="8">
        <f t="shared" si="2"/>
        <v>4.5</v>
      </c>
      <c r="I10" s="7"/>
      <c r="J10" s="9" t="s">
        <v>24</v>
      </c>
      <c r="K10" s="10">
        <v>4.0</v>
      </c>
    </row>
    <row r="11">
      <c r="A11" s="6" t="s">
        <v>25</v>
      </c>
      <c r="B11" s="7">
        <f>'25.09.25'!H11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  <c r="J11" s="9" t="s">
        <v>26</v>
      </c>
      <c r="K11" s="10">
        <v>7.0</v>
      </c>
    </row>
    <row r="12">
      <c r="A12" s="6" t="s">
        <v>27</v>
      </c>
      <c r="B12" s="7">
        <f>'25.09.25'!H12</f>
        <v>2</v>
      </c>
      <c r="C12" s="7"/>
      <c r="D12" s="8">
        <f t="shared" si="1"/>
        <v>2</v>
      </c>
      <c r="E12" s="8">
        <f>IFERROR(VLOOKUP("SANCOCHADO 450g.",J:K,2,FALSE),0)</f>
        <v>0</v>
      </c>
      <c r="F12" s="12"/>
      <c r="G12" s="24">
        <v>2.0</v>
      </c>
      <c r="H12" s="8">
        <f t="shared" si="2"/>
        <v>0</v>
      </c>
      <c r="I12" s="11" t="s">
        <v>165</v>
      </c>
      <c r="J12" s="9" t="s">
        <v>31</v>
      </c>
      <c r="K12" s="10">
        <v>2.0</v>
      </c>
    </row>
    <row r="13">
      <c r="A13" s="6" t="s">
        <v>29</v>
      </c>
      <c r="B13" s="7">
        <f>'25.09.25'!H13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24"/>
      <c r="H13" s="8">
        <f t="shared" si="2"/>
        <v>3</v>
      </c>
      <c r="I13" s="7"/>
      <c r="J13" s="9" t="s">
        <v>108</v>
      </c>
      <c r="K13" s="10">
        <v>1.0</v>
      </c>
    </row>
    <row r="14">
      <c r="A14" s="6" t="s">
        <v>31</v>
      </c>
      <c r="B14" s="7">
        <f>'25.09.25'!H14</f>
        <v>0</v>
      </c>
      <c r="C14" s="11">
        <v>4.0</v>
      </c>
      <c r="D14" s="19">
        <f t="shared" si="1"/>
        <v>4</v>
      </c>
      <c r="E14" s="8">
        <f t="shared" si="3"/>
        <v>2</v>
      </c>
      <c r="F14" s="20"/>
      <c r="G14" s="12"/>
      <c r="H14" s="8">
        <f t="shared" si="2"/>
        <v>2</v>
      </c>
      <c r="I14" s="7"/>
      <c r="J14" s="9" t="s">
        <v>87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2.0</v>
      </c>
    </row>
    <row r="16">
      <c r="A16" s="6" t="s">
        <v>35</v>
      </c>
      <c r="B16" s="7">
        <f>'25.09.25'!H16</f>
        <v>10</v>
      </c>
      <c r="C16" s="24">
        <v>10.0</v>
      </c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16</v>
      </c>
      <c r="I16" s="7"/>
      <c r="J16" s="9" t="s">
        <v>32</v>
      </c>
      <c r="K16" s="10">
        <v>5.0</v>
      </c>
    </row>
    <row r="17">
      <c r="A17" s="6" t="s">
        <v>37</v>
      </c>
      <c r="B17" s="7">
        <f>'25.09.25'!H17</f>
        <v>7</v>
      </c>
      <c r="C17" s="24">
        <v>1.0</v>
      </c>
      <c r="D17" s="19">
        <f t="shared" si="4"/>
        <v>8</v>
      </c>
      <c r="E17" s="25">
        <f>IFERROR(VLOOKUP("AJIACO DE CUY(1/2 CUY) C/ARROZ",J:K,2,FALSE),"0")</f>
        <v>1</v>
      </c>
      <c r="F17" s="20"/>
      <c r="G17" s="12"/>
      <c r="H17" s="8">
        <f t="shared" si="5"/>
        <v>7</v>
      </c>
      <c r="I17" s="7"/>
      <c r="J17" s="9" t="s">
        <v>166</v>
      </c>
      <c r="K17" s="10">
        <v>1.0</v>
      </c>
    </row>
    <row r="18">
      <c r="A18" s="6" t="s">
        <v>39</v>
      </c>
      <c r="B18" s="7">
        <f>'25.09.25'!H18</f>
        <v>2</v>
      </c>
      <c r="C18" s="24">
        <v>4.0</v>
      </c>
      <c r="D18" s="19">
        <f t="shared" si="4"/>
        <v>6</v>
      </c>
      <c r="E18" s="25">
        <f>IFERROR(VLOOKUP("ALBONDIGA CON ARROZ",J:K,2,FALSE),"0")</f>
        <v>2</v>
      </c>
      <c r="F18" s="20"/>
      <c r="G18" s="12"/>
      <c r="H18" s="8">
        <f t="shared" si="5"/>
        <v>4</v>
      </c>
      <c r="I18" s="7"/>
      <c r="J18" s="9" t="s">
        <v>90</v>
      </c>
      <c r="K18" s="10">
        <v>1.0</v>
      </c>
    </row>
    <row r="19">
      <c r="A19" s="6" t="s">
        <v>41</v>
      </c>
      <c r="B19" s="7">
        <f>'25.09.25'!H19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4</v>
      </c>
      <c r="F19" s="20"/>
      <c r="G19" s="12"/>
      <c r="H19" s="8">
        <f t="shared" si="5"/>
        <v>6</v>
      </c>
      <c r="I19" s="11" t="s">
        <v>153</v>
      </c>
      <c r="J19" s="9" t="s">
        <v>34</v>
      </c>
      <c r="K19" s="10">
        <v>3.0</v>
      </c>
    </row>
    <row r="20">
      <c r="A20" s="6" t="s">
        <v>43</v>
      </c>
      <c r="B20" s="7">
        <f>'25.09.25'!H20</f>
        <v>18</v>
      </c>
      <c r="C20" s="24">
        <v>50.0</v>
      </c>
      <c r="D20" s="19">
        <f t="shared" si="4"/>
        <v>68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24</v>
      </c>
      <c r="F20" s="20"/>
      <c r="G20" s="12"/>
      <c r="H20" s="8">
        <f t="shared" si="5"/>
        <v>44</v>
      </c>
      <c r="I20" s="7"/>
      <c r="J20" s="9" t="s">
        <v>167</v>
      </c>
      <c r="K20" s="10">
        <v>18.0</v>
      </c>
    </row>
    <row r="21">
      <c r="A21" s="6" t="s">
        <v>26</v>
      </c>
      <c r="B21" s="7" t="str">
        <f>'25.09.25'!H21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168</v>
      </c>
      <c r="K21" s="10">
        <v>44.0</v>
      </c>
    </row>
    <row r="22">
      <c r="A22" s="6" t="s">
        <v>46</v>
      </c>
      <c r="B22" s="7">
        <f>'25.09.25'!H22</f>
        <v>25</v>
      </c>
      <c r="C22" s="24">
        <v>10.0</v>
      </c>
      <c r="D22" s="19">
        <f t="shared" si="4"/>
        <v>35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12"/>
      <c r="H22" s="8">
        <f t="shared" ref="H22:H24" si="6">D22-E22-F22-G22</f>
        <v>29</v>
      </c>
      <c r="I22" s="7"/>
      <c r="J22" s="9" t="s">
        <v>92</v>
      </c>
      <c r="K22" s="10">
        <v>1.0</v>
      </c>
    </row>
    <row r="23">
      <c r="A23" s="6" t="s">
        <v>49</v>
      </c>
      <c r="B23" s="7">
        <f>'25.09.25'!H23</f>
        <v>0</v>
      </c>
      <c r="C23" s="24">
        <v>5.0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12"/>
      <c r="H23" s="8">
        <f t="shared" si="6"/>
        <v>4</v>
      </c>
      <c r="I23" s="7"/>
      <c r="J23" s="9" t="s">
        <v>36</v>
      </c>
      <c r="K23" s="10">
        <v>1.0</v>
      </c>
    </row>
    <row r="24">
      <c r="A24" s="6" t="s">
        <v>51</v>
      </c>
      <c r="B24" s="7">
        <f>'25.09.25'!H24</f>
        <v>3</v>
      </c>
      <c r="C24" s="24">
        <v>2.0</v>
      </c>
      <c r="D24" s="19">
        <f t="shared" si="4"/>
        <v>5</v>
      </c>
      <c r="E24" s="25">
        <f>IFERROR(VLOOKUP("CORVINA GUISADA C/E CHOCLO",J:K,2,FALSE),"0")</f>
        <v>3</v>
      </c>
      <c r="F24" s="20"/>
      <c r="G24" s="24">
        <v>2.0</v>
      </c>
      <c r="H24" s="8">
        <f t="shared" si="6"/>
        <v>0</v>
      </c>
      <c r="I24" s="11" t="s">
        <v>124</v>
      </c>
      <c r="J24" s="9" t="s">
        <v>169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38</v>
      </c>
      <c r="K25" s="10">
        <v>4.0</v>
      </c>
    </row>
    <row r="26">
      <c r="A26" s="6" t="s">
        <v>55</v>
      </c>
      <c r="B26" s="7">
        <f>'25.09.25'!H26</f>
        <v>5</v>
      </c>
      <c r="C26" s="28">
        <v>5.0</v>
      </c>
      <c r="D26" s="19">
        <f t="shared" ref="D26:D38" si="7">B26+C26</f>
        <v>10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</v>
      </c>
      <c r="F26" s="12"/>
      <c r="G26" s="12"/>
      <c r="H26" s="8">
        <f t="shared" ref="H26:H35" si="8">D26-E26-F26-G26</f>
        <v>5</v>
      </c>
      <c r="I26" s="7"/>
      <c r="J26" s="9" t="s">
        <v>40</v>
      </c>
      <c r="K26" s="10">
        <v>2.0</v>
      </c>
    </row>
    <row r="27">
      <c r="A27" s="6" t="s">
        <v>57</v>
      </c>
      <c r="B27" s="7">
        <f>'25.09.25'!H27</f>
        <v>2</v>
      </c>
      <c r="C27" s="28">
        <v>5.0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4</v>
      </c>
      <c r="I27" s="12"/>
      <c r="J27" s="9" t="s">
        <v>170</v>
      </c>
      <c r="K27" s="10">
        <v>1.0</v>
      </c>
    </row>
    <row r="28">
      <c r="A28" s="6" t="s">
        <v>58</v>
      </c>
      <c r="B28" s="7">
        <f>'25.09.25'!H28</f>
        <v>7</v>
      </c>
      <c r="C28" s="28">
        <v>1.0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8</v>
      </c>
      <c r="F28" s="12"/>
      <c r="G28" s="24"/>
      <c r="H28" s="18">
        <f t="shared" si="8"/>
        <v>0</v>
      </c>
      <c r="I28" s="24"/>
      <c r="J28" s="9" t="s">
        <v>80</v>
      </c>
      <c r="K28" s="10">
        <v>1.0</v>
      </c>
    </row>
    <row r="29">
      <c r="A29" s="6" t="s">
        <v>60</v>
      </c>
      <c r="B29" s="7">
        <f>'25.09.25'!H29</f>
        <v>5</v>
      </c>
      <c r="C29" s="28"/>
      <c r="D29" s="19">
        <f t="shared" si="7"/>
        <v>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24"/>
      <c r="H29" s="8">
        <f t="shared" si="8"/>
        <v>1</v>
      </c>
      <c r="I29" s="7"/>
      <c r="J29" s="9" t="s">
        <v>44</v>
      </c>
      <c r="K29" s="10">
        <v>7.0</v>
      </c>
    </row>
    <row r="30">
      <c r="A30" s="6" t="s">
        <v>62</v>
      </c>
      <c r="B30" s="7">
        <f>'25.09.25'!H30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24"/>
      <c r="H30" s="8">
        <f t="shared" si="8"/>
        <v>0</v>
      </c>
      <c r="I30" s="7"/>
      <c r="J30" s="9" t="s">
        <v>100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147</v>
      </c>
      <c r="K31" s="10">
        <v>2.0</v>
      </c>
    </row>
    <row r="32">
      <c r="A32" s="6" t="s">
        <v>66</v>
      </c>
      <c r="B32" s="7">
        <f>'25.09.25'!H32</f>
        <v>19</v>
      </c>
      <c r="C32" s="32">
        <v>15.0</v>
      </c>
      <c r="D32" s="19">
        <f t="shared" si="7"/>
        <v>34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15</v>
      </c>
      <c r="F32" s="12"/>
      <c r="G32" s="12"/>
      <c r="H32" s="8">
        <f t="shared" si="8"/>
        <v>19</v>
      </c>
      <c r="I32" s="7"/>
      <c r="J32" s="9" t="s">
        <v>48</v>
      </c>
      <c r="K32" s="10">
        <v>1.0</v>
      </c>
    </row>
    <row r="33">
      <c r="A33" s="6" t="s">
        <v>68</v>
      </c>
      <c r="B33" s="7">
        <f>'25.09.25'!H33</f>
        <v>2</v>
      </c>
      <c r="C33" s="32">
        <v>5.0</v>
      </c>
      <c r="D33" s="19">
        <f t="shared" si="7"/>
        <v>7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4</v>
      </c>
      <c r="I33" s="7"/>
      <c r="J33" s="9" t="s">
        <v>52</v>
      </c>
      <c r="K33" s="10">
        <v>1.0</v>
      </c>
    </row>
    <row r="34">
      <c r="A34" s="6" t="s">
        <v>70</v>
      </c>
      <c r="B34" s="7">
        <f>'25.09.25'!H34</f>
        <v>2</v>
      </c>
      <c r="C34" s="32">
        <v>1.0</v>
      </c>
      <c r="D34" s="19">
        <f t="shared" si="7"/>
        <v>3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0</v>
      </c>
      <c r="I34" s="7"/>
      <c r="J34" s="9" t="s">
        <v>50</v>
      </c>
      <c r="K34" s="10">
        <v>1.0</v>
      </c>
    </row>
    <row r="35">
      <c r="A35" s="6" t="s">
        <v>72</v>
      </c>
      <c r="B35" s="7">
        <f>'25.09.25'!H35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54</v>
      </c>
      <c r="K35" s="10">
        <v>4.0</v>
      </c>
    </row>
    <row r="36">
      <c r="A36" s="6" t="s">
        <v>74</v>
      </c>
      <c r="B36" s="7">
        <f>'25.09.25'!H36</f>
        <v>14</v>
      </c>
      <c r="C36" s="35"/>
      <c r="D36" s="19">
        <f t="shared" si="7"/>
        <v>14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6" s="20"/>
      <c r="G36" s="20"/>
      <c r="H36" s="19">
        <f t="shared" ref="H36:H38" si="9">D36-$E$36-F36-G36</f>
        <v>6</v>
      </c>
      <c r="I36" s="7"/>
      <c r="J36" s="9" t="s">
        <v>81</v>
      </c>
      <c r="K36" s="10">
        <v>2.0</v>
      </c>
    </row>
    <row r="37">
      <c r="A37" s="6" t="s">
        <v>76</v>
      </c>
      <c r="B37" s="7">
        <f>'25.09.25'!H37</f>
        <v>4</v>
      </c>
      <c r="C37" s="32">
        <v>15.0</v>
      </c>
      <c r="D37" s="19">
        <f t="shared" si="7"/>
        <v>19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7" s="20"/>
      <c r="G37" s="20"/>
      <c r="H37" s="19">
        <f t="shared" si="9"/>
        <v>11</v>
      </c>
      <c r="I37" s="7"/>
      <c r="J37" s="9" t="s">
        <v>56</v>
      </c>
      <c r="K37" s="10">
        <v>2.0</v>
      </c>
    </row>
    <row r="38">
      <c r="A38" s="38" t="s">
        <v>78</v>
      </c>
      <c r="B38" s="7">
        <f>'25.09.25'!H38</f>
        <v>27</v>
      </c>
      <c r="C38" s="35"/>
      <c r="D38" s="19">
        <f t="shared" si="7"/>
        <v>27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19</v>
      </c>
      <c r="I38" s="7"/>
      <c r="J38" s="9" t="s">
        <v>12</v>
      </c>
      <c r="K38" s="10">
        <v>1.0</v>
      </c>
    </row>
    <row r="39">
      <c r="A39" s="6"/>
      <c r="B39" s="7" t="str">
        <f>'25.09.25'!H39</f>
        <v/>
      </c>
      <c r="C39" s="35"/>
      <c r="D39" s="35"/>
      <c r="E39" s="35"/>
      <c r="F39" s="35"/>
      <c r="G39" s="35"/>
      <c r="H39" s="35"/>
      <c r="I39" s="23"/>
      <c r="J39" s="9" t="s">
        <v>14</v>
      </c>
      <c r="K39" s="10">
        <v>1.0</v>
      </c>
    </row>
    <row r="40">
      <c r="A40" s="6"/>
      <c r="B40" s="7" t="str">
        <f>'25.09.25'!H40</f>
        <v/>
      </c>
      <c r="C40" s="35"/>
      <c r="D40" s="19"/>
      <c r="E40" s="25"/>
      <c r="F40" s="12"/>
      <c r="G40" s="12"/>
      <c r="H40" s="8"/>
      <c r="I40" s="7"/>
      <c r="J40" s="9" t="s">
        <v>133</v>
      </c>
      <c r="K40" s="10">
        <v>3.0</v>
      </c>
    </row>
    <row r="41">
      <c r="B41" s="7"/>
      <c r="C41" s="35"/>
      <c r="D41" s="19"/>
      <c r="E41" s="25"/>
      <c r="F41" s="33"/>
      <c r="G41" s="34"/>
      <c r="H41" s="8"/>
      <c r="I41" s="7"/>
      <c r="J41" s="9" t="s">
        <v>13</v>
      </c>
      <c r="K41" s="10">
        <v>2.0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157</v>
      </c>
      <c r="K42" s="10">
        <v>4.0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59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61</v>
      </c>
      <c r="K44" s="10">
        <v>4.0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67</v>
      </c>
      <c r="K45" s="10">
        <v>5.0</v>
      </c>
    </row>
    <row r="46">
      <c r="J46" s="9" t="s">
        <v>69</v>
      </c>
      <c r="K46" s="10">
        <v>1.0</v>
      </c>
    </row>
    <row r="47">
      <c r="J47" s="9" t="s">
        <v>134</v>
      </c>
      <c r="K47" s="10">
        <v>1.0</v>
      </c>
    </row>
    <row r="48">
      <c r="J48" s="9" t="s">
        <v>135</v>
      </c>
      <c r="K48" s="10">
        <v>1.0</v>
      </c>
    </row>
    <row r="49">
      <c r="J49" s="9" t="s">
        <v>171</v>
      </c>
      <c r="K49" s="10">
        <v>1.0</v>
      </c>
    </row>
    <row r="50">
      <c r="J50" s="9" t="s">
        <v>158</v>
      </c>
      <c r="K50" s="10">
        <v>2.0</v>
      </c>
    </row>
    <row r="51">
      <c r="J51" s="9" t="s">
        <v>102</v>
      </c>
      <c r="K51" s="10">
        <v>2.0</v>
      </c>
    </row>
    <row r="52">
      <c r="J52" s="9" t="s">
        <v>73</v>
      </c>
      <c r="K52" s="10">
        <v>4.0</v>
      </c>
    </row>
    <row r="53">
      <c r="J53" s="9" t="s">
        <v>172</v>
      </c>
      <c r="K53" s="10">
        <v>1.0</v>
      </c>
    </row>
    <row r="54">
      <c r="J54" s="9" t="s">
        <v>75</v>
      </c>
      <c r="K54" s="10">
        <v>2.0</v>
      </c>
    </row>
    <row r="55">
      <c r="J55" s="9" t="s">
        <v>160</v>
      </c>
      <c r="K55" s="10">
        <v>1.0</v>
      </c>
    </row>
    <row r="56">
      <c r="J56" s="9" t="s">
        <v>138</v>
      </c>
      <c r="K56" s="10">
        <v>1.0</v>
      </c>
    </row>
    <row r="57">
      <c r="J57" s="9" t="s">
        <v>125</v>
      </c>
      <c r="K57" s="10">
        <v>1.0</v>
      </c>
    </row>
    <row r="58">
      <c r="J58" s="9" t="s">
        <v>89</v>
      </c>
      <c r="K58" s="10">
        <v>1.0</v>
      </c>
    </row>
    <row r="59">
      <c r="J59" s="9" t="s">
        <v>91</v>
      </c>
      <c r="K59" s="10">
        <v>2.0</v>
      </c>
    </row>
    <row r="60">
      <c r="J60" s="9" t="s">
        <v>65</v>
      </c>
      <c r="K60" s="10">
        <v>1.0</v>
      </c>
    </row>
    <row r="61">
      <c r="J61" s="9" t="s">
        <v>134</v>
      </c>
      <c r="K61" s="10">
        <v>1.0</v>
      </c>
    </row>
  </sheetData>
  <mergeCells count="1">
    <mergeCell ref="A1:I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9.5"/>
    <col customWidth="1" min="10" max="10" width="46.63"/>
  </cols>
  <sheetData>
    <row r="1">
      <c r="A1" s="1" t="s">
        <v>173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'26.09.25'!H3</f>
        <v>2</v>
      </c>
      <c r="C3" s="7"/>
      <c r="D3" s="8">
        <f t="shared" ref="D3:D14" si="1">B3+C3</f>
        <v>2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2</v>
      </c>
      <c r="I3" s="11"/>
      <c r="J3" s="9" t="s">
        <v>119</v>
      </c>
      <c r="K3" s="10">
        <v>1.0</v>
      </c>
    </row>
    <row r="4">
      <c r="A4" s="6" t="s">
        <v>11</v>
      </c>
      <c r="B4" s="7">
        <f>'26.09.25'!H4</f>
        <v>0</v>
      </c>
      <c r="C4" s="11">
        <v>10.0</v>
      </c>
      <c r="D4" s="8">
        <f t="shared" si="1"/>
        <v>10</v>
      </c>
      <c r="E4" s="8">
        <f>IFERROR(VLOOKUP("HUMITA DOÑA FRESIA C/AJI DE GALLINA",J:K,2,FALSE),"0")</f>
        <v>2</v>
      </c>
      <c r="F4" s="12"/>
      <c r="G4" s="12"/>
      <c r="H4" s="8">
        <f t="shared" si="2"/>
        <v>8</v>
      </c>
      <c r="I4" s="7"/>
      <c r="J4" s="9" t="s">
        <v>10</v>
      </c>
      <c r="K4" s="10">
        <v>8.0</v>
      </c>
    </row>
    <row r="5">
      <c r="A5" s="6" t="s">
        <v>13</v>
      </c>
      <c r="B5" s="7">
        <f>'26.09.25'!H5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3</v>
      </c>
      <c r="I5" s="7"/>
      <c r="J5" s="9" t="s">
        <v>12</v>
      </c>
      <c r="K5" s="10">
        <v>5.0</v>
      </c>
    </row>
    <row r="6">
      <c r="A6" s="6" t="s">
        <v>16</v>
      </c>
      <c r="B6" s="7">
        <f>'26.09.25'!H6</f>
        <v>2</v>
      </c>
      <c r="C6" s="11">
        <v>15.0</v>
      </c>
      <c r="D6" s="8">
        <f t="shared" si="1"/>
        <v>17</v>
      </c>
      <c r="E6" s="8">
        <f>IFERROR(VLOOKUP("SANGRECITA C/YUCA",J:K,2,FALSE),"0")</f>
        <v>17</v>
      </c>
      <c r="F6" s="12"/>
      <c r="G6" s="12"/>
      <c r="H6" s="8">
        <f t="shared" si="2"/>
        <v>0</v>
      </c>
      <c r="I6" s="7"/>
      <c r="J6" s="9" t="s">
        <v>85</v>
      </c>
      <c r="K6" s="10">
        <v>6.0</v>
      </c>
    </row>
    <row r="7">
      <c r="A7" s="6" t="s">
        <v>10</v>
      </c>
      <c r="B7" s="7">
        <f>'26.09.25'!H7</f>
        <v>7</v>
      </c>
      <c r="C7" s="11">
        <v>4.0</v>
      </c>
      <c r="D7" s="8">
        <f t="shared" si="1"/>
        <v>11</v>
      </c>
      <c r="E7" s="8">
        <f>IFERROR(VLOOKUP("HUMITA DOÑA FRESIA C/AJI DE GALLINA", J:K,2, FALSE)/2, 0) + IFERROR(VLOOKUP("AJI DE GALLINA",J:K,2, FALSE), 0)</f>
        <v>9</v>
      </c>
      <c r="F7" s="12"/>
      <c r="G7" s="12"/>
      <c r="H7" s="8">
        <f t="shared" si="2"/>
        <v>2</v>
      </c>
      <c r="I7" s="7"/>
      <c r="J7" s="9" t="s">
        <v>14</v>
      </c>
      <c r="K7" s="10">
        <v>6.0</v>
      </c>
    </row>
    <row r="8">
      <c r="A8" s="6" t="s">
        <v>19</v>
      </c>
      <c r="B8" s="7">
        <f>'26.09.25'!H8</f>
        <v>3</v>
      </c>
      <c r="C8" s="11">
        <v>1.0</v>
      </c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3</v>
      </c>
      <c r="I8" s="7"/>
      <c r="J8" s="9" t="s">
        <v>17</v>
      </c>
      <c r="K8" s="10">
        <v>4.0</v>
      </c>
    </row>
    <row r="9">
      <c r="A9" s="6" t="s">
        <v>21</v>
      </c>
      <c r="B9" s="7">
        <f>'26.09.25'!H9</f>
        <v>7</v>
      </c>
      <c r="C9" s="11">
        <v>4.0</v>
      </c>
      <c r="D9" s="8">
        <f t="shared" si="1"/>
        <v>11</v>
      </c>
      <c r="E9" s="8">
        <f>IFERROR(VLOOKUP("1/2 PATITA EN FIAMBRE",J:K,2, FALSE)/2, 0) + IFERROR(VLOOKUP("PATITA EN FIAMBRE",J:K, 2, FALSE), 0)</f>
        <v>3.5</v>
      </c>
      <c r="F9" s="12"/>
      <c r="G9" s="24">
        <v>0.5</v>
      </c>
      <c r="H9" s="18">
        <f t="shared" si="2"/>
        <v>7</v>
      </c>
      <c r="I9" s="24" t="s">
        <v>174</v>
      </c>
      <c r="J9" s="9" t="s">
        <v>18</v>
      </c>
      <c r="K9" s="10">
        <v>4.0</v>
      </c>
    </row>
    <row r="10">
      <c r="A10" s="6" t="s">
        <v>23</v>
      </c>
      <c r="B10" s="7">
        <f>'26.09.25'!H10</f>
        <v>4.5</v>
      </c>
      <c r="C10" s="11">
        <v>5.0</v>
      </c>
      <c r="D10" s="8">
        <f t="shared" si="1"/>
        <v>9.5</v>
      </c>
      <c r="E10" s="8">
        <f>IFERROR(VLOOKUP("CECINAS DE LOMO C/YUCA",J:K,2,FALSE),"0")+IFERROR(VLOOKUP("PIQUEO DOÑA FRESIA",J:K,2,FALSE)/2,0)</f>
        <v>3</v>
      </c>
      <c r="F10" s="12"/>
      <c r="G10" s="12"/>
      <c r="H10" s="8">
        <f t="shared" si="2"/>
        <v>6.5</v>
      </c>
      <c r="I10" s="7"/>
      <c r="J10" s="9" t="s">
        <v>20</v>
      </c>
      <c r="K10" s="10">
        <v>10.0</v>
      </c>
    </row>
    <row r="11">
      <c r="A11" s="6" t="s">
        <v>25</v>
      </c>
      <c r="B11" s="7">
        <f>'26.09.25'!H11</f>
        <v>4</v>
      </c>
      <c r="C11" s="11">
        <v>5.0</v>
      </c>
      <c r="D11" s="8">
        <f t="shared" si="1"/>
        <v>9</v>
      </c>
      <c r="E11" s="18">
        <f>IFERROR(VLOOKUP("CARNE DE CERDO ADOBADA",J:K,2,FALSE),0)</f>
        <v>6</v>
      </c>
      <c r="F11" s="12"/>
      <c r="G11" s="12"/>
      <c r="H11" s="8">
        <f t="shared" si="2"/>
        <v>3</v>
      </c>
      <c r="I11" s="7"/>
      <c r="J11" s="9" t="s">
        <v>22</v>
      </c>
      <c r="K11" s="10">
        <v>4.0</v>
      </c>
    </row>
    <row r="12">
      <c r="A12" s="6" t="s">
        <v>27</v>
      </c>
      <c r="B12" s="7">
        <f>'26.09.25'!H12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11.0</v>
      </c>
    </row>
    <row r="13">
      <c r="A13" s="6" t="s">
        <v>29</v>
      </c>
      <c r="B13" s="7">
        <f>'26.09.25'!H13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  <c r="J13" s="9" t="s">
        <v>26</v>
      </c>
      <c r="K13" s="10">
        <v>16.0</v>
      </c>
    </row>
    <row r="14">
      <c r="A14" s="6" t="s">
        <v>31</v>
      </c>
      <c r="B14" s="7">
        <f>'26.09.25'!H14</f>
        <v>2</v>
      </c>
      <c r="C14" s="11">
        <v>4.0</v>
      </c>
      <c r="D14" s="19">
        <f t="shared" si="1"/>
        <v>6</v>
      </c>
      <c r="E14" s="8">
        <f t="shared" si="3"/>
        <v>2</v>
      </c>
      <c r="F14" s="20"/>
      <c r="G14" s="12"/>
      <c r="H14" s="8">
        <f t="shared" si="2"/>
        <v>4</v>
      </c>
      <c r="I14" s="7"/>
      <c r="J14" s="9" t="s">
        <v>31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28</v>
      </c>
      <c r="K15" s="10">
        <v>6.0</v>
      </c>
    </row>
    <row r="16">
      <c r="A16" s="6" t="s">
        <v>35</v>
      </c>
      <c r="B16" s="7">
        <f>'26.09.25'!H16</f>
        <v>16</v>
      </c>
      <c r="C16" s="24">
        <v>20.0</v>
      </c>
      <c r="D16" s="25">
        <f t="shared" ref="D16:D24" si="4">B16+C16</f>
        <v>36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10</v>
      </c>
      <c r="F16" s="20"/>
      <c r="G16" s="12"/>
      <c r="H16" s="8">
        <f t="shared" ref="H16:H20" si="5">D16-E16-F16-G16</f>
        <v>26</v>
      </c>
      <c r="I16" s="7"/>
      <c r="J16" s="9" t="s">
        <v>137</v>
      </c>
      <c r="K16" s="10">
        <v>1.0</v>
      </c>
    </row>
    <row r="17">
      <c r="A17" s="6" t="s">
        <v>37</v>
      </c>
      <c r="B17" s="7">
        <f>'26.09.25'!H17</f>
        <v>7</v>
      </c>
      <c r="C17" s="24">
        <v>3.0</v>
      </c>
      <c r="D17" s="19">
        <f t="shared" si="4"/>
        <v>10</v>
      </c>
      <c r="E17" s="25">
        <f>IFERROR(VLOOKUP("AJIACO DE CUY(1/2 CUY) C/ARROZ",J:K,2,FALSE),"0")</f>
        <v>5</v>
      </c>
      <c r="F17" s="20"/>
      <c r="G17" s="12"/>
      <c r="H17" s="8">
        <f t="shared" si="5"/>
        <v>5</v>
      </c>
      <c r="I17" s="11" t="s">
        <v>175</v>
      </c>
      <c r="J17" s="9" t="s">
        <v>30</v>
      </c>
      <c r="K17" s="10">
        <v>3.0</v>
      </c>
    </row>
    <row r="18">
      <c r="A18" s="6" t="s">
        <v>39</v>
      </c>
      <c r="B18" s="7">
        <f>'26.09.25'!H18</f>
        <v>4</v>
      </c>
      <c r="C18" s="24">
        <v>4.0</v>
      </c>
      <c r="D18" s="19">
        <f t="shared" si="4"/>
        <v>8</v>
      </c>
      <c r="E18" s="25">
        <f>IFERROR(VLOOKUP("ALBONDIGA CON ARROZ",J:K,2,FALSE),"0")</f>
        <v>6</v>
      </c>
      <c r="F18" s="20"/>
      <c r="G18" s="12"/>
      <c r="H18" s="8">
        <f t="shared" si="5"/>
        <v>2</v>
      </c>
      <c r="I18" s="7"/>
      <c r="J18" s="9" t="s">
        <v>138</v>
      </c>
      <c r="K18" s="10">
        <v>2.0</v>
      </c>
    </row>
    <row r="19">
      <c r="A19" s="6" t="s">
        <v>41</v>
      </c>
      <c r="B19" s="7">
        <f>'26.09.25'!H19</f>
        <v>6</v>
      </c>
      <c r="C19" s="24">
        <v>10.0</v>
      </c>
      <c r="D19" s="19">
        <f t="shared" si="4"/>
        <v>16</v>
      </c>
      <c r="E19" s="25">
        <f>IFERROR(VLOOKUP("ARROZ C/PATO DESHUESADO", J:K, 2, FALSE)*2, 0)+IFERROR(VLOOKUP("ARROZ C/PATO",J:K,2,FALSE),"0")</f>
        <v>12</v>
      </c>
      <c r="F19" s="20"/>
      <c r="G19" s="24">
        <v>4.0</v>
      </c>
      <c r="H19" s="8">
        <f t="shared" si="5"/>
        <v>0</v>
      </c>
      <c r="I19" s="11" t="s">
        <v>153</v>
      </c>
      <c r="J19" s="9" t="s">
        <v>112</v>
      </c>
      <c r="K19" s="10">
        <v>3.0</v>
      </c>
    </row>
    <row r="20">
      <c r="A20" s="6" t="s">
        <v>43</v>
      </c>
      <c r="B20" s="7">
        <f>'26.09.25'!H20</f>
        <v>44</v>
      </c>
      <c r="C20" s="24">
        <v>45.0</v>
      </c>
      <c r="D20" s="19">
        <f t="shared" si="4"/>
        <v>89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47</v>
      </c>
      <c r="F20" s="20"/>
      <c r="G20" s="24">
        <v>10.0</v>
      </c>
      <c r="H20" s="8">
        <f t="shared" si="5"/>
        <v>32</v>
      </c>
      <c r="I20" s="11" t="s">
        <v>124</v>
      </c>
      <c r="J20" s="9" t="s">
        <v>32</v>
      </c>
      <c r="K20" s="10">
        <v>15.0</v>
      </c>
    </row>
    <row r="21">
      <c r="A21" s="6" t="s">
        <v>26</v>
      </c>
      <c r="B21" s="7" t="str">
        <f>'26.09.25'!H21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142</v>
      </c>
      <c r="K21" s="10">
        <v>2.0</v>
      </c>
    </row>
    <row r="22">
      <c r="A22" s="6" t="s">
        <v>46</v>
      </c>
      <c r="B22" s="7">
        <f>'26.09.25'!H22</f>
        <v>29</v>
      </c>
      <c r="C22" s="24">
        <v>14.0</v>
      </c>
      <c r="D22" s="19">
        <f t="shared" si="4"/>
        <v>43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35</v>
      </c>
      <c r="F22" s="20"/>
      <c r="G22" s="12"/>
      <c r="H22" s="8">
        <f t="shared" ref="H22:H24" si="6">D22-E22-F22-G22</f>
        <v>8</v>
      </c>
      <c r="I22" s="7"/>
      <c r="J22" s="9" t="s">
        <v>89</v>
      </c>
      <c r="K22" s="10">
        <v>3.0</v>
      </c>
    </row>
    <row r="23">
      <c r="A23" s="6" t="s">
        <v>49</v>
      </c>
      <c r="B23" s="7">
        <f>'26.09.25'!H23</f>
        <v>4</v>
      </c>
      <c r="C23" s="24">
        <v>11.0</v>
      </c>
      <c r="D23" s="19">
        <f t="shared" si="4"/>
        <v>15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10</v>
      </c>
      <c r="I23" s="7"/>
      <c r="J23" s="9" t="s">
        <v>90</v>
      </c>
      <c r="K23" s="10">
        <v>2.0</v>
      </c>
    </row>
    <row r="24">
      <c r="A24" s="6" t="s">
        <v>51</v>
      </c>
      <c r="B24" s="7">
        <f>'26.09.25'!H24</f>
        <v>0</v>
      </c>
      <c r="C24" s="24">
        <v>5.0</v>
      </c>
      <c r="D24" s="19">
        <f t="shared" si="4"/>
        <v>5</v>
      </c>
      <c r="E24" s="25">
        <f>IFERROR(VLOOKUP("CORVINA GUISADA C/E CHOCLO",J:K,2,FALSE),"0")</f>
        <v>3</v>
      </c>
      <c r="F24" s="20"/>
      <c r="G24" s="24">
        <v>2.0</v>
      </c>
      <c r="H24" s="8">
        <f t="shared" si="6"/>
        <v>0</v>
      </c>
      <c r="I24" s="11" t="s">
        <v>124</v>
      </c>
      <c r="J24" s="9" t="s">
        <v>34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91</v>
      </c>
      <c r="K25" s="10">
        <v>6.0</v>
      </c>
    </row>
    <row r="26">
      <c r="A26" s="6" t="s">
        <v>55</v>
      </c>
      <c r="B26" s="7">
        <f>'26.09.25'!H26</f>
        <v>5</v>
      </c>
      <c r="C26" s="28">
        <v>10.0</v>
      </c>
      <c r="D26" s="19">
        <f t="shared" ref="D26:D38" si="7">B26+C26</f>
        <v>15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13</v>
      </c>
      <c r="F26" s="12"/>
      <c r="G26" s="12"/>
      <c r="H26" s="19">
        <f t="shared" ref="H26:H30" si="8">B26+C26-E26</f>
        <v>2</v>
      </c>
      <c r="I26" s="7"/>
      <c r="J26" s="9" t="s">
        <v>92</v>
      </c>
      <c r="K26" s="10">
        <v>1.0</v>
      </c>
    </row>
    <row r="27">
      <c r="A27" s="6" t="s">
        <v>57</v>
      </c>
      <c r="B27" s="7">
        <f>'26.09.25'!H27</f>
        <v>4</v>
      </c>
      <c r="C27" s="28">
        <v>10.0</v>
      </c>
      <c r="D27" s="19">
        <f t="shared" si="7"/>
        <v>14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24"/>
      <c r="H27" s="19">
        <f t="shared" si="8"/>
        <v>8</v>
      </c>
      <c r="I27" s="12"/>
      <c r="J27" s="9" t="s">
        <v>154</v>
      </c>
      <c r="K27" s="10">
        <v>2.0</v>
      </c>
    </row>
    <row r="28">
      <c r="A28" s="6" t="s">
        <v>58</v>
      </c>
      <c r="B28" s="7">
        <f>'26.09.25'!H28</f>
        <v>0</v>
      </c>
      <c r="C28" s="28">
        <v>20.0</v>
      </c>
      <c r="D28" s="19">
        <f t="shared" si="7"/>
        <v>20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12</v>
      </c>
      <c r="F28" s="12"/>
      <c r="G28" s="24"/>
      <c r="H28" s="19">
        <f t="shared" si="8"/>
        <v>8</v>
      </c>
      <c r="I28" s="24"/>
      <c r="J28" s="9" t="s">
        <v>36</v>
      </c>
      <c r="K28" s="10">
        <v>2.0</v>
      </c>
    </row>
    <row r="29">
      <c r="A29" s="6" t="s">
        <v>60</v>
      </c>
      <c r="B29" s="7">
        <f>'26.09.25'!H29</f>
        <v>1</v>
      </c>
      <c r="C29" s="28">
        <v>10.0</v>
      </c>
      <c r="D29" s="19">
        <f t="shared" si="7"/>
        <v>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11</v>
      </c>
      <c r="F29" s="12"/>
      <c r="G29" s="24"/>
      <c r="H29" s="19">
        <f t="shared" si="8"/>
        <v>0</v>
      </c>
      <c r="I29" s="7"/>
      <c r="J29" s="9" t="s">
        <v>176</v>
      </c>
      <c r="K29" s="10">
        <v>1.0</v>
      </c>
    </row>
    <row r="30">
      <c r="A30" s="6" t="s">
        <v>62</v>
      </c>
      <c r="B30" s="7">
        <f>'26.09.25'!H30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24"/>
      <c r="H30" s="19">
        <f t="shared" si="8"/>
        <v>0</v>
      </c>
      <c r="I30" s="7"/>
      <c r="J30" s="9" t="s">
        <v>126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23"/>
      <c r="I31" s="23"/>
      <c r="J31" s="9" t="s">
        <v>177</v>
      </c>
      <c r="K31" s="10">
        <v>2.0</v>
      </c>
    </row>
    <row r="32">
      <c r="A32" s="6" t="s">
        <v>66</v>
      </c>
      <c r="B32" s="7">
        <f>'26.09.25'!H32</f>
        <v>19</v>
      </c>
      <c r="C32" s="32">
        <v>25.0</v>
      </c>
      <c r="D32" s="19">
        <f t="shared" si="7"/>
        <v>44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29</v>
      </c>
      <c r="F32" s="12"/>
      <c r="G32" s="12"/>
      <c r="H32" s="19">
        <f t="shared" ref="H32:H38" si="9">B32+C32-E32</f>
        <v>15</v>
      </c>
      <c r="I32" s="7"/>
      <c r="J32" s="9" t="s">
        <v>40</v>
      </c>
      <c r="K32" s="10">
        <v>3.0</v>
      </c>
    </row>
    <row r="33">
      <c r="A33" s="6" t="s">
        <v>68</v>
      </c>
      <c r="B33" s="7">
        <f>'26.09.25'!H33</f>
        <v>4</v>
      </c>
      <c r="C33" s="32">
        <v>5.0</v>
      </c>
      <c r="D33" s="19">
        <f t="shared" si="7"/>
        <v>9</v>
      </c>
      <c r="E33" s="25">
        <f>IFERROR(VLOOKUP("CORVINA SUDADA",J:K,2,FALSE),0)+IFERROR(VLOOKUP("CHUPE DE CORVINA",J:K,2,FALSE),0)</f>
        <v>8</v>
      </c>
      <c r="F33" s="12"/>
      <c r="G33" s="24">
        <v>1.0</v>
      </c>
      <c r="H33" s="19">
        <f t="shared" si="9"/>
        <v>1</v>
      </c>
      <c r="I33" s="11" t="s">
        <v>178</v>
      </c>
      <c r="J33" s="9" t="s">
        <v>179</v>
      </c>
      <c r="K33" s="10">
        <v>2.0</v>
      </c>
    </row>
    <row r="34">
      <c r="A34" s="6" t="s">
        <v>70</v>
      </c>
      <c r="B34" s="7">
        <f>'26.09.25'!H34</f>
        <v>0</v>
      </c>
      <c r="C34" s="32">
        <v>4.0</v>
      </c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4</v>
      </c>
      <c r="F34" s="33"/>
      <c r="G34" s="34"/>
      <c r="H34" s="19">
        <f t="shared" si="9"/>
        <v>0</v>
      </c>
      <c r="I34" s="7"/>
      <c r="J34" s="9" t="s">
        <v>170</v>
      </c>
      <c r="K34" s="10">
        <v>3.0</v>
      </c>
    </row>
    <row r="35">
      <c r="A35" s="6" t="s">
        <v>72</v>
      </c>
      <c r="B35" s="7">
        <f>'26.09.25'!H35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19">
        <f t="shared" si="9"/>
        <v>0</v>
      </c>
      <c r="I35" s="7"/>
      <c r="J35" s="9" t="s">
        <v>80</v>
      </c>
      <c r="K35" s="10">
        <v>3.0</v>
      </c>
    </row>
    <row r="36">
      <c r="A36" s="6" t="s">
        <v>74</v>
      </c>
      <c r="B36" s="7">
        <f>'26.09.25'!H36</f>
        <v>6</v>
      </c>
      <c r="C36" s="32">
        <v>2.0</v>
      </c>
      <c r="D36" s="19">
        <f t="shared" si="7"/>
        <v>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6" s="20"/>
      <c r="G36" s="20"/>
      <c r="H36" s="19">
        <f t="shared" si="9"/>
        <v>0</v>
      </c>
      <c r="I36" s="7"/>
      <c r="J36" s="9" t="s">
        <v>44</v>
      </c>
      <c r="K36" s="10">
        <v>6.0</v>
      </c>
    </row>
    <row r="37">
      <c r="A37" s="6" t="s">
        <v>76</v>
      </c>
      <c r="B37" s="7">
        <f>'26.09.25'!H37</f>
        <v>11</v>
      </c>
      <c r="C37" s="32">
        <v>5.0</v>
      </c>
      <c r="D37" s="19">
        <f t="shared" si="7"/>
        <v>16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5.5</v>
      </c>
      <c r="F37" s="20"/>
      <c r="G37" s="20"/>
      <c r="H37" s="19">
        <f t="shared" si="9"/>
        <v>10.5</v>
      </c>
      <c r="I37" s="7"/>
      <c r="J37" s="9" t="s">
        <v>100</v>
      </c>
      <c r="K37" s="10">
        <v>1.0</v>
      </c>
    </row>
    <row r="38">
      <c r="A38" s="38" t="s">
        <v>78</v>
      </c>
      <c r="B38" s="7">
        <f>'26.09.25'!H38</f>
        <v>19</v>
      </c>
      <c r="C38" s="35"/>
      <c r="D38" s="19">
        <f t="shared" si="7"/>
        <v>19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18</v>
      </c>
      <c r="I38" s="7"/>
      <c r="J38" s="9" t="s">
        <v>147</v>
      </c>
      <c r="K38" s="10">
        <v>5.0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48</v>
      </c>
      <c r="K39" s="10">
        <v>1.0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52</v>
      </c>
      <c r="K40" s="10">
        <v>3.0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54</v>
      </c>
      <c r="K41" s="10">
        <v>12.0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81</v>
      </c>
      <c r="K42" s="10">
        <v>11.0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56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180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133</v>
      </c>
      <c r="K45" s="10">
        <v>7.0</v>
      </c>
    </row>
    <row r="46">
      <c r="J46" s="9" t="s">
        <v>13</v>
      </c>
      <c r="K46" s="10">
        <v>1.0</v>
      </c>
    </row>
    <row r="47">
      <c r="J47" s="9" t="s">
        <v>59</v>
      </c>
      <c r="K47" s="10">
        <v>3.0</v>
      </c>
    </row>
    <row r="48">
      <c r="J48" s="9" t="s">
        <v>61</v>
      </c>
      <c r="K48" s="10">
        <v>9.0</v>
      </c>
    </row>
    <row r="49">
      <c r="J49" s="9" t="s">
        <v>63</v>
      </c>
      <c r="K49" s="10">
        <v>10.0</v>
      </c>
    </row>
    <row r="50">
      <c r="J50" s="9" t="s">
        <v>65</v>
      </c>
      <c r="K50" s="10">
        <v>5.0</v>
      </c>
    </row>
    <row r="51">
      <c r="J51" s="9" t="s">
        <v>67</v>
      </c>
      <c r="K51" s="10">
        <v>7.0</v>
      </c>
    </row>
    <row r="52">
      <c r="J52" s="9" t="s">
        <v>135</v>
      </c>
      <c r="K52" s="10">
        <v>4.0</v>
      </c>
    </row>
    <row r="53">
      <c r="J53" s="9" t="s">
        <v>181</v>
      </c>
      <c r="K53" s="10">
        <v>1.0</v>
      </c>
    </row>
    <row r="54">
      <c r="J54" s="9" t="s">
        <v>182</v>
      </c>
      <c r="K54" s="10">
        <v>1.0</v>
      </c>
    </row>
    <row r="55">
      <c r="J55" s="9" t="s">
        <v>158</v>
      </c>
      <c r="K55" s="10">
        <v>2.0</v>
      </c>
    </row>
    <row r="56">
      <c r="J56" s="9" t="s">
        <v>73</v>
      </c>
      <c r="K56" s="10">
        <v>17.0</v>
      </c>
    </row>
    <row r="57">
      <c r="J57" s="9" t="s">
        <v>159</v>
      </c>
      <c r="K57" s="10">
        <v>3.0</v>
      </c>
    </row>
    <row r="58">
      <c r="J58" s="9" t="s">
        <v>75</v>
      </c>
      <c r="K58" s="10">
        <v>2.0</v>
      </c>
    </row>
    <row r="59">
      <c r="J59" s="9" t="s">
        <v>77</v>
      </c>
      <c r="K59" s="10">
        <v>1.0</v>
      </c>
    </row>
    <row r="60">
      <c r="J60" s="9" t="s">
        <v>104</v>
      </c>
      <c r="K60" s="10">
        <v>3.0</v>
      </c>
    </row>
    <row r="61">
      <c r="J61" s="9" t="s">
        <v>79</v>
      </c>
      <c r="K61" s="10">
        <v>1.0</v>
      </c>
    </row>
    <row r="62">
      <c r="J62" s="9" t="s">
        <v>183</v>
      </c>
      <c r="K62" s="10">
        <v>1.0</v>
      </c>
    </row>
    <row r="63">
      <c r="J63" s="9" t="s">
        <v>120</v>
      </c>
      <c r="K63" s="10">
        <v>1.0</v>
      </c>
    </row>
    <row r="64">
      <c r="J64" s="9" t="s">
        <v>154</v>
      </c>
      <c r="K64" s="10">
        <v>1.0</v>
      </c>
    </row>
    <row r="65">
      <c r="J65" s="9" t="s">
        <v>130</v>
      </c>
      <c r="K65" s="10">
        <v>1.0</v>
      </c>
    </row>
    <row r="66">
      <c r="J66" s="9" t="s">
        <v>134</v>
      </c>
      <c r="K66" s="10">
        <v>1.0</v>
      </c>
    </row>
  </sheetData>
  <mergeCells count="1">
    <mergeCell ref="A1:I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184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'27.09.25'!H3</f>
        <v>2</v>
      </c>
      <c r="C3" s="11"/>
      <c r="D3" s="8">
        <f t="shared" ref="D3:D14" si="1">B3+C3</f>
        <v>2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2</v>
      </c>
      <c r="I3" s="7"/>
      <c r="J3" s="9" t="s">
        <v>185</v>
      </c>
      <c r="K3" s="10">
        <v>1.0</v>
      </c>
    </row>
    <row r="4">
      <c r="A4" s="6" t="s">
        <v>11</v>
      </c>
      <c r="B4" s="7">
        <f>'27.09.25'!H4</f>
        <v>8</v>
      </c>
      <c r="C4" s="11">
        <v>11.0</v>
      </c>
      <c r="D4" s="8">
        <f t="shared" si="1"/>
        <v>19</v>
      </c>
      <c r="E4" s="8">
        <f>IFERROR(VLOOKUP("HUMITA DOÑA FRESIA C/AJI DE GALLINA",J:K,2,FALSE),"0")</f>
        <v>11</v>
      </c>
      <c r="F4" s="12"/>
      <c r="G4" s="12"/>
      <c r="H4" s="8">
        <f t="shared" si="2"/>
        <v>8</v>
      </c>
      <c r="I4" s="7"/>
      <c r="J4" s="9" t="s">
        <v>119</v>
      </c>
      <c r="K4" s="10">
        <v>1.0</v>
      </c>
    </row>
    <row r="5">
      <c r="A5" s="6" t="s">
        <v>13</v>
      </c>
      <c r="B5" s="7">
        <f>'27.09.25'!H5</f>
        <v>3</v>
      </c>
      <c r="C5" s="11">
        <v>5.0</v>
      </c>
      <c r="D5" s="8">
        <f t="shared" si="1"/>
        <v>8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5</v>
      </c>
      <c r="I5" s="11"/>
      <c r="J5" s="9" t="s">
        <v>120</v>
      </c>
      <c r="K5" s="10">
        <v>4.0</v>
      </c>
    </row>
    <row r="6">
      <c r="A6" s="6" t="s">
        <v>16</v>
      </c>
      <c r="B6" s="7">
        <f>'27.09.25'!H6</f>
        <v>0</v>
      </c>
      <c r="C6" s="11">
        <v>17.0</v>
      </c>
      <c r="D6" s="8">
        <f t="shared" si="1"/>
        <v>17</v>
      </c>
      <c r="E6" s="8">
        <f>IFERROR(VLOOKUP("SANGRECITA C/YUCA",J:K,2,FALSE),"0")</f>
        <v>12</v>
      </c>
      <c r="F6" s="12"/>
      <c r="G6" s="12"/>
      <c r="H6" s="8">
        <f t="shared" si="2"/>
        <v>5</v>
      </c>
      <c r="I6" s="7"/>
      <c r="J6" s="9" t="s">
        <v>10</v>
      </c>
      <c r="K6" s="10">
        <v>2.0</v>
      </c>
    </row>
    <row r="7">
      <c r="A7" s="6" t="s">
        <v>10</v>
      </c>
      <c r="B7" s="7">
        <f>'27.09.25'!H7</f>
        <v>2</v>
      </c>
      <c r="C7" s="11">
        <v>9.0</v>
      </c>
      <c r="D7" s="8">
        <f t="shared" si="1"/>
        <v>11</v>
      </c>
      <c r="E7" s="8">
        <f>IFERROR(VLOOKUP("HUMITA DOÑA FRESIA C/AJI DE GALLINA", J:K,2, FALSE)/2, 0) + IFERROR(VLOOKUP("AJI DE GALLINA",J:K,2, FALSE), 0)</f>
        <v>7.5</v>
      </c>
      <c r="F7" s="12"/>
      <c r="G7" s="24"/>
      <c r="H7" s="8">
        <f t="shared" si="2"/>
        <v>3.5</v>
      </c>
      <c r="I7" s="11"/>
      <c r="J7" s="9" t="s">
        <v>12</v>
      </c>
      <c r="K7" s="10">
        <v>9.0</v>
      </c>
    </row>
    <row r="8">
      <c r="A8" s="6" t="s">
        <v>19</v>
      </c>
      <c r="B8" s="7">
        <f>'27.09.25'!H8</f>
        <v>3</v>
      </c>
      <c r="C8" s="11">
        <v>2.0</v>
      </c>
      <c r="D8" s="8">
        <f t="shared" si="1"/>
        <v>5</v>
      </c>
      <c r="E8" s="8">
        <f>IFERROR(VLOOKUP("MOLLEJITAS GUISADAS",J:K,2,FALSE),"0")+IFERROR(VLOOKUP("PIQUEO DOÑA FRESIA",J:K,2,FALSE),0)</f>
        <v>3</v>
      </c>
      <c r="F8" s="12"/>
      <c r="G8" s="24"/>
      <c r="H8" s="8">
        <f t="shared" si="2"/>
        <v>2</v>
      </c>
      <c r="I8" s="11"/>
      <c r="J8" s="9" t="s">
        <v>85</v>
      </c>
      <c r="K8" s="10">
        <v>4.0</v>
      </c>
    </row>
    <row r="9">
      <c r="A9" s="6" t="s">
        <v>21</v>
      </c>
      <c r="B9" s="7">
        <f>'27.09.25'!H9</f>
        <v>7</v>
      </c>
      <c r="C9" s="11">
        <v>5.0</v>
      </c>
      <c r="D9" s="8">
        <f t="shared" si="1"/>
        <v>12</v>
      </c>
      <c r="E9" s="8">
        <f>IFERROR(VLOOKUP("1/2 PATITA EN FIAMBRE",J:K,2, FALSE)/2, 0) + IFERROR(VLOOKUP("PATITA EN FIAMBRE",J:K, 2, FALSE), 0)</f>
        <v>8</v>
      </c>
      <c r="F9" s="12"/>
      <c r="G9" s="24">
        <v>1.0</v>
      </c>
      <c r="H9" s="8">
        <f t="shared" si="2"/>
        <v>3</v>
      </c>
      <c r="I9" s="11" t="s">
        <v>141</v>
      </c>
      <c r="J9" s="9" t="s">
        <v>17</v>
      </c>
      <c r="K9" s="10">
        <v>4.0</v>
      </c>
    </row>
    <row r="10">
      <c r="A10" s="6" t="s">
        <v>23</v>
      </c>
      <c r="B10" s="7">
        <f>'27.09.25'!H10</f>
        <v>6.5</v>
      </c>
      <c r="C10" s="11">
        <v>5.0</v>
      </c>
      <c r="D10" s="8">
        <f t="shared" si="1"/>
        <v>11.5</v>
      </c>
      <c r="E10" s="8">
        <f>IFERROR(VLOOKUP("CECINAS DE LOMO C/YUCA",J:K,2,FALSE),"0")+IFERROR(VLOOKUP("PIQUEO DOÑA FRESIA",J:K,2,FALSE)/2,0)</f>
        <v>6.5</v>
      </c>
      <c r="F10" s="12"/>
      <c r="G10" s="24"/>
      <c r="H10" s="8">
        <f t="shared" si="2"/>
        <v>5</v>
      </c>
      <c r="I10" s="11"/>
      <c r="J10" s="9" t="s">
        <v>18</v>
      </c>
      <c r="K10" s="10">
        <v>6.0</v>
      </c>
    </row>
    <row r="11">
      <c r="A11" s="6" t="s">
        <v>25</v>
      </c>
      <c r="B11" s="7">
        <f>'27.09.25'!H11</f>
        <v>3</v>
      </c>
      <c r="C11" s="11">
        <v>5.0</v>
      </c>
      <c r="D11" s="8">
        <f t="shared" si="1"/>
        <v>8</v>
      </c>
      <c r="E11" s="18">
        <f>IFERROR(VLOOKUP("CARNE DE CERDO ADOBADA",J:K,2,FALSE),0)</f>
        <v>4</v>
      </c>
      <c r="F11" s="12"/>
      <c r="G11" s="12"/>
      <c r="H11" s="8">
        <f t="shared" si="2"/>
        <v>4</v>
      </c>
      <c r="I11" s="7"/>
      <c r="J11" s="9" t="s">
        <v>20</v>
      </c>
      <c r="K11" s="10">
        <v>8.0</v>
      </c>
    </row>
    <row r="12">
      <c r="A12" s="6" t="s">
        <v>27</v>
      </c>
      <c r="B12" s="7">
        <f>'27.09.25'!H12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22</v>
      </c>
      <c r="K12" s="10">
        <v>8.0</v>
      </c>
    </row>
    <row r="13">
      <c r="A13" s="6" t="s">
        <v>29</v>
      </c>
      <c r="B13" s="7">
        <f>'27.09.25'!H13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  <c r="J13" s="9" t="s">
        <v>186</v>
      </c>
      <c r="K13" s="10">
        <v>2.0</v>
      </c>
    </row>
    <row r="14">
      <c r="A14" s="6" t="s">
        <v>31</v>
      </c>
      <c r="B14" s="7">
        <f>'27.09.25'!H14</f>
        <v>4</v>
      </c>
      <c r="C14" s="11">
        <v>2.0</v>
      </c>
      <c r="D14" s="19">
        <f t="shared" si="1"/>
        <v>6</v>
      </c>
      <c r="E14" s="8">
        <f t="shared" si="3"/>
        <v>1</v>
      </c>
      <c r="F14" s="20"/>
      <c r="G14" s="12"/>
      <c r="H14" s="8">
        <f t="shared" si="2"/>
        <v>5</v>
      </c>
      <c r="I14" s="7"/>
      <c r="J14" s="9" t="s">
        <v>24</v>
      </c>
      <c r="K14" s="10">
        <v>16.0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26</v>
      </c>
      <c r="K15" s="10">
        <v>10.0</v>
      </c>
    </row>
    <row r="16">
      <c r="A16" s="6" t="s">
        <v>35</v>
      </c>
      <c r="B16" s="7">
        <f>'27.09.25'!H16</f>
        <v>26</v>
      </c>
      <c r="C16" s="24"/>
      <c r="D16" s="25">
        <f t="shared" ref="D16:D24" si="4">B16+C16</f>
        <v>26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8</v>
      </c>
      <c r="F16" s="20"/>
      <c r="G16" s="12"/>
      <c r="H16" s="8">
        <f t="shared" ref="H16:H20" si="5">D16-E16-F16-G16</f>
        <v>18</v>
      </c>
      <c r="I16" s="7"/>
      <c r="J16" s="9" t="s">
        <v>31</v>
      </c>
      <c r="K16" s="10">
        <v>1.0</v>
      </c>
    </row>
    <row r="17">
      <c r="A17" s="6" t="s">
        <v>37</v>
      </c>
      <c r="B17" s="7">
        <f>'27.09.25'!H17</f>
        <v>5</v>
      </c>
      <c r="C17" s="24">
        <v>5.0</v>
      </c>
      <c r="D17" s="19">
        <f t="shared" si="4"/>
        <v>10</v>
      </c>
      <c r="E17" s="25">
        <f>IFERROR(VLOOKUP("AJIACO DE CUY(1/2 CUY) C/ARROZ",J:K,2,FALSE),"0")</f>
        <v>9</v>
      </c>
      <c r="F17" s="20"/>
      <c r="G17" s="24"/>
      <c r="H17" s="8">
        <f t="shared" si="5"/>
        <v>1</v>
      </c>
      <c r="I17" s="11"/>
      <c r="J17" s="9" t="s">
        <v>28</v>
      </c>
      <c r="K17" s="10">
        <v>4.0</v>
      </c>
    </row>
    <row r="18">
      <c r="A18" s="6" t="s">
        <v>39</v>
      </c>
      <c r="B18" s="7">
        <f>'27.09.25'!H18</f>
        <v>2</v>
      </c>
      <c r="C18" s="24">
        <v>5.0</v>
      </c>
      <c r="D18" s="19">
        <f t="shared" si="4"/>
        <v>7</v>
      </c>
      <c r="E18" s="25">
        <f>IFERROR(VLOOKUP("ALBONDIGA CON ARROZ",J:K,2,FALSE),"0")</f>
        <v>4</v>
      </c>
      <c r="F18" s="20"/>
      <c r="G18" s="12"/>
      <c r="H18" s="8">
        <f t="shared" si="5"/>
        <v>3</v>
      </c>
      <c r="I18" s="7"/>
      <c r="J18" s="9" t="s">
        <v>108</v>
      </c>
      <c r="K18" s="10">
        <v>1.0</v>
      </c>
    </row>
    <row r="19">
      <c r="A19" s="6" t="s">
        <v>41</v>
      </c>
      <c r="B19" s="7">
        <f>'27.09.25'!H19</f>
        <v>0</v>
      </c>
      <c r="C19" s="24">
        <v>16.0</v>
      </c>
      <c r="D19" s="19">
        <f t="shared" si="4"/>
        <v>16</v>
      </c>
      <c r="E19" s="25">
        <f>IFERROR(VLOOKUP("ARROZ C/PATO DESHUESADO", J:K, 2, FALSE)*2, 0)+IFERROR(VLOOKUP("ARROZ C/PATO",J:K,2,FALSE),"0")</f>
        <v>16</v>
      </c>
      <c r="F19" s="20"/>
      <c r="G19" s="12"/>
      <c r="H19" s="8">
        <f t="shared" si="5"/>
        <v>0</v>
      </c>
      <c r="I19" s="7"/>
      <c r="J19" s="9" t="s">
        <v>111</v>
      </c>
      <c r="K19" s="10">
        <v>1.0</v>
      </c>
    </row>
    <row r="20">
      <c r="A20" s="6" t="s">
        <v>43</v>
      </c>
      <c r="B20" s="7">
        <f>'27.09.25'!H20</f>
        <v>32</v>
      </c>
      <c r="C20" s="24">
        <v>50.0</v>
      </c>
      <c r="D20" s="19">
        <f t="shared" si="4"/>
        <v>82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42</v>
      </c>
      <c r="F20" s="20"/>
      <c r="G20" s="12"/>
      <c r="H20" s="8">
        <f t="shared" si="5"/>
        <v>40</v>
      </c>
      <c r="I20" s="7"/>
      <c r="J20" s="9" t="s">
        <v>138</v>
      </c>
      <c r="K20" s="10">
        <v>1.0</v>
      </c>
    </row>
    <row r="21">
      <c r="A21" s="6" t="s">
        <v>26</v>
      </c>
      <c r="B21" s="7" t="str">
        <f>'27.09.25'!H21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87</v>
      </c>
      <c r="K21" s="10">
        <v>2.0</v>
      </c>
    </row>
    <row r="22">
      <c r="A22" s="6" t="s">
        <v>46</v>
      </c>
      <c r="B22" s="7">
        <f>'27.09.25'!H22</f>
        <v>8</v>
      </c>
      <c r="C22" s="24">
        <v>40.0</v>
      </c>
      <c r="D22" s="19">
        <f t="shared" si="4"/>
        <v>48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34</v>
      </c>
      <c r="F22" s="20"/>
      <c r="G22" s="12"/>
      <c r="H22" s="8">
        <f t="shared" ref="H22:H24" si="6">D22-E22-F22-G22</f>
        <v>14</v>
      </c>
      <c r="I22" s="7"/>
      <c r="J22" s="9" t="s">
        <v>112</v>
      </c>
      <c r="K22" s="10">
        <v>6.0</v>
      </c>
    </row>
    <row r="23">
      <c r="A23" s="6" t="s">
        <v>49</v>
      </c>
      <c r="B23" s="7">
        <f>'27.09.25'!H23</f>
        <v>10</v>
      </c>
      <c r="C23" s="24"/>
      <c r="D23" s="19">
        <f t="shared" si="4"/>
        <v>10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5</v>
      </c>
      <c r="I23" s="7"/>
      <c r="J23" s="9" t="s">
        <v>32</v>
      </c>
      <c r="K23" s="10">
        <v>9.0</v>
      </c>
    </row>
    <row r="24">
      <c r="A24" s="6" t="s">
        <v>51</v>
      </c>
      <c r="B24" s="7">
        <f>'27.09.25'!H24</f>
        <v>0</v>
      </c>
      <c r="C24" s="24">
        <v>5.0</v>
      </c>
      <c r="D24" s="19">
        <f t="shared" si="4"/>
        <v>5</v>
      </c>
      <c r="E24" s="25">
        <f>IFERROR(VLOOKUP("CORVINA GUISADA C/E CHOCLO",J:K,2,FALSE),"0")</f>
        <v>4</v>
      </c>
      <c r="F24" s="20"/>
      <c r="G24" s="24"/>
      <c r="H24" s="8">
        <f t="shared" si="6"/>
        <v>1</v>
      </c>
      <c r="I24" s="11"/>
      <c r="J24" s="9" t="s">
        <v>187</v>
      </c>
      <c r="K24" s="10">
        <v>1.0</v>
      </c>
    </row>
    <row r="25">
      <c r="A25" s="21" t="s">
        <v>53</v>
      </c>
      <c r="B25" s="22"/>
      <c r="C25" s="44"/>
      <c r="D25" s="22"/>
      <c r="E25" s="22"/>
      <c r="F25" s="22"/>
      <c r="G25" s="23"/>
      <c r="H25" s="23"/>
      <c r="I25" s="23"/>
      <c r="J25" s="9" t="s">
        <v>142</v>
      </c>
      <c r="K25" s="10">
        <v>3.0</v>
      </c>
    </row>
    <row r="26">
      <c r="A26" s="6" t="s">
        <v>55</v>
      </c>
      <c r="B26" s="7">
        <f>'27.09.25'!H26</f>
        <v>2</v>
      </c>
      <c r="C26" s="28">
        <v>30.0</v>
      </c>
      <c r="D26" s="19">
        <f t="shared" ref="D26:D39" si="7">B26+C26</f>
        <v>32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31.5</v>
      </c>
      <c r="F26" s="12"/>
      <c r="G26" s="12"/>
      <c r="H26" s="8">
        <f t="shared" ref="H26:H35" si="8">D26-E26-F26-G26</f>
        <v>0.5</v>
      </c>
      <c r="I26" s="7"/>
      <c r="J26" s="9" t="s">
        <v>89</v>
      </c>
      <c r="K26" s="10">
        <v>2.0</v>
      </c>
    </row>
    <row r="27">
      <c r="A27" s="6" t="s">
        <v>57</v>
      </c>
      <c r="B27" s="7">
        <f>'27.09.25'!H27</f>
        <v>8</v>
      </c>
      <c r="C27" s="28">
        <v>7.0</v>
      </c>
      <c r="D27" s="19">
        <f t="shared" si="7"/>
        <v>15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12</v>
      </c>
      <c r="F27" s="12"/>
      <c r="G27" s="24">
        <v>3.0</v>
      </c>
      <c r="H27" s="8">
        <f t="shared" si="8"/>
        <v>0</v>
      </c>
      <c r="I27" s="11" t="s">
        <v>188</v>
      </c>
      <c r="J27" s="9" t="s">
        <v>144</v>
      </c>
      <c r="K27" s="10">
        <v>3.0</v>
      </c>
    </row>
    <row r="28">
      <c r="A28" s="6" t="s">
        <v>58</v>
      </c>
      <c r="B28" s="7">
        <f>'27.09.25'!H28</f>
        <v>8</v>
      </c>
      <c r="C28" s="28">
        <v>5.0</v>
      </c>
      <c r="D28" s="19">
        <f t="shared" si="7"/>
        <v>13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10</v>
      </c>
      <c r="F28" s="12"/>
      <c r="G28" s="12"/>
      <c r="H28" s="8">
        <f t="shared" si="8"/>
        <v>3</v>
      </c>
      <c r="I28" s="7"/>
      <c r="J28" s="9" t="s">
        <v>34</v>
      </c>
      <c r="K28" s="10">
        <v>4.0</v>
      </c>
    </row>
    <row r="29">
      <c r="A29" s="6" t="s">
        <v>60</v>
      </c>
      <c r="B29" s="7">
        <f>'27.09.25'!H29</f>
        <v>0</v>
      </c>
      <c r="C29" s="28">
        <v>15.0</v>
      </c>
      <c r="D29" s="19">
        <f t="shared" si="7"/>
        <v>15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12</v>
      </c>
      <c r="F29" s="12"/>
      <c r="G29" s="24">
        <v>2.0</v>
      </c>
      <c r="H29" s="8">
        <f t="shared" si="8"/>
        <v>1</v>
      </c>
      <c r="I29" s="11" t="s">
        <v>189</v>
      </c>
      <c r="J29" s="9" t="s">
        <v>91</v>
      </c>
      <c r="K29" s="10">
        <v>2.0</v>
      </c>
    </row>
    <row r="30">
      <c r="A30" s="6" t="s">
        <v>62</v>
      </c>
      <c r="B30" s="7">
        <f>'27.09.25'!H30</f>
        <v>0</v>
      </c>
      <c r="C30" s="28">
        <v>3.0</v>
      </c>
      <c r="D30" s="19">
        <f t="shared" si="7"/>
        <v>3</v>
      </c>
      <c r="E30" s="25">
        <f>IFERROR(VLOOKUP("CHICHARRON DE POLLO C/ PAPAS FRITAS",J:K,2,FALSE),0)+IFERROR(VLOOKUP("1/2 PORC. CHICHARRON DE POLLO",J:K,2,FALSE),0)</f>
        <v>3</v>
      </c>
      <c r="F30" s="12"/>
      <c r="G30" s="12"/>
      <c r="H30" s="8">
        <f t="shared" si="8"/>
        <v>0</v>
      </c>
      <c r="I30" s="7"/>
      <c r="J30" s="9" t="s">
        <v>92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190</v>
      </c>
      <c r="K31" s="10">
        <v>1.0</v>
      </c>
    </row>
    <row r="32">
      <c r="A32" s="6" t="s">
        <v>66</v>
      </c>
      <c r="B32" s="7">
        <f>'27.09.25'!H32</f>
        <v>15</v>
      </c>
      <c r="C32" s="32">
        <v>6.0</v>
      </c>
      <c r="D32" s="19">
        <f t="shared" si="7"/>
        <v>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20</v>
      </c>
      <c r="F32" s="12"/>
      <c r="G32" s="12"/>
      <c r="H32" s="8">
        <f t="shared" si="8"/>
        <v>1</v>
      </c>
      <c r="I32" s="7"/>
      <c r="J32" s="9" t="s">
        <v>36</v>
      </c>
      <c r="K32" s="10">
        <v>1.0</v>
      </c>
    </row>
    <row r="33">
      <c r="A33" s="6" t="s">
        <v>68</v>
      </c>
      <c r="B33" s="7">
        <f>'27.09.25'!H33</f>
        <v>1</v>
      </c>
      <c r="C33" s="32">
        <v>9.0</v>
      </c>
      <c r="D33" s="19">
        <f t="shared" si="7"/>
        <v>10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8</v>
      </c>
      <c r="I33" s="7"/>
      <c r="J33" s="9" t="s">
        <v>107</v>
      </c>
      <c r="K33" s="10">
        <v>2.0</v>
      </c>
    </row>
    <row r="34">
      <c r="A34" s="6" t="s">
        <v>70</v>
      </c>
      <c r="B34" s="7">
        <f>'27.09.25'!H34</f>
        <v>0</v>
      </c>
      <c r="C34" s="32">
        <v>6.0</v>
      </c>
      <c r="D34" s="19">
        <f t="shared" si="7"/>
        <v>6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4</v>
      </c>
      <c r="F34" s="33"/>
      <c r="G34" s="34"/>
      <c r="H34" s="8">
        <f t="shared" si="8"/>
        <v>2</v>
      </c>
      <c r="I34" s="7"/>
      <c r="J34" s="9" t="s">
        <v>113</v>
      </c>
      <c r="K34" s="10">
        <v>7.0</v>
      </c>
    </row>
    <row r="35">
      <c r="A35" s="6" t="s">
        <v>72</v>
      </c>
      <c r="B35" s="7">
        <f>'27.09.25'!H35</f>
        <v>0</v>
      </c>
      <c r="C35" s="32">
        <v>1.0</v>
      </c>
      <c r="D35" s="19">
        <f t="shared" si="7"/>
        <v>1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1</v>
      </c>
      <c r="F35" s="36"/>
      <c r="G35" s="12"/>
      <c r="H35" s="8">
        <f t="shared" si="8"/>
        <v>0</v>
      </c>
      <c r="I35" s="7"/>
      <c r="J35" s="9" t="s">
        <v>126</v>
      </c>
      <c r="K35" s="10">
        <v>1.0</v>
      </c>
    </row>
    <row r="36">
      <c r="A36" s="6" t="s">
        <v>74</v>
      </c>
      <c r="B36" s="7">
        <f>'27.09.25'!H36</f>
        <v>0</v>
      </c>
      <c r="C36" s="32">
        <v>14.0</v>
      </c>
      <c r="D36" s="19">
        <f t="shared" si="7"/>
        <v>14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6" s="20"/>
      <c r="G36" s="20"/>
      <c r="H36" s="19">
        <f t="shared" ref="H36:H38" si="9">D36-$E$36-F36-G36</f>
        <v>10</v>
      </c>
      <c r="I36" s="7"/>
      <c r="J36" s="9" t="s">
        <v>127</v>
      </c>
      <c r="K36" s="10">
        <v>1.0</v>
      </c>
    </row>
    <row r="37">
      <c r="A37" s="6" t="s">
        <v>76</v>
      </c>
      <c r="B37" s="7">
        <f>'27.09.25'!H37</f>
        <v>10.5</v>
      </c>
      <c r="C37" s="32"/>
      <c r="D37" s="19">
        <f t="shared" si="7"/>
        <v>10.5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10.5</v>
      </c>
      <c r="F37" s="20"/>
      <c r="G37" s="20"/>
      <c r="H37" s="19">
        <f t="shared" si="9"/>
        <v>6.5</v>
      </c>
      <c r="I37" s="7"/>
      <c r="J37" s="9" t="s">
        <v>130</v>
      </c>
      <c r="K37" s="10">
        <v>1.0</v>
      </c>
    </row>
    <row r="38">
      <c r="A38" s="38" t="s">
        <v>78</v>
      </c>
      <c r="B38" s="7">
        <f>'27.09.25'!H38</f>
        <v>18</v>
      </c>
      <c r="C38" s="32"/>
      <c r="D38" s="19">
        <f t="shared" si="7"/>
        <v>18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8" s="20"/>
      <c r="G38" s="20"/>
      <c r="H38" s="19">
        <f t="shared" si="9"/>
        <v>14</v>
      </c>
      <c r="I38" s="7"/>
      <c r="J38" s="9" t="s">
        <v>191</v>
      </c>
      <c r="K38" s="10">
        <v>2.0</v>
      </c>
    </row>
    <row r="39">
      <c r="A39" s="29"/>
      <c r="B39" s="29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192</v>
      </c>
      <c r="K39" s="10">
        <v>1.0</v>
      </c>
    </row>
    <row r="40">
      <c r="A40" s="6"/>
      <c r="B40" s="7" t="str">
        <f>'22.09.25'!H40</f>
        <v/>
      </c>
      <c r="C40" s="35"/>
      <c r="D40" s="19"/>
      <c r="E40" s="25"/>
      <c r="F40" s="12"/>
      <c r="G40" s="12"/>
      <c r="H40" s="8"/>
      <c r="I40" s="7"/>
      <c r="J40" s="9" t="s">
        <v>40</v>
      </c>
      <c r="K40" s="10">
        <v>6.0</v>
      </c>
    </row>
    <row r="41">
      <c r="A41" s="6"/>
      <c r="B41" s="7" t="str">
        <f>'22.09.25'!H41</f>
        <v/>
      </c>
      <c r="C41" s="35"/>
      <c r="D41" s="19"/>
      <c r="E41" s="25"/>
      <c r="F41" s="33"/>
      <c r="G41" s="34"/>
      <c r="H41" s="8"/>
      <c r="I41" s="7"/>
      <c r="J41" s="9" t="s">
        <v>179</v>
      </c>
      <c r="K41" s="10">
        <v>11.0</v>
      </c>
    </row>
    <row r="42">
      <c r="A42" s="6"/>
      <c r="B42" s="7" t="str">
        <f>'22.09.25'!H42</f>
        <v/>
      </c>
      <c r="C42" s="35"/>
      <c r="D42" s="19"/>
      <c r="E42" s="25"/>
      <c r="F42" s="36"/>
      <c r="G42" s="12"/>
      <c r="H42" s="8"/>
      <c r="I42" s="7"/>
      <c r="J42" s="9" t="s">
        <v>170</v>
      </c>
      <c r="K42" s="10">
        <v>3.0</v>
      </c>
    </row>
    <row r="43">
      <c r="A43" s="6"/>
      <c r="B43" s="7" t="str">
        <f>'22.09.25'!H43</f>
        <v/>
      </c>
      <c r="C43" s="35"/>
      <c r="D43" s="19"/>
      <c r="E43" s="25"/>
      <c r="F43" s="20"/>
      <c r="G43" s="20"/>
      <c r="H43" s="8"/>
      <c r="I43" s="7"/>
      <c r="J43" s="9" t="s">
        <v>80</v>
      </c>
      <c r="K43" s="10">
        <v>7.0</v>
      </c>
    </row>
    <row r="44">
      <c r="A44" s="6"/>
      <c r="B44" s="7" t="str">
        <f>'22.09.25'!H44</f>
        <v/>
      </c>
      <c r="C44" s="35"/>
      <c r="D44" s="19"/>
      <c r="E44" s="25"/>
      <c r="F44" s="20"/>
      <c r="G44" s="20"/>
      <c r="H44" s="8"/>
      <c r="I44" s="7"/>
      <c r="J44" s="9" t="s">
        <v>42</v>
      </c>
      <c r="K44" s="10">
        <v>1.0</v>
      </c>
    </row>
    <row r="45">
      <c r="A45" s="38"/>
      <c r="B45" s="7" t="str">
        <f>'22.09.25'!H45</f>
        <v/>
      </c>
      <c r="C45" s="35"/>
      <c r="D45" s="19"/>
      <c r="E45" s="25"/>
      <c r="F45" s="20"/>
      <c r="G45" s="20"/>
      <c r="H45" s="8"/>
      <c r="I45" s="7"/>
      <c r="J45" s="9" t="s">
        <v>193</v>
      </c>
      <c r="K45" s="10">
        <v>4.0</v>
      </c>
    </row>
    <row r="46">
      <c r="J46" s="9" t="s">
        <v>44</v>
      </c>
      <c r="K46" s="10">
        <v>4.0</v>
      </c>
    </row>
    <row r="47">
      <c r="J47" s="9" t="s">
        <v>100</v>
      </c>
      <c r="K47" s="10">
        <v>7.0</v>
      </c>
    </row>
    <row r="48">
      <c r="J48" s="9" t="s">
        <v>101</v>
      </c>
      <c r="K48" s="10">
        <v>2.0</v>
      </c>
    </row>
    <row r="49">
      <c r="J49" s="9" t="s">
        <v>147</v>
      </c>
      <c r="K49" s="10">
        <v>1.0</v>
      </c>
    </row>
    <row r="50">
      <c r="J50" s="9" t="s">
        <v>48</v>
      </c>
      <c r="K50" s="10">
        <v>1.0</v>
      </c>
    </row>
    <row r="51">
      <c r="J51" s="9" t="s">
        <v>52</v>
      </c>
      <c r="K51" s="10">
        <v>2.0</v>
      </c>
    </row>
    <row r="52">
      <c r="J52" s="9" t="s">
        <v>50</v>
      </c>
      <c r="K52" s="10">
        <v>1.0</v>
      </c>
    </row>
    <row r="53">
      <c r="J53" s="9" t="s">
        <v>54</v>
      </c>
      <c r="K53" s="10">
        <v>19.0</v>
      </c>
    </row>
    <row r="54">
      <c r="J54" s="9" t="s">
        <v>81</v>
      </c>
      <c r="K54" s="10">
        <v>7.0</v>
      </c>
    </row>
    <row r="55">
      <c r="J55" s="9" t="s">
        <v>194</v>
      </c>
      <c r="K55" s="10">
        <v>1.0</v>
      </c>
    </row>
    <row r="56">
      <c r="J56" s="9" t="s">
        <v>56</v>
      </c>
      <c r="K56" s="10">
        <v>2.0</v>
      </c>
    </row>
    <row r="57">
      <c r="J57" s="9" t="s">
        <v>133</v>
      </c>
      <c r="K57" s="10">
        <v>3.0</v>
      </c>
    </row>
    <row r="58">
      <c r="J58" s="9" t="s">
        <v>104</v>
      </c>
      <c r="K58" s="10">
        <v>1.0</v>
      </c>
    </row>
    <row r="59">
      <c r="J59" s="9" t="s">
        <v>195</v>
      </c>
      <c r="K59" s="10">
        <v>1.0</v>
      </c>
    </row>
    <row r="60">
      <c r="J60" s="9" t="s">
        <v>13</v>
      </c>
      <c r="K60" s="10">
        <v>3.0</v>
      </c>
    </row>
    <row r="61">
      <c r="J61" s="9" t="s">
        <v>157</v>
      </c>
      <c r="K61" s="10">
        <v>1.0</v>
      </c>
    </row>
    <row r="62">
      <c r="J62" s="9" t="s">
        <v>59</v>
      </c>
      <c r="K62" s="10">
        <v>6.0</v>
      </c>
    </row>
    <row r="63">
      <c r="J63" s="9" t="s">
        <v>61</v>
      </c>
      <c r="K63" s="10">
        <v>14.0</v>
      </c>
    </row>
    <row r="64">
      <c r="J64" s="9" t="s">
        <v>63</v>
      </c>
      <c r="K64" s="10">
        <v>8.0</v>
      </c>
    </row>
    <row r="65">
      <c r="J65" s="9" t="s">
        <v>65</v>
      </c>
      <c r="K65" s="10">
        <v>5.0</v>
      </c>
    </row>
    <row r="66">
      <c r="J66" s="9" t="s">
        <v>67</v>
      </c>
      <c r="K66" s="10">
        <v>11.0</v>
      </c>
    </row>
    <row r="67">
      <c r="J67" s="9" t="s">
        <v>69</v>
      </c>
      <c r="K67" s="10">
        <v>1.0</v>
      </c>
    </row>
    <row r="68">
      <c r="J68" s="9" t="s">
        <v>134</v>
      </c>
      <c r="K68" s="10">
        <v>1.0</v>
      </c>
    </row>
    <row r="69">
      <c r="J69" s="9" t="s">
        <v>135</v>
      </c>
      <c r="K69" s="10">
        <v>1.0</v>
      </c>
    </row>
    <row r="70">
      <c r="J70" s="9" t="s">
        <v>181</v>
      </c>
      <c r="K70" s="10">
        <v>2.0</v>
      </c>
    </row>
    <row r="71">
      <c r="J71" s="9" t="s">
        <v>196</v>
      </c>
      <c r="K71" s="10">
        <v>1.0</v>
      </c>
    </row>
    <row r="72">
      <c r="J72" s="9" t="s">
        <v>158</v>
      </c>
      <c r="K72" s="10">
        <v>1.0</v>
      </c>
    </row>
    <row r="73">
      <c r="J73" s="9" t="s">
        <v>71</v>
      </c>
      <c r="K73" s="10">
        <v>2.0</v>
      </c>
    </row>
    <row r="74">
      <c r="J74" s="9" t="s">
        <v>161</v>
      </c>
      <c r="K74" s="10">
        <v>1.0</v>
      </c>
    </row>
    <row r="75">
      <c r="J75" s="9" t="s">
        <v>103</v>
      </c>
      <c r="K75" s="10">
        <v>1.0</v>
      </c>
    </row>
    <row r="76">
      <c r="J76" s="9" t="s">
        <v>73</v>
      </c>
      <c r="K76" s="10">
        <v>12.0</v>
      </c>
    </row>
    <row r="77">
      <c r="J77" s="9" t="s">
        <v>159</v>
      </c>
      <c r="K77" s="10">
        <v>1.0</v>
      </c>
    </row>
    <row r="78">
      <c r="J78" s="9" t="s">
        <v>75</v>
      </c>
      <c r="K78" s="10">
        <v>1.0</v>
      </c>
    </row>
    <row r="79">
      <c r="J79" s="9" t="s">
        <v>77</v>
      </c>
      <c r="K79" s="10">
        <v>2.0</v>
      </c>
    </row>
    <row r="80">
      <c r="J80" s="9" t="s">
        <v>136</v>
      </c>
      <c r="K80" s="10">
        <v>1.0</v>
      </c>
    </row>
  </sheetData>
  <mergeCells count="1">
    <mergeCell ref="A1:I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197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'28.09.25'!H3</f>
        <v>2</v>
      </c>
      <c r="C3" s="11"/>
      <c r="D3" s="8">
        <f t="shared" ref="D3:D14" si="1">B3+C3</f>
        <v>2</v>
      </c>
      <c r="E3" s="8" t="str">
        <f>IFERROR(VLOOKUP("TAMAL DE LA CASA CON ZARZA CRIOLLAL",J:K,2,FALSE),"0")</f>
        <v>0</v>
      </c>
      <c r="F3" s="7"/>
      <c r="G3" s="11">
        <v>2.0</v>
      </c>
      <c r="H3" s="8">
        <f t="shared" ref="H3:H14" si="2">D3-E3-F3-G3</f>
        <v>0</v>
      </c>
      <c r="I3" s="11" t="s">
        <v>198</v>
      </c>
      <c r="J3" s="9" t="s">
        <v>10</v>
      </c>
      <c r="K3" s="10">
        <v>3.0</v>
      </c>
    </row>
    <row r="4">
      <c r="A4" s="6" t="s">
        <v>11</v>
      </c>
      <c r="B4" s="7">
        <f>'28.09.25'!H4</f>
        <v>8</v>
      </c>
      <c r="C4" s="11">
        <v>2.0</v>
      </c>
      <c r="D4" s="8">
        <f t="shared" si="1"/>
        <v>10</v>
      </c>
      <c r="E4" s="8">
        <f>IFERROR(VLOOKUP("HUMITA DOÑA FRESIA C/AJI DE GALLINA",J:K,2,FALSE),"0")</f>
        <v>6</v>
      </c>
      <c r="F4" s="12"/>
      <c r="G4" s="12"/>
      <c r="H4" s="8">
        <f t="shared" si="2"/>
        <v>4</v>
      </c>
      <c r="I4" s="7"/>
      <c r="J4" s="9" t="s">
        <v>17</v>
      </c>
      <c r="K4" s="10">
        <v>4.0</v>
      </c>
    </row>
    <row r="5">
      <c r="A5" s="6" t="s">
        <v>13</v>
      </c>
      <c r="B5" s="7">
        <f>'28.09.25'!H5</f>
        <v>5</v>
      </c>
      <c r="C5" s="11"/>
      <c r="D5" s="8">
        <f t="shared" si="1"/>
        <v>5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3</v>
      </c>
      <c r="I5" s="11"/>
      <c r="J5" s="9" t="s">
        <v>18</v>
      </c>
      <c r="K5" s="10">
        <v>5.0</v>
      </c>
    </row>
    <row r="6">
      <c r="A6" s="6" t="s">
        <v>16</v>
      </c>
      <c r="B6" s="7">
        <f>'28.09.25'!H6</f>
        <v>5</v>
      </c>
      <c r="C6" s="11">
        <v>6.0</v>
      </c>
      <c r="D6" s="8">
        <f t="shared" si="1"/>
        <v>11</v>
      </c>
      <c r="E6" s="8">
        <f>IFERROR(VLOOKUP("SANGRECITA C/YUCA",J:K,2,FALSE),"0")</f>
        <v>4</v>
      </c>
      <c r="F6" s="12"/>
      <c r="G6" s="12"/>
      <c r="H6" s="8">
        <f t="shared" si="2"/>
        <v>7</v>
      </c>
      <c r="I6" s="7"/>
      <c r="J6" s="9" t="s">
        <v>20</v>
      </c>
      <c r="K6" s="10">
        <v>5.0</v>
      </c>
    </row>
    <row r="7">
      <c r="A7" s="6" t="s">
        <v>10</v>
      </c>
      <c r="B7" s="7">
        <f>'28.09.25'!H7</f>
        <v>3.5</v>
      </c>
      <c r="C7" s="11">
        <v>9.0</v>
      </c>
      <c r="D7" s="8">
        <f t="shared" si="1"/>
        <v>12.5</v>
      </c>
      <c r="E7" s="8">
        <f>IFERROR(VLOOKUP("HUMITA DOÑA FRESIA C/AJI DE GALLINA", J:K,2, FALSE)/2, 0) + IFERROR(VLOOKUP("AJI DE GALLINA",J:K,2, FALSE), 0)</f>
        <v>6</v>
      </c>
      <c r="F7" s="12"/>
      <c r="G7" s="24"/>
      <c r="H7" s="8">
        <f t="shared" si="2"/>
        <v>6.5</v>
      </c>
      <c r="I7" s="11"/>
      <c r="J7" s="9" t="s">
        <v>22</v>
      </c>
      <c r="K7" s="10">
        <v>6.0</v>
      </c>
    </row>
    <row r="8">
      <c r="A8" s="6" t="s">
        <v>19</v>
      </c>
      <c r="B8" s="7">
        <f>'28.09.25'!H8</f>
        <v>2</v>
      </c>
      <c r="C8" s="11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2</v>
      </c>
      <c r="I8" s="11"/>
      <c r="J8" s="9" t="s">
        <v>186</v>
      </c>
      <c r="K8" s="10">
        <v>2.0</v>
      </c>
    </row>
    <row r="9">
      <c r="A9" s="6" t="s">
        <v>21</v>
      </c>
      <c r="B9" s="7">
        <f>'28.09.25'!H9</f>
        <v>3</v>
      </c>
      <c r="C9" s="11">
        <v>5.0</v>
      </c>
      <c r="D9" s="8">
        <f t="shared" si="1"/>
        <v>8</v>
      </c>
      <c r="E9" s="8">
        <f>IFERROR(VLOOKUP("1/2 PATITA EN FIAMBRE",J:K,2, FALSE)/2, 0) + IFERROR(VLOOKUP("PATITA EN FIAMBRE",J:K, 2, FALSE), 0)</f>
        <v>2</v>
      </c>
      <c r="F9" s="12"/>
      <c r="G9" s="24"/>
      <c r="H9" s="8">
        <f t="shared" si="2"/>
        <v>6</v>
      </c>
      <c r="I9" s="11"/>
      <c r="J9" s="9" t="s">
        <v>24</v>
      </c>
      <c r="K9" s="10">
        <v>4.0</v>
      </c>
    </row>
    <row r="10">
      <c r="A10" s="6" t="s">
        <v>23</v>
      </c>
      <c r="B10" s="7">
        <f>'28.09.25'!H10</f>
        <v>5</v>
      </c>
      <c r="C10" s="11"/>
      <c r="D10" s="8">
        <f t="shared" si="1"/>
        <v>5</v>
      </c>
      <c r="E10" s="8">
        <f>IFERROR(VLOOKUP("CECINAS DE LOMO C/YUCA",J:K,2,FALSE),"0")+IFERROR(VLOOKUP("PIQUEO DOÑA FRESIA",J:K,2,FALSE)/2,0)</f>
        <v>2</v>
      </c>
      <c r="F10" s="12"/>
      <c r="G10" s="24"/>
      <c r="H10" s="8">
        <f t="shared" si="2"/>
        <v>3</v>
      </c>
      <c r="I10" s="11"/>
      <c r="J10" s="9" t="s">
        <v>26</v>
      </c>
      <c r="K10" s="10">
        <v>4.0</v>
      </c>
    </row>
    <row r="11">
      <c r="A11" s="6" t="s">
        <v>25</v>
      </c>
      <c r="B11" s="7">
        <f>'28.09.25'!H11</f>
        <v>4</v>
      </c>
      <c r="C11" s="11">
        <v>2.0</v>
      </c>
      <c r="D11" s="8">
        <f t="shared" si="1"/>
        <v>6</v>
      </c>
      <c r="E11" s="18">
        <f>IFERROR(VLOOKUP("CARNE DE CERDO ADOBADA",J:K,2,FALSE),0)</f>
        <v>2</v>
      </c>
      <c r="F11" s="12"/>
      <c r="G11" s="12"/>
      <c r="H11" s="8">
        <f t="shared" si="2"/>
        <v>4</v>
      </c>
      <c r="I11" s="7"/>
      <c r="J11" s="9" t="s">
        <v>30</v>
      </c>
      <c r="K11" s="10">
        <v>2.0</v>
      </c>
    </row>
    <row r="12">
      <c r="A12" s="6" t="s">
        <v>27</v>
      </c>
      <c r="B12" s="7">
        <f>'28.09.25'!H12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112</v>
      </c>
      <c r="K12" s="10">
        <v>2.0</v>
      </c>
    </row>
    <row r="13">
      <c r="A13" s="6" t="s">
        <v>29</v>
      </c>
      <c r="B13" s="7">
        <f>'28.09.25'!H13</f>
        <v>3</v>
      </c>
      <c r="C13" s="11">
        <v>20.0</v>
      </c>
      <c r="D13" s="19">
        <f t="shared" si="1"/>
        <v>23</v>
      </c>
      <c r="E13" s="8">
        <f t="shared" ref="E13:E14" si="3">IFERROR(VLOOKUP(A13,J:K,2,FALSE),0)</f>
        <v>18</v>
      </c>
      <c r="F13" s="20"/>
      <c r="G13" s="12"/>
      <c r="H13" s="8">
        <f t="shared" si="2"/>
        <v>5</v>
      </c>
      <c r="I13" s="7"/>
      <c r="J13" s="9" t="s">
        <v>32</v>
      </c>
      <c r="K13" s="10">
        <v>4.0</v>
      </c>
    </row>
    <row r="14">
      <c r="A14" s="6" t="s">
        <v>31</v>
      </c>
      <c r="B14" s="7">
        <f>'28.09.25'!H14</f>
        <v>5</v>
      </c>
      <c r="C14" s="11"/>
      <c r="D14" s="19">
        <f t="shared" si="1"/>
        <v>5</v>
      </c>
      <c r="E14" s="8">
        <f t="shared" si="3"/>
        <v>0</v>
      </c>
      <c r="F14" s="20"/>
      <c r="G14" s="24">
        <v>5.0</v>
      </c>
      <c r="H14" s="8">
        <f t="shared" si="2"/>
        <v>0</v>
      </c>
      <c r="I14" s="11" t="s">
        <v>199</v>
      </c>
      <c r="J14" s="9" t="s">
        <v>118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89</v>
      </c>
      <c r="K15" s="10">
        <v>3.0</v>
      </c>
    </row>
    <row r="16">
      <c r="A16" s="6" t="s">
        <v>35</v>
      </c>
      <c r="B16" s="7">
        <f>'28.09.25'!H16</f>
        <v>18</v>
      </c>
      <c r="C16" s="24"/>
      <c r="D16" s="25">
        <f t="shared" ref="D16:D24" si="4">B16+C16</f>
        <v>18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13</v>
      </c>
      <c r="I16" s="7"/>
      <c r="J16" s="9" t="s">
        <v>180</v>
      </c>
      <c r="K16" s="10">
        <v>3.0</v>
      </c>
    </row>
    <row r="17">
      <c r="A17" s="6" t="s">
        <v>37</v>
      </c>
      <c r="B17" s="7">
        <f>'28.09.25'!H17</f>
        <v>1</v>
      </c>
      <c r="C17" s="24">
        <v>9.0</v>
      </c>
      <c r="D17" s="19">
        <f t="shared" si="4"/>
        <v>10</v>
      </c>
      <c r="E17" s="25" t="str">
        <f>IFERROR(VLOOKUP("AJIACO DE CUY(1/2 CUY) C/ARROZ",J:K,2,FALSE),"0")</f>
        <v>0</v>
      </c>
      <c r="F17" s="20"/>
      <c r="G17" s="24"/>
      <c r="H17" s="8">
        <f t="shared" si="5"/>
        <v>10</v>
      </c>
      <c r="I17" s="11"/>
      <c r="J17" s="9" t="s">
        <v>92</v>
      </c>
      <c r="K17" s="10">
        <v>2.0</v>
      </c>
    </row>
    <row r="18">
      <c r="A18" s="6" t="s">
        <v>39</v>
      </c>
      <c r="B18" s="7">
        <f>'28.09.25'!H18</f>
        <v>3</v>
      </c>
      <c r="C18" s="24">
        <v>1.0</v>
      </c>
      <c r="D18" s="19">
        <f t="shared" si="4"/>
        <v>4</v>
      </c>
      <c r="E18" s="25" t="str">
        <f>IFERROR(VLOOKUP("ALBONDIGA CON ARROZ",J:K,2,FALSE),"0")</f>
        <v>0</v>
      </c>
      <c r="F18" s="20"/>
      <c r="G18" s="12"/>
      <c r="H18" s="8">
        <f t="shared" si="5"/>
        <v>4</v>
      </c>
      <c r="I18" s="7"/>
      <c r="J18" s="9" t="s">
        <v>154</v>
      </c>
      <c r="K18" s="10">
        <v>1.0</v>
      </c>
    </row>
    <row r="19">
      <c r="A19" s="6" t="s">
        <v>41</v>
      </c>
      <c r="B19" s="7">
        <f>'28.09.25'!H19</f>
        <v>0</v>
      </c>
      <c r="C19" s="24">
        <v>14.0</v>
      </c>
      <c r="D19" s="19">
        <f t="shared" si="4"/>
        <v>14</v>
      </c>
      <c r="E19" s="25">
        <f>IFERROR(VLOOKUP("ARROZ C/PATO DESHUESADO", J:K, 2, FALSE)*2, 0)+IFERROR(VLOOKUP("ARROZ C/PATO",J:K,2,FALSE),"0")</f>
        <v>14</v>
      </c>
      <c r="F19" s="20"/>
      <c r="G19" s="12"/>
      <c r="H19" s="8">
        <f t="shared" si="5"/>
        <v>0</v>
      </c>
      <c r="I19" s="7"/>
      <c r="J19" s="9" t="s">
        <v>176</v>
      </c>
      <c r="K19" s="10">
        <v>2.0</v>
      </c>
    </row>
    <row r="20">
      <c r="A20" s="6" t="s">
        <v>43</v>
      </c>
      <c r="B20" s="7">
        <f>'28.09.25'!H20</f>
        <v>40</v>
      </c>
      <c r="C20" s="24">
        <v>25.0</v>
      </c>
      <c r="D20" s="19">
        <f t="shared" si="4"/>
        <v>65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20</v>
      </c>
      <c r="F20" s="20"/>
      <c r="G20" s="12"/>
      <c r="H20" s="8">
        <f t="shared" si="5"/>
        <v>45</v>
      </c>
      <c r="I20" s="7"/>
      <c r="J20" s="9" t="s">
        <v>107</v>
      </c>
      <c r="K20" s="10">
        <v>3.0</v>
      </c>
    </row>
    <row r="21">
      <c r="A21" s="6" t="s">
        <v>26</v>
      </c>
      <c r="B21" s="7" t="str">
        <f>'28.09.25'!H21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113</v>
      </c>
      <c r="K21" s="10">
        <v>1.0</v>
      </c>
    </row>
    <row r="22">
      <c r="A22" s="6" t="s">
        <v>46</v>
      </c>
      <c r="B22" s="7">
        <f>'28.09.25'!H22</f>
        <v>14</v>
      </c>
      <c r="C22" s="24">
        <v>20.0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24">
        <v>4.0</v>
      </c>
      <c r="H22" s="8">
        <f t="shared" ref="H22:H24" si="6">D22-E22-F22-G22</f>
        <v>24</v>
      </c>
      <c r="I22" s="11" t="s">
        <v>200</v>
      </c>
      <c r="J22" s="9" t="s">
        <v>127</v>
      </c>
      <c r="K22" s="10">
        <v>1.0</v>
      </c>
    </row>
    <row r="23">
      <c r="A23" s="6" t="s">
        <v>49</v>
      </c>
      <c r="B23" s="7">
        <f>'28.09.25'!H23</f>
        <v>5</v>
      </c>
      <c r="C23" s="24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24">
        <v>5.0</v>
      </c>
      <c r="H23" s="8">
        <f t="shared" si="6"/>
        <v>0</v>
      </c>
      <c r="I23" s="11" t="s">
        <v>124</v>
      </c>
      <c r="J23" s="9" t="s">
        <v>40</v>
      </c>
      <c r="K23" s="10">
        <v>11.0</v>
      </c>
    </row>
    <row r="24">
      <c r="A24" s="6" t="s">
        <v>51</v>
      </c>
      <c r="B24" s="7">
        <f>'28.09.25'!H24</f>
        <v>1</v>
      </c>
      <c r="C24" s="24">
        <v>4.0</v>
      </c>
      <c r="D24" s="19">
        <f t="shared" si="4"/>
        <v>5</v>
      </c>
      <c r="E24" s="25" t="str">
        <f>IFERROR(VLOOKUP("CORVINA GUISADA C/E CHOCLO",J:K,2,FALSE),"0")</f>
        <v>0</v>
      </c>
      <c r="F24" s="20"/>
      <c r="G24" s="24"/>
      <c r="H24" s="8">
        <f t="shared" si="6"/>
        <v>5</v>
      </c>
      <c r="I24" s="11"/>
      <c r="J24" s="9" t="s">
        <v>179</v>
      </c>
      <c r="K24" s="10">
        <v>6.0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80</v>
      </c>
      <c r="K25" s="10">
        <v>2.0</v>
      </c>
    </row>
    <row r="26">
      <c r="A26" s="6" t="s">
        <v>55</v>
      </c>
      <c r="B26" s="7">
        <f>'28.09.25'!H26</f>
        <v>0.5</v>
      </c>
      <c r="C26" s="28">
        <v>12.0</v>
      </c>
      <c r="D26" s="19">
        <f t="shared" ref="D26:D39" si="7">B26+C26</f>
        <v>12.5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9</v>
      </c>
      <c r="F26" s="12"/>
      <c r="G26" s="24">
        <v>1.0</v>
      </c>
      <c r="H26" s="8">
        <f t="shared" ref="H26:H35" si="8">D26-E26-F26-G26</f>
        <v>2.5</v>
      </c>
      <c r="I26" s="11" t="s">
        <v>201</v>
      </c>
      <c r="J26" s="9" t="s">
        <v>44</v>
      </c>
      <c r="K26" s="10">
        <v>4.0</v>
      </c>
    </row>
    <row r="27">
      <c r="A27" s="6" t="s">
        <v>57</v>
      </c>
      <c r="B27" s="7">
        <f>'28.09.25'!H27</f>
        <v>0</v>
      </c>
      <c r="C27" s="28">
        <v>17.0</v>
      </c>
      <c r="D27" s="19">
        <f t="shared" si="7"/>
        <v>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17</v>
      </c>
      <c r="F27" s="12"/>
      <c r="G27" s="12"/>
      <c r="H27" s="8">
        <f t="shared" si="8"/>
        <v>0</v>
      </c>
      <c r="I27" s="7"/>
      <c r="J27" s="9" t="s">
        <v>202</v>
      </c>
      <c r="K27" s="10">
        <v>1.0</v>
      </c>
    </row>
    <row r="28">
      <c r="A28" s="6" t="s">
        <v>58</v>
      </c>
      <c r="B28" s="7">
        <f>'28.09.25'!H28</f>
        <v>3</v>
      </c>
      <c r="C28" s="28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12"/>
      <c r="H28" s="8">
        <f t="shared" si="8"/>
        <v>0</v>
      </c>
      <c r="I28" s="7"/>
      <c r="J28" s="9" t="s">
        <v>50</v>
      </c>
      <c r="K28" s="10">
        <v>1.0</v>
      </c>
    </row>
    <row r="29">
      <c r="A29" s="6" t="s">
        <v>60</v>
      </c>
      <c r="B29" s="7">
        <f>'28.09.25'!H29</f>
        <v>1</v>
      </c>
      <c r="C29" s="28">
        <v>15.0</v>
      </c>
      <c r="D29" s="19">
        <f t="shared" si="7"/>
        <v>16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9</v>
      </c>
      <c r="F29" s="12"/>
      <c r="G29" s="24">
        <v>4.0</v>
      </c>
      <c r="H29" s="8">
        <f t="shared" si="8"/>
        <v>3</v>
      </c>
      <c r="I29" s="11" t="s">
        <v>203</v>
      </c>
      <c r="J29" s="9" t="s">
        <v>54</v>
      </c>
      <c r="K29" s="10">
        <v>6.0</v>
      </c>
    </row>
    <row r="30">
      <c r="A30" s="6" t="s">
        <v>62</v>
      </c>
      <c r="B30" s="7">
        <f>'28.09.25'!H30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81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92</v>
      </c>
      <c r="K31" s="10">
        <v>1.0</v>
      </c>
    </row>
    <row r="32">
      <c r="A32" s="6" t="s">
        <v>66</v>
      </c>
      <c r="B32" s="7">
        <f>'28.09.25'!H32</f>
        <v>1</v>
      </c>
      <c r="C32" s="32">
        <v>12.0</v>
      </c>
      <c r="D32" s="19">
        <f t="shared" si="7"/>
        <v>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12</v>
      </c>
      <c r="F32" s="12"/>
      <c r="G32" s="12"/>
      <c r="H32" s="8">
        <f t="shared" si="8"/>
        <v>1</v>
      </c>
      <c r="I32" s="7"/>
      <c r="J32" s="9" t="s">
        <v>36</v>
      </c>
      <c r="K32" s="10">
        <v>1.0</v>
      </c>
    </row>
    <row r="33">
      <c r="A33" s="6" t="s">
        <v>68</v>
      </c>
      <c r="B33" s="7">
        <f>'28.09.25'!H33</f>
        <v>8</v>
      </c>
      <c r="C33" s="32"/>
      <c r="D33" s="19">
        <f t="shared" si="7"/>
        <v>8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7</v>
      </c>
      <c r="I33" s="7"/>
      <c r="J33" s="9" t="s">
        <v>133</v>
      </c>
      <c r="K33" s="10">
        <v>4.0</v>
      </c>
    </row>
    <row r="34">
      <c r="A34" s="6" t="s">
        <v>70</v>
      </c>
      <c r="B34" s="7">
        <f>'28.09.25'!H34</f>
        <v>2</v>
      </c>
      <c r="C34" s="32">
        <v>5.0</v>
      </c>
      <c r="D34" s="19">
        <f t="shared" si="7"/>
        <v>7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5</v>
      </c>
      <c r="I34" s="7"/>
      <c r="J34" s="9" t="s">
        <v>13</v>
      </c>
      <c r="K34" s="10">
        <v>2.0</v>
      </c>
    </row>
    <row r="35">
      <c r="A35" s="6" t="s">
        <v>72</v>
      </c>
      <c r="B35" s="7">
        <f>'28.09.25'!H35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59</v>
      </c>
      <c r="K35" s="10">
        <v>2.0</v>
      </c>
    </row>
    <row r="36">
      <c r="A36" s="6" t="s">
        <v>74</v>
      </c>
      <c r="B36" s="7">
        <f>'28.09.25'!H36</f>
        <v>10</v>
      </c>
      <c r="C36" s="32">
        <v>10.0</v>
      </c>
      <c r="D36" s="19">
        <f t="shared" si="7"/>
        <v>20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19</v>
      </c>
      <c r="I36" s="7"/>
      <c r="J36" s="9" t="s">
        <v>61</v>
      </c>
      <c r="K36" s="10">
        <v>4.0</v>
      </c>
    </row>
    <row r="37">
      <c r="A37" s="6" t="s">
        <v>76</v>
      </c>
      <c r="B37" s="7">
        <f>'28.09.25'!H37</f>
        <v>6.5</v>
      </c>
      <c r="C37" s="32"/>
      <c r="D37" s="19">
        <f t="shared" si="7"/>
        <v>6.5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5.5</v>
      </c>
      <c r="I37" s="7"/>
      <c r="J37" s="9" t="s">
        <v>63</v>
      </c>
      <c r="K37" s="10">
        <v>1.0</v>
      </c>
    </row>
    <row r="38">
      <c r="A38" s="38" t="s">
        <v>78</v>
      </c>
      <c r="B38" s="7">
        <f>'28.09.25'!H38</f>
        <v>14</v>
      </c>
      <c r="C38" s="32"/>
      <c r="D38" s="19">
        <f t="shared" si="7"/>
        <v>14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13</v>
      </c>
      <c r="I38" s="7"/>
      <c r="J38" s="9" t="s">
        <v>204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135</v>
      </c>
      <c r="K39" s="10">
        <v>1.0</v>
      </c>
    </row>
    <row r="40">
      <c r="A40" s="6"/>
      <c r="B40" s="7" t="str">
        <f>'28.09.25'!H40</f>
        <v/>
      </c>
      <c r="C40" s="35"/>
      <c r="D40" s="19"/>
      <c r="E40" s="25"/>
      <c r="F40" s="12"/>
      <c r="G40" s="12"/>
      <c r="H40" s="8"/>
      <c r="I40" s="7"/>
      <c r="J40" s="9" t="s">
        <v>205</v>
      </c>
      <c r="K40" s="10">
        <v>1.0</v>
      </c>
    </row>
    <row r="41">
      <c r="A41" s="6"/>
      <c r="B41" s="7" t="str">
        <f>'28.09.25'!H41</f>
        <v/>
      </c>
      <c r="C41" s="35"/>
      <c r="D41" s="19"/>
      <c r="E41" s="25"/>
      <c r="F41" s="33"/>
      <c r="G41" s="34"/>
      <c r="H41" s="8"/>
      <c r="I41" s="7"/>
      <c r="J41" s="9" t="s">
        <v>115</v>
      </c>
      <c r="K41" s="10">
        <v>1.0</v>
      </c>
    </row>
    <row r="42">
      <c r="A42" s="6"/>
      <c r="B42" s="7" t="str">
        <f>'28.09.25'!H42</f>
        <v/>
      </c>
      <c r="C42" s="35"/>
      <c r="D42" s="19"/>
      <c r="E42" s="25"/>
      <c r="F42" s="36"/>
      <c r="G42" s="12"/>
      <c r="H42" s="8"/>
      <c r="I42" s="7"/>
      <c r="J42" s="9" t="s">
        <v>206</v>
      </c>
      <c r="K42" s="10">
        <v>4.0</v>
      </c>
    </row>
    <row r="43">
      <c r="A43" s="6"/>
      <c r="B43" s="7" t="str">
        <f>'28.09.25'!H43</f>
        <v/>
      </c>
      <c r="C43" s="35"/>
      <c r="D43" s="19"/>
      <c r="E43" s="25"/>
      <c r="F43" s="20"/>
      <c r="G43" s="20"/>
      <c r="H43" s="8"/>
      <c r="I43" s="7"/>
      <c r="J43" s="9" t="s">
        <v>73</v>
      </c>
      <c r="K43" s="10">
        <v>4.0</v>
      </c>
    </row>
    <row r="44">
      <c r="A44" s="6"/>
      <c r="B44" s="7" t="str">
        <f>'28.09.25'!H44</f>
        <v/>
      </c>
      <c r="C44" s="35"/>
      <c r="D44" s="19"/>
      <c r="E44" s="25"/>
      <c r="F44" s="20"/>
      <c r="G44" s="20"/>
      <c r="H44" s="8"/>
      <c r="I44" s="7"/>
      <c r="J44" s="9" t="s">
        <v>29</v>
      </c>
      <c r="K44" s="10">
        <v>18.0</v>
      </c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  <c r="J45" s="9" t="s">
        <v>75</v>
      </c>
      <c r="K45" s="10">
        <v>3.0</v>
      </c>
    </row>
    <row r="46">
      <c r="J46" s="9" t="s">
        <v>160</v>
      </c>
      <c r="K46" s="10">
        <v>2.0</v>
      </c>
    </row>
    <row r="47">
      <c r="J47" s="9" t="s">
        <v>79</v>
      </c>
      <c r="K47" s="10">
        <v>3.0</v>
      </c>
    </row>
    <row r="48">
      <c r="J48" s="9" t="s">
        <v>138</v>
      </c>
      <c r="K48" s="10">
        <v>2.0</v>
      </c>
    </row>
    <row r="49">
      <c r="J49" s="9" t="s">
        <v>91</v>
      </c>
      <c r="K49" s="10">
        <v>1.0</v>
      </c>
    </row>
    <row r="50">
      <c r="J50" s="9" t="s">
        <v>100</v>
      </c>
      <c r="K50" s="10">
        <v>1.0</v>
      </c>
    </row>
    <row r="51">
      <c r="J51" s="9" t="s">
        <v>48</v>
      </c>
      <c r="K51" s="10">
        <v>2.0</v>
      </c>
    </row>
    <row r="52">
      <c r="J52" s="9" t="s">
        <v>14</v>
      </c>
      <c r="K52" s="10">
        <v>1.0</v>
      </c>
    </row>
    <row r="53">
      <c r="J53" s="9" t="s">
        <v>207</v>
      </c>
      <c r="K53" s="10">
        <v>1.0</v>
      </c>
    </row>
    <row r="54">
      <c r="J54" s="9" t="s">
        <v>28</v>
      </c>
      <c r="K54" s="10">
        <v>2.0</v>
      </c>
    </row>
    <row r="55">
      <c r="J55" s="9" t="s">
        <v>137</v>
      </c>
      <c r="K55" s="10">
        <v>1.0</v>
      </c>
    </row>
    <row r="56">
      <c r="J56" s="9" t="s">
        <v>87</v>
      </c>
      <c r="K56" s="10">
        <v>1.0</v>
      </c>
    </row>
    <row r="57">
      <c r="J57" s="9" t="s">
        <v>147</v>
      </c>
      <c r="K57" s="10">
        <v>1.0</v>
      </c>
    </row>
  </sheetData>
  <autoFilter ref="$A$1:$K$57"/>
  <mergeCells count="1">
    <mergeCell ref="A1:I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197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'29.09.25'!H3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1.0</v>
      </c>
    </row>
    <row r="4">
      <c r="A4" s="6" t="s">
        <v>11</v>
      </c>
      <c r="B4" s="7">
        <f>'29.09.25'!H4</f>
        <v>4</v>
      </c>
      <c r="C4" s="11">
        <v>1.0</v>
      </c>
      <c r="D4" s="8">
        <f t="shared" si="1"/>
        <v>5</v>
      </c>
      <c r="E4" s="8">
        <f>IFERROR(VLOOKUP("HUMITA DOÑA FRESIA C/AJI DE GALLINA",J:K,2,FALSE),"0")</f>
        <v>3</v>
      </c>
      <c r="F4" s="12"/>
      <c r="G4" s="24"/>
      <c r="H4" s="8">
        <f t="shared" si="2"/>
        <v>2</v>
      </c>
      <c r="I4" s="11"/>
      <c r="J4" s="9" t="s">
        <v>85</v>
      </c>
      <c r="K4" s="10">
        <v>1.0</v>
      </c>
    </row>
    <row r="5">
      <c r="A5" s="6" t="s">
        <v>13</v>
      </c>
      <c r="B5" s="7">
        <f>'29.09.25'!H5</f>
        <v>3</v>
      </c>
      <c r="C5" s="11"/>
      <c r="D5" s="8">
        <f t="shared" si="1"/>
        <v>3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1</v>
      </c>
      <c r="I5" s="11"/>
      <c r="J5" s="9" t="s">
        <v>20</v>
      </c>
      <c r="K5" s="10">
        <v>3.0</v>
      </c>
    </row>
    <row r="6">
      <c r="A6" s="6" t="s">
        <v>16</v>
      </c>
      <c r="B6" s="7">
        <f>'29.09.25'!H6</f>
        <v>7</v>
      </c>
      <c r="C6" s="11"/>
      <c r="D6" s="8">
        <f t="shared" si="1"/>
        <v>7</v>
      </c>
      <c r="E6" s="8">
        <f>IFERROR(VLOOKUP("SANGRECITA C/YUCA",J:K,2,FALSE),"0")</f>
        <v>3</v>
      </c>
      <c r="F6" s="12"/>
      <c r="G6" s="12"/>
      <c r="H6" s="8">
        <f t="shared" si="2"/>
        <v>4</v>
      </c>
      <c r="I6" s="7"/>
      <c r="J6" s="9" t="s">
        <v>26</v>
      </c>
      <c r="K6" s="10">
        <v>4.0</v>
      </c>
    </row>
    <row r="7">
      <c r="A7" s="6" t="s">
        <v>10</v>
      </c>
      <c r="B7" s="7">
        <f>'29.09.25'!H7</f>
        <v>6.5</v>
      </c>
      <c r="C7" s="11"/>
      <c r="D7" s="8">
        <f t="shared" si="1"/>
        <v>6.5</v>
      </c>
      <c r="E7" s="8">
        <f>IFERROR(VLOOKUP("HUMITA DOÑA FRESIA C/AJI DE GALLINA", J:K,2, FALSE)/2, 0) + IFERROR(VLOOKUP("AJI DE GALLINA",J:K,2, FALSE), 0)</f>
        <v>2.5</v>
      </c>
      <c r="F7" s="12"/>
      <c r="G7" s="24"/>
      <c r="H7" s="8">
        <f t="shared" si="2"/>
        <v>4</v>
      </c>
      <c r="I7" s="11"/>
      <c r="J7" s="9" t="s">
        <v>28</v>
      </c>
      <c r="K7" s="10">
        <v>3.0</v>
      </c>
    </row>
    <row r="8">
      <c r="A8" s="6" t="s">
        <v>19</v>
      </c>
      <c r="B8" s="7">
        <f>'29.09.25'!H8</f>
        <v>2</v>
      </c>
      <c r="C8" s="11"/>
      <c r="D8" s="8">
        <f t="shared" si="1"/>
        <v>2</v>
      </c>
      <c r="E8" s="8">
        <f>IFERROR(VLOOKUP("MOLLEJITAS GUISADAS",J:K,2,FALSE),"0")+IFERROR(VLOOKUP("PIQUEO DOÑA FRESIA",J:K,2,FALSE),0)</f>
        <v>1</v>
      </c>
      <c r="F8" s="12"/>
      <c r="G8" s="24">
        <v>1.0</v>
      </c>
      <c r="H8" s="8">
        <f t="shared" si="2"/>
        <v>0</v>
      </c>
      <c r="I8" s="11" t="s">
        <v>199</v>
      </c>
      <c r="J8" s="9" t="s">
        <v>112</v>
      </c>
      <c r="K8" s="10">
        <v>3.0</v>
      </c>
    </row>
    <row r="9">
      <c r="A9" s="6" t="s">
        <v>21</v>
      </c>
      <c r="B9" s="7">
        <f>'29.09.25'!H9</f>
        <v>6</v>
      </c>
      <c r="C9" s="11">
        <v>5.0</v>
      </c>
      <c r="D9" s="8">
        <f t="shared" si="1"/>
        <v>11</v>
      </c>
      <c r="E9" s="8">
        <f>IFERROR(VLOOKUP("1/2 PATITA EN FIAMBRE",J:K,2, FALSE)/2, 0) + IFERROR(VLOOKUP("PATITA EN FIAMBRE",J:K, 2, FALSE), 0)</f>
        <v>3</v>
      </c>
      <c r="F9" s="12"/>
      <c r="G9" s="24"/>
      <c r="H9" s="8">
        <f t="shared" si="2"/>
        <v>8</v>
      </c>
      <c r="I9" s="11"/>
      <c r="J9" s="9" t="s">
        <v>32</v>
      </c>
      <c r="K9" s="10">
        <v>4.0</v>
      </c>
    </row>
    <row r="10">
      <c r="A10" s="6" t="s">
        <v>23</v>
      </c>
      <c r="B10" s="7">
        <f>'29.09.25'!H10</f>
        <v>3</v>
      </c>
      <c r="C10" s="11">
        <v>5.0</v>
      </c>
      <c r="D10" s="8">
        <f t="shared" si="1"/>
        <v>8</v>
      </c>
      <c r="E10" s="8">
        <f>IFERROR(VLOOKUP("CECINAS DE LOMO C/YUCA",J:K,2,FALSE),"0")+IFERROR(VLOOKUP("PIQUEO DOÑA FRESIA",J:K,2,FALSE)/2,0)</f>
        <v>3.5</v>
      </c>
      <c r="F10" s="12"/>
      <c r="G10" s="24"/>
      <c r="H10" s="8">
        <f t="shared" si="2"/>
        <v>4.5</v>
      </c>
      <c r="I10" s="11"/>
      <c r="J10" s="9" t="s">
        <v>187</v>
      </c>
      <c r="K10" s="10">
        <v>2.0</v>
      </c>
    </row>
    <row r="11">
      <c r="A11" s="6" t="s">
        <v>25</v>
      </c>
      <c r="B11" s="7">
        <f>'29.09.25'!H11</f>
        <v>4</v>
      </c>
      <c r="C11" s="11">
        <v>5.0</v>
      </c>
      <c r="D11" s="8">
        <f t="shared" si="1"/>
        <v>9</v>
      </c>
      <c r="E11" s="18">
        <f>IFERROR(VLOOKUP("CARNE DE CERDO ADOBADA",J:K,2,FALSE),0)</f>
        <v>3</v>
      </c>
      <c r="F11" s="12"/>
      <c r="G11" s="12"/>
      <c r="H11" s="8">
        <f t="shared" si="2"/>
        <v>6</v>
      </c>
      <c r="I11" s="7"/>
      <c r="J11" s="9" t="s">
        <v>92</v>
      </c>
      <c r="K11" s="10">
        <v>1.0</v>
      </c>
    </row>
    <row r="12">
      <c r="A12" s="6" t="s">
        <v>27</v>
      </c>
      <c r="B12" s="7">
        <f>'29.09.25'!H12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154</v>
      </c>
      <c r="K12" s="10">
        <v>1.0</v>
      </c>
    </row>
    <row r="13">
      <c r="A13" s="6" t="s">
        <v>29</v>
      </c>
      <c r="B13" s="7">
        <f>'29.09.25'!H13</f>
        <v>5</v>
      </c>
      <c r="C13" s="11"/>
      <c r="D13" s="19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40</v>
      </c>
      <c r="K13" s="10">
        <v>2.0</v>
      </c>
    </row>
    <row r="14">
      <c r="A14" s="6" t="s">
        <v>31</v>
      </c>
      <c r="B14" s="7">
        <f>'29.09.25'!H14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179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100</v>
      </c>
      <c r="K15" s="10">
        <v>1.0</v>
      </c>
    </row>
    <row r="16">
      <c r="A16" s="6" t="s">
        <v>35</v>
      </c>
      <c r="B16" s="7">
        <f>'29.09.25'!H16</f>
        <v>13</v>
      </c>
      <c r="C16" s="24">
        <v>20.0</v>
      </c>
      <c r="D16" s="25">
        <f t="shared" ref="D16:D24" si="4">B16+C16</f>
        <v>33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30</v>
      </c>
      <c r="I16" s="7"/>
      <c r="J16" s="9" t="s">
        <v>147</v>
      </c>
      <c r="K16" s="10">
        <v>1.0</v>
      </c>
    </row>
    <row r="17">
      <c r="A17" s="6" t="s">
        <v>37</v>
      </c>
      <c r="B17" s="7">
        <f>'29.09.25'!H17</f>
        <v>10</v>
      </c>
      <c r="C17" s="24"/>
      <c r="D17" s="19">
        <f t="shared" si="4"/>
        <v>10</v>
      </c>
      <c r="E17" s="25">
        <f>IFERROR(VLOOKUP("AJIACO DE CUY(1/2 CUY) C/ARROZ",J:K,2,FALSE),"0")</f>
        <v>1</v>
      </c>
      <c r="F17" s="20"/>
      <c r="G17" s="24"/>
      <c r="H17" s="8">
        <f t="shared" si="5"/>
        <v>9</v>
      </c>
      <c r="I17" s="11"/>
      <c r="J17" s="9" t="s">
        <v>52</v>
      </c>
      <c r="K17" s="10">
        <v>3.0</v>
      </c>
    </row>
    <row r="18">
      <c r="A18" s="6" t="s">
        <v>39</v>
      </c>
      <c r="B18" s="7">
        <f>'29.09.25'!H18</f>
        <v>4</v>
      </c>
      <c r="C18" s="24"/>
      <c r="D18" s="19">
        <f t="shared" si="4"/>
        <v>4</v>
      </c>
      <c r="E18" s="25">
        <f>IFERROR(VLOOKUP("ALBONDIGA CON ARROZ",J:K,2,FALSE),"0")</f>
        <v>1</v>
      </c>
      <c r="F18" s="20"/>
      <c r="G18" s="12"/>
      <c r="H18" s="8">
        <f t="shared" si="5"/>
        <v>3</v>
      </c>
      <c r="I18" s="7"/>
      <c r="J18" s="9" t="s">
        <v>54</v>
      </c>
      <c r="K18" s="10">
        <v>2.0</v>
      </c>
    </row>
    <row r="19">
      <c r="A19" s="6" t="s">
        <v>41</v>
      </c>
      <c r="B19" s="7">
        <f>'29.09.25'!H19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0</v>
      </c>
      <c r="F19" s="20"/>
      <c r="G19" s="24">
        <v>10.0</v>
      </c>
      <c r="H19" s="8">
        <f t="shared" si="5"/>
        <v>0</v>
      </c>
      <c r="I19" s="11" t="s">
        <v>208</v>
      </c>
      <c r="J19" s="9" t="s">
        <v>22</v>
      </c>
      <c r="K19" s="10">
        <v>2.0</v>
      </c>
    </row>
    <row r="20">
      <c r="A20" s="6" t="s">
        <v>43</v>
      </c>
      <c r="B20" s="7">
        <f>'29.09.25'!H20</f>
        <v>45</v>
      </c>
      <c r="C20" s="24">
        <v>10.0</v>
      </c>
      <c r="D20" s="19">
        <f t="shared" si="4"/>
        <v>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10</v>
      </c>
      <c r="F20" s="20"/>
      <c r="G20" s="24">
        <v>10.0</v>
      </c>
      <c r="H20" s="8">
        <f t="shared" si="5"/>
        <v>35</v>
      </c>
      <c r="I20" s="11" t="s">
        <v>124</v>
      </c>
      <c r="J20" s="9" t="s">
        <v>118</v>
      </c>
      <c r="K20" s="10">
        <v>1.0</v>
      </c>
    </row>
    <row r="21">
      <c r="A21" s="6" t="s">
        <v>26</v>
      </c>
      <c r="B21" s="7" t="str">
        <f>'29.09.25'!H21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13</v>
      </c>
      <c r="K21" s="10">
        <v>2.0</v>
      </c>
    </row>
    <row r="22">
      <c r="A22" s="6" t="s">
        <v>46</v>
      </c>
      <c r="B22" s="7">
        <f>'29.09.25'!H22</f>
        <v>24</v>
      </c>
      <c r="C22" s="24">
        <v>10.0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24">
        <v>2.0</v>
      </c>
      <c r="H22" s="8">
        <f t="shared" ref="H22:H24" si="6">D22-E22-F22-G22</f>
        <v>23</v>
      </c>
      <c r="I22" s="11" t="s">
        <v>209</v>
      </c>
      <c r="J22" s="9" t="s">
        <v>59</v>
      </c>
      <c r="K22" s="10">
        <v>3.0</v>
      </c>
    </row>
    <row r="23">
      <c r="A23" s="6" t="s">
        <v>49</v>
      </c>
      <c r="B23" s="7">
        <f>'29.09.25'!H23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61</v>
      </c>
      <c r="K23" s="10">
        <v>1.0</v>
      </c>
    </row>
    <row r="24">
      <c r="A24" s="6" t="s">
        <v>51</v>
      </c>
      <c r="B24" s="7">
        <f>'29.09.25'!H24</f>
        <v>5</v>
      </c>
      <c r="C24" s="24"/>
      <c r="D24" s="19">
        <f t="shared" si="4"/>
        <v>5</v>
      </c>
      <c r="E24" s="25" t="str">
        <f>IFERROR(VLOOKUP("CORVINA GUISADA C/E CHOCLO",J:K,2,FALSE),"0")</f>
        <v>0</v>
      </c>
      <c r="F24" s="20"/>
      <c r="G24" s="24"/>
      <c r="H24" s="8">
        <f t="shared" si="6"/>
        <v>5</v>
      </c>
      <c r="I24" s="11"/>
      <c r="J24" s="9" t="s">
        <v>63</v>
      </c>
      <c r="K24" s="10">
        <v>3.0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69</v>
      </c>
      <c r="K25" s="10">
        <v>1.0</v>
      </c>
    </row>
    <row r="26">
      <c r="A26" s="6" t="s">
        <v>55</v>
      </c>
      <c r="B26" s="7">
        <f>'29.09.25'!H26</f>
        <v>2.5</v>
      </c>
      <c r="C26" s="28">
        <v>5.0</v>
      </c>
      <c r="D26" s="19">
        <f t="shared" ref="D26:D39" si="7">B26+C26</f>
        <v>7.5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</v>
      </c>
      <c r="F26" s="12"/>
      <c r="G26" s="12"/>
      <c r="H26" s="8">
        <f t="shared" ref="H26:H31" si="8">D26-E26-F26-G26</f>
        <v>5.5</v>
      </c>
      <c r="I26" s="7"/>
      <c r="J26" s="9" t="s">
        <v>135</v>
      </c>
      <c r="K26" s="10">
        <v>1.0</v>
      </c>
    </row>
    <row r="27">
      <c r="A27" s="6" t="s">
        <v>57</v>
      </c>
      <c r="B27" s="7">
        <f>'29.09.25'!H27</f>
        <v>0</v>
      </c>
      <c r="C27" s="28">
        <v>8.0</v>
      </c>
      <c r="D27" s="19">
        <f t="shared" si="7"/>
        <v>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12"/>
      <c r="H27" s="8">
        <f t="shared" si="8"/>
        <v>5</v>
      </c>
      <c r="I27" s="7"/>
      <c r="J27" s="9" t="s">
        <v>171</v>
      </c>
      <c r="K27" s="10">
        <v>1.0</v>
      </c>
    </row>
    <row r="28">
      <c r="A28" s="6" t="s">
        <v>58</v>
      </c>
      <c r="B28" s="7">
        <f>'29.09.25'!H28</f>
        <v>0</v>
      </c>
      <c r="C28" s="28">
        <v>10.0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>
        <v>3.0</v>
      </c>
      <c r="H28" s="8">
        <f t="shared" si="8"/>
        <v>7</v>
      </c>
      <c r="I28" s="11" t="s">
        <v>210</v>
      </c>
      <c r="J28" s="9" t="s">
        <v>12</v>
      </c>
      <c r="K28" s="10">
        <v>1.0</v>
      </c>
    </row>
    <row r="29">
      <c r="A29" s="6" t="s">
        <v>60</v>
      </c>
      <c r="B29" s="7">
        <f>'29.09.25'!H29</f>
        <v>3</v>
      </c>
      <c r="C29" s="28">
        <v>5.0</v>
      </c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3</v>
      </c>
      <c r="I29" s="7"/>
      <c r="J29" s="9" t="s">
        <v>138</v>
      </c>
      <c r="K29" s="10">
        <v>1.0</v>
      </c>
    </row>
    <row r="30">
      <c r="A30" s="6" t="s">
        <v>62</v>
      </c>
      <c r="B30" s="7">
        <f>'29.09.25'!H30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154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133</v>
      </c>
      <c r="K31" s="10">
        <v>1.0</v>
      </c>
    </row>
    <row r="32">
      <c r="A32" s="6" t="s">
        <v>66</v>
      </c>
      <c r="B32" s="7">
        <f>'29.09.25'!H32</f>
        <v>1</v>
      </c>
      <c r="C32" s="32">
        <v>15.0</v>
      </c>
      <c r="D32" s="19">
        <f t="shared" si="7"/>
        <v>16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19">
        <f t="shared" ref="H32:H38" si="9">B32+C32-E32</f>
        <v>9</v>
      </c>
      <c r="I32" s="7"/>
      <c r="J32" s="9" t="s">
        <v>73</v>
      </c>
      <c r="K32" s="10">
        <v>3.0</v>
      </c>
    </row>
    <row r="33">
      <c r="A33" s="6" t="s">
        <v>68</v>
      </c>
      <c r="B33" s="7">
        <f>'29.09.25'!H33</f>
        <v>7</v>
      </c>
      <c r="C33" s="32"/>
      <c r="D33" s="19">
        <f t="shared" si="7"/>
        <v>7</v>
      </c>
      <c r="E33" s="25">
        <f>IFERROR(VLOOKUP("CORVINA SUDADA",J:K,2,FALSE),0)+IFERROR(VLOOKUP("CHUPE DE CORVINA",J:K,2,FALSE),0)</f>
        <v>0</v>
      </c>
      <c r="F33" s="12"/>
      <c r="G33" s="12"/>
      <c r="H33" s="19">
        <f t="shared" si="9"/>
        <v>7</v>
      </c>
      <c r="I33" s="7"/>
    </row>
    <row r="34">
      <c r="A34" s="6" t="s">
        <v>70</v>
      </c>
      <c r="B34" s="7">
        <f>'29.09.25'!H34</f>
        <v>5</v>
      </c>
      <c r="C34" s="32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19">
        <f t="shared" si="9"/>
        <v>4</v>
      </c>
      <c r="I34" s="7"/>
    </row>
    <row r="35">
      <c r="A35" s="6" t="s">
        <v>72</v>
      </c>
      <c r="B35" s="7">
        <f>'29.09.25'!H35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19">
        <f t="shared" si="9"/>
        <v>0</v>
      </c>
      <c r="I35" s="7"/>
    </row>
    <row r="36">
      <c r="A36" s="6" t="s">
        <v>74</v>
      </c>
      <c r="B36" s="7">
        <f>'29.09.25'!H36</f>
        <v>19</v>
      </c>
      <c r="C36" s="32"/>
      <c r="D36" s="19">
        <f t="shared" si="7"/>
        <v>19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8">
        <v>2.0</v>
      </c>
      <c r="H36" s="19">
        <f t="shared" si="9"/>
        <v>17</v>
      </c>
      <c r="I36" s="11" t="s">
        <v>124</v>
      </c>
    </row>
    <row r="37">
      <c r="A37" s="6" t="s">
        <v>76</v>
      </c>
      <c r="B37" s="7">
        <f>'29.09.25'!H37</f>
        <v>5.5</v>
      </c>
      <c r="C37" s="32"/>
      <c r="D37" s="19">
        <f t="shared" si="7"/>
        <v>5.5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5.5</v>
      </c>
      <c r="I37" s="7"/>
    </row>
    <row r="38">
      <c r="A38" s="38" t="s">
        <v>78</v>
      </c>
      <c r="B38" s="7">
        <f>'29.09.25'!H38</f>
        <v>13</v>
      </c>
      <c r="C38" s="32"/>
      <c r="D38" s="19">
        <f t="shared" si="7"/>
        <v>13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13</v>
      </c>
      <c r="I38" s="7"/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</row>
    <row r="40">
      <c r="A40" s="6"/>
      <c r="B40" s="7" t="str">
        <f>'28.09.25'!H40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'28.09.25'!H41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'28.09.25'!H42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'28.09.25'!H43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 t="str">
        <f>'28.09.25'!H44</f>
        <v/>
      </c>
      <c r="C44" s="35"/>
      <c r="D44" s="19"/>
      <c r="E44" s="25"/>
      <c r="F44" s="20"/>
      <c r="G44" s="20"/>
      <c r="H44" s="8"/>
      <c r="I44" s="7"/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211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'30.09.25'!H3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3.0</v>
      </c>
    </row>
    <row r="4">
      <c r="A4" s="6" t="s">
        <v>11</v>
      </c>
      <c r="B4" s="7">
        <f>'30.09.25'!H4</f>
        <v>2</v>
      </c>
      <c r="C4" s="11"/>
      <c r="D4" s="8">
        <f t="shared" si="1"/>
        <v>2</v>
      </c>
      <c r="E4" s="8">
        <f>IFERROR(VLOOKUP("HUMITA DOÑA FRESIA C/AJI DE GALLINA",J:K,2,FALSE),"0")</f>
        <v>2</v>
      </c>
      <c r="F4" s="12"/>
      <c r="G4" s="12"/>
      <c r="H4" s="8">
        <f t="shared" si="2"/>
        <v>0</v>
      </c>
      <c r="I4" s="7"/>
      <c r="J4" s="9" t="s">
        <v>12</v>
      </c>
      <c r="K4" s="10">
        <v>2.0</v>
      </c>
    </row>
    <row r="5">
      <c r="A5" s="6" t="s">
        <v>13</v>
      </c>
      <c r="B5" s="7">
        <f>'30.09.25'!H5</f>
        <v>1</v>
      </c>
      <c r="C5" s="11">
        <v>5.0</v>
      </c>
      <c r="D5" s="8">
        <f t="shared" si="1"/>
        <v>6</v>
      </c>
      <c r="E5" s="8">
        <f>IFERROR(VLOOKUP(A$5,J:K,2,FALSE),0)+IFERROR(VLOOKUP("PIQUEO PERUANISIMO",J:K,2,FALSE),0)</f>
        <v>1</v>
      </c>
      <c r="F5" s="12"/>
      <c r="G5" s="24">
        <v>1.0</v>
      </c>
      <c r="H5" s="8">
        <f t="shared" si="2"/>
        <v>4</v>
      </c>
      <c r="I5" s="11" t="s">
        <v>212</v>
      </c>
      <c r="J5" s="9" t="s">
        <v>17</v>
      </c>
      <c r="K5" s="10">
        <v>4.0</v>
      </c>
    </row>
    <row r="6">
      <c r="A6" s="6" t="s">
        <v>16</v>
      </c>
      <c r="B6" s="7">
        <f>'30.09.25'!H6</f>
        <v>4</v>
      </c>
      <c r="C6" s="11">
        <v>6.0</v>
      </c>
      <c r="D6" s="8">
        <f t="shared" si="1"/>
        <v>10</v>
      </c>
      <c r="E6" s="8">
        <f>IFERROR(VLOOKUP("SANGRECITA C/YUCA",J:K,2,FALSE),"0")</f>
        <v>1</v>
      </c>
      <c r="F6" s="12"/>
      <c r="G6" s="24">
        <v>4.0</v>
      </c>
      <c r="H6" s="8">
        <f t="shared" si="2"/>
        <v>5</v>
      </c>
      <c r="I6" s="11" t="s">
        <v>213</v>
      </c>
      <c r="J6" s="9" t="s">
        <v>20</v>
      </c>
      <c r="K6" s="10">
        <v>2.0</v>
      </c>
    </row>
    <row r="7">
      <c r="A7" s="6" t="s">
        <v>10</v>
      </c>
      <c r="B7" s="7">
        <f>'30.09.25'!H7</f>
        <v>4</v>
      </c>
      <c r="C7" s="11">
        <v>4.0</v>
      </c>
      <c r="D7" s="8">
        <f t="shared" si="1"/>
        <v>8</v>
      </c>
      <c r="E7" s="8">
        <f>IFERROR(VLOOKUP("HUMITA DOÑA FRESIA C/AJI DE GALLINA", J:K,2, FALSE)/2, 0) + IFERROR(VLOOKUP("AJI DE GALLINA",J:K,2, FALSE), 0)</f>
        <v>4</v>
      </c>
      <c r="F7" s="12"/>
      <c r="G7" s="24">
        <v>2.0</v>
      </c>
      <c r="H7" s="8">
        <f t="shared" si="2"/>
        <v>2</v>
      </c>
      <c r="I7" s="11" t="s">
        <v>198</v>
      </c>
      <c r="J7" s="9" t="s">
        <v>24</v>
      </c>
      <c r="K7" s="10">
        <v>3.0</v>
      </c>
    </row>
    <row r="8">
      <c r="A8" s="6" t="s">
        <v>19</v>
      </c>
      <c r="B8" s="7">
        <f>'30.09.25'!H8</f>
        <v>0</v>
      </c>
      <c r="C8" s="11">
        <v>4.0</v>
      </c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4</v>
      </c>
      <c r="I8" s="11"/>
      <c r="J8" s="9" t="s">
        <v>26</v>
      </c>
      <c r="K8" s="10">
        <v>1.0</v>
      </c>
    </row>
    <row r="9">
      <c r="A9" s="6" t="s">
        <v>21</v>
      </c>
      <c r="B9" s="7">
        <f>'30.09.25'!H9</f>
        <v>8</v>
      </c>
      <c r="C9" s="11"/>
      <c r="D9" s="8">
        <f t="shared" si="1"/>
        <v>8</v>
      </c>
      <c r="E9" s="8">
        <f>IFERROR(VLOOKUP("1/2 PATITA EN FIAMBRE",J:K,2, FALSE)/2, 0) + IFERROR(VLOOKUP("PATITA EN FIAMBRE",J:K, 2, FALSE), 0)</f>
        <v>1</v>
      </c>
      <c r="F9" s="12"/>
      <c r="G9" s="24">
        <v>1.0</v>
      </c>
      <c r="H9" s="8">
        <f t="shared" si="2"/>
        <v>6</v>
      </c>
      <c r="I9" s="11" t="s">
        <v>214</v>
      </c>
      <c r="J9" s="9" t="s">
        <v>28</v>
      </c>
      <c r="K9" s="10">
        <v>1.0</v>
      </c>
    </row>
    <row r="10">
      <c r="A10" s="6" t="s">
        <v>23</v>
      </c>
      <c r="B10" s="7">
        <f>'30.09.25'!H10</f>
        <v>4.5</v>
      </c>
      <c r="C10" s="11"/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4.5</v>
      </c>
      <c r="I10" s="11"/>
      <c r="J10" s="9" t="s">
        <v>108</v>
      </c>
      <c r="K10" s="10">
        <v>5.0</v>
      </c>
    </row>
    <row r="11">
      <c r="A11" s="6" t="s">
        <v>25</v>
      </c>
      <c r="B11" s="7">
        <f>'30.09.25'!H11</f>
        <v>6</v>
      </c>
      <c r="C11" s="11"/>
      <c r="D11" s="8">
        <f t="shared" si="1"/>
        <v>6</v>
      </c>
      <c r="E11" s="18">
        <f>IFERROR(VLOOKUP("CARNE DE CERDO ADOBADA",J:K,2,FALSE),0)</f>
        <v>1</v>
      </c>
      <c r="F11" s="12"/>
      <c r="G11" s="12"/>
      <c r="H11" s="8">
        <f t="shared" si="2"/>
        <v>5</v>
      </c>
      <c r="I11" s="7"/>
      <c r="J11" s="9" t="s">
        <v>32</v>
      </c>
      <c r="K11" s="10">
        <v>4.0</v>
      </c>
    </row>
    <row r="12">
      <c r="A12" s="6" t="s">
        <v>27</v>
      </c>
      <c r="B12" s="7">
        <f>'30.09.25'!H12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187</v>
      </c>
      <c r="K12" s="10">
        <v>1.0</v>
      </c>
    </row>
    <row r="13">
      <c r="A13" s="6" t="s">
        <v>29</v>
      </c>
      <c r="B13" s="7">
        <f>'30.09.25'!H13</f>
        <v>5</v>
      </c>
      <c r="C13" s="11"/>
      <c r="D13" s="19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125</v>
      </c>
      <c r="K13" s="10">
        <v>1.0</v>
      </c>
    </row>
    <row r="14">
      <c r="A14" s="6" t="s">
        <v>31</v>
      </c>
      <c r="B14" s="7">
        <f>'30.09.25'!H14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215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92</v>
      </c>
      <c r="K15" s="10">
        <v>1.0</v>
      </c>
    </row>
    <row r="16">
      <c r="A16" s="6" t="s">
        <v>35</v>
      </c>
      <c r="B16" s="7">
        <f>'30.09.25'!H16</f>
        <v>30</v>
      </c>
      <c r="C16" s="24"/>
      <c r="D16" s="25">
        <f t="shared" ref="D16:D20" si="4">B16+C16</f>
        <v>30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26</v>
      </c>
      <c r="I16" s="7"/>
      <c r="J16" s="9" t="s">
        <v>154</v>
      </c>
      <c r="K16" s="10">
        <v>1.0</v>
      </c>
    </row>
    <row r="17">
      <c r="A17" s="6" t="s">
        <v>37</v>
      </c>
      <c r="B17" s="7">
        <f>'30.09.25'!H17</f>
        <v>9</v>
      </c>
      <c r="C17" s="24"/>
      <c r="D17" s="19">
        <f t="shared" si="4"/>
        <v>9</v>
      </c>
      <c r="E17" s="25">
        <f>IFERROR(VLOOKUP("AJIACO DE CUY(1/2 CUY) C/ARROZ",J:K,2,FALSE),"0")</f>
        <v>2</v>
      </c>
      <c r="F17" s="20"/>
      <c r="G17" s="24"/>
      <c r="H17" s="8">
        <f t="shared" si="5"/>
        <v>7</v>
      </c>
      <c r="I17" s="11"/>
      <c r="J17" s="9" t="s">
        <v>44</v>
      </c>
      <c r="K17" s="10">
        <v>4.0</v>
      </c>
    </row>
    <row r="18">
      <c r="A18" s="6" t="s">
        <v>39</v>
      </c>
      <c r="B18" s="7">
        <f>'30.09.25'!H18</f>
        <v>3</v>
      </c>
      <c r="C18" s="24"/>
      <c r="D18" s="19">
        <f t="shared" si="4"/>
        <v>3</v>
      </c>
      <c r="E18" s="25">
        <f>IFERROR(VLOOKUP("ALBONDIGA CON ARROZ",J:K,2,FALSE),"0")</f>
        <v>1</v>
      </c>
      <c r="F18" s="20"/>
      <c r="G18" s="12"/>
      <c r="H18" s="8">
        <f t="shared" si="5"/>
        <v>2</v>
      </c>
      <c r="I18" s="7"/>
      <c r="J18" s="9" t="s">
        <v>147</v>
      </c>
      <c r="K18" s="10">
        <v>1.0</v>
      </c>
    </row>
    <row r="19">
      <c r="A19" s="6" t="s">
        <v>41</v>
      </c>
      <c r="B19" s="7">
        <f>'30.09.25'!H19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8</v>
      </c>
      <c r="F19" s="20"/>
      <c r="G19" s="24">
        <v>2.0</v>
      </c>
      <c r="H19" s="8">
        <f t="shared" si="5"/>
        <v>0</v>
      </c>
      <c r="I19" s="11" t="s">
        <v>216</v>
      </c>
      <c r="J19" s="9" t="s">
        <v>81</v>
      </c>
      <c r="K19" s="10">
        <v>1.0</v>
      </c>
    </row>
    <row r="20">
      <c r="A20" s="6" t="s">
        <v>43</v>
      </c>
      <c r="B20" s="7">
        <f>'30.09.25'!H20</f>
        <v>35</v>
      </c>
      <c r="C20" s="24"/>
      <c r="D20" s="19">
        <f t="shared" si="4"/>
        <v>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7</v>
      </c>
      <c r="F20" s="20"/>
      <c r="G20" s="24"/>
      <c r="H20" s="8">
        <f t="shared" si="5"/>
        <v>28</v>
      </c>
      <c r="I20" s="7"/>
      <c r="J20" s="9" t="s">
        <v>18</v>
      </c>
      <c r="K20" s="10">
        <v>2.0</v>
      </c>
    </row>
    <row r="21">
      <c r="A21" s="6" t="s">
        <v>26</v>
      </c>
      <c r="B21" s="7" t="str">
        <f>'30.09.25'!H21</f>
        <v/>
      </c>
      <c r="C21" s="24"/>
      <c r="D21" s="19"/>
      <c r="E21" s="20"/>
      <c r="F21" s="20"/>
      <c r="G21" s="12"/>
      <c r="H21" s="7"/>
      <c r="I21" s="7"/>
      <c r="J21" s="9" t="s">
        <v>217</v>
      </c>
      <c r="K21" s="10">
        <v>2.0</v>
      </c>
    </row>
    <row r="22">
      <c r="A22" s="6" t="s">
        <v>46</v>
      </c>
      <c r="B22" s="7">
        <f>'30.09.25'!H22</f>
        <v>23</v>
      </c>
      <c r="C22" s="24"/>
      <c r="D22" s="19">
        <f t="shared" ref="D22:D24" si="6">B22+C22</f>
        <v>23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7">D22-E22-F22-G22</f>
        <v>23</v>
      </c>
      <c r="I22" s="7"/>
      <c r="J22" s="9" t="s">
        <v>133</v>
      </c>
      <c r="K22" s="10">
        <v>3.0</v>
      </c>
    </row>
    <row r="23">
      <c r="A23" s="6" t="s">
        <v>49</v>
      </c>
      <c r="B23" s="7">
        <f>'30.09.25'!H23</f>
        <v>0</v>
      </c>
      <c r="C23" s="24"/>
      <c r="D23" s="19">
        <f t="shared" si="6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7"/>
        <v>0</v>
      </c>
      <c r="I23" s="7"/>
      <c r="J23" s="9" t="s">
        <v>73</v>
      </c>
      <c r="K23" s="10">
        <v>1.0</v>
      </c>
    </row>
    <row r="24">
      <c r="A24" s="6" t="s">
        <v>51</v>
      </c>
      <c r="B24" s="7">
        <f>'30.09.25'!H24</f>
        <v>5</v>
      </c>
      <c r="C24" s="24"/>
      <c r="D24" s="19">
        <f t="shared" si="6"/>
        <v>5</v>
      </c>
      <c r="E24" s="25">
        <f>IFERROR(VLOOKUP("CORVINA GUISADA C/E CHOCLO",J:K,2,FALSE),"0")</f>
        <v>2</v>
      </c>
      <c r="F24" s="20"/>
      <c r="G24" s="24">
        <v>1.0</v>
      </c>
      <c r="H24" s="8">
        <f t="shared" si="7"/>
        <v>2</v>
      </c>
      <c r="I24" s="11" t="s">
        <v>218</v>
      </c>
      <c r="J24" s="9" t="s">
        <v>75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79</v>
      </c>
      <c r="K25" s="10">
        <v>2.0</v>
      </c>
    </row>
    <row r="26">
      <c r="A26" s="6" t="s">
        <v>55</v>
      </c>
      <c r="B26" s="7">
        <f>'30.09.25'!H26</f>
        <v>5.5</v>
      </c>
      <c r="C26" s="28">
        <v>5.0</v>
      </c>
      <c r="D26" s="19">
        <f t="shared" ref="D26:D38" si="8">B26+C26</f>
        <v>10.5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</v>
      </c>
      <c r="F26" s="12"/>
      <c r="G26" s="12"/>
      <c r="H26" s="8">
        <f t="shared" ref="H26:H30" si="9">D26-E26-F26-G26</f>
        <v>7.5</v>
      </c>
      <c r="I26" s="7"/>
      <c r="J26" s="9" t="s">
        <v>219</v>
      </c>
      <c r="K26" s="10">
        <v>1.0</v>
      </c>
    </row>
    <row r="27">
      <c r="A27" s="6" t="s">
        <v>57</v>
      </c>
      <c r="B27" s="7">
        <f>'30.09.25'!H27</f>
        <v>5</v>
      </c>
      <c r="C27" s="28">
        <v>5.0</v>
      </c>
      <c r="D27" s="19">
        <f t="shared" si="8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12"/>
      <c r="H27" s="8">
        <f t="shared" si="9"/>
        <v>8</v>
      </c>
      <c r="I27" s="7"/>
      <c r="J27" s="9" t="s">
        <v>179</v>
      </c>
      <c r="K27" s="10">
        <v>2.0</v>
      </c>
    </row>
    <row r="28">
      <c r="A28" s="6" t="s">
        <v>58</v>
      </c>
      <c r="B28" s="7">
        <f>'30.09.25'!H28</f>
        <v>7</v>
      </c>
      <c r="C28" s="28"/>
      <c r="D28" s="19">
        <f t="shared" si="8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9"/>
        <v>6</v>
      </c>
      <c r="I28" s="7"/>
      <c r="J28" s="9" t="s">
        <v>85</v>
      </c>
      <c r="K28" s="10">
        <v>1.0</v>
      </c>
    </row>
    <row r="29">
      <c r="A29" s="6" t="s">
        <v>60</v>
      </c>
      <c r="B29" s="7">
        <f>'30.09.25'!H29</f>
        <v>3</v>
      </c>
      <c r="C29" s="28">
        <v>5.0</v>
      </c>
      <c r="D29" s="19">
        <f t="shared" si="8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9"/>
        <v>8</v>
      </c>
      <c r="I29" s="7"/>
      <c r="J29" s="9" t="s">
        <v>34</v>
      </c>
      <c r="K29" s="10">
        <v>2.0</v>
      </c>
    </row>
    <row r="30">
      <c r="A30" s="6" t="s">
        <v>62</v>
      </c>
      <c r="B30" s="7">
        <f>'30.09.25'!H30</f>
        <v>0</v>
      </c>
      <c r="C30" s="28"/>
      <c r="D30" s="19">
        <f t="shared" si="8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9"/>
        <v>0</v>
      </c>
      <c r="I30" s="7"/>
      <c r="J30" s="9" t="s">
        <v>40</v>
      </c>
      <c r="K30" s="10">
        <v>1.0</v>
      </c>
    </row>
    <row r="31">
      <c r="A31" s="29" t="s">
        <v>64</v>
      </c>
      <c r="B31" s="22"/>
      <c r="C31" s="22"/>
      <c r="D31" s="30">
        <f t="shared" si="8"/>
        <v>0</v>
      </c>
      <c r="E31" s="22"/>
      <c r="F31" s="23"/>
      <c r="G31" s="23"/>
      <c r="H31" s="23"/>
      <c r="I31" s="23"/>
      <c r="J31" s="9" t="s">
        <v>54</v>
      </c>
      <c r="K31" s="10">
        <v>2.0</v>
      </c>
    </row>
    <row r="32">
      <c r="A32" s="6" t="s">
        <v>66</v>
      </c>
      <c r="B32" s="7">
        <f>'30.09.25'!H32</f>
        <v>9</v>
      </c>
      <c r="C32" s="32">
        <v>15.0</v>
      </c>
      <c r="D32" s="19">
        <f t="shared" si="8"/>
        <v>24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ref="H32:H38" si="10">D32-E32-F32-G32</f>
        <v>14</v>
      </c>
      <c r="I32" s="7"/>
      <c r="J32" s="9" t="s">
        <v>92</v>
      </c>
      <c r="K32" s="10">
        <v>2.0</v>
      </c>
    </row>
    <row r="33">
      <c r="A33" s="6" t="s">
        <v>68</v>
      </c>
      <c r="B33" s="7">
        <f>'30.09.25'!H33</f>
        <v>7</v>
      </c>
      <c r="C33" s="32"/>
      <c r="D33" s="19">
        <f t="shared" si="8"/>
        <v>7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10"/>
        <v>7</v>
      </c>
      <c r="I33" s="7"/>
      <c r="J33" s="9" t="s">
        <v>13</v>
      </c>
      <c r="K33" s="10">
        <v>1.0</v>
      </c>
    </row>
    <row r="34">
      <c r="A34" s="6" t="s">
        <v>70</v>
      </c>
      <c r="B34" s="7">
        <f>'30.09.25'!H34</f>
        <v>4</v>
      </c>
      <c r="C34" s="32">
        <v>20.0</v>
      </c>
      <c r="D34" s="19">
        <f t="shared" si="8"/>
        <v>24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10"/>
        <v>24</v>
      </c>
      <c r="I34" s="7"/>
      <c r="J34" s="9" t="s">
        <v>59</v>
      </c>
      <c r="K34" s="10">
        <v>1.0</v>
      </c>
    </row>
    <row r="35">
      <c r="A35" s="6" t="s">
        <v>72</v>
      </c>
      <c r="B35" s="7">
        <f>'30.09.25'!H35</f>
        <v>0</v>
      </c>
      <c r="C35" s="32"/>
      <c r="D35" s="19">
        <f t="shared" si="8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10"/>
        <v>0</v>
      </c>
      <c r="I35" s="7"/>
    </row>
    <row r="36">
      <c r="A36" s="6" t="s">
        <v>74</v>
      </c>
      <c r="B36" s="7">
        <f>'30.09.25'!H36</f>
        <v>17</v>
      </c>
      <c r="C36" s="32">
        <v>10.0</v>
      </c>
      <c r="D36" s="19">
        <f t="shared" si="8"/>
        <v>27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8">
        <f t="shared" si="10"/>
        <v>25</v>
      </c>
      <c r="I36" s="7"/>
    </row>
    <row r="37">
      <c r="A37" s="6" t="s">
        <v>76</v>
      </c>
      <c r="B37" s="7">
        <f>'30.09.25'!H37</f>
        <v>5.5</v>
      </c>
      <c r="C37" s="32"/>
      <c r="D37" s="19">
        <f t="shared" si="8"/>
        <v>5.5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37" s="20"/>
      <c r="G37" s="20"/>
      <c r="H37" s="8">
        <f t="shared" si="10"/>
        <v>0.5</v>
      </c>
      <c r="I37" s="7"/>
    </row>
    <row r="38">
      <c r="A38" s="38" t="s">
        <v>78</v>
      </c>
      <c r="B38" s="7">
        <f>'30.09.25'!H38</f>
        <v>13</v>
      </c>
      <c r="C38" s="32"/>
      <c r="D38" s="19">
        <f t="shared" si="8"/>
        <v>13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8">
        <f t="shared" si="10"/>
        <v>13</v>
      </c>
      <c r="I38" s="7"/>
    </row>
    <row r="39">
      <c r="A39" s="29"/>
      <c r="B39" s="22"/>
      <c r="C39" s="22"/>
      <c r="D39" s="30"/>
      <c r="E39" s="22"/>
      <c r="F39" s="23"/>
      <c r="G39" s="23"/>
      <c r="H39" s="23"/>
      <c r="I39" s="23"/>
    </row>
    <row r="40">
      <c r="A40" s="6"/>
      <c r="B40" s="7" t="str">
        <f>'28.09.25'!H40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'28.09.25'!H41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'28.09.25'!H42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'28.09.25'!H43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 t="str">
        <f>'28.09.25'!H44</f>
        <v/>
      </c>
      <c r="C44" s="35"/>
      <c r="D44" s="19"/>
      <c r="E44" s="25"/>
      <c r="F44" s="20"/>
      <c r="G44" s="20"/>
      <c r="H44" s="8"/>
      <c r="I44" s="7"/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30.75"/>
    <col customWidth="1" min="10" max="10" width="34.25"/>
  </cols>
  <sheetData>
    <row r="1">
      <c r="A1" s="1" t="s">
        <v>220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'01.10.25'!H3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</v>
      </c>
      <c r="K3" s="10">
        <v>3.0</v>
      </c>
    </row>
    <row r="4">
      <c r="A4" s="6" t="s">
        <v>11</v>
      </c>
      <c r="B4" s="7">
        <f>'01.10.25'!H4</f>
        <v>0</v>
      </c>
      <c r="C4" s="11">
        <v>10.0</v>
      </c>
      <c r="D4" s="8">
        <f t="shared" si="1"/>
        <v>10</v>
      </c>
      <c r="E4" s="8">
        <f>IFERROR(VLOOKUP("HUMITA DOÑA FRESIA C/AJI DE GALLINA",J:K,2,FALSE),"0")</f>
        <v>2</v>
      </c>
      <c r="F4" s="12"/>
      <c r="G4" s="12"/>
      <c r="H4" s="8">
        <f t="shared" si="2"/>
        <v>8</v>
      </c>
      <c r="I4" s="7"/>
      <c r="J4" s="9" t="s">
        <v>85</v>
      </c>
      <c r="K4" s="10">
        <v>2.0</v>
      </c>
    </row>
    <row r="5">
      <c r="A5" s="6" t="s">
        <v>13</v>
      </c>
      <c r="B5" s="7">
        <f>'01.10.25'!H5</f>
        <v>4</v>
      </c>
      <c r="C5" s="11"/>
      <c r="D5" s="8">
        <f t="shared" si="1"/>
        <v>4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3</v>
      </c>
      <c r="I5" s="11"/>
      <c r="J5" s="9" t="s">
        <v>14</v>
      </c>
      <c r="K5" s="10">
        <v>3.0</v>
      </c>
    </row>
    <row r="6">
      <c r="A6" s="6" t="s">
        <v>16</v>
      </c>
      <c r="B6" s="7">
        <f>'01.10.25'!H6</f>
        <v>5</v>
      </c>
      <c r="C6" s="11">
        <v>6.0</v>
      </c>
      <c r="D6" s="8">
        <f t="shared" si="1"/>
        <v>11</v>
      </c>
      <c r="E6" s="8">
        <f>IFERROR(VLOOKUP("SANGRECITA C/YUCA",J:K,2,FALSE),"0")</f>
        <v>4</v>
      </c>
      <c r="F6" s="12"/>
      <c r="G6" s="12"/>
      <c r="H6" s="8">
        <f t="shared" si="2"/>
        <v>7</v>
      </c>
      <c r="I6" s="7"/>
      <c r="J6" s="9" t="s">
        <v>17</v>
      </c>
      <c r="K6" s="10">
        <v>1.0</v>
      </c>
    </row>
    <row r="7">
      <c r="A7" s="6" t="s">
        <v>10</v>
      </c>
      <c r="B7" s="7">
        <f>'01.10.25'!H7</f>
        <v>2</v>
      </c>
      <c r="C7" s="11">
        <v>7.0</v>
      </c>
      <c r="D7" s="8">
        <f t="shared" si="1"/>
        <v>9</v>
      </c>
      <c r="E7" s="8">
        <f>IFERROR(VLOOKUP("HUMITA DOÑA FRESIA C/AJI DE GALLINA", J:K,2, FALSE)/2, 0) + IFERROR(VLOOKUP("AJI DE GALLINA",J:K,2, FALSE), 0)</f>
        <v>3</v>
      </c>
      <c r="F7" s="12"/>
      <c r="G7" s="24"/>
      <c r="H7" s="8">
        <f t="shared" si="2"/>
        <v>6</v>
      </c>
      <c r="I7" s="11"/>
      <c r="J7" s="9" t="s">
        <v>20</v>
      </c>
      <c r="K7" s="10">
        <v>2.0</v>
      </c>
    </row>
    <row r="8">
      <c r="A8" s="6" t="s">
        <v>19</v>
      </c>
      <c r="B8" s="7">
        <f>'01.10.25'!H8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3</v>
      </c>
      <c r="I8" s="11"/>
      <c r="J8" s="9" t="s">
        <v>22</v>
      </c>
      <c r="K8" s="10">
        <v>4.0</v>
      </c>
    </row>
    <row r="9">
      <c r="A9" s="6" t="s">
        <v>21</v>
      </c>
      <c r="B9" s="7">
        <f>'01.10.25'!H9</f>
        <v>6</v>
      </c>
      <c r="C9" s="11"/>
      <c r="D9" s="8">
        <f t="shared" si="1"/>
        <v>6</v>
      </c>
      <c r="E9" s="8">
        <f>IFERROR(VLOOKUP("1/2 PATITA EN FIAMBRE",J:K,2, FALSE)/2, 0) + IFERROR(VLOOKUP("PATITA EN FIAMBRE",J:K, 2, FALSE), 0)</f>
        <v>1</v>
      </c>
      <c r="F9" s="12"/>
      <c r="G9" s="24"/>
      <c r="H9" s="8">
        <f t="shared" si="2"/>
        <v>5</v>
      </c>
      <c r="I9" s="11"/>
      <c r="J9" s="9" t="s">
        <v>24</v>
      </c>
      <c r="K9" s="10">
        <v>7.0</v>
      </c>
    </row>
    <row r="10">
      <c r="A10" s="6" t="s">
        <v>23</v>
      </c>
      <c r="B10" s="7">
        <f>'01.10.25'!H10</f>
        <v>4.5</v>
      </c>
      <c r="C10" s="11"/>
      <c r="D10" s="8">
        <f t="shared" si="1"/>
        <v>4.5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3.5</v>
      </c>
      <c r="I10" s="11"/>
      <c r="J10" s="9" t="s">
        <v>26</v>
      </c>
      <c r="K10" s="10">
        <v>10.0</v>
      </c>
    </row>
    <row r="11">
      <c r="A11" s="6" t="s">
        <v>25</v>
      </c>
      <c r="B11" s="7">
        <f>'01.10.25'!H11</f>
        <v>5</v>
      </c>
      <c r="C11" s="11">
        <v>5.0</v>
      </c>
      <c r="D11" s="8">
        <f t="shared" si="1"/>
        <v>10</v>
      </c>
      <c r="E11" s="18">
        <f>IFERROR(VLOOKUP("CARNE DE CERDO ADOBADA",J:K,2,FALSE),0)</f>
        <v>2</v>
      </c>
      <c r="F11" s="12"/>
      <c r="G11" s="12"/>
      <c r="H11" s="8">
        <f t="shared" si="2"/>
        <v>8</v>
      </c>
      <c r="I11" s="7"/>
      <c r="J11" s="9" t="s">
        <v>28</v>
      </c>
      <c r="K11" s="10">
        <v>2.0</v>
      </c>
    </row>
    <row r="12">
      <c r="A12" s="6" t="s">
        <v>27</v>
      </c>
      <c r="B12" s="7">
        <f>'01.10.25'!H12</f>
        <v>0</v>
      </c>
      <c r="C12" s="11">
        <v>6.0</v>
      </c>
      <c r="D12" s="8">
        <f t="shared" si="1"/>
        <v>6</v>
      </c>
      <c r="E12" s="8">
        <f>IFERROR(VLOOKUP("SANCOCHADO 450g.",J:K,2,FALSE),0)</f>
        <v>6</v>
      </c>
      <c r="F12" s="12"/>
      <c r="G12" s="12"/>
      <c r="H12" s="8">
        <f t="shared" si="2"/>
        <v>0</v>
      </c>
      <c r="I12" s="7"/>
      <c r="J12" s="9" t="s">
        <v>89</v>
      </c>
      <c r="K12" s="10">
        <v>1.0</v>
      </c>
    </row>
    <row r="13">
      <c r="A13" s="6" t="s">
        <v>29</v>
      </c>
      <c r="B13" s="7">
        <f>'01.10.25'!H13</f>
        <v>5</v>
      </c>
      <c r="C13" s="11"/>
      <c r="D13" s="8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34</v>
      </c>
      <c r="K13" s="10">
        <v>1.0</v>
      </c>
    </row>
    <row r="14">
      <c r="A14" s="6" t="s">
        <v>31</v>
      </c>
      <c r="B14" s="7">
        <f>'01.10.25'!H14</f>
        <v>0</v>
      </c>
      <c r="C14" s="11"/>
      <c r="D14" s="8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91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36</v>
      </c>
      <c r="K15" s="10">
        <v>1.0</v>
      </c>
    </row>
    <row r="16">
      <c r="A16" s="6" t="s">
        <v>35</v>
      </c>
      <c r="B16" s="7">
        <f>'01.10.25'!H16</f>
        <v>26</v>
      </c>
      <c r="C16" s="24"/>
      <c r="D16" s="25">
        <f t="shared" ref="D16:D24" si="4">B16+C16</f>
        <v>26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24</v>
      </c>
      <c r="I16" s="7"/>
      <c r="J16" s="9" t="s">
        <v>219</v>
      </c>
      <c r="K16" s="10">
        <v>1.0</v>
      </c>
    </row>
    <row r="17">
      <c r="A17" s="6" t="s">
        <v>37</v>
      </c>
      <c r="B17" s="7">
        <f>'01.10.25'!H17</f>
        <v>7</v>
      </c>
      <c r="C17" s="24"/>
      <c r="D17" s="19">
        <f t="shared" si="4"/>
        <v>7</v>
      </c>
      <c r="E17" s="25">
        <f>IFERROR(VLOOKUP("AJIACO DE CUY(1/2 CUY) C/ARROZ",J:K,2,FALSE),"0")</f>
        <v>3</v>
      </c>
      <c r="F17" s="20"/>
      <c r="G17" s="24"/>
      <c r="H17" s="8">
        <f t="shared" si="5"/>
        <v>4</v>
      </c>
      <c r="I17" s="11"/>
      <c r="J17" s="9" t="s">
        <v>40</v>
      </c>
      <c r="K17" s="10">
        <v>1.0</v>
      </c>
    </row>
    <row r="18">
      <c r="A18" s="6" t="s">
        <v>39</v>
      </c>
      <c r="B18" s="7">
        <f>'01.10.25'!H18</f>
        <v>2</v>
      </c>
      <c r="C18" s="24">
        <v>3.0</v>
      </c>
      <c r="D18" s="19">
        <f t="shared" si="4"/>
        <v>5</v>
      </c>
      <c r="E18" s="25">
        <f>IFERROR(VLOOKUP("ALBONDIGA CON ARROZ",J:K,2,FALSE),"0")</f>
        <v>2</v>
      </c>
      <c r="F18" s="20"/>
      <c r="G18" s="12"/>
      <c r="H18" s="8">
        <f t="shared" si="5"/>
        <v>3</v>
      </c>
      <c r="I18" s="7"/>
      <c r="J18" s="9" t="s">
        <v>179</v>
      </c>
      <c r="K18" s="10">
        <v>2.0</v>
      </c>
    </row>
    <row r="19">
      <c r="A19" s="6" t="s">
        <v>41</v>
      </c>
      <c r="B19" s="7">
        <f>'01.10.25'!H19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3</v>
      </c>
      <c r="F19" s="20"/>
      <c r="G19" s="24">
        <v>7.0</v>
      </c>
      <c r="H19" s="8">
        <f t="shared" si="5"/>
        <v>0</v>
      </c>
      <c r="I19" s="11" t="s">
        <v>221</v>
      </c>
      <c r="J19" s="9" t="s">
        <v>100</v>
      </c>
      <c r="K19" s="10">
        <v>2.0</v>
      </c>
    </row>
    <row r="20">
      <c r="A20" s="6" t="s">
        <v>43</v>
      </c>
      <c r="B20" s="7">
        <f>'01.10.25'!H20</f>
        <v>28</v>
      </c>
      <c r="C20" s="24">
        <v>20.0</v>
      </c>
      <c r="D20" s="19">
        <f t="shared" si="4"/>
        <v>48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27</v>
      </c>
      <c r="F20" s="20"/>
      <c r="G20" s="12"/>
      <c r="H20" s="8">
        <f t="shared" si="5"/>
        <v>21</v>
      </c>
      <c r="I20" s="7"/>
      <c r="J20" s="9" t="s">
        <v>202</v>
      </c>
      <c r="K20" s="10">
        <v>3.0</v>
      </c>
    </row>
    <row r="21">
      <c r="A21" s="6" t="s">
        <v>26</v>
      </c>
      <c r="B21" s="7" t="str">
        <f>'01.10.25'!H21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81</v>
      </c>
      <c r="K21" s="10">
        <v>1.0</v>
      </c>
    </row>
    <row r="22">
      <c r="A22" s="6" t="s">
        <v>46</v>
      </c>
      <c r="B22" s="7">
        <f>'01.10.25'!H22</f>
        <v>23</v>
      </c>
      <c r="C22" s="24">
        <v>10.0</v>
      </c>
      <c r="D22" s="19">
        <f t="shared" si="4"/>
        <v>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12"/>
      <c r="H22" s="8">
        <f t="shared" ref="H22:H24" si="6">D22-E22-F22-G22</f>
        <v>24</v>
      </c>
      <c r="I22" s="7"/>
      <c r="J22" s="9" t="s">
        <v>56</v>
      </c>
      <c r="K22" s="10">
        <v>1.0</v>
      </c>
    </row>
    <row r="23">
      <c r="A23" s="6" t="s">
        <v>49</v>
      </c>
      <c r="B23" s="7">
        <f>'01.10.25'!H23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133</v>
      </c>
      <c r="K23" s="10">
        <v>3.0</v>
      </c>
    </row>
    <row r="24">
      <c r="A24" s="6" t="s">
        <v>51</v>
      </c>
      <c r="B24" s="7">
        <f>'01.10.25'!H24</f>
        <v>2</v>
      </c>
      <c r="C24" s="24">
        <v>3.0</v>
      </c>
      <c r="D24" s="19">
        <f t="shared" si="4"/>
        <v>5</v>
      </c>
      <c r="E24" s="25">
        <f>IFERROR(VLOOKUP("CORVINA GUISADA C/E CHOCLO",J:K,2,FALSE),"0")</f>
        <v>1</v>
      </c>
      <c r="F24" s="20"/>
      <c r="G24" s="24"/>
      <c r="H24" s="8">
        <f t="shared" si="6"/>
        <v>4</v>
      </c>
      <c r="I24" s="11"/>
      <c r="J24" s="9" t="s">
        <v>59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61</v>
      </c>
      <c r="K25" s="10">
        <v>7.0</v>
      </c>
    </row>
    <row r="26">
      <c r="A26" s="6" t="s">
        <v>55</v>
      </c>
      <c r="B26" s="7">
        <f>'01.10.25'!H26</f>
        <v>7.5</v>
      </c>
      <c r="C26" s="28">
        <v>10.0</v>
      </c>
      <c r="D26" s="19">
        <f t="shared" ref="D26:D39" si="7">B26+C26</f>
        <v>17.5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</v>
      </c>
      <c r="F26" s="12"/>
      <c r="G26" s="12"/>
      <c r="H26" s="8">
        <f t="shared" ref="H26:H35" si="8">D26-E26-F26-G26</f>
        <v>12.5</v>
      </c>
      <c r="I26" s="7"/>
      <c r="J26" s="9" t="s">
        <v>63</v>
      </c>
      <c r="K26" s="10">
        <v>1.0</v>
      </c>
    </row>
    <row r="27">
      <c r="A27" s="6" t="s">
        <v>57</v>
      </c>
      <c r="B27" s="7">
        <f>'01.10.25'!H27</f>
        <v>8</v>
      </c>
      <c r="C27" s="28"/>
      <c r="D27" s="19">
        <f t="shared" si="7"/>
        <v>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</v>
      </c>
      <c r="F27" s="12"/>
      <c r="G27" s="12"/>
      <c r="H27" s="8">
        <f t="shared" si="8"/>
        <v>7</v>
      </c>
      <c r="I27" s="7"/>
      <c r="J27" s="9" t="s">
        <v>150</v>
      </c>
      <c r="K27" s="10">
        <v>6.0</v>
      </c>
    </row>
    <row r="28">
      <c r="A28" s="6" t="s">
        <v>58</v>
      </c>
      <c r="B28" s="7">
        <f>'01.10.25'!H28</f>
        <v>6</v>
      </c>
      <c r="C28" s="28">
        <v>5.0</v>
      </c>
      <c r="D28" s="19">
        <f t="shared" si="7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10</v>
      </c>
      <c r="I28" s="7"/>
      <c r="J28" s="9" t="s">
        <v>73</v>
      </c>
      <c r="K28" s="10">
        <v>4.0</v>
      </c>
    </row>
    <row r="29">
      <c r="A29" s="6" t="s">
        <v>60</v>
      </c>
      <c r="B29" s="7">
        <f>'01.10.25'!H29</f>
        <v>8</v>
      </c>
      <c r="C29" s="28"/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3</v>
      </c>
      <c r="I29" s="7"/>
      <c r="J29" s="9" t="s">
        <v>222</v>
      </c>
      <c r="K29" s="10">
        <v>1.0</v>
      </c>
    </row>
    <row r="30">
      <c r="A30" s="6" t="s">
        <v>62</v>
      </c>
      <c r="B30" s="7">
        <f>'01.10.25'!H30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223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10</v>
      </c>
      <c r="K31" s="10">
        <v>2.0</v>
      </c>
    </row>
    <row r="32">
      <c r="A32" s="6" t="s">
        <v>66</v>
      </c>
      <c r="B32" s="7">
        <f>'01.10.25'!H32</f>
        <v>14</v>
      </c>
      <c r="C32" s="32"/>
      <c r="D32" s="19">
        <f t="shared" si="7"/>
        <v>14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8</v>
      </c>
      <c r="I32" s="7"/>
      <c r="J32" s="9" t="s">
        <v>18</v>
      </c>
      <c r="K32" s="10">
        <v>1.0</v>
      </c>
    </row>
    <row r="33">
      <c r="A33" s="6" t="s">
        <v>68</v>
      </c>
      <c r="B33" s="7">
        <f>'01.10.25'!H33</f>
        <v>7</v>
      </c>
      <c r="C33" s="32"/>
      <c r="D33" s="19">
        <f t="shared" si="7"/>
        <v>7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6</v>
      </c>
      <c r="I33" s="7"/>
      <c r="J33" s="9" t="s">
        <v>112</v>
      </c>
      <c r="K33" s="10">
        <v>1.0</v>
      </c>
    </row>
    <row r="34">
      <c r="A34" s="6" t="s">
        <v>70</v>
      </c>
      <c r="B34" s="7">
        <f>'01.10.25'!H34</f>
        <v>24</v>
      </c>
      <c r="C34" s="32"/>
      <c r="D34" s="19">
        <f t="shared" si="7"/>
        <v>24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24</v>
      </c>
      <c r="I34" s="7"/>
      <c r="J34" s="9" t="s">
        <v>135</v>
      </c>
      <c r="K34" s="10">
        <v>1.0</v>
      </c>
    </row>
    <row r="35">
      <c r="A35" s="6" t="s">
        <v>72</v>
      </c>
      <c r="B35" s="7">
        <f>'01.10.25'!H35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45</v>
      </c>
      <c r="K35" s="10">
        <v>1.0</v>
      </c>
    </row>
    <row r="36">
      <c r="A36" s="6" t="s">
        <v>74</v>
      </c>
      <c r="B36" s="7">
        <f>'01.10.25'!H36</f>
        <v>25</v>
      </c>
      <c r="C36" s="32"/>
      <c r="D36" s="19">
        <f t="shared" si="7"/>
        <v>25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22</v>
      </c>
      <c r="I36" s="7"/>
      <c r="J36" s="9" t="s">
        <v>32</v>
      </c>
      <c r="K36" s="10">
        <v>1.0</v>
      </c>
    </row>
    <row r="37">
      <c r="A37" s="6" t="s">
        <v>76</v>
      </c>
      <c r="B37" s="7">
        <f>'01.10.25'!H37</f>
        <v>0.5</v>
      </c>
      <c r="C37" s="32">
        <v>5.0</v>
      </c>
      <c r="D37" s="19">
        <f t="shared" si="7"/>
        <v>5.5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2.5</v>
      </c>
      <c r="I37" s="7"/>
      <c r="J37" s="9" t="s">
        <v>118</v>
      </c>
      <c r="K37" s="10">
        <v>1.0</v>
      </c>
    </row>
    <row r="38">
      <c r="A38" s="38" t="s">
        <v>78</v>
      </c>
      <c r="B38" s="7">
        <f>'01.10.25'!H38</f>
        <v>13</v>
      </c>
      <c r="C38" s="32"/>
      <c r="D38" s="19">
        <f t="shared" si="7"/>
        <v>13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10</v>
      </c>
      <c r="I38" s="7"/>
      <c r="J38" s="9" t="s">
        <v>113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118</v>
      </c>
      <c r="K39" s="10">
        <v>1.0</v>
      </c>
    </row>
    <row r="40">
      <c r="A40" s="6"/>
      <c r="B40" s="7" t="str">
        <f>'01.10.25'!H40</f>
        <v/>
      </c>
      <c r="C40" s="35"/>
      <c r="D40" s="19"/>
      <c r="E40" s="25"/>
      <c r="F40" s="12"/>
      <c r="G40" s="12"/>
      <c r="H40" s="8"/>
      <c r="I40" s="7"/>
      <c r="J40" s="9" t="s">
        <v>113</v>
      </c>
      <c r="K40" s="10">
        <v>1.0</v>
      </c>
    </row>
    <row r="41">
      <c r="A41" s="6"/>
      <c r="B41" s="7" t="str">
        <f>'01.10.25'!H41</f>
        <v/>
      </c>
      <c r="C41" s="35"/>
      <c r="D41" s="19"/>
      <c r="E41" s="25"/>
      <c r="F41" s="33"/>
      <c r="G41" s="34"/>
      <c r="H41" s="8"/>
      <c r="I41" s="7"/>
      <c r="J41" s="9" t="s">
        <v>44</v>
      </c>
      <c r="K41" s="10">
        <v>3.0</v>
      </c>
    </row>
    <row r="42">
      <c r="A42" s="6"/>
      <c r="B42" s="7" t="str">
        <f>'01.10.25'!H42</f>
        <v/>
      </c>
      <c r="C42" s="35"/>
      <c r="D42" s="19"/>
      <c r="E42" s="25"/>
      <c r="F42" s="36"/>
      <c r="G42" s="12"/>
      <c r="H42" s="8"/>
      <c r="I42" s="7"/>
      <c r="J42" s="9" t="s">
        <v>48</v>
      </c>
      <c r="K42" s="10">
        <v>1.0</v>
      </c>
    </row>
    <row r="43">
      <c r="A43" s="6"/>
      <c r="B43" s="7" t="str">
        <f>'01.10.25'!H43</f>
        <v/>
      </c>
      <c r="C43" s="35"/>
      <c r="D43" s="19"/>
      <c r="E43" s="25"/>
      <c r="F43" s="20"/>
      <c r="G43" s="20"/>
      <c r="H43" s="8"/>
      <c r="I43" s="7"/>
      <c r="J43" s="9" t="s">
        <v>133</v>
      </c>
      <c r="K43" s="10">
        <v>1.0</v>
      </c>
    </row>
    <row r="44">
      <c r="A44" s="6"/>
      <c r="B44" s="7" t="str">
        <f>'28.09.25'!H44</f>
        <v/>
      </c>
      <c r="C44" s="35"/>
      <c r="D44" s="19"/>
      <c r="E44" s="25"/>
      <c r="F44" s="20"/>
      <c r="G44" s="20"/>
      <c r="H44" s="8"/>
      <c r="I44" s="7"/>
      <c r="J44" s="9" t="s">
        <v>13</v>
      </c>
      <c r="K44" s="10">
        <v>1.0</v>
      </c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224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225</v>
      </c>
      <c r="K3" s="10">
        <v>1.0</v>
      </c>
    </row>
    <row r="4">
      <c r="A4" s="6" t="s">
        <v>11</v>
      </c>
      <c r="B4" s="7">
        <f>'02.10.25'!H4</f>
        <v>8</v>
      </c>
      <c r="C4" s="11">
        <v>2.0</v>
      </c>
      <c r="D4" s="8">
        <f t="shared" si="1"/>
        <v>10</v>
      </c>
      <c r="E4" s="8">
        <f>IFERROR(VLOOKUP("HUMITA DOÑA FRESIA C/AJI DE GALLINA",J:K,2,FALSE),"0")</f>
        <v>8</v>
      </c>
      <c r="F4" s="12"/>
      <c r="G4" s="12"/>
      <c r="H4" s="8">
        <f t="shared" si="2"/>
        <v>2</v>
      </c>
      <c r="I4" s="7"/>
      <c r="J4" s="9" t="s">
        <v>119</v>
      </c>
      <c r="K4" s="10">
        <v>1.0</v>
      </c>
    </row>
    <row r="5">
      <c r="A5" s="6" t="s">
        <v>13</v>
      </c>
      <c r="B5" s="7">
        <f>'02.10.25'!H5</f>
        <v>3</v>
      </c>
      <c r="C5" s="11"/>
      <c r="D5" s="8">
        <f t="shared" si="1"/>
        <v>3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3</v>
      </c>
      <c r="I5" s="11"/>
      <c r="J5" s="9" t="s">
        <v>85</v>
      </c>
      <c r="K5" s="10">
        <v>1.0</v>
      </c>
    </row>
    <row r="6">
      <c r="A6" s="6" t="s">
        <v>16</v>
      </c>
      <c r="B6" s="7">
        <f>'02.10.25'!H6</f>
        <v>7</v>
      </c>
      <c r="C6" s="11">
        <v>2.0</v>
      </c>
      <c r="D6" s="8">
        <f t="shared" si="1"/>
        <v>9</v>
      </c>
      <c r="E6" s="8">
        <f>IFERROR(VLOOKUP("SANGRECITA C/YUCA",J:K,2,FALSE),"0")</f>
        <v>1</v>
      </c>
      <c r="F6" s="12"/>
      <c r="G6" s="12"/>
      <c r="H6" s="8">
        <f t="shared" si="2"/>
        <v>8</v>
      </c>
      <c r="I6" s="7"/>
      <c r="J6" s="9" t="s">
        <v>17</v>
      </c>
      <c r="K6" s="10">
        <v>3.0</v>
      </c>
    </row>
    <row r="7">
      <c r="A7" s="6" t="s">
        <v>10</v>
      </c>
      <c r="B7" s="7">
        <f>'02.10.25'!H7</f>
        <v>6</v>
      </c>
      <c r="C7" s="11">
        <v>5.0</v>
      </c>
      <c r="D7" s="8">
        <f t="shared" si="1"/>
        <v>11</v>
      </c>
      <c r="E7" s="8">
        <f>IFERROR(VLOOKUP("HUMITA DOÑA FRESIA C/AJI DE GALLINA", J:K,2, FALSE)/2, 0) + IFERROR(VLOOKUP("AJI DE GALLINA",J:K,2, FALSE), 0)</f>
        <v>4</v>
      </c>
      <c r="F7" s="12"/>
      <c r="G7" s="24"/>
      <c r="H7" s="8">
        <f t="shared" si="2"/>
        <v>7</v>
      </c>
      <c r="I7" s="11"/>
      <c r="J7" s="9" t="s">
        <v>20</v>
      </c>
      <c r="K7" s="10">
        <v>1.0</v>
      </c>
    </row>
    <row r="8">
      <c r="A8" s="6" t="s">
        <v>19</v>
      </c>
      <c r="B8" s="7">
        <f>'02.10.25'!H8</f>
        <v>3</v>
      </c>
      <c r="C8" s="11"/>
      <c r="D8" s="8">
        <f t="shared" si="1"/>
        <v>3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2</v>
      </c>
      <c r="I8" s="11"/>
      <c r="J8" s="9" t="s">
        <v>22</v>
      </c>
      <c r="K8" s="10">
        <v>1.0</v>
      </c>
    </row>
    <row r="9">
      <c r="A9" s="6" t="s">
        <v>21</v>
      </c>
      <c r="B9" s="7">
        <f>'02.10.25'!H9</f>
        <v>5</v>
      </c>
      <c r="C9" s="11">
        <v>7.0</v>
      </c>
      <c r="D9" s="8">
        <f t="shared" si="1"/>
        <v>12</v>
      </c>
      <c r="E9" s="8">
        <f>IFERROR(VLOOKUP("1/2 PATITA EN FIAMBRE",J:K,2, FALSE)/2, 0) + IFERROR(VLOOKUP("PATITA EN FIAMBRE",J:K, 2, FALSE), 0)</f>
        <v>1.5</v>
      </c>
      <c r="F9" s="12"/>
      <c r="G9" s="24"/>
      <c r="H9" s="8">
        <f t="shared" si="2"/>
        <v>10.5</v>
      </c>
      <c r="I9" s="11"/>
      <c r="J9" s="9" t="s">
        <v>24</v>
      </c>
      <c r="K9" s="10">
        <v>3.0</v>
      </c>
    </row>
    <row r="10">
      <c r="A10" s="6" t="s">
        <v>23</v>
      </c>
      <c r="B10" s="7">
        <f>'02.10.25'!H10</f>
        <v>3.5</v>
      </c>
      <c r="C10" s="11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3.5</v>
      </c>
      <c r="I10" s="11"/>
      <c r="J10" s="9" t="s">
        <v>26</v>
      </c>
      <c r="K10" s="10">
        <v>7.0</v>
      </c>
    </row>
    <row r="11">
      <c r="A11" s="6" t="s">
        <v>25</v>
      </c>
      <c r="B11" s="7">
        <f>'02.10.25'!H11</f>
        <v>8</v>
      </c>
      <c r="C11" s="11"/>
      <c r="D11" s="8">
        <f t="shared" si="1"/>
        <v>8</v>
      </c>
      <c r="E11" s="18">
        <f>IFERROR(VLOOKUP("CARNE DE CERDO ADOBADA",J:K,2,FALSE),0)</f>
        <v>0</v>
      </c>
      <c r="F11" s="12"/>
      <c r="G11" s="12"/>
      <c r="H11" s="8">
        <f t="shared" si="2"/>
        <v>8</v>
      </c>
      <c r="I11" s="7"/>
      <c r="J11" s="9" t="s">
        <v>137</v>
      </c>
      <c r="K11" s="10">
        <v>1.0</v>
      </c>
    </row>
    <row r="12">
      <c r="A12" s="6" t="s">
        <v>27</v>
      </c>
      <c r="B12" s="7">
        <f>'02.10.25'!H12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32</v>
      </c>
      <c r="K12" s="10">
        <v>1.0</v>
      </c>
    </row>
    <row r="13">
      <c r="A13" s="6" t="s">
        <v>29</v>
      </c>
      <c r="B13" s="7">
        <f>'02.10.25'!H13</f>
        <v>5</v>
      </c>
      <c r="C13" s="11"/>
      <c r="D13" s="19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226</v>
      </c>
      <c r="K13" s="10">
        <v>1.0</v>
      </c>
    </row>
    <row r="14">
      <c r="A14" s="6" t="s">
        <v>31</v>
      </c>
      <c r="B14" s="7">
        <f>'02.10.25'!H14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89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180</v>
      </c>
      <c r="K15" s="10">
        <v>1.0</v>
      </c>
    </row>
    <row r="16">
      <c r="A16" s="6" t="s">
        <v>35</v>
      </c>
      <c r="B16" s="7">
        <f>'02.10.25'!H16</f>
        <v>24</v>
      </c>
      <c r="C16" s="24"/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20"/>
      <c r="G16" s="24">
        <v>5.0</v>
      </c>
      <c r="H16" s="8">
        <f t="shared" ref="H16:H20" si="5">D16-E16-F16-G16</f>
        <v>18</v>
      </c>
      <c r="I16" s="11" t="s">
        <v>124</v>
      </c>
      <c r="J16" s="9" t="s">
        <v>227</v>
      </c>
      <c r="K16" s="10">
        <v>61.0</v>
      </c>
    </row>
    <row r="17">
      <c r="A17" s="6" t="s">
        <v>37</v>
      </c>
      <c r="B17" s="7">
        <f>'02.10.25'!H17</f>
        <v>4</v>
      </c>
      <c r="C17" s="24">
        <v>4.0</v>
      </c>
      <c r="D17" s="19">
        <f t="shared" si="4"/>
        <v>8</v>
      </c>
      <c r="E17" s="25">
        <f>IFERROR(VLOOKUP("AJIACO DE CUY(1/2 CUY) C/ARROZ",J:K,2,FALSE),"0")</f>
        <v>2</v>
      </c>
      <c r="F17" s="20"/>
      <c r="G17" s="24"/>
      <c r="H17" s="8">
        <f t="shared" si="5"/>
        <v>6</v>
      </c>
      <c r="I17" s="11"/>
      <c r="J17" s="9" t="s">
        <v>228</v>
      </c>
      <c r="K17" s="10">
        <v>1.0</v>
      </c>
    </row>
    <row r="18">
      <c r="A18" s="6" t="s">
        <v>39</v>
      </c>
      <c r="B18" s="7">
        <f>'02.10.25'!H18</f>
        <v>3</v>
      </c>
      <c r="C18" s="24">
        <v>3.0</v>
      </c>
      <c r="D18" s="19">
        <f t="shared" si="4"/>
        <v>6</v>
      </c>
      <c r="E18" s="25">
        <f>IFERROR(VLOOKUP("ALBONDIGA CON ARROZ",J:K,2,FALSE),"0")</f>
        <v>1</v>
      </c>
      <c r="F18" s="20"/>
      <c r="G18" s="12"/>
      <c r="H18" s="8">
        <f t="shared" si="5"/>
        <v>5</v>
      </c>
      <c r="I18" s="7"/>
      <c r="J18" s="9" t="s">
        <v>229</v>
      </c>
      <c r="K18" s="10">
        <v>1.0</v>
      </c>
    </row>
    <row r="19">
      <c r="A19" s="6" t="s">
        <v>41</v>
      </c>
      <c r="B19" s="7">
        <f>'02.10.25'!H19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3</v>
      </c>
      <c r="F19" s="20"/>
      <c r="G19" s="24">
        <v>7.0</v>
      </c>
      <c r="H19" s="8">
        <f t="shared" si="5"/>
        <v>0</v>
      </c>
      <c r="I19" s="11" t="s">
        <v>230</v>
      </c>
      <c r="J19" s="9" t="s">
        <v>107</v>
      </c>
      <c r="K19" s="10">
        <v>1.0</v>
      </c>
    </row>
    <row r="20">
      <c r="A20" s="6" t="s">
        <v>43</v>
      </c>
      <c r="B20" s="7">
        <f>'02.10.25'!H20</f>
        <v>21</v>
      </c>
      <c r="C20" s="24">
        <v>35.0</v>
      </c>
      <c r="D20" s="19">
        <f t="shared" si="4"/>
        <v>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12"/>
      <c r="H20" s="8">
        <f t="shared" si="5"/>
        <v>33</v>
      </c>
      <c r="I20" s="7"/>
      <c r="J20" s="9" t="s">
        <v>113</v>
      </c>
      <c r="K20" s="10">
        <v>1.0</v>
      </c>
    </row>
    <row r="21">
      <c r="A21" s="6" t="s">
        <v>26</v>
      </c>
      <c r="B21" s="7" t="str">
        <f>'02.10.25'!H21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231</v>
      </c>
      <c r="K21" s="10">
        <v>1.0</v>
      </c>
    </row>
    <row r="22">
      <c r="A22" s="6" t="s">
        <v>46</v>
      </c>
      <c r="B22" s="7">
        <f>'02.10.25'!H22</f>
        <v>24</v>
      </c>
      <c r="C22" s="24">
        <v>24.0</v>
      </c>
      <c r="D22" s="19">
        <f t="shared" si="4"/>
        <v>48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5</v>
      </c>
      <c r="F22" s="20"/>
      <c r="G22" s="12"/>
      <c r="H22" s="8">
        <f t="shared" ref="H22:H24" si="6">D22-E22-F22-G22</f>
        <v>43</v>
      </c>
      <c r="I22" s="7"/>
      <c r="J22" s="9" t="s">
        <v>219</v>
      </c>
      <c r="K22" s="10">
        <v>1.0</v>
      </c>
    </row>
    <row r="23">
      <c r="A23" s="6" t="s">
        <v>49</v>
      </c>
      <c r="B23" s="7">
        <f>'02.10.25'!H23</f>
        <v>0</v>
      </c>
      <c r="C23" s="24">
        <v>2.0</v>
      </c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0</v>
      </c>
      <c r="I23" s="7"/>
      <c r="J23" s="9" t="s">
        <v>191</v>
      </c>
      <c r="K23" s="10">
        <v>1.0</v>
      </c>
    </row>
    <row r="24">
      <c r="A24" s="6" t="s">
        <v>51</v>
      </c>
      <c r="B24" s="7">
        <f>'02.10.25'!H24</f>
        <v>4</v>
      </c>
      <c r="C24" s="24"/>
      <c r="D24" s="19">
        <f t="shared" si="4"/>
        <v>4</v>
      </c>
      <c r="E24" s="25">
        <f>IFERROR(VLOOKUP("CORVINA GUISADA C/E CHOCLO",J:K,2,FALSE),"0")</f>
        <v>1</v>
      </c>
      <c r="F24" s="20"/>
      <c r="G24" s="24"/>
      <c r="H24" s="8">
        <f t="shared" si="6"/>
        <v>3</v>
      </c>
      <c r="I24" s="11"/>
      <c r="J24" s="9" t="s">
        <v>40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179</v>
      </c>
      <c r="K25" s="10">
        <v>8.0</v>
      </c>
    </row>
    <row r="26">
      <c r="A26" s="6" t="s">
        <v>55</v>
      </c>
      <c r="B26" s="7">
        <f>'02.10.25'!H26</f>
        <v>12.5</v>
      </c>
      <c r="C26" s="28"/>
      <c r="D26" s="19">
        <f t="shared" ref="D26:D39" si="7">B26+C26</f>
        <v>12.5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</v>
      </c>
      <c r="F26" s="12"/>
      <c r="G26" s="12"/>
      <c r="H26" s="8">
        <f t="shared" ref="H26:H35" si="8">D26-E26-F26-G26</f>
        <v>6.5</v>
      </c>
      <c r="I26" s="7"/>
      <c r="J26" s="9" t="s">
        <v>44</v>
      </c>
      <c r="K26" s="10">
        <v>2.0</v>
      </c>
    </row>
    <row r="27">
      <c r="A27" s="6" t="s">
        <v>57</v>
      </c>
      <c r="B27" s="7">
        <f>'02.10.25'!H27</f>
        <v>7</v>
      </c>
      <c r="C27" s="28">
        <v>2.0</v>
      </c>
      <c r="D27" s="19">
        <f t="shared" si="7"/>
        <v>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12"/>
      <c r="H27" s="8">
        <f t="shared" si="8"/>
        <v>7</v>
      </c>
      <c r="I27" s="7"/>
      <c r="J27" s="9" t="s">
        <v>48</v>
      </c>
      <c r="K27" s="10">
        <v>1.0</v>
      </c>
    </row>
    <row r="28">
      <c r="A28" s="6" t="s">
        <v>58</v>
      </c>
      <c r="B28" s="7">
        <f>'02.10.25'!H28</f>
        <v>10</v>
      </c>
      <c r="C28" s="28"/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>
        <v>2.0</v>
      </c>
      <c r="H28" s="8">
        <f t="shared" si="8"/>
        <v>4</v>
      </c>
      <c r="I28" s="11" t="s">
        <v>188</v>
      </c>
      <c r="J28" s="9" t="s">
        <v>232</v>
      </c>
      <c r="K28" s="10">
        <v>1.0</v>
      </c>
    </row>
    <row r="29">
      <c r="A29" s="6" t="s">
        <v>60</v>
      </c>
      <c r="B29" s="7">
        <f>'02.10.25'!H29</f>
        <v>3</v>
      </c>
      <c r="C29" s="28">
        <v>7.0</v>
      </c>
      <c r="D29" s="19">
        <f t="shared" si="7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8</v>
      </c>
      <c r="I29" s="7"/>
      <c r="J29" s="9" t="s">
        <v>54</v>
      </c>
      <c r="K29" s="10">
        <v>3.0</v>
      </c>
    </row>
    <row r="30">
      <c r="A30" s="6" t="s">
        <v>62</v>
      </c>
      <c r="B30" s="7">
        <f>'02.10.25'!H30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81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'02.10.25'!H32</f>
        <v>8</v>
      </c>
      <c r="C32" s="32">
        <v>10.0</v>
      </c>
      <c r="D32" s="19">
        <f t="shared" si="7"/>
        <v>18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</v>
      </c>
      <c r="F32" s="12"/>
      <c r="G32" s="12"/>
      <c r="H32" s="8">
        <f t="shared" si="8"/>
        <v>14</v>
      </c>
      <c r="I32" s="7"/>
      <c r="J32" s="9" t="s">
        <v>12</v>
      </c>
      <c r="K32" s="10">
        <v>2.0</v>
      </c>
    </row>
    <row r="33">
      <c r="A33" s="6" t="s">
        <v>68</v>
      </c>
      <c r="B33" s="7">
        <f>'02.10.25'!H33</f>
        <v>6</v>
      </c>
      <c r="C33" s="32"/>
      <c r="D33" s="19">
        <f t="shared" si="7"/>
        <v>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6</v>
      </c>
      <c r="I33" s="7"/>
      <c r="J33" s="9" t="s">
        <v>34</v>
      </c>
      <c r="K33" s="10">
        <v>1.0</v>
      </c>
    </row>
    <row r="34">
      <c r="A34" s="6" t="s">
        <v>70</v>
      </c>
      <c r="B34" s="7">
        <f>'02.10.25'!H34</f>
        <v>24</v>
      </c>
      <c r="C34" s="32"/>
      <c r="D34" s="19">
        <f t="shared" si="7"/>
        <v>24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23</v>
      </c>
      <c r="I34" s="7"/>
      <c r="J34" s="9" t="s">
        <v>59</v>
      </c>
      <c r="K34" s="10">
        <v>1.0</v>
      </c>
    </row>
    <row r="35">
      <c r="A35" s="6" t="s">
        <v>72</v>
      </c>
      <c r="B35" s="7">
        <f>'02.10.25'!H35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61</v>
      </c>
      <c r="K35" s="10">
        <v>3.0</v>
      </c>
    </row>
    <row r="36">
      <c r="A36" s="6" t="s">
        <v>74</v>
      </c>
      <c r="B36" s="7">
        <f>'02.10.25'!H36</f>
        <v>22</v>
      </c>
      <c r="C36" s="32"/>
      <c r="D36" s="19">
        <f t="shared" si="7"/>
        <v>22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22</v>
      </c>
      <c r="I36" s="7"/>
      <c r="J36" s="9" t="s">
        <v>63</v>
      </c>
      <c r="K36" s="10">
        <v>1.0</v>
      </c>
    </row>
    <row r="37">
      <c r="A37" s="6" t="s">
        <v>76</v>
      </c>
      <c r="B37" s="7">
        <f>'02.10.25'!H37</f>
        <v>2.5</v>
      </c>
      <c r="C37" s="32">
        <v>5.0</v>
      </c>
      <c r="D37" s="19">
        <f t="shared" si="7"/>
        <v>7.5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1.5</v>
      </c>
      <c r="F37" s="20"/>
      <c r="G37" s="20"/>
      <c r="H37" s="19">
        <f t="shared" si="9"/>
        <v>7.5</v>
      </c>
      <c r="I37" s="7"/>
      <c r="J37" s="9" t="s">
        <v>67</v>
      </c>
      <c r="K37" s="10">
        <v>2.0</v>
      </c>
    </row>
    <row r="38">
      <c r="A38" s="38" t="s">
        <v>78</v>
      </c>
      <c r="B38" s="7">
        <f>'02.10.25'!H38</f>
        <v>10</v>
      </c>
      <c r="C38" s="32"/>
      <c r="D38" s="19">
        <f t="shared" si="7"/>
        <v>10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10</v>
      </c>
      <c r="I38" s="7"/>
      <c r="J38" s="9" t="s">
        <v>233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71</v>
      </c>
      <c r="K39" s="10">
        <v>1.0</v>
      </c>
    </row>
    <row r="40">
      <c r="A40" s="6"/>
      <c r="B40" s="7" t="str">
        <f>'02.10.25'!H40</f>
        <v/>
      </c>
      <c r="C40" s="35"/>
      <c r="D40" s="19"/>
      <c r="E40" s="25"/>
      <c r="F40" s="12"/>
      <c r="G40" s="12"/>
      <c r="H40" s="8"/>
      <c r="I40" s="7"/>
      <c r="J40" s="9" t="s">
        <v>234</v>
      </c>
      <c r="K40" s="10">
        <v>2.0</v>
      </c>
    </row>
    <row r="41">
      <c r="A41" s="6"/>
      <c r="B41" s="7" t="str">
        <f>'02.10.25'!H41</f>
        <v/>
      </c>
      <c r="C41" s="35"/>
      <c r="D41" s="19"/>
      <c r="E41" s="25"/>
      <c r="F41" s="33"/>
      <c r="G41" s="34"/>
      <c r="H41" s="8"/>
      <c r="I41" s="7"/>
      <c r="J41" s="9" t="s">
        <v>73</v>
      </c>
      <c r="K41" s="10">
        <v>1.0</v>
      </c>
    </row>
    <row r="42">
      <c r="A42" s="6"/>
      <c r="B42" s="7" t="str">
        <f>'28.09.25'!H42</f>
        <v/>
      </c>
      <c r="C42" s="35"/>
      <c r="D42" s="19"/>
      <c r="E42" s="25"/>
      <c r="F42" s="36"/>
      <c r="G42" s="12"/>
      <c r="H42" s="8"/>
      <c r="I42" s="7"/>
      <c r="J42" s="9" t="s">
        <v>75</v>
      </c>
      <c r="K42" s="10">
        <v>3.0</v>
      </c>
    </row>
    <row r="43">
      <c r="A43" s="6"/>
      <c r="B43" s="7" t="str">
        <f>'28.09.25'!H43</f>
        <v/>
      </c>
      <c r="C43" s="35"/>
      <c r="D43" s="19"/>
      <c r="E43" s="25"/>
      <c r="F43" s="20"/>
      <c r="G43" s="20"/>
      <c r="H43" s="8"/>
      <c r="I43" s="7"/>
      <c r="J43" s="9" t="s">
        <v>77</v>
      </c>
      <c r="K43" s="10">
        <v>1.0</v>
      </c>
    </row>
    <row r="44">
      <c r="A44" s="6"/>
      <c r="B44" s="7" t="str">
        <f>'28.09.25'!H44</f>
        <v/>
      </c>
      <c r="C44" s="35"/>
      <c r="D44" s="19"/>
      <c r="E44" s="25"/>
      <c r="F44" s="20"/>
      <c r="G44" s="20"/>
      <c r="H44" s="8"/>
      <c r="I44" s="7"/>
      <c r="J44" s="9" t="s">
        <v>120</v>
      </c>
      <c r="K44" s="10">
        <v>1.0</v>
      </c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  <c r="J45" s="9" t="s">
        <v>108</v>
      </c>
      <c r="K45" s="10">
        <v>1.0</v>
      </c>
    </row>
    <row r="46">
      <c r="J46" s="9" t="s">
        <v>133</v>
      </c>
      <c r="K46" s="10">
        <v>1.0</v>
      </c>
    </row>
  </sheetData>
  <mergeCells count="1">
    <mergeCell ref="A1:I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235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'03.10.25'!H3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'03.10.25'!H4</f>
        <v>2</v>
      </c>
      <c r="C4" s="11">
        <v>10.0</v>
      </c>
      <c r="D4" s="8">
        <f t="shared" si="1"/>
        <v>12</v>
      </c>
      <c r="E4" s="8">
        <f>IFERROR(VLOOKUP("HUMITA DOÑA FRESIA C/AJI DE GALLINA",J:K,2,FALSE),"0")</f>
        <v>4</v>
      </c>
      <c r="F4" s="12"/>
      <c r="G4" s="12"/>
      <c r="H4" s="8">
        <f t="shared" si="2"/>
        <v>8</v>
      </c>
      <c r="I4" s="7"/>
      <c r="J4" s="9" t="s">
        <v>10</v>
      </c>
      <c r="K4" s="10">
        <v>6.0</v>
      </c>
    </row>
    <row r="5">
      <c r="A5" s="6" t="s">
        <v>13</v>
      </c>
      <c r="B5" s="7">
        <f>'03.10.25'!H5</f>
        <v>3</v>
      </c>
      <c r="C5" s="11"/>
      <c r="D5" s="8">
        <f t="shared" si="1"/>
        <v>3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0</v>
      </c>
      <c r="I5" s="11"/>
      <c r="J5" s="9" t="s">
        <v>12</v>
      </c>
      <c r="K5" s="10">
        <v>5.0</v>
      </c>
    </row>
    <row r="6">
      <c r="A6" s="6" t="s">
        <v>16</v>
      </c>
      <c r="B6" s="7">
        <f>'03.10.25'!H6</f>
        <v>8</v>
      </c>
      <c r="C6" s="11"/>
      <c r="D6" s="8">
        <f t="shared" si="1"/>
        <v>8</v>
      </c>
      <c r="E6" s="8">
        <f>IFERROR(VLOOKUP("SANGRECITA C/YUCA",J:K,2,FALSE),"0")</f>
        <v>2</v>
      </c>
      <c r="F6" s="12"/>
      <c r="G6" s="12"/>
      <c r="H6" s="8">
        <f t="shared" si="2"/>
        <v>6</v>
      </c>
      <c r="I6" s="7"/>
      <c r="J6" s="9" t="s">
        <v>14</v>
      </c>
      <c r="K6" s="10">
        <v>2.0</v>
      </c>
    </row>
    <row r="7">
      <c r="A7" s="6" t="s">
        <v>10</v>
      </c>
      <c r="B7" s="7">
        <f>'03.10.25'!H7</f>
        <v>7</v>
      </c>
      <c r="C7" s="11">
        <v>3.0</v>
      </c>
      <c r="D7" s="8">
        <f t="shared" si="1"/>
        <v>10</v>
      </c>
      <c r="E7" s="8">
        <f>IFERROR(VLOOKUP("HUMITA DOÑA FRESIA C/AJI DE GALLINA", J:K,2, FALSE)/2, 0) + IFERROR(VLOOKUP("AJI DE GALLINA",J:K,2, FALSE), 0)</f>
        <v>8</v>
      </c>
      <c r="F7" s="12"/>
      <c r="G7" s="24"/>
      <c r="H7" s="8">
        <f t="shared" si="2"/>
        <v>2</v>
      </c>
      <c r="I7" s="11"/>
      <c r="J7" s="9" t="s">
        <v>17</v>
      </c>
      <c r="K7" s="10">
        <v>4.0</v>
      </c>
    </row>
    <row r="8">
      <c r="A8" s="6" t="s">
        <v>19</v>
      </c>
      <c r="B8" s="7">
        <f>'03.10.25'!H8</f>
        <v>2</v>
      </c>
      <c r="C8" s="11">
        <v>5.0</v>
      </c>
      <c r="D8" s="8">
        <f t="shared" si="1"/>
        <v>7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6</v>
      </c>
      <c r="I8" s="11"/>
      <c r="J8" s="9" t="s">
        <v>18</v>
      </c>
      <c r="K8" s="10">
        <v>3.0</v>
      </c>
    </row>
    <row r="9">
      <c r="A9" s="6" t="s">
        <v>21</v>
      </c>
      <c r="B9" s="7">
        <f>'03.10.25'!H9</f>
        <v>10.5</v>
      </c>
      <c r="C9" s="11"/>
      <c r="D9" s="8">
        <f t="shared" si="1"/>
        <v>10.5</v>
      </c>
      <c r="E9" s="8">
        <f>IFERROR(VLOOKUP("1/2 PATITA EN FIAMBRE",J:K,2, FALSE)/2, 0) + IFERROR(VLOOKUP("PATITA EN FIAMBRE",J:K, 2, FALSE), 0)</f>
        <v>4.5</v>
      </c>
      <c r="F9" s="12"/>
      <c r="G9" s="24"/>
      <c r="H9" s="8">
        <f t="shared" si="2"/>
        <v>6</v>
      </c>
      <c r="I9" s="11"/>
      <c r="J9" s="9" t="s">
        <v>20</v>
      </c>
      <c r="K9" s="10">
        <v>10.0</v>
      </c>
    </row>
    <row r="10">
      <c r="A10" s="6" t="s">
        <v>23</v>
      </c>
      <c r="B10" s="7">
        <f>'03.10.25'!H10</f>
        <v>3.5</v>
      </c>
      <c r="C10" s="11"/>
      <c r="D10" s="8">
        <f t="shared" si="1"/>
        <v>3.5</v>
      </c>
      <c r="E10" s="8">
        <f>IFERROR(VLOOKUP("CECINAS DE LOMO C/YUCA",J:K,2,FALSE),"0")+IFERROR(VLOOKUP("PIQUEO DOÑA FRESIA",J:K,2,FALSE)/2,0)</f>
        <v>2</v>
      </c>
      <c r="F10" s="12"/>
      <c r="G10" s="24"/>
      <c r="H10" s="8">
        <f t="shared" si="2"/>
        <v>1.5</v>
      </c>
      <c r="I10" s="11"/>
      <c r="J10" s="9" t="s">
        <v>121</v>
      </c>
      <c r="K10" s="10">
        <v>1.0</v>
      </c>
    </row>
    <row r="11">
      <c r="A11" s="6" t="s">
        <v>25</v>
      </c>
      <c r="B11" s="7">
        <f>'03.10.25'!H11</f>
        <v>8</v>
      </c>
      <c r="C11" s="11"/>
      <c r="D11" s="8">
        <f t="shared" si="1"/>
        <v>8</v>
      </c>
      <c r="E11" s="18">
        <f>IFERROR(VLOOKUP("CARNE DE CERDO ADOBADA",J:K,2,FALSE),0)</f>
        <v>2</v>
      </c>
      <c r="F11" s="12"/>
      <c r="G11" s="12"/>
      <c r="H11" s="8">
        <f t="shared" si="2"/>
        <v>6</v>
      </c>
      <c r="I11" s="7"/>
      <c r="J11" s="9" t="s">
        <v>22</v>
      </c>
      <c r="K11" s="10">
        <v>3.0</v>
      </c>
    </row>
    <row r="12">
      <c r="A12" s="6" t="s">
        <v>27</v>
      </c>
      <c r="B12" s="7">
        <f>'03.10.25'!H12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4.0</v>
      </c>
    </row>
    <row r="13">
      <c r="A13" s="6" t="s">
        <v>29</v>
      </c>
      <c r="B13" s="7">
        <f>'03.10.25'!H13</f>
        <v>5</v>
      </c>
      <c r="C13" s="11"/>
      <c r="D13" s="19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26</v>
      </c>
      <c r="K13" s="10">
        <v>9.0</v>
      </c>
    </row>
    <row r="14">
      <c r="A14" s="6" t="s">
        <v>31</v>
      </c>
      <c r="B14" s="7">
        <f>'03.10.25'!H14</f>
        <v>0</v>
      </c>
      <c r="C14" s="11">
        <v>4.0</v>
      </c>
      <c r="D14" s="19">
        <f t="shared" si="1"/>
        <v>4</v>
      </c>
      <c r="E14" s="8">
        <f t="shared" si="3"/>
        <v>1</v>
      </c>
      <c r="F14" s="20"/>
      <c r="G14" s="24"/>
      <c r="H14" s="8">
        <f t="shared" si="2"/>
        <v>3</v>
      </c>
      <c r="I14" s="11"/>
      <c r="J14" s="9" t="s">
        <v>31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28</v>
      </c>
      <c r="K15" s="10">
        <v>2.0</v>
      </c>
    </row>
    <row r="16">
      <c r="A16" s="6" t="s">
        <v>35</v>
      </c>
      <c r="B16" s="7">
        <f>'03.10.25'!H16</f>
        <v>18</v>
      </c>
      <c r="C16" s="24">
        <v>10.0</v>
      </c>
      <c r="D16" s="25">
        <f t="shared" ref="D16:D24" si="4">B16+C16</f>
        <v>28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20"/>
      <c r="G16" s="12"/>
      <c r="H16" s="8">
        <f t="shared" ref="H16:H20" si="5">D16-E16-F16-G16</f>
        <v>16</v>
      </c>
      <c r="I16" s="7"/>
      <c r="J16" s="9" t="s">
        <v>30</v>
      </c>
      <c r="K16" s="10">
        <v>1.0</v>
      </c>
    </row>
    <row r="17">
      <c r="A17" s="6" t="s">
        <v>37</v>
      </c>
      <c r="B17" s="7">
        <f>'03.10.25'!H17</f>
        <v>6</v>
      </c>
      <c r="C17" s="24">
        <v>2.0</v>
      </c>
      <c r="D17" s="19">
        <f t="shared" si="4"/>
        <v>8</v>
      </c>
      <c r="E17" s="25">
        <f>IFERROR(VLOOKUP("AJIACO DE CUY(1/2 CUY) C/ARROZ",J:K,2,FALSE),"0")</f>
        <v>5</v>
      </c>
      <c r="F17" s="20"/>
      <c r="G17" s="24"/>
      <c r="H17" s="8">
        <f t="shared" si="5"/>
        <v>3</v>
      </c>
      <c r="I17" s="11"/>
      <c r="J17" s="9" t="s">
        <v>112</v>
      </c>
      <c r="K17" s="10">
        <v>2.0</v>
      </c>
    </row>
    <row r="18">
      <c r="A18" s="6" t="s">
        <v>39</v>
      </c>
      <c r="B18" s="7">
        <f>'03.10.25'!H18</f>
        <v>5</v>
      </c>
      <c r="C18" s="24">
        <v>2.0</v>
      </c>
      <c r="D18" s="19">
        <f t="shared" si="4"/>
        <v>7</v>
      </c>
      <c r="E18" s="25">
        <f>IFERROR(VLOOKUP("ALBONDIGA CON ARROZ",J:K,2,FALSE),"0")</f>
        <v>3</v>
      </c>
      <c r="F18" s="20"/>
      <c r="G18" s="12"/>
      <c r="H18" s="8">
        <f t="shared" si="5"/>
        <v>4</v>
      </c>
      <c r="I18" s="7"/>
      <c r="J18" s="9" t="s">
        <v>32</v>
      </c>
      <c r="K18" s="10">
        <v>7.0</v>
      </c>
    </row>
    <row r="19">
      <c r="A19" s="6" t="s">
        <v>41</v>
      </c>
      <c r="B19" s="7">
        <f>'03.10.25'!H19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10</v>
      </c>
      <c r="F19" s="20"/>
      <c r="G19" s="12"/>
      <c r="H19" s="8">
        <f t="shared" si="5"/>
        <v>0</v>
      </c>
      <c r="I19" s="7"/>
      <c r="J19" s="9" t="s">
        <v>180</v>
      </c>
      <c r="K19" s="10">
        <v>1.0</v>
      </c>
    </row>
    <row r="20">
      <c r="A20" s="6" t="s">
        <v>43</v>
      </c>
      <c r="B20" s="7">
        <f>'03.10.25'!H20</f>
        <v>33</v>
      </c>
      <c r="C20" s="24">
        <v>40.0</v>
      </c>
      <c r="D20" s="19">
        <f t="shared" si="4"/>
        <v>73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28</v>
      </c>
      <c r="F20" s="20"/>
      <c r="G20" s="12"/>
      <c r="H20" s="8">
        <f t="shared" si="5"/>
        <v>45</v>
      </c>
      <c r="I20" s="7"/>
      <c r="J20" s="9" t="s">
        <v>90</v>
      </c>
      <c r="K20" s="10">
        <v>1.0</v>
      </c>
    </row>
    <row r="21">
      <c r="A21" s="6" t="s">
        <v>26</v>
      </c>
      <c r="B21" s="7" t="str">
        <f>'03.10.25'!H21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10.0</v>
      </c>
    </row>
    <row r="22">
      <c r="A22" s="6" t="s">
        <v>46</v>
      </c>
      <c r="B22" s="7">
        <f>'03.10.25'!H22</f>
        <v>43</v>
      </c>
      <c r="C22" s="24">
        <v>10.0</v>
      </c>
      <c r="D22" s="19">
        <f t="shared" si="4"/>
        <v>53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35</v>
      </c>
      <c r="I22" s="7"/>
      <c r="J22" s="9" t="s">
        <v>91</v>
      </c>
      <c r="K22" s="10">
        <v>2.0</v>
      </c>
    </row>
    <row r="23">
      <c r="A23" s="6" t="s">
        <v>49</v>
      </c>
      <c r="B23" s="7">
        <f>'03.10.25'!H23</f>
        <v>0</v>
      </c>
      <c r="C23" s="24">
        <v>11.0</v>
      </c>
      <c r="D23" s="19">
        <f t="shared" si="4"/>
        <v>11</v>
      </c>
      <c r="E23" s="25">
        <f>IFERROR(VLOOKUP("PEPIAN DE PAVO",J:K,2,FALSE),"0")+IFERROR(VLOOKUP("PRESA DE PAVA",J:K,2,FALSE),0)+IFERROR(VLOOKUP("SANDWICH DE PAVO",J:K,2,FALSE),0)</f>
        <v>4</v>
      </c>
      <c r="F23" s="20"/>
      <c r="G23" s="12"/>
      <c r="H23" s="8">
        <f t="shared" si="6"/>
        <v>7</v>
      </c>
      <c r="I23" s="7"/>
      <c r="J23" s="9" t="s">
        <v>167</v>
      </c>
      <c r="K23" s="10">
        <v>3.0</v>
      </c>
    </row>
    <row r="24">
      <c r="A24" s="6" t="s">
        <v>51</v>
      </c>
      <c r="B24" s="7">
        <f>'03.10.25'!H24</f>
        <v>3</v>
      </c>
      <c r="C24" s="24">
        <v>8.0</v>
      </c>
      <c r="D24" s="19">
        <f t="shared" si="4"/>
        <v>11</v>
      </c>
      <c r="E24" s="25">
        <f>IFERROR(VLOOKUP("CORVINA GUISADA C/E CHOCLO",J:K,2,FALSE),"0")</f>
        <v>10</v>
      </c>
      <c r="F24" s="20"/>
      <c r="G24" s="24"/>
      <c r="H24" s="8">
        <f t="shared" si="6"/>
        <v>1</v>
      </c>
      <c r="I24" s="11"/>
      <c r="J24" s="9" t="s">
        <v>236</v>
      </c>
      <c r="K24" s="10">
        <v>77.0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36</v>
      </c>
      <c r="K25" s="10">
        <v>2.0</v>
      </c>
    </row>
    <row r="26">
      <c r="A26" s="6" t="s">
        <v>55</v>
      </c>
      <c r="B26" s="7">
        <f>'03.10.25'!H26</f>
        <v>6.5</v>
      </c>
      <c r="C26" s="28">
        <v>10.0</v>
      </c>
      <c r="D26" s="19">
        <f t="shared" ref="D26:D39" si="7">B26+C26</f>
        <v>16.5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12.5</v>
      </c>
      <c r="I26" s="7"/>
      <c r="J26" s="9" t="s">
        <v>176</v>
      </c>
      <c r="K26" s="10">
        <v>1.0</v>
      </c>
    </row>
    <row r="27">
      <c r="A27" s="6" t="s">
        <v>57</v>
      </c>
      <c r="B27" s="7">
        <f>'03.10.25'!H27</f>
        <v>7</v>
      </c>
      <c r="C27" s="28">
        <v>10.0</v>
      </c>
      <c r="D27" s="19">
        <f t="shared" si="7"/>
        <v>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13</v>
      </c>
      <c r="I27" s="7"/>
      <c r="J27" s="9" t="s">
        <v>107</v>
      </c>
      <c r="K27" s="10">
        <v>1.0</v>
      </c>
    </row>
    <row r="28">
      <c r="A28" s="6" t="s">
        <v>58</v>
      </c>
      <c r="B28" s="7">
        <f>'03.10.25'!H28</f>
        <v>4</v>
      </c>
      <c r="C28" s="28">
        <v>10.0</v>
      </c>
      <c r="D28" s="19">
        <f t="shared" si="7"/>
        <v>14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12"/>
      <c r="H28" s="8">
        <f t="shared" si="8"/>
        <v>8</v>
      </c>
      <c r="I28" s="7"/>
      <c r="J28" s="9" t="s">
        <v>113</v>
      </c>
      <c r="K28" s="10">
        <v>1.0</v>
      </c>
    </row>
    <row r="29">
      <c r="A29" s="6" t="s">
        <v>60</v>
      </c>
      <c r="B29" s="7">
        <f>'03.10.25'!H29</f>
        <v>8</v>
      </c>
      <c r="C29" s="28">
        <v>10.0</v>
      </c>
      <c r="D29" s="19">
        <f t="shared" si="7"/>
        <v>18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13</v>
      </c>
      <c r="F29" s="12"/>
      <c r="G29" s="12"/>
      <c r="H29" s="8">
        <f t="shared" si="8"/>
        <v>5</v>
      </c>
      <c r="I29" s="7"/>
      <c r="J29" s="9" t="s">
        <v>129</v>
      </c>
      <c r="K29" s="10">
        <v>1.0</v>
      </c>
    </row>
    <row r="30">
      <c r="A30" s="6" t="s">
        <v>62</v>
      </c>
      <c r="B30" s="7">
        <f>'03.10.25'!H30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191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40</v>
      </c>
      <c r="K31" s="10">
        <v>3.0</v>
      </c>
    </row>
    <row r="32">
      <c r="A32" s="6" t="s">
        <v>66</v>
      </c>
      <c r="B32" s="7">
        <f>'03.10.25'!H32</f>
        <v>14</v>
      </c>
      <c r="C32" s="32">
        <v>15.0</v>
      </c>
      <c r="D32" s="19">
        <f t="shared" si="7"/>
        <v>29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16</v>
      </c>
      <c r="F32" s="12"/>
      <c r="G32" s="12"/>
      <c r="H32" s="8">
        <f t="shared" si="8"/>
        <v>13</v>
      </c>
      <c r="I32" s="7"/>
      <c r="J32" s="9" t="s">
        <v>179</v>
      </c>
      <c r="K32" s="10">
        <v>4.0</v>
      </c>
    </row>
    <row r="33">
      <c r="A33" s="6" t="s">
        <v>68</v>
      </c>
      <c r="B33" s="7">
        <f>'03.10.25'!H33</f>
        <v>6</v>
      </c>
      <c r="C33" s="32"/>
      <c r="D33" s="19">
        <f t="shared" si="7"/>
        <v>6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3</v>
      </c>
      <c r="I33" s="7"/>
      <c r="J33" s="9" t="s">
        <v>170</v>
      </c>
      <c r="K33" s="10">
        <v>1.0</v>
      </c>
    </row>
    <row r="34">
      <c r="A34" s="6" t="s">
        <v>70</v>
      </c>
      <c r="B34" s="7">
        <f>'03.10.25'!H34</f>
        <v>23</v>
      </c>
      <c r="C34" s="32"/>
      <c r="D34" s="19">
        <f t="shared" si="7"/>
        <v>23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21</v>
      </c>
      <c r="I34" s="7"/>
      <c r="J34" s="9" t="s">
        <v>80</v>
      </c>
      <c r="K34" s="10">
        <v>4.0</v>
      </c>
    </row>
    <row r="35">
      <c r="A35" s="6" t="s">
        <v>72</v>
      </c>
      <c r="B35" s="7">
        <f>'03.10.25'!H35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44</v>
      </c>
      <c r="K35" s="10">
        <v>5.0</v>
      </c>
    </row>
    <row r="36">
      <c r="A36" s="6" t="s">
        <v>74</v>
      </c>
      <c r="B36" s="7">
        <f>'03.10.25'!H36</f>
        <v>22</v>
      </c>
      <c r="C36" s="32"/>
      <c r="D36" s="19">
        <f t="shared" si="7"/>
        <v>22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20</v>
      </c>
      <c r="I36" s="7"/>
      <c r="J36" s="9" t="s">
        <v>45</v>
      </c>
      <c r="K36" s="10">
        <v>2.0</v>
      </c>
    </row>
    <row r="37">
      <c r="A37" s="6" t="s">
        <v>76</v>
      </c>
      <c r="B37" s="7">
        <f>'03.10.25'!H37</f>
        <v>7.5</v>
      </c>
      <c r="C37" s="32"/>
      <c r="D37" s="19">
        <f t="shared" si="7"/>
        <v>7.5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4.5</v>
      </c>
      <c r="F37" s="20"/>
      <c r="G37" s="20"/>
      <c r="H37" s="19">
        <f t="shared" si="9"/>
        <v>5.5</v>
      </c>
      <c r="I37" s="7"/>
      <c r="J37" s="9" t="s">
        <v>100</v>
      </c>
      <c r="K37" s="10">
        <v>4.0</v>
      </c>
    </row>
    <row r="38">
      <c r="A38" s="38" t="s">
        <v>78</v>
      </c>
      <c r="B38" s="7">
        <f>'03.10.25'!H38</f>
        <v>10</v>
      </c>
      <c r="C38" s="32"/>
      <c r="D38" s="19">
        <f t="shared" si="7"/>
        <v>10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2.5</v>
      </c>
      <c r="F38" s="20"/>
      <c r="G38" s="20"/>
      <c r="H38" s="19">
        <f t="shared" si="9"/>
        <v>8</v>
      </c>
      <c r="I38" s="7"/>
      <c r="J38" s="9" t="s">
        <v>101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48</v>
      </c>
      <c r="K39" s="10">
        <v>8.0</v>
      </c>
    </row>
    <row r="40">
      <c r="A40" s="6"/>
      <c r="B40" s="7" t="str">
        <f>'03.10.25'!H40</f>
        <v/>
      </c>
      <c r="C40" s="35"/>
      <c r="D40" s="19"/>
      <c r="E40" s="25"/>
      <c r="F40" s="12"/>
      <c r="G40" s="12"/>
      <c r="H40" s="8"/>
      <c r="I40" s="7"/>
      <c r="J40" s="9" t="s">
        <v>54</v>
      </c>
      <c r="K40" s="10">
        <v>3.0</v>
      </c>
    </row>
    <row r="41">
      <c r="A41" s="6"/>
      <c r="B41" s="7" t="str">
        <f>'03.10.25'!H41</f>
        <v/>
      </c>
      <c r="C41" s="35"/>
      <c r="D41" s="19"/>
      <c r="E41" s="25"/>
      <c r="F41" s="33"/>
      <c r="G41" s="34"/>
      <c r="H41" s="8"/>
      <c r="I41" s="7"/>
      <c r="J41" s="9" t="s">
        <v>237</v>
      </c>
      <c r="K41" s="10">
        <v>8.0</v>
      </c>
    </row>
    <row r="42">
      <c r="A42" s="6"/>
      <c r="B42" s="7" t="str">
        <f>'03.10.25'!H42</f>
        <v/>
      </c>
      <c r="C42" s="35"/>
      <c r="D42" s="19"/>
      <c r="E42" s="25"/>
      <c r="F42" s="36"/>
      <c r="G42" s="12"/>
      <c r="H42" s="8"/>
      <c r="I42" s="7"/>
      <c r="J42" s="9" t="s">
        <v>81</v>
      </c>
      <c r="K42" s="10">
        <v>4.0</v>
      </c>
    </row>
    <row r="43">
      <c r="A43" s="6"/>
      <c r="B43" s="7" t="str">
        <f>'03.10.25'!H43</f>
        <v/>
      </c>
      <c r="C43" s="35"/>
      <c r="D43" s="19"/>
      <c r="E43" s="25"/>
      <c r="F43" s="20"/>
      <c r="G43" s="20"/>
      <c r="H43" s="8"/>
      <c r="I43" s="7"/>
      <c r="J43" s="9" t="s">
        <v>56</v>
      </c>
      <c r="K43" s="10">
        <v>1.0</v>
      </c>
    </row>
    <row r="44">
      <c r="A44" s="6"/>
      <c r="B44" s="7" t="str">
        <f>'03.10.25'!H44</f>
        <v/>
      </c>
      <c r="C44" s="35"/>
      <c r="D44" s="19"/>
      <c r="E44" s="25"/>
      <c r="F44" s="20"/>
      <c r="G44" s="20"/>
      <c r="H44" s="8"/>
      <c r="I44" s="7"/>
      <c r="J44" s="9" t="s">
        <v>137</v>
      </c>
      <c r="K44" s="10">
        <v>2.0</v>
      </c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  <c r="J45" s="9" t="s">
        <v>238</v>
      </c>
      <c r="K45" s="10">
        <v>1.0</v>
      </c>
    </row>
    <row r="46">
      <c r="J46" s="9" t="s">
        <v>85</v>
      </c>
      <c r="K46" s="10">
        <v>3.0</v>
      </c>
    </row>
    <row r="47">
      <c r="J47" s="9" t="s">
        <v>239</v>
      </c>
      <c r="K47" s="10">
        <v>1.0</v>
      </c>
    </row>
    <row r="48">
      <c r="J48" s="9" t="s">
        <v>133</v>
      </c>
      <c r="K48" s="10">
        <v>4.0</v>
      </c>
    </row>
    <row r="49">
      <c r="J49" s="9" t="s">
        <v>13</v>
      </c>
      <c r="K49" s="10">
        <v>3.0</v>
      </c>
    </row>
    <row r="50">
      <c r="J50" s="9" t="s">
        <v>59</v>
      </c>
      <c r="K50" s="10">
        <v>4.0</v>
      </c>
    </row>
    <row r="51">
      <c r="J51" s="9" t="s">
        <v>61</v>
      </c>
      <c r="K51" s="10">
        <v>8.0</v>
      </c>
    </row>
    <row r="52">
      <c r="J52" s="9" t="s">
        <v>63</v>
      </c>
      <c r="K52" s="10">
        <v>5.0</v>
      </c>
    </row>
    <row r="53">
      <c r="J53" s="9" t="s">
        <v>65</v>
      </c>
      <c r="K53" s="10">
        <v>4.0</v>
      </c>
    </row>
    <row r="54">
      <c r="J54" s="9" t="s">
        <v>67</v>
      </c>
      <c r="K54" s="10">
        <v>14.0</v>
      </c>
    </row>
    <row r="55">
      <c r="J55" s="9" t="s">
        <v>135</v>
      </c>
      <c r="K55" s="10">
        <v>2.0</v>
      </c>
    </row>
    <row r="56">
      <c r="J56" s="9" t="s">
        <v>71</v>
      </c>
      <c r="K56" s="10">
        <v>2.0</v>
      </c>
    </row>
    <row r="57">
      <c r="J57" s="9" t="s">
        <v>103</v>
      </c>
      <c r="K57" s="10">
        <v>1.0</v>
      </c>
    </row>
    <row r="58">
      <c r="J58" s="9" t="s">
        <v>73</v>
      </c>
      <c r="K58" s="10">
        <v>2.0</v>
      </c>
    </row>
    <row r="59">
      <c r="J59" s="9" t="s">
        <v>120</v>
      </c>
      <c r="K59" s="10">
        <v>1.0</v>
      </c>
    </row>
    <row r="60">
      <c r="J60" s="9" t="s">
        <v>42</v>
      </c>
      <c r="K60" s="10">
        <v>1.0</v>
      </c>
    </row>
    <row r="61">
      <c r="J61" s="9" t="s">
        <v>120</v>
      </c>
      <c r="K61" s="10">
        <v>1.0</v>
      </c>
    </row>
    <row r="62">
      <c r="J62" s="9" t="s">
        <v>126</v>
      </c>
      <c r="K62" s="10">
        <v>1.0</v>
      </c>
    </row>
    <row r="63">
      <c r="J63" s="9" t="s">
        <v>159</v>
      </c>
      <c r="K63" s="10">
        <v>1.0</v>
      </c>
    </row>
    <row r="64">
      <c r="J64" s="9" t="s">
        <v>75</v>
      </c>
      <c r="K64" s="10">
        <v>3.0</v>
      </c>
    </row>
    <row r="65">
      <c r="J65" s="9" t="s">
        <v>79</v>
      </c>
      <c r="K65" s="10">
        <v>1.0</v>
      </c>
    </row>
    <row r="66">
      <c r="J66" s="9" t="s">
        <v>217</v>
      </c>
      <c r="K66" s="10">
        <v>2.0</v>
      </c>
    </row>
  </sheetData>
  <mergeCells count="1">
    <mergeCell ref="A1:I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240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'04.10.25'!H3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'04.10.25'!H4</f>
        <v>8</v>
      </c>
      <c r="C4" s="11"/>
      <c r="D4" s="8">
        <f t="shared" si="1"/>
        <v>8</v>
      </c>
      <c r="E4" s="8">
        <f>IFERROR(VLOOKUP("HUMITA DOÑA FRESIA C/AJI DE GALLINA",J:K,2,FALSE),"0")</f>
        <v>4</v>
      </c>
      <c r="F4" s="12"/>
      <c r="G4" s="24">
        <v>1.0</v>
      </c>
      <c r="H4" s="8">
        <f t="shared" si="2"/>
        <v>3</v>
      </c>
      <c r="I4" s="11" t="s">
        <v>241</v>
      </c>
      <c r="J4" s="9" t="s">
        <v>10</v>
      </c>
      <c r="K4" s="10">
        <v>6.0</v>
      </c>
    </row>
    <row r="5">
      <c r="A5" s="6" t="s">
        <v>13</v>
      </c>
      <c r="B5" s="7">
        <f>'04.10.25'!H5</f>
        <v>0</v>
      </c>
      <c r="C5" s="11">
        <v>7.0</v>
      </c>
      <c r="D5" s="8">
        <f t="shared" si="1"/>
        <v>7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4</v>
      </c>
      <c r="I5" s="11"/>
      <c r="J5" s="9" t="s">
        <v>12</v>
      </c>
      <c r="K5" s="10">
        <v>5.0</v>
      </c>
    </row>
    <row r="6">
      <c r="A6" s="6" t="s">
        <v>16</v>
      </c>
      <c r="B6" s="7">
        <f>'04.10.25'!H6</f>
        <v>6</v>
      </c>
      <c r="C6" s="11">
        <v>6.0</v>
      </c>
      <c r="D6" s="8">
        <f t="shared" si="1"/>
        <v>12</v>
      </c>
      <c r="E6" s="8">
        <f>IFERROR(VLOOKUP("SANGRECITA C/YUCA",J:K,2,FALSE),"0")</f>
        <v>2</v>
      </c>
      <c r="F6" s="12"/>
      <c r="G6" s="12"/>
      <c r="H6" s="8">
        <f t="shared" si="2"/>
        <v>10</v>
      </c>
      <c r="I6" s="7"/>
      <c r="J6" s="9" t="s">
        <v>14</v>
      </c>
      <c r="K6" s="10">
        <v>2.0</v>
      </c>
    </row>
    <row r="7">
      <c r="A7" s="6" t="s">
        <v>10</v>
      </c>
      <c r="B7" s="7">
        <f>'04.10.25'!H7</f>
        <v>2</v>
      </c>
      <c r="C7" s="11">
        <v>9.0</v>
      </c>
      <c r="D7" s="8">
        <f t="shared" si="1"/>
        <v>11</v>
      </c>
      <c r="E7" s="8">
        <f>IFERROR(VLOOKUP("HUMITA DOÑA FRESIA C/AJI DE GALLINA", J:K,2, FALSE)/2, 0) + IFERROR(VLOOKUP("AJI DE GALLINA",J:K,2, FALSE), 0)</f>
        <v>8</v>
      </c>
      <c r="F7" s="12"/>
      <c r="G7" s="24"/>
      <c r="H7" s="8">
        <f t="shared" si="2"/>
        <v>3</v>
      </c>
      <c r="I7" s="11"/>
      <c r="J7" s="9" t="s">
        <v>17</v>
      </c>
      <c r="K7" s="10">
        <v>4.0</v>
      </c>
    </row>
    <row r="8">
      <c r="A8" s="6" t="s">
        <v>19</v>
      </c>
      <c r="B8" s="7">
        <f>'04.10.25'!H8</f>
        <v>6</v>
      </c>
      <c r="C8" s="11"/>
      <c r="D8" s="8">
        <f t="shared" si="1"/>
        <v>6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5</v>
      </c>
      <c r="I8" s="11"/>
      <c r="J8" s="9" t="s">
        <v>18</v>
      </c>
      <c r="K8" s="10">
        <v>3.0</v>
      </c>
    </row>
    <row r="9">
      <c r="A9" s="6" t="s">
        <v>21</v>
      </c>
      <c r="B9" s="7">
        <f>'04.10.25'!H9</f>
        <v>6</v>
      </c>
      <c r="C9" s="11">
        <v>5.0</v>
      </c>
      <c r="D9" s="8">
        <f t="shared" si="1"/>
        <v>11</v>
      </c>
      <c r="E9" s="8">
        <f>IFERROR(VLOOKUP("1/2 PATITA EN FIAMBRE",J:K,2, FALSE)/2, 0) + IFERROR(VLOOKUP("PATITA EN FIAMBRE",J:K, 2, FALSE), 0)</f>
        <v>4.5</v>
      </c>
      <c r="F9" s="12"/>
      <c r="G9" s="24"/>
      <c r="H9" s="8">
        <f t="shared" si="2"/>
        <v>6.5</v>
      </c>
      <c r="I9" s="11"/>
      <c r="J9" s="9" t="s">
        <v>20</v>
      </c>
      <c r="K9" s="10">
        <v>10.0</v>
      </c>
    </row>
    <row r="10">
      <c r="A10" s="6" t="s">
        <v>23</v>
      </c>
      <c r="B10" s="7">
        <f>'04.10.25'!H10</f>
        <v>1.5</v>
      </c>
      <c r="C10" s="11">
        <v>3.0</v>
      </c>
      <c r="D10" s="8">
        <f t="shared" si="1"/>
        <v>4.5</v>
      </c>
      <c r="E10" s="8">
        <f>IFERROR(VLOOKUP("CECINAS DE LOMO C/YUCA",J:K,2,FALSE),"0")+IFERROR(VLOOKUP("PIQUEO DOÑA FRESIA",J:K,2,FALSE)/2,0)</f>
        <v>2</v>
      </c>
      <c r="F10" s="12"/>
      <c r="G10" s="24"/>
      <c r="H10" s="8">
        <f t="shared" si="2"/>
        <v>2.5</v>
      </c>
      <c r="I10" s="11"/>
      <c r="J10" s="9" t="s">
        <v>121</v>
      </c>
      <c r="K10" s="10">
        <v>1.0</v>
      </c>
    </row>
    <row r="11">
      <c r="A11" s="6" t="s">
        <v>25</v>
      </c>
      <c r="B11" s="7">
        <f>'04.10.25'!H11</f>
        <v>6</v>
      </c>
      <c r="C11" s="11"/>
      <c r="D11" s="8">
        <f t="shared" si="1"/>
        <v>6</v>
      </c>
      <c r="E11" s="18">
        <f>IFERROR(VLOOKUP("CARNE DE CERDO ADOBADA",J:K,2,FALSE),0)</f>
        <v>2</v>
      </c>
      <c r="F11" s="12"/>
      <c r="G11" s="12"/>
      <c r="H11" s="8">
        <f t="shared" si="2"/>
        <v>4</v>
      </c>
      <c r="I11" s="7"/>
      <c r="J11" s="9" t="s">
        <v>22</v>
      </c>
      <c r="K11" s="10">
        <v>3.0</v>
      </c>
    </row>
    <row r="12">
      <c r="A12" s="6" t="s">
        <v>27</v>
      </c>
      <c r="B12" s="7">
        <f>'04.10.25'!H12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4.0</v>
      </c>
    </row>
    <row r="13">
      <c r="A13" s="6" t="s">
        <v>29</v>
      </c>
      <c r="B13" s="7">
        <f>'04.10.25'!H13</f>
        <v>5</v>
      </c>
      <c r="C13" s="11"/>
      <c r="D13" s="19">
        <f t="shared" si="1"/>
        <v>5</v>
      </c>
      <c r="E13" s="8">
        <f t="shared" ref="E13:E14" si="3">IFERROR(VLOOKUP(A13,J:K,2,FALSE),0)</f>
        <v>0</v>
      </c>
      <c r="F13" s="20"/>
      <c r="G13" s="12"/>
      <c r="H13" s="8">
        <f t="shared" si="2"/>
        <v>5</v>
      </c>
      <c r="I13" s="7"/>
      <c r="J13" s="9" t="s">
        <v>26</v>
      </c>
      <c r="K13" s="10">
        <v>9.0</v>
      </c>
    </row>
    <row r="14">
      <c r="A14" s="6" t="s">
        <v>31</v>
      </c>
      <c r="B14" s="7">
        <f>'04.10.25'!H14</f>
        <v>3</v>
      </c>
      <c r="C14" s="11"/>
      <c r="D14" s="19">
        <f t="shared" si="1"/>
        <v>3</v>
      </c>
      <c r="E14" s="8">
        <f t="shared" si="3"/>
        <v>1</v>
      </c>
      <c r="F14" s="20"/>
      <c r="G14" s="12"/>
      <c r="H14" s="8">
        <f t="shared" si="2"/>
        <v>2</v>
      </c>
      <c r="I14" s="7"/>
      <c r="J14" s="9" t="s">
        <v>31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28</v>
      </c>
      <c r="K15" s="10">
        <v>2.0</v>
      </c>
    </row>
    <row r="16">
      <c r="A16" s="6" t="s">
        <v>35</v>
      </c>
      <c r="B16" s="7">
        <f>'04.10.25'!H16</f>
        <v>16</v>
      </c>
      <c r="C16" s="24">
        <v>20.0</v>
      </c>
      <c r="D16" s="25">
        <f t="shared" ref="D16:D24" si="4">B16+C16</f>
        <v>36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20"/>
      <c r="G16" s="12"/>
      <c r="H16" s="8">
        <f t="shared" ref="H16:H20" si="5">D16-E16-F16-G16</f>
        <v>24</v>
      </c>
      <c r="I16" s="7"/>
      <c r="J16" s="9" t="s">
        <v>30</v>
      </c>
      <c r="K16" s="10">
        <v>1.0</v>
      </c>
    </row>
    <row r="17">
      <c r="A17" s="6" t="s">
        <v>37</v>
      </c>
      <c r="B17" s="7">
        <f>'04.10.25'!H17</f>
        <v>3</v>
      </c>
      <c r="C17" s="24">
        <v>7.0</v>
      </c>
      <c r="D17" s="19">
        <f t="shared" si="4"/>
        <v>10</v>
      </c>
      <c r="E17" s="25">
        <f>IFERROR(VLOOKUP("AJIACO DE CUY(1/2 CUY) C/ARROZ",J:K,2,FALSE),"0")</f>
        <v>5</v>
      </c>
      <c r="F17" s="20"/>
      <c r="G17" s="24">
        <v>5.0</v>
      </c>
      <c r="H17" s="8">
        <f t="shared" si="5"/>
        <v>0</v>
      </c>
      <c r="I17" s="11" t="s">
        <v>124</v>
      </c>
      <c r="J17" s="9" t="s">
        <v>112</v>
      </c>
      <c r="K17" s="10">
        <v>2.0</v>
      </c>
    </row>
    <row r="18">
      <c r="A18" s="6" t="s">
        <v>39</v>
      </c>
      <c r="B18" s="7">
        <f>'04.10.25'!H18</f>
        <v>4</v>
      </c>
      <c r="C18" s="24">
        <v>4.0</v>
      </c>
      <c r="D18" s="19">
        <f t="shared" si="4"/>
        <v>8</v>
      </c>
      <c r="E18" s="25">
        <f>IFERROR(VLOOKUP("ALBONDIGA CON ARROZ",J:K,2,FALSE),"0")</f>
        <v>3</v>
      </c>
      <c r="F18" s="20"/>
      <c r="G18" s="12"/>
      <c r="H18" s="8">
        <f t="shared" si="5"/>
        <v>5</v>
      </c>
      <c r="I18" s="7"/>
      <c r="J18" s="9" t="s">
        <v>32</v>
      </c>
      <c r="K18" s="10">
        <v>7.0</v>
      </c>
    </row>
    <row r="19">
      <c r="A19" s="6" t="s">
        <v>41</v>
      </c>
      <c r="B19" s="7">
        <f>'04.10.25'!H19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10</v>
      </c>
      <c r="F19" s="20"/>
      <c r="G19" s="12"/>
      <c r="H19" s="8">
        <f t="shared" si="5"/>
        <v>0</v>
      </c>
      <c r="I19" s="7"/>
      <c r="J19" s="9" t="s">
        <v>180</v>
      </c>
      <c r="K19" s="10">
        <v>1.0</v>
      </c>
    </row>
    <row r="20">
      <c r="A20" s="6" t="s">
        <v>43</v>
      </c>
      <c r="B20" s="7">
        <f>'04.10.25'!H20</f>
        <v>45</v>
      </c>
      <c r="C20" s="24">
        <v>10.0</v>
      </c>
      <c r="D20" s="19">
        <f t="shared" si="4"/>
        <v>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28</v>
      </c>
      <c r="F20" s="20"/>
      <c r="G20" s="24">
        <v>8.0</v>
      </c>
      <c r="H20" s="8">
        <f t="shared" si="5"/>
        <v>19</v>
      </c>
      <c r="I20" s="11" t="s">
        <v>242</v>
      </c>
      <c r="J20" s="9" t="s">
        <v>90</v>
      </c>
      <c r="K20" s="10">
        <v>1.0</v>
      </c>
    </row>
    <row r="21">
      <c r="A21" s="6" t="s">
        <v>26</v>
      </c>
      <c r="B21" s="7" t="str">
        <f>'04.10.25'!H21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10.0</v>
      </c>
    </row>
    <row r="22">
      <c r="A22" s="6" t="s">
        <v>46</v>
      </c>
      <c r="B22" s="7">
        <f>'04.10.25'!H22</f>
        <v>35</v>
      </c>
      <c r="C22" s="24"/>
      <c r="D22" s="19">
        <f t="shared" si="4"/>
        <v>35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17</v>
      </c>
      <c r="I22" s="7"/>
      <c r="J22" s="9" t="s">
        <v>91</v>
      </c>
      <c r="K22" s="10">
        <v>2.0</v>
      </c>
    </row>
    <row r="23">
      <c r="A23" s="6" t="s">
        <v>49</v>
      </c>
      <c r="B23" s="7">
        <f>'04.10.25'!H23</f>
        <v>7</v>
      </c>
      <c r="C23" s="24">
        <v>4.0</v>
      </c>
      <c r="D23" s="19">
        <f t="shared" si="4"/>
        <v>11</v>
      </c>
      <c r="E23" s="25">
        <f>IFERROR(VLOOKUP("PEPIAN DE PAVO",J:K,2,FALSE),"0")+IFERROR(VLOOKUP("PRESA DE PAVA",J:K,2,FALSE),0)+IFERROR(VLOOKUP("SANDWICH DE PAVO",J:K,2,FALSE),0)</f>
        <v>4</v>
      </c>
      <c r="F23" s="20"/>
      <c r="G23" s="24">
        <v>7.0</v>
      </c>
      <c r="H23" s="8">
        <f t="shared" si="6"/>
        <v>0</v>
      </c>
      <c r="I23" s="11" t="s">
        <v>124</v>
      </c>
      <c r="J23" s="9" t="s">
        <v>167</v>
      </c>
      <c r="K23" s="10">
        <v>3.0</v>
      </c>
    </row>
    <row r="24">
      <c r="A24" s="6" t="s">
        <v>51</v>
      </c>
      <c r="B24" s="7">
        <f>'04.10.25'!H24</f>
        <v>1</v>
      </c>
      <c r="C24" s="24">
        <v>11.0</v>
      </c>
      <c r="D24" s="19">
        <f t="shared" si="4"/>
        <v>12</v>
      </c>
      <c r="E24" s="25">
        <f>IFERROR(VLOOKUP("CORVINA GUISADA C/E CHOCLO",J:K,2,FALSE),"0")</f>
        <v>10</v>
      </c>
      <c r="F24" s="20"/>
      <c r="G24" s="24"/>
      <c r="H24" s="8">
        <f t="shared" si="6"/>
        <v>2</v>
      </c>
      <c r="I24" s="11"/>
      <c r="J24" s="9" t="s">
        <v>236</v>
      </c>
      <c r="K24" s="10">
        <v>77.0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36</v>
      </c>
      <c r="K25" s="10">
        <v>2.0</v>
      </c>
    </row>
    <row r="26">
      <c r="A26" s="6" t="s">
        <v>55</v>
      </c>
      <c r="B26" s="7">
        <f>'04.10.25'!H26</f>
        <v>12.5</v>
      </c>
      <c r="C26" s="28"/>
      <c r="D26" s="19">
        <f t="shared" ref="D26:D39" si="7">B26+C26</f>
        <v>12.5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8.5</v>
      </c>
      <c r="I26" s="7"/>
      <c r="J26" s="9" t="s">
        <v>176</v>
      </c>
      <c r="K26" s="10">
        <v>1.0</v>
      </c>
    </row>
    <row r="27">
      <c r="A27" s="6" t="s">
        <v>57</v>
      </c>
      <c r="B27" s="7">
        <f>'04.10.25'!H27</f>
        <v>13</v>
      </c>
      <c r="C27" s="28"/>
      <c r="D27" s="19">
        <f t="shared" si="7"/>
        <v>13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9</v>
      </c>
      <c r="I27" s="7"/>
      <c r="J27" s="9" t="s">
        <v>107</v>
      </c>
      <c r="K27" s="10">
        <v>1.0</v>
      </c>
    </row>
    <row r="28">
      <c r="A28" s="6" t="s">
        <v>58</v>
      </c>
      <c r="B28" s="7">
        <f>'04.10.25'!H28</f>
        <v>8</v>
      </c>
      <c r="C28" s="28"/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12"/>
      <c r="H28" s="8">
        <f t="shared" si="8"/>
        <v>2</v>
      </c>
      <c r="I28" s="7"/>
      <c r="J28" s="9" t="s">
        <v>113</v>
      </c>
      <c r="K28" s="10">
        <v>1.0</v>
      </c>
    </row>
    <row r="29">
      <c r="A29" s="6" t="s">
        <v>60</v>
      </c>
      <c r="B29" s="7">
        <f>'04.10.25'!H29</f>
        <v>5</v>
      </c>
      <c r="C29" s="28">
        <v>15.0</v>
      </c>
      <c r="D29" s="19">
        <f t="shared" si="7"/>
        <v>20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13</v>
      </c>
      <c r="F29" s="12"/>
      <c r="G29" s="12"/>
      <c r="H29" s="8">
        <f t="shared" si="8"/>
        <v>7</v>
      </c>
      <c r="I29" s="7"/>
      <c r="J29" s="9" t="s">
        <v>129</v>
      </c>
      <c r="K29" s="10">
        <v>1.0</v>
      </c>
    </row>
    <row r="30">
      <c r="A30" s="6" t="s">
        <v>62</v>
      </c>
      <c r="B30" s="7">
        <f>'04.10.25'!H30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191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40</v>
      </c>
      <c r="K31" s="10">
        <v>3.0</v>
      </c>
    </row>
    <row r="32">
      <c r="A32" s="6" t="s">
        <v>66</v>
      </c>
      <c r="B32" s="7">
        <f>'04.10.25'!H32</f>
        <v>13</v>
      </c>
      <c r="C32" s="32">
        <v>15.0</v>
      </c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16</v>
      </c>
      <c r="F32" s="12"/>
      <c r="G32" s="12"/>
      <c r="H32" s="8">
        <f t="shared" si="8"/>
        <v>12</v>
      </c>
      <c r="I32" s="7"/>
      <c r="J32" s="9" t="s">
        <v>179</v>
      </c>
      <c r="K32" s="10">
        <v>4.0</v>
      </c>
    </row>
    <row r="33">
      <c r="A33" s="6" t="s">
        <v>68</v>
      </c>
      <c r="B33" s="7">
        <f>'04.10.25'!H33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0</v>
      </c>
      <c r="I33" s="7"/>
      <c r="J33" s="9" t="s">
        <v>170</v>
      </c>
      <c r="K33" s="10">
        <v>1.0</v>
      </c>
    </row>
    <row r="34">
      <c r="A34" s="6" t="s">
        <v>70</v>
      </c>
      <c r="B34" s="7">
        <f>'04.10.25'!H34</f>
        <v>21</v>
      </c>
      <c r="C34" s="32"/>
      <c r="D34" s="19">
        <f t="shared" si="7"/>
        <v>21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19</v>
      </c>
      <c r="I34" s="7"/>
      <c r="J34" s="9" t="s">
        <v>80</v>
      </c>
      <c r="K34" s="10">
        <v>4.0</v>
      </c>
    </row>
    <row r="35">
      <c r="A35" s="6" t="s">
        <v>72</v>
      </c>
      <c r="B35" s="7">
        <f>'04.10.25'!H35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44</v>
      </c>
      <c r="K35" s="10">
        <v>5.0</v>
      </c>
    </row>
    <row r="36">
      <c r="A36" s="6" t="s">
        <v>74</v>
      </c>
      <c r="B36" s="7">
        <f>'04.10.25'!H36</f>
        <v>20</v>
      </c>
      <c r="C36" s="32"/>
      <c r="D36" s="19">
        <f t="shared" si="7"/>
        <v>20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18</v>
      </c>
      <c r="I36" s="7"/>
      <c r="J36" s="9" t="s">
        <v>45</v>
      </c>
      <c r="K36" s="10">
        <v>2.0</v>
      </c>
    </row>
    <row r="37">
      <c r="A37" s="6" t="s">
        <v>76</v>
      </c>
      <c r="B37" s="7">
        <f>'04.10.25'!H37</f>
        <v>5.5</v>
      </c>
      <c r="C37" s="32"/>
      <c r="D37" s="19">
        <f t="shared" si="7"/>
        <v>5.5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4.5</v>
      </c>
      <c r="F37" s="20"/>
      <c r="G37" s="20"/>
      <c r="H37" s="19">
        <f t="shared" si="9"/>
        <v>3.5</v>
      </c>
      <c r="I37" s="7"/>
      <c r="J37" s="9" t="s">
        <v>100</v>
      </c>
      <c r="K37" s="10">
        <v>4.0</v>
      </c>
    </row>
    <row r="38">
      <c r="A38" s="38" t="s">
        <v>78</v>
      </c>
      <c r="B38" s="7">
        <f>'04.10.25'!H38</f>
        <v>8</v>
      </c>
      <c r="C38" s="32"/>
      <c r="D38" s="19">
        <f t="shared" si="7"/>
        <v>8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2.5</v>
      </c>
      <c r="F38" s="20"/>
      <c r="G38" s="20"/>
      <c r="H38" s="19">
        <f t="shared" si="9"/>
        <v>6</v>
      </c>
      <c r="I38" s="7"/>
      <c r="J38" s="9" t="s">
        <v>101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48</v>
      </c>
      <c r="K39" s="10">
        <v>8.0</v>
      </c>
    </row>
    <row r="40">
      <c r="A40" s="6"/>
      <c r="B40" s="7" t="str">
        <f>'04.10.25'!H40</f>
        <v/>
      </c>
      <c r="C40" s="35"/>
      <c r="D40" s="19"/>
      <c r="E40" s="25"/>
      <c r="F40" s="12"/>
      <c r="G40" s="12"/>
      <c r="H40" s="8"/>
      <c r="I40" s="7"/>
      <c r="J40" s="9" t="s">
        <v>54</v>
      </c>
      <c r="K40" s="10">
        <v>3.0</v>
      </c>
    </row>
    <row r="41">
      <c r="A41" s="6"/>
      <c r="B41" s="7" t="str">
        <f>'04.10.25'!H41</f>
        <v/>
      </c>
      <c r="C41" s="35"/>
      <c r="D41" s="19"/>
      <c r="E41" s="25"/>
      <c r="F41" s="33"/>
      <c r="G41" s="34"/>
      <c r="H41" s="8"/>
      <c r="I41" s="7"/>
      <c r="J41" s="9" t="s">
        <v>237</v>
      </c>
      <c r="K41" s="10">
        <v>8.0</v>
      </c>
    </row>
    <row r="42">
      <c r="A42" s="6"/>
      <c r="B42" s="7" t="str">
        <f>'04.10.25'!H42</f>
        <v/>
      </c>
      <c r="C42" s="35"/>
      <c r="D42" s="19"/>
      <c r="E42" s="25"/>
      <c r="F42" s="36"/>
      <c r="G42" s="12"/>
      <c r="H42" s="8"/>
      <c r="I42" s="7"/>
      <c r="J42" s="9" t="s">
        <v>81</v>
      </c>
      <c r="K42" s="10">
        <v>4.0</v>
      </c>
    </row>
    <row r="43">
      <c r="A43" s="6"/>
      <c r="B43" s="7" t="str">
        <f>'04.10.25'!H43</f>
        <v/>
      </c>
      <c r="C43" s="35"/>
      <c r="D43" s="19"/>
      <c r="E43" s="25"/>
      <c r="F43" s="20"/>
      <c r="G43" s="20"/>
      <c r="H43" s="8"/>
      <c r="I43" s="7"/>
      <c r="J43" s="9" t="s">
        <v>56</v>
      </c>
      <c r="K43" s="10">
        <v>1.0</v>
      </c>
    </row>
    <row r="44">
      <c r="A44" s="6"/>
      <c r="B44" s="7" t="str">
        <f>'04.10.25'!H44</f>
        <v/>
      </c>
      <c r="C44" s="35"/>
      <c r="D44" s="19"/>
      <c r="E44" s="25"/>
      <c r="F44" s="20"/>
      <c r="G44" s="20"/>
      <c r="H44" s="8"/>
      <c r="I44" s="7"/>
      <c r="J44" s="9" t="s">
        <v>137</v>
      </c>
      <c r="K44" s="10">
        <v>2.0</v>
      </c>
    </row>
    <row r="45">
      <c r="A45" s="38"/>
      <c r="B45" s="7" t="str">
        <f>'28.09.25'!H45</f>
        <v/>
      </c>
      <c r="C45" s="35"/>
      <c r="D45" s="19"/>
      <c r="E45" s="25"/>
      <c r="F45" s="20"/>
      <c r="G45" s="20"/>
      <c r="H45" s="8"/>
      <c r="I45" s="7"/>
      <c r="J45" s="9" t="s">
        <v>238</v>
      </c>
      <c r="K45" s="10">
        <v>1.0</v>
      </c>
    </row>
    <row r="46">
      <c r="J46" s="9" t="s">
        <v>85</v>
      </c>
      <c r="K46" s="10">
        <v>3.0</v>
      </c>
    </row>
    <row r="47">
      <c r="J47" s="9" t="s">
        <v>239</v>
      </c>
      <c r="K47" s="10">
        <v>1.0</v>
      </c>
    </row>
    <row r="48">
      <c r="J48" s="9" t="s">
        <v>133</v>
      </c>
      <c r="K48" s="10">
        <v>4.0</v>
      </c>
    </row>
    <row r="49">
      <c r="J49" s="9" t="s">
        <v>13</v>
      </c>
      <c r="K49" s="10">
        <v>3.0</v>
      </c>
    </row>
    <row r="50">
      <c r="J50" s="9" t="s">
        <v>59</v>
      </c>
      <c r="K50" s="10">
        <v>4.0</v>
      </c>
    </row>
    <row r="51">
      <c r="J51" s="9" t="s">
        <v>61</v>
      </c>
      <c r="K51" s="10">
        <v>8.0</v>
      </c>
    </row>
    <row r="52">
      <c r="J52" s="9" t="s">
        <v>63</v>
      </c>
      <c r="K52" s="10">
        <v>5.0</v>
      </c>
    </row>
    <row r="53">
      <c r="J53" s="9" t="s">
        <v>65</v>
      </c>
      <c r="K53" s="10">
        <v>4.0</v>
      </c>
    </row>
    <row r="54">
      <c r="J54" s="9" t="s">
        <v>67</v>
      </c>
      <c r="K54" s="10">
        <v>14.0</v>
      </c>
    </row>
    <row r="55">
      <c r="J55" s="9" t="s">
        <v>135</v>
      </c>
      <c r="K55" s="10">
        <v>2.0</v>
      </c>
    </row>
    <row r="56">
      <c r="J56" s="9" t="s">
        <v>71</v>
      </c>
      <c r="K56" s="10">
        <v>2.0</v>
      </c>
    </row>
    <row r="57">
      <c r="J57" s="9" t="s">
        <v>103</v>
      </c>
      <c r="K57" s="10">
        <v>1.0</v>
      </c>
    </row>
    <row r="58">
      <c r="J58" s="9" t="s">
        <v>73</v>
      </c>
      <c r="K58" s="10">
        <v>2.0</v>
      </c>
    </row>
    <row r="59">
      <c r="J59" s="9" t="s">
        <v>120</v>
      </c>
      <c r="K59" s="10">
        <v>1.0</v>
      </c>
    </row>
    <row r="60">
      <c r="J60" s="9" t="s">
        <v>42</v>
      </c>
      <c r="K60" s="10">
        <v>1.0</v>
      </c>
    </row>
    <row r="61">
      <c r="J61" s="9" t="s">
        <v>120</v>
      </c>
      <c r="K61" s="10">
        <v>1.0</v>
      </c>
    </row>
    <row r="62">
      <c r="J62" s="9" t="s">
        <v>126</v>
      </c>
      <c r="K62" s="10">
        <v>1.0</v>
      </c>
    </row>
    <row r="63">
      <c r="J63" s="9" t="s">
        <v>159</v>
      </c>
      <c r="K63" s="10">
        <v>1.0</v>
      </c>
    </row>
    <row r="64">
      <c r="J64" s="9" t="s">
        <v>75</v>
      </c>
      <c r="K64" s="10">
        <v>3.0</v>
      </c>
    </row>
    <row r="65">
      <c r="J65" s="9" t="s">
        <v>79</v>
      </c>
      <c r="K65" s="10">
        <v>1.0</v>
      </c>
    </row>
    <row r="66">
      <c r="J66" s="9" t="s">
        <v>217</v>
      </c>
      <c r="K66" s="10">
        <v>2.0</v>
      </c>
    </row>
  </sheetData>
  <mergeCells count="1">
    <mergeCell ref="A1:I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243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'05.10.25'!H4</f>
        <v>3</v>
      </c>
      <c r="C4" s="11">
        <v>12.0</v>
      </c>
      <c r="D4" s="8">
        <f t="shared" si="1"/>
        <v>15</v>
      </c>
      <c r="E4" s="8" t="str">
        <f>IFERROR(VLOOKUP("HUMITA DOÑA FRESIA C/AJI DE GALLINA",J:K,2,FALSE),"0")</f>
        <v>0</v>
      </c>
      <c r="F4" s="12"/>
      <c r="G4" s="12"/>
      <c r="H4" s="8">
        <f t="shared" si="2"/>
        <v>15</v>
      </c>
      <c r="I4" s="7"/>
      <c r="J4" s="9" t="s">
        <v>85</v>
      </c>
      <c r="K4" s="10">
        <v>3.0</v>
      </c>
    </row>
    <row r="5">
      <c r="A5" s="6" t="s">
        <v>13</v>
      </c>
      <c r="B5" s="7">
        <f>'05.10.25'!H5</f>
        <v>4</v>
      </c>
      <c r="C5" s="11">
        <v>4.0</v>
      </c>
      <c r="D5" s="8">
        <f t="shared" si="1"/>
        <v>8</v>
      </c>
      <c r="E5" s="8">
        <f>IFERROR(VLOOKUP(A$5,J:K,2,FALSE),0)+IFERROR(VLOOKUP("PIQUEO PERUANISIMO",J:K,2,FALSE),0)</f>
        <v>0</v>
      </c>
      <c r="F5" s="12"/>
      <c r="G5" s="24">
        <v>4.0</v>
      </c>
      <c r="H5" s="8">
        <f t="shared" si="2"/>
        <v>4</v>
      </c>
      <c r="I5" s="11" t="s">
        <v>244</v>
      </c>
      <c r="J5" s="9" t="s">
        <v>20</v>
      </c>
      <c r="K5" s="10">
        <v>3.0</v>
      </c>
    </row>
    <row r="6">
      <c r="A6" s="6" t="s">
        <v>16</v>
      </c>
      <c r="B6" s="7">
        <f>'05.10.25'!H6</f>
        <v>10</v>
      </c>
      <c r="C6" s="11">
        <v>10.0</v>
      </c>
      <c r="D6" s="8">
        <f t="shared" si="1"/>
        <v>20</v>
      </c>
      <c r="E6" s="8">
        <f>IFERROR(VLOOKUP("SANGRECITA C/YUCA",J:K,2,FALSE),"0")</f>
        <v>5</v>
      </c>
      <c r="F6" s="12"/>
      <c r="G6" s="12"/>
      <c r="H6" s="8">
        <f t="shared" si="2"/>
        <v>15</v>
      </c>
      <c r="I6" s="7"/>
      <c r="J6" s="9" t="s">
        <v>22</v>
      </c>
      <c r="K6" s="10">
        <v>1.0</v>
      </c>
    </row>
    <row r="7">
      <c r="A7" s="6" t="s">
        <v>10</v>
      </c>
      <c r="B7" s="7">
        <f>'05.10.25'!H7</f>
        <v>3</v>
      </c>
      <c r="C7" s="11"/>
      <c r="D7" s="8">
        <f t="shared" si="1"/>
        <v>3</v>
      </c>
      <c r="E7" s="8">
        <f>IFERROR(VLOOKUP("HUMITA DOÑA FRESIA C/AJI DE GALLINA", J:K,2, FALSE)/2, 0) + IFERROR(VLOOKUP("AJI DE GALLINA",J:K,2, FALSE), 0)</f>
        <v>2</v>
      </c>
      <c r="F7" s="12"/>
      <c r="G7" s="24"/>
      <c r="H7" s="8">
        <f t="shared" si="2"/>
        <v>1</v>
      </c>
      <c r="I7" s="11"/>
      <c r="J7" s="9" t="s">
        <v>24</v>
      </c>
      <c r="K7" s="10">
        <v>5.0</v>
      </c>
    </row>
    <row r="8">
      <c r="A8" s="6" t="s">
        <v>19</v>
      </c>
      <c r="B8" s="7">
        <f>'05.10.25'!H8</f>
        <v>5</v>
      </c>
      <c r="C8" s="11">
        <v>3.0</v>
      </c>
      <c r="D8" s="8">
        <f t="shared" si="1"/>
        <v>8</v>
      </c>
      <c r="E8" s="8">
        <f>IFERROR(VLOOKUP("MOLLEJITAS GUISADAS",J:K,2,FALSE),"0")+IFERROR(VLOOKUP("PIQUEO DOÑA FRESIA",J:K,2,FALSE),0)</f>
        <v>0</v>
      </c>
      <c r="F8" s="12"/>
      <c r="G8" s="24">
        <v>2.0</v>
      </c>
      <c r="H8" s="8">
        <f t="shared" si="2"/>
        <v>6</v>
      </c>
      <c r="I8" s="11" t="s">
        <v>198</v>
      </c>
      <c r="J8" s="9" t="s">
        <v>26</v>
      </c>
      <c r="K8" s="10">
        <v>8.0</v>
      </c>
    </row>
    <row r="9">
      <c r="A9" s="6" t="s">
        <v>21</v>
      </c>
      <c r="B9" s="7">
        <f>'05.10.25'!H9</f>
        <v>6.5</v>
      </c>
      <c r="C9" s="11">
        <v>5.0</v>
      </c>
      <c r="D9" s="8">
        <f t="shared" si="1"/>
        <v>11.5</v>
      </c>
      <c r="E9" s="8">
        <f>IFERROR(VLOOKUP("1/2 PATITA EN FIAMBRE",J:K,2, FALSE)/2, 0) + IFERROR(VLOOKUP("PATITA EN FIAMBRE",J:K, 2, FALSE), 0)</f>
        <v>2</v>
      </c>
      <c r="F9" s="12"/>
      <c r="G9" s="24">
        <v>2.0</v>
      </c>
      <c r="H9" s="8">
        <f t="shared" si="2"/>
        <v>7.5</v>
      </c>
      <c r="I9" s="11" t="s">
        <v>245</v>
      </c>
      <c r="J9" s="9" t="s">
        <v>111</v>
      </c>
      <c r="K9" s="10">
        <v>1.0</v>
      </c>
    </row>
    <row r="10">
      <c r="A10" s="6" t="s">
        <v>23</v>
      </c>
      <c r="B10" s="7">
        <f>'05.10.25'!H10</f>
        <v>2.5</v>
      </c>
      <c r="C10" s="11"/>
      <c r="D10" s="8">
        <f t="shared" si="1"/>
        <v>2.5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2.5</v>
      </c>
      <c r="I10" s="11"/>
      <c r="J10" s="9" t="s">
        <v>142</v>
      </c>
      <c r="K10" s="10">
        <v>2.0</v>
      </c>
    </row>
    <row r="11">
      <c r="A11" s="6" t="s">
        <v>25</v>
      </c>
      <c r="B11" s="7">
        <f>'05.10.25'!H11</f>
        <v>4</v>
      </c>
      <c r="C11" s="11"/>
      <c r="D11" s="8">
        <f t="shared" si="1"/>
        <v>4</v>
      </c>
      <c r="E11" s="18">
        <f>IFERROR(VLOOKUP("CARNE DE CERDO ADOBADA",J:K,2,FALSE),0)</f>
        <v>1</v>
      </c>
      <c r="F11" s="12"/>
      <c r="G11" s="12"/>
      <c r="H11" s="8">
        <f t="shared" si="2"/>
        <v>3</v>
      </c>
      <c r="I11" s="7"/>
      <c r="J11" s="9" t="s">
        <v>217</v>
      </c>
      <c r="K11" s="10">
        <v>1.0</v>
      </c>
    </row>
    <row r="12">
      <c r="A12" s="6" t="s">
        <v>27</v>
      </c>
      <c r="B12" s="7">
        <f>'05.10.25'!H12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80</v>
      </c>
      <c r="K12" s="10">
        <v>3.0</v>
      </c>
    </row>
    <row r="13">
      <c r="A13" s="6" t="s">
        <v>29</v>
      </c>
      <c r="B13" s="7">
        <f>'05.10.25'!H13</f>
        <v>5</v>
      </c>
      <c r="C13" s="11">
        <v>15.0</v>
      </c>
      <c r="D13" s="19">
        <f t="shared" si="1"/>
        <v>20</v>
      </c>
      <c r="E13" s="8">
        <f t="shared" ref="E13:E14" si="3">IFERROR(VLOOKUP(A13,J:K,2,FALSE),0)</f>
        <v>14</v>
      </c>
      <c r="F13" s="20"/>
      <c r="G13" s="24"/>
      <c r="H13" s="8">
        <f t="shared" si="2"/>
        <v>6</v>
      </c>
      <c r="I13" s="7"/>
      <c r="J13" s="9" t="s">
        <v>44</v>
      </c>
      <c r="K13" s="10">
        <v>3.0</v>
      </c>
    </row>
    <row r="14">
      <c r="A14" s="6" t="s">
        <v>31</v>
      </c>
      <c r="B14" s="7">
        <f>'05.10.25'!H14</f>
        <v>2</v>
      </c>
      <c r="C14" s="11"/>
      <c r="D14" s="19">
        <f t="shared" si="1"/>
        <v>2</v>
      </c>
      <c r="E14" s="8">
        <f t="shared" si="3"/>
        <v>0</v>
      </c>
      <c r="F14" s="20"/>
      <c r="G14" s="24">
        <v>2.0</v>
      </c>
      <c r="H14" s="8">
        <f t="shared" si="2"/>
        <v>0</v>
      </c>
      <c r="I14" s="11" t="s">
        <v>199</v>
      </c>
      <c r="J14" s="9" t="s">
        <v>101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48</v>
      </c>
      <c r="K15" s="10">
        <v>2.0</v>
      </c>
    </row>
    <row r="16">
      <c r="A16" s="6" t="s">
        <v>35</v>
      </c>
      <c r="B16" s="7">
        <f>'05.10.25'!H16</f>
        <v>24</v>
      </c>
      <c r="C16" s="24"/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19</v>
      </c>
      <c r="I16" s="7"/>
      <c r="J16" s="9" t="s">
        <v>133</v>
      </c>
      <c r="K16" s="10">
        <v>2.0</v>
      </c>
    </row>
    <row r="17">
      <c r="A17" s="6" t="s">
        <v>37</v>
      </c>
      <c r="B17" s="7">
        <f>'05.10.25'!H17</f>
        <v>0</v>
      </c>
      <c r="C17" s="24">
        <v>6.0</v>
      </c>
      <c r="D17" s="19">
        <f t="shared" si="4"/>
        <v>6</v>
      </c>
      <c r="E17" s="25">
        <f>IFERROR(VLOOKUP("AJIACO DE CUY(1/2 CUY) C/ARROZ",J:K,2,FALSE),"0")</f>
        <v>2</v>
      </c>
      <c r="F17" s="20"/>
      <c r="G17" s="24"/>
      <c r="H17" s="8">
        <f t="shared" si="5"/>
        <v>4</v>
      </c>
      <c r="I17" s="11"/>
      <c r="J17" s="9" t="s">
        <v>63</v>
      </c>
      <c r="K17" s="10">
        <v>1.0</v>
      </c>
    </row>
    <row r="18">
      <c r="A18" s="6" t="s">
        <v>39</v>
      </c>
      <c r="B18" s="7">
        <f>'05.10.25'!H18</f>
        <v>5</v>
      </c>
      <c r="C18" s="24"/>
      <c r="D18" s="19">
        <f t="shared" si="4"/>
        <v>5</v>
      </c>
      <c r="E18" s="25">
        <f>IFERROR(VLOOKUP("ALBONDIGA CON ARROZ",J:K,2,FALSE),"0")</f>
        <v>3</v>
      </c>
      <c r="F18" s="20"/>
      <c r="G18" s="12"/>
      <c r="H18" s="8">
        <f t="shared" si="5"/>
        <v>2</v>
      </c>
      <c r="I18" s="7"/>
      <c r="J18" s="9" t="s">
        <v>246</v>
      </c>
      <c r="K18" s="10">
        <v>1.0</v>
      </c>
    </row>
    <row r="19">
      <c r="A19" s="6" t="s">
        <v>41</v>
      </c>
      <c r="B19" s="7">
        <f>'05.10.25'!H19</f>
        <v>0</v>
      </c>
      <c r="C19" s="24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4</v>
      </c>
      <c r="F19" s="20"/>
      <c r="G19" s="24">
        <v>4.0</v>
      </c>
      <c r="H19" s="8">
        <f t="shared" si="5"/>
        <v>0</v>
      </c>
      <c r="I19" s="11" t="s">
        <v>116</v>
      </c>
      <c r="J19" s="9" t="s">
        <v>158</v>
      </c>
      <c r="K19" s="10">
        <v>2.0</v>
      </c>
    </row>
    <row r="20">
      <c r="A20" s="6" t="s">
        <v>43</v>
      </c>
      <c r="B20" s="7">
        <f>'05.10.25'!H20</f>
        <v>19</v>
      </c>
      <c r="C20" s="24">
        <v>25.0</v>
      </c>
      <c r="D20" s="19">
        <f t="shared" si="4"/>
        <v>44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25</v>
      </c>
      <c r="F20" s="20"/>
      <c r="G20" s="12"/>
      <c r="H20" s="8">
        <f t="shared" si="5"/>
        <v>19</v>
      </c>
      <c r="I20" s="7"/>
      <c r="J20" s="9" t="s">
        <v>73</v>
      </c>
      <c r="K20" s="10">
        <v>5.0</v>
      </c>
    </row>
    <row r="21">
      <c r="A21" s="6" t="s">
        <v>26</v>
      </c>
      <c r="B21" s="7" t="str">
        <f>'05.10.25'!H21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29</v>
      </c>
      <c r="K21" s="10">
        <v>14.0</v>
      </c>
    </row>
    <row r="22">
      <c r="A22" s="6" t="s">
        <v>46</v>
      </c>
      <c r="B22" s="7">
        <f>'05.10.25'!H22</f>
        <v>17</v>
      </c>
      <c r="C22" s="24">
        <v>10.0</v>
      </c>
      <c r="D22" s="19">
        <f t="shared" si="4"/>
        <v>27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20"/>
      <c r="G22" s="12"/>
      <c r="H22" s="8">
        <f t="shared" ref="H22:H24" si="6">D22-E22-F22-G22</f>
        <v>12</v>
      </c>
      <c r="I22" s="7"/>
      <c r="J22" s="9" t="s">
        <v>75</v>
      </c>
      <c r="K22" s="10">
        <v>2.0</v>
      </c>
    </row>
    <row r="23">
      <c r="A23" s="6" t="s">
        <v>49</v>
      </c>
      <c r="B23" s="7">
        <f>'05.10.25'!H23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104</v>
      </c>
      <c r="K23" s="10">
        <v>2.0</v>
      </c>
    </row>
    <row r="24">
      <c r="A24" s="6" t="s">
        <v>51</v>
      </c>
      <c r="B24" s="7">
        <f>'05.10.25'!H24</f>
        <v>2</v>
      </c>
      <c r="C24" s="24">
        <v>4.0</v>
      </c>
      <c r="D24" s="19">
        <f t="shared" si="4"/>
        <v>6</v>
      </c>
      <c r="E24" s="25" t="str">
        <f>IFERROR(VLOOKUP("CORVINA GUISADA C/E CHOCLO",J:K,2,FALSE),"0")</f>
        <v>0</v>
      </c>
      <c r="F24" s="20"/>
      <c r="G24" s="24"/>
      <c r="H24" s="8">
        <f t="shared" si="6"/>
        <v>6</v>
      </c>
      <c r="I24" s="11"/>
      <c r="J24" s="9" t="s">
        <v>10</v>
      </c>
      <c r="K24" s="10">
        <v>2.0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18</v>
      </c>
      <c r="K25" s="10">
        <v>1.0</v>
      </c>
    </row>
    <row r="26">
      <c r="A26" s="6" t="s">
        <v>55</v>
      </c>
      <c r="B26" s="7">
        <f>'05.10.25'!H26</f>
        <v>8.5</v>
      </c>
      <c r="C26" s="28"/>
      <c r="D26" s="19">
        <f t="shared" ref="D26:D39" si="7">B26+C26</f>
        <v>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5.5</v>
      </c>
      <c r="F26" s="12"/>
      <c r="G26" s="12"/>
      <c r="H26" s="8">
        <f t="shared" ref="H26:H35" si="8">D26-E26-F26-G26</f>
        <v>3</v>
      </c>
      <c r="I26" s="7"/>
      <c r="J26" s="9" t="s">
        <v>54</v>
      </c>
      <c r="K26" s="10">
        <v>4.0</v>
      </c>
    </row>
    <row r="27">
      <c r="A27" s="6" t="s">
        <v>57</v>
      </c>
      <c r="B27" s="7">
        <f>'05.10.25'!H27</f>
        <v>9</v>
      </c>
      <c r="C27" s="28"/>
      <c r="D27" s="19">
        <f t="shared" si="7"/>
        <v>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</v>
      </c>
      <c r="F27" s="12"/>
      <c r="G27" s="12"/>
      <c r="H27" s="8">
        <f t="shared" si="8"/>
        <v>8</v>
      </c>
      <c r="I27" s="7"/>
      <c r="J27" s="9" t="s">
        <v>81</v>
      </c>
      <c r="K27" s="10">
        <v>1.0</v>
      </c>
    </row>
    <row r="28">
      <c r="A28" s="6" t="s">
        <v>58</v>
      </c>
      <c r="B28" s="7">
        <f>'05.10.25'!H28</f>
        <v>2</v>
      </c>
      <c r="C28" s="28">
        <v>5.0</v>
      </c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12"/>
      <c r="H28" s="8">
        <f t="shared" si="8"/>
        <v>4</v>
      </c>
      <c r="I28" s="7"/>
      <c r="J28" s="9" t="s">
        <v>59</v>
      </c>
      <c r="K28" s="10">
        <v>2.0</v>
      </c>
    </row>
    <row r="29">
      <c r="A29" s="6" t="s">
        <v>60</v>
      </c>
      <c r="B29" s="7">
        <f>'05.10.25'!H29</f>
        <v>7</v>
      </c>
      <c r="C29" s="28"/>
      <c r="D29" s="19">
        <f t="shared" si="7"/>
        <v>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4</v>
      </c>
      <c r="I29" s="7"/>
      <c r="J29" s="9" t="s">
        <v>61</v>
      </c>
      <c r="K29" s="10">
        <v>9.0</v>
      </c>
    </row>
    <row r="30">
      <c r="A30" s="6" t="s">
        <v>62</v>
      </c>
      <c r="B30" s="7">
        <f>'05.10.25'!H30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14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247</v>
      </c>
      <c r="K31" s="10">
        <v>1.0</v>
      </c>
    </row>
    <row r="32">
      <c r="A32" s="6" t="s">
        <v>66</v>
      </c>
      <c r="B32" s="7">
        <f>'05.10.25'!H32</f>
        <v>12</v>
      </c>
      <c r="C32" s="32">
        <v>20.0</v>
      </c>
      <c r="D32" s="19">
        <f t="shared" si="7"/>
        <v>32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25</v>
      </c>
      <c r="I32" s="7"/>
      <c r="J32" s="9" t="s">
        <v>133</v>
      </c>
      <c r="K32" s="10">
        <v>1.0</v>
      </c>
    </row>
    <row r="33">
      <c r="A33" s="6" t="s">
        <v>68</v>
      </c>
      <c r="B33" s="7">
        <f>'05.10.25'!H33</f>
        <v>0</v>
      </c>
      <c r="C33" s="32">
        <v>5.0</v>
      </c>
      <c r="D33" s="19">
        <f t="shared" si="7"/>
        <v>5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3</v>
      </c>
      <c r="I33" s="7"/>
      <c r="J33" s="9" t="s">
        <v>106</v>
      </c>
      <c r="K33" s="10">
        <v>1.0</v>
      </c>
    </row>
    <row r="34">
      <c r="A34" s="6" t="s">
        <v>70</v>
      </c>
      <c r="B34" s="7">
        <f>'05.10.25'!H34</f>
        <v>19</v>
      </c>
      <c r="C34" s="32"/>
      <c r="D34" s="19">
        <f t="shared" si="7"/>
        <v>19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4</v>
      </c>
      <c r="F34" s="33"/>
      <c r="G34" s="34"/>
      <c r="H34" s="8">
        <f t="shared" si="8"/>
        <v>15</v>
      </c>
      <c r="I34" s="7"/>
      <c r="J34" s="9" t="s">
        <v>12</v>
      </c>
      <c r="K34" s="10">
        <v>2.0</v>
      </c>
    </row>
    <row r="35">
      <c r="A35" s="6" t="s">
        <v>72</v>
      </c>
      <c r="B35" s="7">
        <f>'05.10.25'!H35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17</v>
      </c>
      <c r="K35" s="10">
        <v>2.0</v>
      </c>
    </row>
    <row r="36">
      <c r="A36" s="6" t="s">
        <v>74</v>
      </c>
      <c r="B36" s="7">
        <f>'05.10.25'!H36</f>
        <v>18</v>
      </c>
      <c r="C36" s="32"/>
      <c r="D36" s="19">
        <f t="shared" si="7"/>
        <v>18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15</v>
      </c>
      <c r="I36" s="7"/>
      <c r="J36" s="9" t="s">
        <v>18</v>
      </c>
      <c r="K36" s="10">
        <v>1.0</v>
      </c>
    </row>
    <row r="37">
      <c r="A37" s="6" t="s">
        <v>76</v>
      </c>
      <c r="B37" s="7">
        <f>'05.10.25'!H37</f>
        <v>3.5</v>
      </c>
      <c r="C37" s="32"/>
      <c r="D37" s="19">
        <f t="shared" si="7"/>
        <v>3.5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37" s="20"/>
      <c r="G37" s="20"/>
      <c r="H37" s="19">
        <f t="shared" si="9"/>
        <v>0.5</v>
      </c>
      <c r="I37" s="7"/>
      <c r="J37" s="9" t="s">
        <v>28</v>
      </c>
      <c r="K37" s="10">
        <v>1.0</v>
      </c>
    </row>
    <row r="38">
      <c r="A38" s="38" t="s">
        <v>78</v>
      </c>
      <c r="B38" s="7">
        <f>'05.10.25'!H38</f>
        <v>6</v>
      </c>
      <c r="C38" s="32"/>
      <c r="D38" s="19">
        <f t="shared" si="7"/>
        <v>6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  <c r="J38" s="9" t="s">
        <v>32</v>
      </c>
      <c r="K38" s="10">
        <v>2.0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89</v>
      </c>
      <c r="K39" s="10">
        <v>1.0</v>
      </c>
    </row>
    <row r="40">
      <c r="A40" s="6"/>
      <c r="B40" s="7" t="str">
        <f>'05.10.25'!H40</f>
        <v/>
      </c>
      <c r="C40" s="35"/>
      <c r="D40" s="19"/>
      <c r="E40" s="25"/>
      <c r="F40" s="12"/>
      <c r="G40" s="12"/>
      <c r="H40" s="8"/>
      <c r="I40" s="7"/>
      <c r="J40" s="9" t="s">
        <v>91</v>
      </c>
      <c r="K40" s="10">
        <v>2.0</v>
      </c>
    </row>
    <row r="41">
      <c r="A41" s="6"/>
      <c r="B41" s="7" t="str">
        <f>'05.10.25'!H41</f>
        <v/>
      </c>
      <c r="C41" s="35"/>
      <c r="D41" s="19"/>
      <c r="E41" s="25"/>
      <c r="F41" s="33"/>
      <c r="G41" s="34"/>
      <c r="H41" s="8"/>
      <c r="I41" s="7"/>
      <c r="J41" s="9" t="s">
        <v>36</v>
      </c>
      <c r="K41" s="10">
        <v>1.0</v>
      </c>
    </row>
    <row r="42">
      <c r="A42" s="6"/>
      <c r="B42" s="7" t="str">
        <f>'05.10.25'!H42</f>
        <v/>
      </c>
      <c r="C42" s="35"/>
      <c r="D42" s="19"/>
      <c r="E42" s="25"/>
      <c r="F42" s="36"/>
      <c r="G42" s="12"/>
      <c r="H42" s="8"/>
      <c r="I42" s="7"/>
      <c r="J42" s="9" t="s">
        <v>231</v>
      </c>
      <c r="K42" s="10">
        <v>1.0</v>
      </c>
    </row>
    <row r="43">
      <c r="A43" s="6"/>
      <c r="B43" s="7" t="str">
        <f>'05.10.25'!H43</f>
        <v/>
      </c>
      <c r="C43" s="35"/>
      <c r="D43" s="19"/>
      <c r="E43" s="25"/>
      <c r="F43" s="20"/>
      <c r="G43" s="20"/>
      <c r="H43" s="8"/>
      <c r="I43" s="7"/>
      <c r="J43" s="9" t="s">
        <v>191</v>
      </c>
      <c r="K43" s="10">
        <v>2.0</v>
      </c>
    </row>
    <row r="44">
      <c r="A44" s="6"/>
      <c r="B44" s="7" t="str">
        <f>'05.10.25'!H44</f>
        <v/>
      </c>
      <c r="C44" s="35"/>
      <c r="D44" s="19"/>
      <c r="E44" s="25"/>
      <c r="F44" s="20"/>
      <c r="G44" s="20"/>
      <c r="H44" s="8"/>
      <c r="I44" s="7"/>
      <c r="J44" s="9" t="s">
        <v>131</v>
      </c>
      <c r="K44" s="10">
        <v>1.0</v>
      </c>
    </row>
    <row r="45">
      <c r="A45" s="38"/>
      <c r="B45" s="7" t="str">
        <f>'05.10.25'!H45</f>
        <v/>
      </c>
      <c r="C45" s="35"/>
      <c r="D45" s="19"/>
      <c r="E45" s="25"/>
      <c r="F45" s="20"/>
      <c r="G45" s="20"/>
      <c r="H45" s="8"/>
      <c r="I45" s="7"/>
      <c r="J45" s="9" t="s">
        <v>40</v>
      </c>
      <c r="K45" s="10">
        <v>1.0</v>
      </c>
    </row>
    <row r="46">
      <c r="J46" s="9" t="s">
        <v>86</v>
      </c>
      <c r="K46" s="10">
        <v>1.0</v>
      </c>
    </row>
    <row r="47">
      <c r="J47" s="9" t="s">
        <v>133</v>
      </c>
      <c r="K47" s="10">
        <v>5.0</v>
      </c>
    </row>
    <row r="48">
      <c r="J48" s="9" t="s">
        <v>204</v>
      </c>
      <c r="K48" s="10">
        <v>1.0</v>
      </c>
    </row>
    <row r="49">
      <c r="J49" s="9" t="s">
        <v>248</v>
      </c>
      <c r="K49" s="10">
        <v>1.0</v>
      </c>
    </row>
    <row r="50">
      <c r="J50" s="9" t="s">
        <v>249</v>
      </c>
      <c r="K50" s="10">
        <v>1.0</v>
      </c>
    </row>
    <row r="51">
      <c r="J51" s="9" t="s">
        <v>71</v>
      </c>
      <c r="K51" s="10">
        <v>2.0</v>
      </c>
    </row>
    <row r="52">
      <c r="J52" s="9" t="s">
        <v>161</v>
      </c>
      <c r="K52" s="10">
        <v>1.0</v>
      </c>
    </row>
  </sheetData>
  <mergeCells count="1">
    <mergeCell ref="A1:I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250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'06.10.25'!H3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2.0</v>
      </c>
    </row>
    <row r="4">
      <c r="A4" s="6" t="s">
        <v>11</v>
      </c>
      <c r="B4" s="7">
        <f>'06.10.25'!H4</f>
        <v>15</v>
      </c>
      <c r="C4" s="11"/>
      <c r="D4" s="8">
        <f t="shared" si="1"/>
        <v>15</v>
      </c>
      <c r="E4" s="8">
        <f>IFERROR(VLOOKUP("HUMITA DOÑA FRESIA C/AJI DE GALLINA",J:K,2,FALSE),"0")</f>
        <v>1</v>
      </c>
      <c r="F4" s="12"/>
      <c r="G4" s="12"/>
      <c r="H4" s="8">
        <f t="shared" si="2"/>
        <v>14</v>
      </c>
      <c r="I4" s="7"/>
      <c r="J4" s="9" t="s">
        <v>10</v>
      </c>
      <c r="K4" s="10">
        <v>4.0</v>
      </c>
    </row>
    <row r="5">
      <c r="A5" s="6" t="s">
        <v>13</v>
      </c>
      <c r="B5" s="7">
        <f>'06.10.25'!H5</f>
        <v>4</v>
      </c>
      <c r="C5" s="11"/>
      <c r="D5" s="8">
        <f t="shared" si="1"/>
        <v>4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2</v>
      </c>
      <c r="I5" s="11"/>
      <c r="J5" s="9" t="s">
        <v>12</v>
      </c>
      <c r="K5" s="10">
        <v>1.0</v>
      </c>
    </row>
    <row r="6">
      <c r="A6" s="6" t="s">
        <v>16</v>
      </c>
      <c r="B6" s="7">
        <f>'06.10.25'!H6</f>
        <v>15</v>
      </c>
      <c r="C6" s="11"/>
      <c r="D6" s="8">
        <f t="shared" si="1"/>
        <v>15</v>
      </c>
      <c r="E6" s="8">
        <f>IFERROR(VLOOKUP("SANGRECITA C/YUCA",J:K,2,FALSE),"0")</f>
        <v>7</v>
      </c>
      <c r="F6" s="12"/>
      <c r="G6" s="12"/>
      <c r="H6" s="8">
        <f t="shared" si="2"/>
        <v>8</v>
      </c>
      <c r="I6" s="7"/>
      <c r="J6" s="9" t="s">
        <v>17</v>
      </c>
      <c r="K6" s="10">
        <v>1.0</v>
      </c>
    </row>
    <row r="7">
      <c r="A7" s="6" t="s">
        <v>10</v>
      </c>
      <c r="B7" s="7">
        <f>'06.10.25'!H7</f>
        <v>1</v>
      </c>
      <c r="C7" s="11">
        <v>8.0</v>
      </c>
      <c r="D7" s="8">
        <f t="shared" si="1"/>
        <v>9</v>
      </c>
      <c r="E7" s="8">
        <f>IFERROR(VLOOKUP("HUMITA DOÑA FRESIA C/AJI DE GALLINA", J:K,2, FALSE)/2, 0) + IFERROR(VLOOKUP("AJI DE GALLINA",J:K,2, FALSE), 0)</f>
        <v>4.5</v>
      </c>
      <c r="F7" s="12"/>
      <c r="G7" s="24"/>
      <c r="H7" s="8">
        <f t="shared" si="2"/>
        <v>4.5</v>
      </c>
      <c r="I7" s="11"/>
      <c r="J7" s="9" t="s">
        <v>18</v>
      </c>
      <c r="K7" s="10">
        <v>3.0</v>
      </c>
    </row>
    <row r="8">
      <c r="A8" s="6" t="s">
        <v>19</v>
      </c>
      <c r="B8" s="7">
        <f>'06.10.25'!H8</f>
        <v>6</v>
      </c>
      <c r="C8" s="11">
        <v>3.0</v>
      </c>
      <c r="D8" s="8">
        <f t="shared" si="1"/>
        <v>9</v>
      </c>
      <c r="E8" s="8">
        <f>IFERROR(VLOOKUP("MOLLEJITAS GUISADAS",J:K,2,FALSE),"0")+IFERROR(VLOOKUP("PIQUEO DOÑA FRESIA",J:K,2,FALSE),0)</f>
        <v>2</v>
      </c>
      <c r="F8" s="12"/>
      <c r="G8" s="24"/>
      <c r="H8" s="8">
        <f t="shared" si="2"/>
        <v>7</v>
      </c>
      <c r="I8" s="11"/>
      <c r="J8" s="9" t="s">
        <v>20</v>
      </c>
      <c r="K8" s="10">
        <v>6.0</v>
      </c>
    </row>
    <row r="9">
      <c r="A9" s="6" t="s">
        <v>21</v>
      </c>
      <c r="B9" s="7">
        <f>'06.10.25'!H9</f>
        <v>7.5</v>
      </c>
      <c r="C9" s="11">
        <v>3.0</v>
      </c>
      <c r="D9" s="8">
        <f t="shared" si="1"/>
        <v>10.5</v>
      </c>
      <c r="E9" s="8">
        <f>IFERROR(VLOOKUP("1/2 PATITA EN FIAMBRE",J:K,2, FALSE)/2, 0) + IFERROR(VLOOKUP("PATITA EN FIAMBRE",J:K, 2, FALSE), 0)</f>
        <v>5</v>
      </c>
      <c r="F9" s="12"/>
      <c r="G9" s="24"/>
      <c r="H9" s="8">
        <f t="shared" si="2"/>
        <v>5.5</v>
      </c>
      <c r="I9" s="11"/>
      <c r="J9" s="9" t="s">
        <v>24</v>
      </c>
      <c r="K9" s="10">
        <v>4.0</v>
      </c>
    </row>
    <row r="10">
      <c r="A10" s="6" t="s">
        <v>23</v>
      </c>
      <c r="B10" s="7">
        <f>'06.10.25'!H10</f>
        <v>2.5</v>
      </c>
      <c r="C10" s="11">
        <v>0.5</v>
      </c>
      <c r="D10" s="8">
        <f t="shared" si="1"/>
        <v>3</v>
      </c>
      <c r="E10" s="8">
        <f>IFERROR(VLOOKUP("CECINAS DE LOMO C/YUCA",J:K,2,FALSE),"0")+IFERROR(VLOOKUP("PIQUEO DOÑA FRESIA",J:K,2,FALSE)/2,0)</f>
        <v>3</v>
      </c>
      <c r="F10" s="12"/>
      <c r="G10" s="24"/>
      <c r="H10" s="8">
        <f t="shared" si="2"/>
        <v>0</v>
      </c>
      <c r="I10" s="11"/>
      <c r="J10" s="9" t="s">
        <v>26</v>
      </c>
      <c r="K10" s="10">
        <v>9.0</v>
      </c>
    </row>
    <row r="11">
      <c r="A11" s="6" t="s">
        <v>25</v>
      </c>
      <c r="B11" s="7">
        <f>'06.10.25'!H11</f>
        <v>3</v>
      </c>
      <c r="C11" s="11">
        <v>4.0</v>
      </c>
      <c r="D11" s="8">
        <f t="shared" si="1"/>
        <v>7</v>
      </c>
      <c r="E11" s="18">
        <f>IFERROR(VLOOKUP("CARNE DE CERDO ADOBADA",J:K,2,FALSE),0)</f>
        <v>1</v>
      </c>
      <c r="F11" s="12"/>
      <c r="G11" s="12"/>
      <c r="H11" s="8">
        <f t="shared" si="2"/>
        <v>6</v>
      </c>
      <c r="I11" s="7"/>
      <c r="J11" s="9" t="s">
        <v>30</v>
      </c>
      <c r="K11" s="10">
        <v>1.0</v>
      </c>
    </row>
    <row r="12">
      <c r="A12" s="6" t="s">
        <v>27</v>
      </c>
      <c r="B12" s="7">
        <f>'06.10.25'!H12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32</v>
      </c>
      <c r="K12" s="10">
        <v>3.0</v>
      </c>
    </row>
    <row r="13">
      <c r="A13" s="6" t="s">
        <v>29</v>
      </c>
      <c r="B13" s="7">
        <f>'06.10.25'!H13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187</v>
      </c>
      <c r="K13" s="10">
        <v>2.0</v>
      </c>
    </row>
    <row r="14">
      <c r="A14" s="6" t="s">
        <v>31</v>
      </c>
      <c r="B14" s="7">
        <f>'06.10.25'!H14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91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154</v>
      </c>
      <c r="K15" s="10">
        <v>1.0</v>
      </c>
    </row>
    <row r="16">
      <c r="A16" s="6" t="s">
        <v>35</v>
      </c>
      <c r="B16" s="7">
        <f>'06.10.25'!H16</f>
        <v>19</v>
      </c>
      <c r="C16" s="24"/>
      <c r="D16" s="25">
        <f t="shared" ref="D16:D24" si="4">B16+C16</f>
        <v>19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13</v>
      </c>
      <c r="I16" s="7"/>
      <c r="J16" s="9" t="s">
        <v>127</v>
      </c>
      <c r="K16" s="10">
        <v>2.0</v>
      </c>
    </row>
    <row r="17">
      <c r="A17" s="6" t="s">
        <v>37</v>
      </c>
      <c r="B17" s="7">
        <f>'06.10.25'!H17</f>
        <v>4</v>
      </c>
      <c r="C17" s="24">
        <v>3.0</v>
      </c>
      <c r="D17" s="19">
        <f t="shared" si="4"/>
        <v>7</v>
      </c>
      <c r="E17" s="25">
        <f>IFERROR(VLOOKUP("AJIACO DE CUY(1/2 CUY) C/ARROZ",J:K,2,FALSE),"0")</f>
        <v>1</v>
      </c>
      <c r="F17" s="20"/>
      <c r="G17" s="24"/>
      <c r="H17" s="8">
        <f t="shared" si="5"/>
        <v>6</v>
      </c>
      <c r="I17" s="11"/>
      <c r="J17" s="9" t="s">
        <v>169</v>
      </c>
      <c r="K17" s="10">
        <v>1.0</v>
      </c>
    </row>
    <row r="18">
      <c r="A18" s="6" t="s">
        <v>39</v>
      </c>
      <c r="B18" s="7">
        <f>'06.10.25'!H18</f>
        <v>2</v>
      </c>
      <c r="C18" s="24">
        <v>5.0</v>
      </c>
      <c r="D18" s="19">
        <f t="shared" si="4"/>
        <v>7</v>
      </c>
      <c r="E18" s="25">
        <f>IFERROR(VLOOKUP("ALBONDIGA CON ARROZ",J:K,2,FALSE),"0")</f>
        <v>3</v>
      </c>
      <c r="F18" s="20"/>
      <c r="G18" s="12"/>
      <c r="H18" s="8">
        <f t="shared" si="5"/>
        <v>4</v>
      </c>
      <c r="I18" s="7"/>
      <c r="J18" s="9" t="s">
        <v>40</v>
      </c>
      <c r="K18" s="10">
        <v>3.0</v>
      </c>
    </row>
    <row r="19">
      <c r="A19" s="6" t="s">
        <v>41</v>
      </c>
      <c r="B19" s="7">
        <f>'06.10.25'!H19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251</v>
      </c>
      <c r="J19" s="9" t="s">
        <v>179</v>
      </c>
      <c r="K19" s="10">
        <v>1.0</v>
      </c>
    </row>
    <row r="20">
      <c r="A20" s="6" t="s">
        <v>43</v>
      </c>
      <c r="B20" s="7">
        <f>'06.10.25'!H20</f>
        <v>19</v>
      </c>
      <c r="C20" s="24">
        <v>50.0</v>
      </c>
      <c r="D20" s="19">
        <f t="shared" si="4"/>
        <v>69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36</v>
      </c>
      <c r="F20" s="20"/>
      <c r="G20" s="12"/>
      <c r="H20" s="8">
        <f t="shared" si="5"/>
        <v>33</v>
      </c>
      <c r="I20" s="7"/>
      <c r="J20" s="9" t="s">
        <v>80</v>
      </c>
      <c r="K20" s="10">
        <v>3.0</v>
      </c>
    </row>
    <row r="21">
      <c r="A21" s="6" t="s">
        <v>26</v>
      </c>
      <c r="B21" s="7" t="str">
        <f>'06.10.25'!H21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86</v>
      </c>
      <c r="K21" s="10">
        <v>1.0</v>
      </c>
    </row>
    <row r="22">
      <c r="A22" s="6" t="s">
        <v>46</v>
      </c>
      <c r="B22" s="7">
        <f>'06.10.25'!H22</f>
        <v>12</v>
      </c>
      <c r="C22" s="24">
        <v>20.0</v>
      </c>
      <c r="D22" s="19">
        <f t="shared" si="4"/>
        <v>32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20"/>
      <c r="G22" s="12"/>
      <c r="H22" s="8">
        <f t="shared" ref="H22:H24" si="6">D22-E22-F22-G22</f>
        <v>17</v>
      </c>
      <c r="I22" s="7"/>
      <c r="J22" s="9" t="s">
        <v>54</v>
      </c>
      <c r="K22" s="10">
        <v>6.0</v>
      </c>
    </row>
    <row r="23">
      <c r="A23" s="6" t="s">
        <v>49</v>
      </c>
      <c r="B23" s="7">
        <f>'06.10.25'!H23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36</v>
      </c>
      <c r="K23" s="10">
        <v>1.0</v>
      </c>
    </row>
    <row r="24">
      <c r="A24" s="6" t="s">
        <v>51</v>
      </c>
      <c r="B24" s="7">
        <f>'06.10.25'!H24</f>
        <v>6</v>
      </c>
      <c r="C24" s="24"/>
      <c r="D24" s="19">
        <f t="shared" si="4"/>
        <v>6</v>
      </c>
      <c r="E24" s="25">
        <f>IFERROR(VLOOKUP("CORVINA GUISADA C/E CHOCLO",J:K,2,FALSE),"0")</f>
        <v>4</v>
      </c>
      <c r="F24" s="20"/>
      <c r="G24" s="24"/>
      <c r="H24" s="8">
        <f t="shared" si="6"/>
        <v>2</v>
      </c>
      <c r="I24" s="11"/>
      <c r="J24" s="9" t="s">
        <v>154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239</v>
      </c>
      <c r="K25" s="10">
        <v>1.0</v>
      </c>
    </row>
    <row r="26">
      <c r="A26" s="6" t="s">
        <v>55</v>
      </c>
      <c r="B26" s="7">
        <f>'06.10.25'!H26</f>
        <v>3</v>
      </c>
      <c r="C26" s="28">
        <v>5.0</v>
      </c>
      <c r="D26" s="19">
        <f t="shared" ref="D26:D39" si="7">B26+C26</f>
        <v>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12"/>
      <c r="G26" s="12"/>
      <c r="H26" s="8">
        <f t="shared" ref="H26:H35" si="8">D26-E26-F26-G26</f>
        <v>1</v>
      </c>
      <c r="I26" s="7"/>
      <c r="J26" s="9" t="s">
        <v>133</v>
      </c>
      <c r="K26" s="10">
        <v>3.0</v>
      </c>
    </row>
    <row r="27">
      <c r="A27" s="6" t="s">
        <v>57</v>
      </c>
      <c r="B27" s="7">
        <f>'06.10.25'!H27</f>
        <v>8</v>
      </c>
      <c r="C27" s="28">
        <v>5.0</v>
      </c>
      <c r="D27" s="19">
        <f t="shared" si="7"/>
        <v>13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12"/>
      <c r="H27" s="8">
        <f t="shared" si="8"/>
        <v>6</v>
      </c>
      <c r="I27" s="7"/>
      <c r="J27" s="9" t="s">
        <v>13</v>
      </c>
      <c r="K27" s="10">
        <v>2.0</v>
      </c>
    </row>
    <row r="28">
      <c r="A28" s="6" t="s">
        <v>58</v>
      </c>
      <c r="B28" s="7">
        <f>'06.10.25'!H28</f>
        <v>4</v>
      </c>
      <c r="C28" s="28"/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3</v>
      </c>
      <c r="I28" s="7"/>
      <c r="J28" s="9" t="s">
        <v>59</v>
      </c>
      <c r="K28" s="10">
        <v>4.0</v>
      </c>
    </row>
    <row r="29">
      <c r="A29" s="6" t="s">
        <v>60</v>
      </c>
      <c r="B29" s="7">
        <f>'06.10.25'!H29</f>
        <v>4</v>
      </c>
      <c r="C29" s="28">
        <v>5.0</v>
      </c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4</v>
      </c>
      <c r="I29" s="7"/>
      <c r="J29" s="9" t="s">
        <v>61</v>
      </c>
      <c r="K29" s="10">
        <v>1.0</v>
      </c>
    </row>
    <row r="30">
      <c r="A30" s="6" t="s">
        <v>62</v>
      </c>
      <c r="B30" s="7">
        <f>'06.10.25'!H30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63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69</v>
      </c>
      <c r="K31" s="10">
        <v>2.0</v>
      </c>
    </row>
    <row r="32">
      <c r="A32" s="6" t="s">
        <v>66</v>
      </c>
      <c r="B32" s="7">
        <f>'06.10.25'!H32</f>
        <v>25</v>
      </c>
      <c r="C32" s="32">
        <v>10.0</v>
      </c>
      <c r="D32" s="19">
        <f t="shared" si="7"/>
        <v>35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8</v>
      </c>
      <c r="F32" s="12"/>
      <c r="G32" s="12"/>
      <c r="H32" s="8">
        <f t="shared" si="8"/>
        <v>27</v>
      </c>
      <c r="I32" s="7"/>
      <c r="J32" s="9" t="s">
        <v>134</v>
      </c>
      <c r="K32" s="10">
        <v>1.0</v>
      </c>
    </row>
    <row r="33">
      <c r="A33" s="6" t="s">
        <v>68</v>
      </c>
      <c r="B33" s="7">
        <f>'06.10.25'!H33</f>
        <v>3</v>
      </c>
      <c r="C33" s="32">
        <v>0.0</v>
      </c>
      <c r="D33" s="19">
        <f t="shared" si="7"/>
        <v>3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1</v>
      </c>
      <c r="I33" s="7"/>
      <c r="J33" s="9" t="s">
        <v>135</v>
      </c>
      <c r="K33" s="10">
        <v>1.0</v>
      </c>
    </row>
    <row r="34">
      <c r="A34" s="6" t="s">
        <v>70</v>
      </c>
      <c r="B34" s="7">
        <f>'06.10.25'!H34</f>
        <v>15</v>
      </c>
      <c r="C34" s="32"/>
      <c r="D34" s="19">
        <f t="shared" si="7"/>
        <v>15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4</v>
      </c>
      <c r="F34" s="33"/>
      <c r="G34" s="34"/>
      <c r="H34" s="8">
        <f t="shared" si="8"/>
        <v>11</v>
      </c>
      <c r="I34" s="7"/>
      <c r="J34" s="9" t="s">
        <v>158</v>
      </c>
      <c r="K34" s="10">
        <v>2.0</v>
      </c>
    </row>
    <row r="35">
      <c r="A35" s="6" t="s">
        <v>72</v>
      </c>
      <c r="B35" s="7">
        <f>'06.10.25'!H35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103</v>
      </c>
      <c r="K35" s="10">
        <v>1.0</v>
      </c>
    </row>
    <row r="36">
      <c r="A36" s="6" t="s">
        <v>74</v>
      </c>
      <c r="B36" s="7">
        <f>'06.10.25'!H36</f>
        <v>15</v>
      </c>
      <c r="C36" s="32"/>
      <c r="D36" s="19">
        <f t="shared" si="7"/>
        <v>15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6" s="20"/>
      <c r="G36" s="20"/>
      <c r="H36" s="19">
        <f t="shared" ref="H36:H37" si="9">D36-$E$36-F36-G36</f>
        <v>11</v>
      </c>
      <c r="I36" s="7"/>
      <c r="J36" s="9" t="s">
        <v>73</v>
      </c>
      <c r="K36" s="10">
        <v>7.0</v>
      </c>
    </row>
    <row r="37">
      <c r="A37" s="6" t="s">
        <v>76</v>
      </c>
      <c r="B37" s="7">
        <f>'06.10.25'!H37</f>
        <v>0.5</v>
      </c>
      <c r="C37" s="32">
        <v>10.0</v>
      </c>
      <c r="D37" s="19">
        <f t="shared" si="7"/>
        <v>10.5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37" s="20"/>
      <c r="G37" s="20"/>
      <c r="H37" s="19">
        <f t="shared" si="9"/>
        <v>6.5</v>
      </c>
      <c r="I37" s="7"/>
      <c r="J37" s="9" t="s">
        <v>159</v>
      </c>
      <c r="K37" s="10">
        <v>1.0</v>
      </c>
    </row>
    <row r="38">
      <c r="A38" s="38" t="s">
        <v>78</v>
      </c>
      <c r="B38" s="7">
        <f>'06.10.25'!H38</f>
        <v>3</v>
      </c>
      <c r="C38" s="32"/>
      <c r="D38" s="19">
        <f t="shared" si="7"/>
        <v>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8" s="20"/>
      <c r="G38" s="20"/>
      <c r="H38" s="19">
        <f>B38+C38-E38-G38</f>
        <v>2.5</v>
      </c>
      <c r="I38" s="7"/>
      <c r="J38" s="9" t="s">
        <v>75</v>
      </c>
      <c r="K38" s="10">
        <v>5.0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104</v>
      </c>
      <c r="K39" s="10">
        <v>2.0</v>
      </c>
    </row>
    <row r="40">
      <c r="A40" s="6"/>
      <c r="B40" s="7" t="str">
        <f>'06.10.25'!H40</f>
        <v/>
      </c>
      <c r="C40" s="35"/>
      <c r="D40" s="19"/>
      <c r="E40" s="25"/>
      <c r="F40" s="12"/>
      <c r="G40" s="12"/>
      <c r="H40" s="8"/>
      <c r="I40" s="7"/>
      <c r="J40" s="9" t="s">
        <v>22</v>
      </c>
      <c r="K40" s="10">
        <v>1.0</v>
      </c>
    </row>
    <row r="41">
      <c r="A41" s="6"/>
      <c r="B41" s="7" t="str">
        <f>'06.10.25'!H41</f>
        <v/>
      </c>
      <c r="C41" s="35"/>
      <c r="D41" s="19"/>
      <c r="E41" s="25"/>
      <c r="F41" s="33"/>
      <c r="G41" s="34"/>
      <c r="H41" s="8"/>
      <c r="I41" s="7"/>
      <c r="J41" s="9" t="s">
        <v>92</v>
      </c>
      <c r="K41" s="10">
        <v>2.0</v>
      </c>
    </row>
    <row r="42">
      <c r="A42" s="6"/>
      <c r="B42" s="7" t="str">
        <f>'06.10.25'!H42</f>
        <v/>
      </c>
      <c r="C42" s="35"/>
      <c r="D42" s="19"/>
      <c r="E42" s="25"/>
      <c r="F42" s="36"/>
      <c r="G42" s="12"/>
      <c r="H42" s="8"/>
      <c r="I42" s="7"/>
      <c r="J42" s="9" t="s">
        <v>48</v>
      </c>
      <c r="K42" s="10">
        <v>2.0</v>
      </c>
    </row>
    <row r="43">
      <c r="A43" s="6"/>
      <c r="B43" s="7" t="str">
        <f>'06.10.25'!H43</f>
        <v/>
      </c>
      <c r="C43" s="35"/>
      <c r="D43" s="19"/>
      <c r="E43" s="25"/>
      <c r="F43" s="20"/>
      <c r="G43" s="20"/>
      <c r="H43" s="8"/>
      <c r="I43" s="7"/>
      <c r="J43" s="9" t="s">
        <v>81</v>
      </c>
      <c r="K43" s="10">
        <v>1.0</v>
      </c>
    </row>
    <row r="44">
      <c r="A44" s="6"/>
      <c r="B44" s="7" t="str">
        <f>'06.10.25'!H44</f>
        <v/>
      </c>
      <c r="C44" s="35"/>
      <c r="D44" s="19"/>
      <c r="E44" s="25"/>
      <c r="F44" s="20"/>
      <c r="G44" s="20"/>
      <c r="H44" s="8"/>
      <c r="I44" s="7"/>
      <c r="J44" s="9" t="s">
        <v>71</v>
      </c>
      <c r="K44" s="10">
        <v>1.0</v>
      </c>
    </row>
    <row r="45">
      <c r="A45" s="38"/>
      <c r="B45" s="7" t="str">
        <f>'06.10.25'!H45</f>
        <v/>
      </c>
      <c r="C45" s="35"/>
      <c r="D45" s="19"/>
      <c r="E45" s="25"/>
      <c r="F45" s="20"/>
      <c r="G45" s="20"/>
      <c r="H45" s="8"/>
      <c r="I45" s="7"/>
      <c r="J45" s="9" t="s">
        <v>85</v>
      </c>
      <c r="K45" s="10">
        <v>3.0</v>
      </c>
    </row>
    <row r="46">
      <c r="J46" s="9" t="s">
        <v>138</v>
      </c>
      <c r="K46" s="10">
        <v>1.0</v>
      </c>
    </row>
    <row r="47">
      <c r="J47" s="9" t="s">
        <v>34</v>
      </c>
      <c r="K47" s="10">
        <v>4.0</v>
      </c>
    </row>
    <row r="48">
      <c r="J48" s="9" t="s">
        <v>28</v>
      </c>
      <c r="K48" s="10">
        <v>1.0</v>
      </c>
    </row>
    <row r="49">
      <c r="J49" s="9" t="s">
        <v>112</v>
      </c>
      <c r="K49" s="10">
        <v>2.0</v>
      </c>
    </row>
    <row r="50">
      <c r="J50" s="9" t="s">
        <v>142</v>
      </c>
      <c r="K50" s="10">
        <v>1.0</v>
      </c>
    </row>
    <row r="51">
      <c r="J51" s="9" t="s">
        <v>89</v>
      </c>
      <c r="K51" s="10">
        <v>1.0</v>
      </c>
    </row>
    <row r="52">
      <c r="J52" s="9" t="s">
        <v>44</v>
      </c>
      <c r="K52" s="10">
        <v>2.0</v>
      </c>
    </row>
    <row r="53">
      <c r="J53" s="9" t="s">
        <v>100</v>
      </c>
      <c r="K53" s="10">
        <v>1.0</v>
      </c>
    </row>
    <row r="54">
      <c r="J54" s="9" t="s">
        <v>50</v>
      </c>
      <c r="K54" s="10">
        <v>1.0</v>
      </c>
    </row>
    <row r="55">
      <c r="J55" s="9" t="s">
        <v>103</v>
      </c>
      <c r="K55" s="10">
        <v>1.0</v>
      </c>
    </row>
    <row r="56">
      <c r="J56" s="9" t="s">
        <v>79</v>
      </c>
      <c r="K56" s="10">
        <v>1.0</v>
      </c>
    </row>
  </sheetData>
  <mergeCells count="1">
    <mergeCell ref="A1:I1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252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'07.10.25'!H3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3.0</v>
      </c>
    </row>
    <row r="4">
      <c r="A4" s="6" t="s">
        <v>11</v>
      </c>
      <c r="B4" s="7">
        <f>'07.10.25'!H4</f>
        <v>14</v>
      </c>
      <c r="C4" s="11"/>
      <c r="D4" s="8">
        <f t="shared" si="1"/>
        <v>14</v>
      </c>
      <c r="E4" s="8">
        <f>IFERROR(VLOOKUP("HUMITA DOÑA FRESIA C/AJI DE GALLINA",J:K,2,FALSE),"0")</f>
        <v>4</v>
      </c>
      <c r="F4" s="12"/>
      <c r="G4" s="24">
        <v>2.0</v>
      </c>
      <c r="H4" s="8">
        <f t="shared" si="2"/>
        <v>8</v>
      </c>
      <c r="I4" s="11" t="s">
        <v>253</v>
      </c>
      <c r="J4" s="9" t="s">
        <v>120</v>
      </c>
      <c r="K4" s="10">
        <v>3.0</v>
      </c>
    </row>
    <row r="5">
      <c r="A5" s="6" t="s">
        <v>13</v>
      </c>
      <c r="B5" s="7">
        <f>'07.10.25'!H5</f>
        <v>2</v>
      </c>
      <c r="C5" s="11">
        <v>5.0</v>
      </c>
      <c r="D5" s="8">
        <f t="shared" si="1"/>
        <v>7</v>
      </c>
      <c r="E5" s="8">
        <f>IFERROR(VLOOKUP(A$5,J:K,2,FALSE),0)+IFERROR(VLOOKUP("PIQUEO PERUANISIMO",J:K,2,FALSE),0)</f>
        <v>4</v>
      </c>
      <c r="F5" s="12"/>
      <c r="G5" s="24"/>
      <c r="H5" s="8">
        <f t="shared" si="2"/>
        <v>3</v>
      </c>
      <c r="I5" s="11"/>
      <c r="J5" s="9" t="s">
        <v>10</v>
      </c>
      <c r="K5" s="10">
        <v>2.0</v>
      </c>
    </row>
    <row r="6">
      <c r="A6" s="6" t="s">
        <v>16</v>
      </c>
      <c r="B6" s="7">
        <f>'07.10.25'!H6</f>
        <v>8</v>
      </c>
      <c r="C6" s="11">
        <v>5.0</v>
      </c>
      <c r="D6" s="8">
        <f t="shared" si="1"/>
        <v>13</v>
      </c>
      <c r="E6" s="8">
        <f>IFERROR(VLOOKUP("SANGRECITA C/YUCA",J:K,2,FALSE),"0")</f>
        <v>6</v>
      </c>
      <c r="F6" s="12"/>
      <c r="G6" s="12"/>
      <c r="H6" s="8">
        <f t="shared" si="2"/>
        <v>7</v>
      </c>
      <c r="I6" s="7"/>
      <c r="J6" s="9" t="s">
        <v>12</v>
      </c>
      <c r="K6" s="10">
        <v>5.0</v>
      </c>
    </row>
    <row r="7">
      <c r="A7" s="6" t="s">
        <v>10</v>
      </c>
      <c r="B7" s="7">
        <f>'07.10.25'!H7</f>
        <v>4.5</v>
      </c>
      <c r="C7" s="11">
        <v>4.0</v>
      </c>
      <c r="D7" s="8">
        <f t="shared" si="1"/>
        <v>8.5</v>
      </c>
      <c r="E7" s="8">
        <f>IFERROR(VLOOKUP("HUMITA DOÑA FRESIA C/AJI DE GALLINA", J:K,2, FALSE)/2, 0) + IFERROR(VLOOKUP("AJI DE GALLINA",J:K,2, FALSE), 0)</f>
        <v>4</v>
      </c>
      <c r="F7" s="12"/>
      <c r="G7" s="24"/>
      <c r="H7" s="8">
        <f t="shared" si="2"/>
        <v>4.5</v>
      </c>
      <c r="I7" s="11"/>
      <c r="J7" s="9" t="s">
        <v>85</v>
      </c>
      <c r="K7" s="10">
        <v>5.0</v>
      </c>
    </row>
    <row r="8">
      <c r="A8" s="6" t="s">
        <v>19</v>
      </c>
      <c r="B8" s="7">
        <f>'07.10.25'!H8</f>
        <v>7</v>
      </c>
      <c r="C8" s="11"/>
      <c r="D8" s="8">
        <f t="shared" si="1"/>
        <v>7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6</v>
      </c>
      <c r="I8" s="11"/>
      <c r="J8" s="9" t="s">
        <v>14</v>
      </c>
      <c r="K8" s="10">
        <v>4.0</v>
      </c>
    </row>
    <row r="9">
      <c r="A9" s="6" t="s">
        <v>21</v>
      </c>
      <c r="B9" s="7">
        <f>'07.10.25'!H9</f>
        <v>5.5</v>
      </c>
      <c r="C9" s="11">
        <v>7.0</v>
      </c>
      <c r="D9" s="8">
        <f t="shared" si="1"/>
        <v>12.5</v>
      </c>
      <c r="E9" s="8">
        <f>IFERROR(VLOOKUP("1/2 PATITA EN FIAMBRE",J:K,2, FALSE)/2, 0) + IFERROR(VLOOKUP("PATITA EN FIAMBRE",J:K, 2, FALSE), 0)</f>
        <v>2.5</v>
      </c>
      <c r="F9" s="12"/>
      <c r="G9" s="24"/>
      <c r="H9" s="8">
        <f t="shared" si="2"/>
        <v>10</v>
      </c>
      <c r="I9" s="11"/>
      <c r="J9" s="9" t="s">
        <v>17</v>
      </c>
      <c r="K9" s="10">
        <v>4.0</v>
      </c>
    </row>
    <row r="10">
      <c r="A10" s="6" t="s">
        <v>23</v>
      </c>
      <c r="B10" s="7">
        <f>'07.10.25'!H10</f>
        <v>0</v>
      </c>
      <c r="C10" s="11">
        <v>5.0</v>
      </c>
      <c r="D10" s="8">
        <f t="shared" si="1"/>
        <v>5</v>
      </c>
      <c r="E10" s="8">
        <f>IFERROR(VLOOKUP("CECINAS DE LOMO C/YUCA",J:K,2,FALSE),"0")+IFERROR(VLOOKUP("PIQUEO DOÑA FRESIA",J:K,2,FALSE)/2,0)</f>
        <v>4.5</v>
      </c>
      <c r="F10" s="12"/>
      <c r="G10" s="24"/>
      <c r="H10" s="8">
        <f t="shared" si="2"/>
        <v>0.5</v>
      </c>
      <c r="I10" s="11"/>
      <c r="J10" s="9" t="s">
        <v>18</v>
      </c>
      <c r="K10" s="10">
        <v>3.0</v>
      </c>
    </row>
    <row r="11">
      <c r="A11" s="6" t="s">
        <v>25</v>
      </c>
      <c r="B11" s="7">
        <f>'07.10.25'!H11</f>
        <v>6</v>
      </c>
      <c r="C11" s="11"/>
      <c r="D11" s="8">
        <f t="shared" si="1"/>
        <v>6</v>
      </c>
      <c r="E11" s="18">
        <f>IFERROR(VLOOKUP("CARNE DE CERDO ADOBADA",J:K,2,FALSE),0)</f>
        <v>0</v>
      </c>
      <c r="F11" s="12"/>
      <c r="G11" s="12"/>
      <c r="H11" s="8">
        <f t="shared" si="2"/>
        <v>6</v>
      </c>
      <c r="I11" s="7"/>
      <c r="J11" s="9" t="s">
        <v>20</v>
      </c>
      <c r="K11" s="10">
        <v>4.0</v>
      </c>
    </row>
    <row r="12">
      <c r="A12" s="6" t="s">
        <v>27</v>
      </c>
      <c r="B12" s="7">
        <f>'07.10.25'!H12</f>
        <v>0</v>
      </c>
      <c r="C12" s="11">
        <v>4.0</v>
      </c>
      <c r="D12" s="8">
        <f t="shared" si="1"/>
        <v>4</v>
      </c>
      <c r="E12" s="8">
        <f>IFERROR(VLOOKUP("SANCOCHADO 450g.",J:K,2,FALSE),0)</f>
        <v>0</v>
      </c>
      <c r="F12" s="12"/>
      <c r="G12" s="12"/>
      <c r="H12" s="8">
        <f t="shared" si="2"/>
        <v>4</v>
      </c>
      <c r="I12" s="7"/>
      <c r="J12" s="9" t="s">
        <v>121</v>
      </c>
      <c r="K12" s="10">
        <v>1.0</v>
      </c>
    </row>
    <row r="13">
      <c r="A13" s="6" t="s">
        <v>29</v>
      </c>
      <c r="B13" s="7">
        <f>'07.10.25'!H13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24</v>
      </c>
      <c r="K13" s="10">
        <v>13.0</v>
      </c>
    </row>
    <row r="14">
      <c r="A14" s="6" t="s">
        <v>31</v>
      </c>
      <c r="B14" s="7">
        <f>'07.10.25'!H14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26</v>
      </c>
      <c r="K14" s="10">
        <v>14.0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4.0</v>
      </c>
    </row>
    <row r="16">
      <c r="A16" s="6" t="s">
        <v>35</v>
      </c>
      <c r="B16" s="7">
        <f>'07.10.25'!H16</f>
        <v>13</v>
      </c>
      <c r="C16" s="24">
        <v>17.0</v>
      </c>
      <c r="D16" s="25">
        <f t="shared" ref="D16:D24" si="4">B16+C16</f>
        <v>30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26</v>
      </c>
      <c r="I16" s="7"/>
      <c r="J16" s="9" t="s">
        <v>32</v>
      </c>
      <c r="K16" s="10">
        <v>8.0</v>
      </c>
    </row>
    <row r="17">
      <c r="A17" s="6" t="s">
        <v>37</v>
      </c>
      <c r="B17" s="7">
        <f>'07.10.25'!H17</f>
        <v>6</v>
      </c>
      <c r="C17" s="24">
        <v>4.0</v>
      </c>
      <c r="D17" s="19">
        <f t="shared" si="4"/>
        <v>10</v>
      </c>
      <c r="E17" s="25">
        <f>IFERROR(VLOOKUP("AJIACO DE CUY(1/2 CUY) C/ARROZ",J:K,2,FALSE),"0")</f>
        <v>5</v>
      </c>
      <c r="F17" s="20"/>
      <c r="G17" s="24"/>
      <c r="H17" s="8">
        <f t="shared" si="5"/>
        <v>5</v>
      </c>
      <c r="I17" s="11"/>
      <c r="J17" s="9" t="s">
        <v>142</v>
      </c>
      <c r="K17" s="10">
        <v>3.0</v>
      </c>
    </row>
    <row r="18">
      <c r="A18" s="6" t="s">
        <v>39</v>
      </c>
      <c r="B18" s="7">
        <f>'07.10.25'!H18</f>
        <v>4</v>
      </c>
      <c r="C18" s="24">
        <v>3.0</v>
      </c>
      <c r="D18" s="19">
        <f t="shared" si="4"/>
        <v>7</v>
      </c>
      <c r="E18" s="25">
        <f>IFERROR(VLOOKUP("ALBONDIGA CON ARROZ",J:K,2,FALSE),"0")</f>
        <v>5</v>
      </c>
      <c r="F18" s="20"/>
      <c r="G18" s="12"/>
      <c r="H18" s="8">
        <f t="shared" si="5"/>
        <v>2</v>
      </c>
      <c r="I18" s="7"/>
      <c r="J18" s="9" t="s">
        <v>34</v>
      </c>
      <c r="K18" s="10">
        <v>7.0</v>
      </c>
    </row>
    <row r="19">
      <c r="A19" s="6" t="s">
        <v>41</v>
      </c>
      <c r="B19" s="7">
        <f>'07.10.25'!H19</f>
        <v>0</v>
      </c>
      <c r="C19" s="24">
        <v>12.0</v>
      </c>
      <c r="D19" s="19">
        <f t="shared" si="4"/>
        <v>12</v>
      </c>
      <c r="E19" s="25">
        <f>IFERROR(VLOOKUP("ARROZ C/PATO DESHUESADO", J:K, 2, FALSE)*2, 0)+IFERROR(VLOOKUP("ARROZ C/PATO",J:K,2,FALSE),"0")</f>
        <v>10</v>
      </c>
      <c r="F19" s="20"/>
      <c r="G19" s="24">
        <v>2.0</v>
      </c>
      <c r="H19" s="8">
        <f t="shared" si="5"/>
        <v>0</v>
      </c>
      <c r="I19" s="11" t="s">
        <v>254</v>
      </c>
      <c r="J19" s="9" t="s">
        <v>91</v>
      </c>
      <c r="K19" s="10">
        <v>7.0</v>
      </c>
    </row>
    <row r="20">
      <c r="A20" s="6" t="s">
        <v>43</v>
      </c>
      <c r="B20" s="7">
        <f>'07.10.25'!H20</f>
        <v>33</v>
      </c>
      <c r="C20" s="24">
        <v>30.0</v>
      </c>
      <c r="D20" s="19">
        <f t="shared" si="4"/>
        <v>63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49</v>
      </c>
      <c r="F20" s="20"/>
      <c r="G20" s="12"/>
      <c r="H20" s="8">
        <f t="shared" si="5"/>
        <v>14</v>
      </c>
      <c r="I20" s="7"/>
      <c r="J20" s="9" t="s">
        <v>36</v>
      </c>
      <c r="K20" s="10">
        <v>2.0</v>
      </c>
    </row>
    <row r="21">
      <c r="A21" s="6" t="s">
        <v>26</v>
      </c>
      <c r="B21" s="7" t="str">
        <f>'07.10.25'!H21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255</v>
      </c>
      <c r="K21" s="10">
        <v>1.0</v>
      </c>
    </row>
    <row r="22">
      <c r="A22" s="6" t="s">
        <v>46</v>
      </c>
      <c r="B22" s="7">
        <f>'07.10.25'!H22</f>
        <v>17</v>
      </c>
      <c r="C22" s="24">
        <v>25.0</v>
      </c>
      <c r="D22" s="19">
        <f t="shared" si="4"/>
        <v>42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20"/>
      <c r="G22" s="12"/>
      <c r="H22" s="8">
        <f t="shared" ref="H22:H24" si="6">D22-E22-F22-G22</f>
        <v>27</v>
      </c>
      <c r="I22" s="7"/>
      <c r="J22" s="9" t="s">
        <v>113</v>
      </c>
      <c r="K22" s="10">
        <v>2.0</v>
      </c>
    </row>
    <row r="23">
      <c r="A23" s="6" t="s">
        <v>49</v>
      </c>
      <c r="B23" s="7">
        <f>'07.10.25'!H23</f>
        <v>0</v>
      </c>
      <c r="C23" s="24">
        <v>1.0</v>
      </c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12"/>
      <c r="H23" s="8">
        <f t="shared" si="6"/>
        <v>0</v>
      </c>
      <c r="I23" s="7"/>
      <c r="J23" s="9" t="s">
        <v>191</v>
      </c>
      <c r="K23" s="10">
        <v>2.0</v>
      </c>
    </row>
    <row r="24">
      <c r="A24" s="6" t="s">
        <v>51</v>
      </c>
      <c r="B24" s="7">
        <f>'07.10.25'!H24</f>
        <v>2</v>
      </c>
      <c r="C24" s="24">
        <v>6.0</v>
      </c>
      <c r="D24" s="19">
        <f t="shared" si="4"/>
        <v>8</v>
      </c>
      <c r="E24" s="25">
        <f>IFERROR(VLOOKUP("CORVINA GUISADA C/E CHOCLO",J:K,2,FALSE),"0")</f>
        <v>7</v>
      </c>
      <c r="F24" s="20"/>
      <c r="G24" s="24"/>
      <c r="H24" s="8">
        <f t="shared" si="6"/>
        <v>1</v>
      </c>
      <c r="I24" s="11"/>
      <c r="J24" s="9" t="s">
        <v>169</v>
      </c>
      <c r="K24" s="10">
        <v>2.0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40</v>
      </c>
      <c r="K25" s="10">
        <v>6.0</v>
      </c>
    </row>
    <row r="26">
      <c r="A26" s="6" t="s">
        <v>55</v>
      </c>
      <c r="B26" s="7">
        <f>'07.10.25'!H26</f>
        <v>1</v>
      </c>
      <c r="C26" s="28">
        <v>21.0</v>
      </c>
      <c r="D26" s="19">
        <f t="shared" ref="D26:D39" si="7">B26+C26</f>
        <v>22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18</v>
      </c>
      <c r="F26" s="12"/>
      <c r="G26" s="12"/>
      <c r="H26" s="8">
        <f t="shared" ref="H26:H35" si="8">D26-E26-F26-G26</f>
        <v>4</v>
      </c>
      <c r="I26" s="7"/>
      <c r="J26" s="9" t="s">
        <v>179</v>
      </c>
      <c r="K26" s="10">
        <v>4.0</v>
      </c>
    </row>
    <row r="27">
      <c r="A27" s="6" t="s">
        <v>57</v>
      </c>
      <c r="B27" s="7">
        <f>'07.10.25'!H27</f>
        <v>6</v>
      </c>
      <c r="C27" s="28">
        <v>10.0</v>
      </c>
      <c r="D27" s="19">
        <f t="shared" si="7"/>
        <v>16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11</v>
      </c>
      <c r="F27" s="12"/>
      <c r="G27" s="24">
        <v>1.0</v>
      </c>
      <c r="H27" s="8">
        <f t="shared" si="8"/>
        <v>4</v>
      </c>
      <c r="I27" s="11" t="s">
        <v>256</v>
      </c>
      <c r="J27" s="9" t="s">
        <v>44</v>
      </c>
      <c r="K27" s="10">
        <v>1.0</v>
      </c>
    </row>
    <row r="28">
      <c r="A28" s="6" t="s">
        <v>58</v>
      </c>
      <c r="B28" s="7">
        <f>'07.10.25'!H28</f>
        <v>3</v>
      </c>
      <c r="C28" s="28">
        <v>10.0</v>
      </c>
      <c r="D28" s="19">
        <f t="shared" si="7"/>
        <v>13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10</v>
      </c>
      <c r="F28" s="12"/>
      <c r="G28" s="12"/>
      <c r="H28" s="8">
        <f t="shared" si="8"/>
        <v>3</v>
      </c>
      <c r="I28" s="7"/>
      <c r="J28" s="9" t="s">
        <v>45</v>
      </c>
      <c r="K28" s="10">
        <v>2.0</v>
      </c>
    </row>
    <row r="29">
      <c r="A29" s="6" t="s">
        <v>60</v>
      </c>
      <c r="B29" s="7">
        <f>'07.10.25'!H29</f>
        <v>4</v>
      </c>
      <c r="C29" s="28">
        <v>10.0</v>
      </c>
      <c r="D29" s="19">
        <f t="shared" si="7"/>
        <v>14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9</v>
      </c>
      <c r="F29" s="12"/>
      <c r="G29" s="12"/>
      <c r="H29" s="8">
        <f t="shared" si="8"/>
        <v>5</v>
      </c>
      <c r="I29" s="7"/>
      <c r="J29" s="9" t="s">
        <v>100</v>
      </c>
      <c r="K29" s="10">
        <v>2.0</v>
      </c>
    </row>
    <row r="30">
      <c r="A30" s="6" t="s">
        <v>62</v>
      </c>
      <c r="B30" s="7">
        <f>'07.10.25'!H30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48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52</v>
      </c>
      <c r="K31" s="10">
        <v>2.0</v>
      </c>
    </row>
    <row r="32">
      <c r="A32" s="6" t="s">
        <v>66</v>
      </c>
      <c r="B32" s="7">
        <f>'07.10.25'!H32</f>
        <v>27</v>
      </c>
      <c r="C32" s="32"/>
      <c r="D32" s="19">
        <f t="shared" si="7"/>
        <v>27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14</v>
      </c>
      <c r="F32" s="12"/>
      <c r="G32" s="12"/>
      <c r="H32" s="8">
        <f t="shared" si="8"/>
        <v>13</v>
      </c>
      <c r="I32" s="7"/>
      <c r="J32" s="9" t="s">
        <v>50</v>
      </c>
      <c r="K32" s="10">
        <v>1.0</v>
      </c>
    </row>
    <row r="33">
      <c r="A33" s="6" t="s">
        <v>68</v>
      </c>
      <c r="B33" s="7">
        <f>'07.10.25'!H33</f>
        <v>1</v>
      </c>
      <c r="C33" s="32">
        <v>10.0</v>
      </c>
      <c r="D33" s="19">
        <f t="shared" si="7"/>
        <v>11</v>
      </c>
      <c r="E33" s="25">
        <f>IFERROR(VLOOKUP("CORVINA SUDADA",J:K,2,FALSE),0)+IFERROR(VLOOKUP("CHUPE DE CORVINA",J:K,2,FALSE),0)</f>
        <v>8</v>
      </c>
      <c r="F33" s="12"/>
      <c r="G33" s="12"/>
      <c r="H33" s="8">
        <f t="shared" si="8"/>
        <v>3</v>
      </c>
      <c r="I33" s="7"/>
      <c r="J33" s="9" t="s">
        <v>54</v>
      </c>
      <c r="K33" s="10">
        <v>13.0</v>
      </c>
    </row>
    <row r="34">
      <c r="A34" s="6" t="s">
        <v>70</v>
      </c>
      <c r="B34" s="7">
        <f>'07.10.25'!H34</f>
        <v>11</v>
      </c>
      <c r="C34" s="32"/>
      <c r="D34" s="19">
        <f t="shared" si="7"/>
        <v>11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11</v>
      </c>
      <c r="I34" s="7"/>
      <c r="J34" s="9" t="s">
        <v>81</v>
      </c>
      <c r="K34" s="10">
        <v>8.0</v>
      </c>
    </row>
    <row r="35">
      <c r="A35" s="6" t="s">
        <v>72</v>
      </c>
      <c r="B35" s="7">
        <f>'07.10.25'!H35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90</v>
      </c>
      <c r="K35" s="10">
        <v>1.0</v>
      </c>
    </row>
    <row r="36">
      <c r="A36" s="6" t="s">
        <v>74</v>
      </c>
      <c r="B36" s="7">
        <f>'07.10.25'!H36</f>
        <v>11</v>
      </c>
      <c r="C36" s="32"/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9</v>
      </c>
      <c r="F36" s="20"/>
      <c r="G36" s="20"/>
      <c r="H36" s="19">
        <f t="shared" ref="H36:H37" si="9">D36-$E$36-F36-G36</f>
        <v>2</v>
      </c>
      <c r="I36" s="7"/>
      <c r="J36" s="9" t="s">
        <v>92</v>
      </c>
      <c r="K36" s="10">
        <v>2.0</v>
      </c>
    </row>
    <row r="37">
      <c r="A37" s="6" t="s">
        <v>76</v>
      </c>
      <c r="B37" s="7">
        <f>'07.10.25'!H37</f>
        <v>6.5</v>
      </c>
      <c r="C37" s="32">
        <v>10.0</v>
      </c>
      <c r="D37" s="19">
        <f t="shared" si="7"/>
        <v>16.5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5.5</v>
      </c>
      <c r="F37" s="20"/>
      <c r="G37" s="20"/>
      <c r="H37" s="19">
        <f t="shared" si="9"/>
        <v>7.5</v>
      </c>
      <c r="I37" s="7"/>
      <c r="J37" s="9" t="s">
        <v>127</v>
      </c>
      <c r="K37" s="10">
        <v>1.0</v>
      </c>
    </row>
    <row r="38">
      <c r="A38" s="38" t="s">
        <v>78</v>
      </c>
      <c r="B38" s="7">
        <f>'07.10.25'!H38</f>
        <v>2.5</v>
      </c>
      <c r="C38" s="32">
        <v>5.0</v>
      </c>
      <c r="D38" s="19">
        <f t="shared" si="7"/>
        <v>7.5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>B38+C38-E38-G38</f>
        <v>6.5</v>
      </c>
      <c r="I38" s="7"/>
      <c r="J38" s="9" t="s">
        <v>239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133</v>
      </c>
      <c r="K39" s="10">
        <v>5.0</v>
      </c>
    </row>
    <row r="40">
      <c r="A40" s="6"/>
      <c r="B40" s="7" t="str">
        <f>'07.10.25'!H40</f>
        <v/>
      </c>
      <c r="C40" s="35"/>
      <c r="D40" s="19"/>
      <c r="E40" s="25"/>
      <c r="F40" s="12"/>
      <c r="G40" s="12"/>
      <c r="H40" s="8"/>
      <c r="I40" s="7"/>
      <c r="J40" s="9" t="s">
        <v>13</v>
      </c>
      <c r="K40" s="10">
        <v>4.0</v>
      </c>
    </row>
    <row r="41">
      <c r="A41" s="6"/>
      <c r="B41" s="7" t="str">
        <f>'07.10.25'!H41</f>
        <v/>
      </c>
      <c r="C41" s="35"/>
      <c r="D41" s="19"/>
      <c r="E41" s="25"/>
      <c r="F41" s="33"/>
      <c r="G41" s="34"/>
      <c r="H41" s="8"/>
      <c r="I41" s="7"/>
      <c r="J41" s="9" t="s">
        <v>59</v>
      </c>
      <c r="K41" s="10">
        <v>1.0</v>
      </c>
    </row>
    <row r="42">
      <c r="A42" s="6"/>
      <c r="B42" s="7" t="str">
        <f>'07.10.25'!H42</f>
        <v/>
      </c>
      <c r="C42" s="35"/>
      <c r="D42" s="19"/>
      <c r="E42" s="25"/>
      <c r="F42" s="36"/>
      <c r="G42" s="12"/>
      <c r="H42" s="8"/>
      <c r="I42" s="7"/>
      <c r="J42" s="9" t="s">
        <v>61</v>
      </c>
      <c r="K42" s="10">
        <v>7.0</v>
      </c>
    </row>
    <row r="43">
      <c r="A43" s="6"/>
      <c r="B43" s="7" t="str">
        <f>'07.10.25'!H43</f>
        <v/>
      </c>
      <c r="C43" s="35"/>
      <c r="D43" s="19"/>
      <c r="E43" s="25"/>
      <c r="F43" s="20"/>
      <c r="G43" s="20"/>
      <c r="H43" s="8"/>
      <c r="I43" s="7"/>
      <c r="J43" s="9" t="s">
        <v>63</v>
      </c>
      <c r="K43" s="10">
        <v>3.0</v>
      </c>
    </row>
    <row r="44">
      <c r="A44" s="6"/>
      <c r="B44" s="7" t="str">
        <f>'07.10.25'!H44</f>
        <v/>
      </c>
      <c r="C44" s="35"/>
      <c r="D44" s="19"/>
      <c r="E44" s="25"/>
      <c r="F44" s="20"/>
      <c r="G44" s="20"/>
      <c r="H44" s="8"/>
      <c r="I44" s="7"/>
      <c r="J44" s="9" t="s">
        <v>69</v>
      </c>
      <c r="K44" s="10">
        <v>1.0</v>
      </c>
    </row>
    <row r="45">
      <c r="A45" s="38"/>
      <c r="B45" s="7" t="str">
        <f>'07.10.25'!H45</f>
        <v/>
      </c>
      <c r="C45" s="35"/>
      <c r="D45" s="19"/>
      <c r="E45" s="25"/>
      <c r="F45" s="20"/>
      <c r="G45" s="20"/>
      <c r="H45" s="8"/>
      <c r="I45" s="7"/>
      <c r="J45" s="9" t="s">
        <v>257</v>
      </c>
      <c r="K45" s="10">
        <v>2.0</v>
      </c>
    </row>
    <row r="46">
      <c r="J46" s="9" t="s">
        <v>135</v>
      </c>
      <c r="K46" s="10">
        <v>1.0</v>
      </c>
    </row>
    <row r="47">
      <c r="J47" s="9" t="s">
        <v>258</v>
      </c>
      <c r="K47" s="10">
        <v>1.0</v>
      </c>
    </row>
    <row r="48">
      <c r="J48" s="9" t="s">
        <v>161</v>
      </c>
      <c r="K48" s="10">
        <v>1.0</v>
      </c>
    </row>
    <row r="49">
      <c r="J49" s="9" t="s">
        <v>73</v>
      </c>
      <c r="K49" s="10">
        <v>6.0</v>
      </c>
    </row>
    <row r="50">
      <c r="J50" s="9" t="s">
        <v>75</v>
      </c>
      <c r="K50" s="10">
        <v>3.0</v>
      </c>
    </row>
    <row r="51">
      <c r="J51" s="9" t="s">
        <v>259</v>
      </c>
      <c r="K51" s="10">
        <v>1.0</v>
      </c>
    </row>
    <row r="52">
      <c r="J52" s="9" t="s">
        <v>106</v>
      </c>
      <c r="K52" s="10">
        <v>2.0</v>
      </c>
    </row>
    <row r="53">
      <c r="J53" s="9" t="s">
        <v>192</v>
      </c>
      <c r="K53" s="10">
        <v>1.0</v>
      </c>
    </row>
    <row r="54">
      <c r="J54" s="9" t="s">
        <v>170</v>
      </c>
      <c r="K54" s="10">
        <v>1.0</v>
      </c>
    </row>
    <row r="55">
      <c r="J55" s="9" t="s">
        <v>65</v>
      </c>
      <c r="K55" s="10">
        <v>1.0</v>
      </c>
    </row>
    <row r="56">
      <c r="J56" s="9" t="s">
        <v>79</v>
      </c>
      <c r="K56" s="10">
        <v>2.0</v>
      </c>
    </row>
    <row r="57">
      <c r="J57" s="9" t="s">
        <v>87</v>
      </c>
      <c r="K57" s="10">
        <v>1.0</v>
      </c>
    </row>
    <row r="58">
      <c r="J58" s="9" t="s">
        <v>147</v>
      </c>
      <c r="K58" s="10">
        <v>1.0</v>
      </c>
    </row>
    <row r="59">
      <c r="J59" s="9" t="s">
        <v>69</v>
      </c>
      <c r="K59" s="10">
        <v>1.0</v>
      </c>
    </row>
    <row r="60">
      <c r="J60" s="9" t="s">
        <v>117</v>
      </c>
      <c r="K60" s="10">
        <v>1.0</v>
      </c>
    </row>
    <row r="61">
      <c r="J61" s="9" t="s">
        <v>125</v>
      </c>
      <c r="K61" s="10">
        <v>1.0</v>
      </c>
    </row>
    <row r="62">
      <c r="J62" s="9" t="s">
        <v>180</v>
      </c>
      <c r="K62" s="10">
        <v>1.0</v>
      </c>
    </row>
    <row r="63">
      <c r="J63" s="9" t="s">
        <v>130</v>
      </c>
      <c r="K63" s="10">
        <v>1.0</v>
      </c>
    </row>
    <row r="64">
      <c r="J64" s="9" t="s">
        <v>134</v>
      </c>
      <c r="K64" s="10">
        <v>2.0</v>
      </c>
    </row>
    <row r="65">
      <c r="J65" s="9" t="s">
        <v>258</v>
      </c>
      <c r="K65" s="10">
        <v>1.0</v>
      </c>
    </row>
    <row r="66">
      <c r="J66" s="9" t="s">
        <v>162</v>
      </c>
      <c r="K66" s="10">
        <v>1.0</v>
      </c>
    </row>
  </sheetData>
  <mergeCells count="1">
    <mergeCell ref="A1:I1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260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'08.10.25'!H3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5.0</v>
      </c>
    </row>
    <row r="4">
      <c r="A4" s="6" t="s">
        <v>11</v>
      </c>
      <c r="B4" s="7">
        <f>'08.10.25'!H4</f>
        <v>8</v>
      </c>
      <c r="C4" s="11">
        <v>20.0</v>
      </c>
      <c r="D4" s="8">
        <f t="shared" si="1"/>
        <v>28</v>
      </c>
      <c r="E4" s="8">
        <f>IFERROR(VLOOKUP("HUMITA DOÑA FRESIA C/AJI DE GALLINA",J:K,2,FALSE),"0")</f>
        <v>20</v>
      </c>
      <c r="F4" s="12"/>
      <c r="G4" s="12"/>
      <c r="H4" s="8">
        <f t="shared" si="2"/>
        <v>8</v>
      </c>
      <c r="I4" s="7"/>
      <c r="J4" s="9" t="s">
        <v>17</v>
      </c>
      <c r="K4" s="10">
        <v>2.0</v>
      </c>
    </row>
    <row r="5">
      <c r="A5" s="6" t="s">
        <v>13</v>
      </c>
      <c r="B5" s="7">
        <f>'08.10.25'!H5</f>
        <v>3</v>
      </c>
      <c r="C5" s="11"/>
      <c r="D5" s="8">
        <f t="shared" si="1"/>
        <v>3</v>
      </c>
      <c r="E5" s="8">
        <f>IFERROR(VLOOKUP(A$5,J:K,2,FALSE),0)+IFERROR(VLOOKUP("PIQUEO PERUANISIMO",J:K,2,FALSE),0)</f>
        <v>1</v>
      </c>
      <c r="F5" s="12"/>
      <c r="G5" s="24">
        <v>1.0</v>
      </c>
      <c r="H5" s="8">
        <f t="shared" si="2"/>
        <v>1</v>
      </c>
      <c r="I5" s="11" t="s">
        <v>261</v>
      </c>
      <c r="J5" s="9" t="s">
        <v>18</v>
      </c>
      <c r="K5" s="10">
        <v>1.0</v>
      </c>
    </row>
    <row r="6">
      <c r="A6" s="6" t="s">
        <v>16</v>
      </c>
      <c r="B6" s="7">
        <f>'08.10.25'!H6</f>
        <v>7</v>
      </c>
      <c r="C6" s="11">
        <v>25.0</v>
      </c>
      <c r="D6" s="8">
        <f t="shared" si="1"/>
        <v>32</v>
      </c>
      <c r="E6" s="8">
        <f>IFERROR(VLOOKUP("SANGRECITA C/YUCA",J:K,2,FALSE),"0")</f>
        <v>18</v>
      </c>
      <c r="F6" s="12"/>
      <c r="G6" s="12"/>
      <c r="H6" s="8">
        <f t="shared" si="2"/>
        <v>14</v>
      </c>
      <c r="I6" s="7"/>
      <c r="J6" s="9" t="s">
        <v>20</v>
      </c>
      <c r="K6" s="10">
        <v>6.0</v>
      </c>
    </row>
    <row r="7">
      <c r="A7" s="6" t="s">
        <v>10</v>
      </c>
      <c r="B7" s="7">
        <f>'08.10.25'!H7</f>
        <v>4.5</v>
      </c>
      <c r="C7" s="11">
        <v>12.0</v>
      </c>
      <c r="D7" s="8">
        <f t="shared" si="1"/>
        <v>16.5</v>
      </c>
      <c r="E7" s="8">
        <f>IFERROR(VLOOKUP("HUMITA DOÑA FRESIA C/AJI DE GALLINA", J:K,2, FALSE)/2, 0) + IFERROR(VLOOKUP("AJI DE GALLINA",J:K,2, FALSE), 0)</f>
        <v>15</v>
      </c>
      <c r="F7" s="12"/>
      <c r="G7" s="24"/>
      <c r="H7" s="8">
        <f t="shared" si="2"/>
        <v>1.5</v>
      </c>
      <c r="I7" s="11"/>
      <c r="J7" s="9" t="s">
        <v>121</v>
      </c>
      <c r="K7" s="10">
        <v>1.0</v>
      </c>
    </row>
    <row r="8">
      <c r="A8" s="6" t="s">
        <v>19</v>
      </c>
      <c r="B8" s="7">
        <f>'08.10.25'!H8</f>
        <v>6</v>
      </c>
      <c r="C8" s="11"/>
      <c r="D8" s="8">
        <f t="shared" si="1"/>
        <v>6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6</v>
      </c>
      <c r="I8" s="11"/>
      <c r="J8" s="9" t="s">
        <v>22</v>
      </c>
      <c r="K8" s="10">
        <v>4.0</v>
      </c>
    </row>
    <row r="9">
      <c r="A9" s="6" t="s">
        <v>21</v>
      </c>
      <c r="B9" s="7">
        <f>'08.10.25'!H9</f>
        <v>10</v>
      </c>
      <c r="C9" s="11"/>
      <c r="D9" s="8">
        <f t="shared" si="1"/>
        <v>10</v>
      </c>
      <c r="E9" s="8">
        <f>IFERROR(VLOOKUP("1/2 PATITA EN FIAMBRE",J:K,2, FALSE)/2, 0) + IFERROR(VLOOKUP("PATITA EN FIAMBRE",J:K, 2, FALSE), 0)</f>
        <v>0.5</v>
      </c>
      <c r="F9" s="12"/>
      <c r="G9" s="24">
        <v>3.5</v>
      </c>
      <c r="H9" s="8">
        <f t="shared" si="2"/>
        <v>6</v>
      </c>
      <c r="I9" s="11" t="s">
        <v>262</v>
      </c>
      <c r="J9" s="9" t="s">
        <v>24</v>
      </c>
      <c r="K9" s="10">
        <v>27.0</v>
      </c>
    </row>
    <row r="10">
      <c r="A10" s="6" t="s">
        <v>23</v>
      </c>
      <c r="B10" s="7">
        <f>'08.10.25'!H10</f>
        <v>0.5</v>
      </c>
      <c r="C10" s="11">
        <v>5.0</v>
      </c>
      <c r="D10" s="8">
        <f t="shared" si="1"/>
        <v>5.5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4.5</v>
      </c>
      <c r="I10" s="11"/>
      <c r="J10" s="9" t="s">
        <v>26</v>
      </c>
      <c r="K10" s="10">
        <v>7.0</v>
      </c>
    </row>
    <row r="11">
      <c r="A11" s="6" t="s">
        <v>25</v>
      </c>
      <c r="B11" s="7">
        <f>'08.10.25'!H11</f>
        <v>6</v>
      </c>
      <c r="C11" s="11">
        <v>5.0</v>
      </c>
      <c r="D11" s="8">
        <f t="shared" si="1"/>
        <v>11</v>
      </c>
      <c r="E11" s="18">
        <f>IFERROR(VLOOKUP("CARNE DE CERDO ADOBADA",J:K,2,FALSE),0)</f>
        <v>4</v>
      </c>
      <c r="F11" s="12"/>
      <c r="G11" s="12"/>
      <c r="H11" s="8">
        <f t="shared" si="2"/>
        <v>7</v>
      </c>
      <c r="I11" s="7"/>
      <c r="J11" s="9" t="s">
        <v>263</v>
      </c>
      <c r="K11" s="10">
        <v>1.0</v>
      </c>
    </row>
    <row r="12">
      <c r="A12" s="6" t="s">
        <v>27</v>
      </c>
      <c r="B12" s="7">
        <f>'08.10.25'!H12</f>
        <v>4</v>
      </c>
      <c r="C12" s="11"/>
      <c r="D12" s="8">
        <f t="shared" si="1"/>
        <v>4</v>
      </c>
      <c r="E12" s="8">
        <f>IFERROR(VLOOKUP("SANCOCHADO 450g.",J:K,2,FALSE),0)</f>
        <v>1</v>
      </c>
      <c r="F12" s="12"/>
      <c r="G12" s="24">
        <v>1.0</v>
      </c>
      <c r="H12" s="8">
        <f t="shared" si="2"/>
        <v>2</v>
      </c>
      <c r="I12" s="11" t="s">
        <v>124</v>
      </c>
      <c r="J12" s="9" t="s">
        <v>28</v>
      </c>
      <c r="K12" s="10">
        <v>4.0</v>
      </c>
    </row>
    <row r="13">
      <c r="A13" s="6" t="s">
        <v>29</v>
      </c>
      <c r="B13" s="7">
        <f>'08.10.25'!H13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108</v>
      </c>
      <c r="K13" s="10">
        <v>2.0</v>
      </c>
    </row>
    <row r="14">
      <c r="A14" s="6" t="s">
        <v>31</v>
      </c>
      <c r="B14" s="7">
        <f>'08.10.25'!H14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180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91</v>
      </c>
      <c r="K15" s="10">
        <v>1.0</v>
      </c>
    </row>
    <row r="16">
      <c r="A16" s="6" t="s">
        <v>35</v>
      </c>
      <c r="B16" s="7">
        <f>'08.10.25'!H16</f>
        <v>26</v>
      </c>
      <c r="C16" s="24"/>
      <c r="D16" s="25">
        <f t="shared" ref="D16:D24" si="4">B16+C16</f>
        <v>26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24">
        <v>9.0</v>
      </c>
      <c r="H16" s="8">
        <f t="shared" ref="H16:H20" si="5">D16-E16-F16-G16</f>
        <v>11</v>
      </c>
      <c r="I16" s="11" t="s">
        <v>264</v>
      </c>
      <c r="J16" s="9" t="s">
        <v>265</v>
      </c>
      <c r="K16" s="10">
        <v>41.0</v>
      </c>
    </row>
    <row r="17">
      <c r="A17" s="6" t="s">
        <v>37</v>
      </c>
      <c r="B17" s="7">
        <f>'08.10.25'!H17</f>
        <v>5</v>
      </c>
      <c r="C17" s="24">
        <v>3.0</v>
      </c>
      <c r="D17" s="19">
        <f t="shared" si="4"/>
        <v>8</v>
      </c>
      <c r="E17" s="25" t="str">
        <f>IFERROR(VLOOKUP("AJIACO DE CUY(1/2 CUY) C/ARROZ",J:K,2,FALSE),"0")</f>
        <v>0</v>
      </c>
      <c r="F17" s="20"/>
      <c r="G17" s="24"/>
      <c r="H17" s="8">
        <f t="shared" si="5"/>
        <v>8</v>
      </c>
      <c r="I17" s="11"/>
      <c r="J17" s="9" t="s">
        <v>14</v>
      </c>
      <c r="K17" s="10">
        <v>1.0</v>
      </c>
    </row>
    <row r="18">
      <c r="A18" s="6" t="s">
        <v>39</v>
      </c>
      <c r="B18" s="7">
        <f>'08.10.25'!H18</f>
        <v>2</v>
      </c>
      <c r="C18" s="24">
        <v>3.0</v>
      </c>
      <c r="D18" s="19">
        <f t="shared" si="4"/>
        <v>5</v>
      </c>
      <c r="E18" s="25" t="str">
        <f>IFERROR(VLOOKUP("ALBONDIGA CON ARROZ",J:K,2,FALSE),"0")</f>
        <v>0</v>
      </c>
      <c r="F18" s="20"/>
      <c r="G18" s="12"/>
      <c r="H18" s="8">
        <f t="shared" si="5"/>
        <v>5</v>
      </c>
      <c r="I18" s="7"/>
      <c r="J18" s="9" t="s">
        <v>36</v>
      </c>
      <c r="K18" s="10">
        <v>2.0</v>
      </c>
    </row>
    <row r="19">
      <c r="A19" s="6" t="s">
        <v>41</v>
      </c>
      <c r="B19" s="7">
        <f>'08.10.25'!H19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4</v>
      </c>
      <c r="F19" s="20"/>
      <c r="G19" s="24">
        <v>6.0</v>
      </c>
      <c r="H19" s="8">
        <f t="shared" si="5"/>
        <v>0</v>
      </c>
      <c r="I19" s="11" t="s">
        <v>266</v>
      </c>
      <c r="J19" s="9" t="s">
        <v>40</v>
      </c>
      <c r="K19" s="10">
        <v>3.0</v>
      </c>
    </row>
    <row r="20">
      <c r="A20" s="6" t="s">
        <v>43</v>
      </c>
      <c r="B20" s="7">
        <f>'08.10.25'!H20</f>
        <v>14</v>
      </c>
      <c r="C20" s="24">
        <v>50.0</v>
      </c>
      <c r="D20" s="19">
        <f t="shared" si="4"/>
        <v>64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43</v>
      </c>
      <c r="F20" s="20"/>
      <c r="G20" s="12"/>
      <c r="H20" s="8">
        <f t="shared" si="5"/>
        <v>21</v>
      </c>
      <c r="I20" s="7"/>
      <c r="J20" s="9" t="s">
        <v>179</v>
      </c>
      <c r="K20" s="10">
        <v>20.0</v>
      </c>
    </row>
    <row r="21">
      <c r="A21" s="6" t="s">
        <v>26</v>
      </c>
      <c r="B21" s="7" t="str">
        <f>'08.10.25'!H21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44</v>
      </c>
      <c r="K21" s="10">
        <v>17.0</v>
      </c>
    </row>
    <row r="22">
      <c r="A22" s="6" t="s">
        <v>46</v>
      </c>
      <c r="B22" s="7">
        <f>'08.10.25'!H22</f>
        <v>27</v>
      </c>
      <c r="C22" s="24">
        <v>5.0</v>
      </c>
      <c r="D22" s="19">
        <f t="shared" si="4"/>
        <v>32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20"/>
      <c r="G22" s="12"/>
      <c r="H22" s="8">
        <f t="shared" ref="H22:H24" si="6">D22-E22-F22-G22</f>
        <v>22</v>
      </c>
      <c r="I22" s="7"/>
      <c r="J22" s="9" t="s">
        <v>100</v>
      </c>
      <c r="K22" s="10">
        <v>1.0</v>
      </c>
    </row>
    <row r="23">
      <c r="A23" s="6" t="s">
        <v>49</v>
      </c>
      <c r="B23" s="7">
        <f>'08.10.25'!H23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139</v>
      </c>
      <c r="K23" s="10">
        <v>1.0</v>
      </c>
    </row>
    <row r="24">
      <c r="A24" s="6" t="s">
        <v>51</v>
      </c>
      <c r="B24" s="7">
        <f>'08.10.25'!H24</f>
        <v>1</v>
      </c>
      <c r="C24" s="24">
        <v>5.0</v>
      </c>
      <c r="D24" s="19">
        <f t="shared" si="4"/>
        <v>6</v>
      </c>
      <c r="E24" s="25">
        <f>IFERROR(VLOOKUP("CORVINA GUISADA C/E CHOCLO",J:K,2,FALSE),"0")</f>
        <v>3</v>
      </c>
      <c r="F24" s="20"/>
      <c r="G24" s="24">
        <v>1.0</v>
      </c>
      <c r="H24" s="8">
        <f t="shared" si="6"/>
        <v>2</v>
      </c>
      <c r="I24" s="11" t="s">
        <v>267</v>
      </c>
      <c r="J24" s="9" t="s">
        <v>52</v>
      </c>
      <c r="K24" s="10">
        <v>2.0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54</v>
      </c>
      <c r="K25" s="10">
        <v>1.0</v>
      </c>
    </row>
    <row r="26">
      <c r="A26" s="6" t="s">
        <v>55</v>
      </c>
      <c r="B26" s="7">
        <f>'08.10.25'!H26</f>
        <v>4</v>
      </c>
      <c r="C26" s="28">
        <v>5.0</v>
      </c>
      <c r="D26" s="19">
        <f t="shared" ref="D26:D39" si="7">B26+C26</f>
        <v>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12"/>
      <c r="G26" s="12"/>
      <c r="H26" s="8">
        <f t="shared" ref="H26:H35" si="8">D26-E26-F26-G26</f>
        <v>8</v>
      </c>
      <c r="I26" s="7"/>
      <c r="J26" s="9" t="s">
        <v>81</v>
      </c>
      <c r="K26" s="10">
        <v>2.0</v>
      </c>
    </row>
    <row r="27">
      <c r="A27" s="6" t="s">
        <v>57</v>
      </c>
      <c r="B27" s="7">
        <f>'08.10.25'!H27</f>
        <v>4</v>
      </c>
      <c r="C27" s="28"/>
      <c r="D27" s="19">
        <f t="shared" si="7"/>
        <v>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12"/>
      <c r="H27" s="8">
        <f t="shared" si="8"/>
        <v>1</v>
      </c>
      <c r="I27" s="7"/>
      <c r="J27" s="9" t="s">
        <v>34</v>
      </c>
      <c r="K27" s="10">
        <v>3.0</v>
      </c>
    </row>
    <row r="28">
      <c r="A28" s="6" t="s">
        <v>58</v>
      </c>
      <c r="B28" s="7">
        <f>'08.10.25'!H28</f>
        <v>3</v>
      </c>
      <c r="C28" s="28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>
        <v>1.0</v>
      </c>
      <c r="H28" s="8">
        <f t="shared" si="8"/>
        <v>0</v>
      </c>
      <c r="I28" s="11" t="s">
        <v>268</v>
      </c>
      <c r="J28" s="9" t="s">
        <v>133</v>
      </c>
      <c r="K28" s="10">
        <v>1.0</v>
      </c>
    </row>
    <row r="29">
      <c r="A29" s="6" t="s">
        <v>60</v>
      </c>
      <c r="B29" s="7">
        <f>'08.10.25'!H29</f>
        <v>5</v>
      </c>
      <c r="C29" s="28">
        <v>15.0</v>
      </c>
      <c r="D29" s="19">
        <f t="shared" si="7"/>
        <v>20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9</v>
      </c>
      <c r="F29" s="12"/>
      <c r="G29" s="12"/>
      <c r="H29" s="8">
        <f t="shared" si="8"/>
        <v>11</v>
      </c>
      <c r="I29" s="7"/>
      <c r="J29" s="9" t="s">
        <v>13</v>
      </c>
      <c r="K29" s="10">
        <v>1.0</v>
      </c>
    </row>
    <row r="30">
      <c r="A30" s="6" t="s">
        <v>62</v>
      </c>
      <c r="B30" s="7">
        <f>'08.10.25'!H30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150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</v>
      </c>
      <c r="K31" s="10">
        <v>1.0</v>
      </c>
    </row>
    <row r="32">
      <c r="A32" s="6" t="s">
        <v>66</v>
      </c>
      <c r="B32" s="7">
        <f>'08.10.25'!H32</f>
        <v>13</v>
      </c>
      <c r="C32" s="32">
        <v>10.0</v>
      </c>
      <c r="D32" s="19">
        <f t="shared" si="7"/>
        <v>23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20</v>
      </c>
      <c r="F32" s="12"/>
      <c r="G32" s="12"/>
      <c r="H32" s="8">
        <f t="shared" si="8"/>
        <v>3</v>
      </c>
      <c r="I32" s="7"/>
      <c r="J32" s="9" t="s">
        <v>61</v>
      </c>
      <c r="K32" s="10">
        <v>10.0</v>
      </c>
    </row>
    <row r="33">
      <c r="A33" s="6" t="s">
        <v>68</v>
      </c>
      <c r="B33" s="7">
        <f>'08.10.25'!H33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2</v>
      </c>
      <c r="I33" s="7"/>
      <c r="J33" s="9" t="s">
        <v>150</v>
      </c>
      <c r="K33" s="10">
        <v>1.0</v>
      </c>
    </row>
    <row r="34">
      <c r="A34" s="6" t="s">
        <v>70</v>
      </c>
      <c r="B34" s="7">
        <f>'08.10.25'!H34</f>
        <v>11</v>
      </c>
      <c r="C34" s="32"/>
      <c r="D34" s="19">
        <f t="shared" si="7"/>
        <v>11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10</v>
      </c>
      <c r="I34" s="7"/>
      <c r="J34" s="9" t="s">
        <v>73</v>
      </c>
      <c r="K34" s="10">
        <v>18.0</v>
      </c>
    </row>
    <row r="35">
      <c r="A35" s="6" t="s">
        <v>72</v>
      </c>
      <c r="B35" s="7">
        <f>'08.10.25'!H35</f>
        <v>0</v>
      </c>
      <c r="C35" s="32">
        <v>1.0</v>
      </c>
      <c r="D35" s="19">
        <f t="shared" si="7"/>
        <v>1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1</v>
      </c>
      <c r="F35" s="36"/>
      <c r="G35" s="12"/>
      <c r="H35" s="8">
        <f t="shared" si="8"/>
        <v>0</v>
      </c>
      <c r="I35" s="7"/>
      <c r="J35" s="9" t="s">
        <v>75</v>
      </c>
      <c r="K35" s="10">
        <v>1.0</v>
      </c>
    </row>
    <row r="36">
      <c r="A36" s="6" t="s">
        <v>74</v>
      </c>
      <c r="B36" s="7">
        <f>'08.10.25'!H36</f>
        <v>2</v>
      </c>
      <c r="C36" s="32"/>
      <c r="D36" s="19">
        <f t="shared" si="7"/>
        <v>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1</v>
      </c>
      <c r="I36" s="7"/>
      <c r="J36" s="9" t="s">
        <v>120</v>
      </c>
      <c r="K36" s="10">
        <v>1.0</v>
      </c>
    </row>
    <row r="37">
      <c r="A37" s="6" t="s">
        <v>76</v>
      </c>
      <c r="B37" s="7">
        <f>'08.10.25'!H37</f>
        <v>7.5</v>
      </c>
      <c r="C37" s="32"/>
      <c r="D37" s="19">
        <f t="shared" si="7"/>
        <v>7.5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6.5</v>
      </c>
      <c r="I37" s="7"/>
      <c r="J37" s="9" t="s">
        <v>112</v>
      </c>
      <c r="K37" s="10">
        <v>1.0</v>
      </c>
    </row>
    <row r="38">
      <c r="A38" s="38" t="s">
        <v>78</v>
      </c>
      <c r="B38" s="7">
        <f>'08.10.25'!H38</f>
        <v>6.5</v>
      </c>
      <c r="C38" s="32"/>
      <c r="D38" s="19">
        <f t="shared" si="7"/>
        <v>6.5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5.5</v>
      </c>
      <c r="I38" s="7"/>
      <c r="J38" s="9" t="s">
        <v>207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137</v>
      </c>
      <c r="K39" s="10">
        <v>1.0</v>
      </c>
    </row>
    <row r="40">
      <c r="A40" s="6"/>
      <c r="B40" s="7" t="str">
        <f>'08.10.25'!H40</f>
        <v/>
      </c>
      <c r="C40" s="35"/>
      <c r="D40" s="19"/>
      <c r="E40" s="25"/>
      <c r="F40" s="12"/>
      <c r="G40" s="12"/>
      <c r="H40" s="8"/>
      <c r="I40" s="7"/>
      <c r="J40" s="9" t="s">
        <v>30</v>
      </c>
      <c r="K40" s="10">
        <v>1.0</v>
      </c>
    </row>
    <row r="41">
      <c r="A41" s="6"/>
      <c r="B41" s="7" t="str">
        <f>'08.10.25'!H41</f>
        <v/>
      </c>
      <c r="C41" s="35"/>
      <c r="D41" s="19"/>
      <c r="E41" s="25"/>
      <c r="F41" s="33"/>
      <c r="G41" s="34"/>
      <c r="H41" s="8"/>
      <c r="I41" s="7"/>
      <c r="J41" s="9" t="s">
        <v>138</v>
      </c>
      <c r="K41" s="10">
        <v>1.0</v>
      </c>
    </row>
    <row r="42">
      <c r="A42" s="6"/>
      <c r="B42" s="7" t="str">
        <f>'08.10.25'!H42</f>
        <v/>
      </c>
      <c r="C42" s="35"/>
      <c r="D42" s="19"/>
      <c r="E42" s="25"/>
      <c r="F42" s="36"/>
      <c r="G42" s="12"/>
      <c r="H42" s="8"/>
      <c r="I42" s="7"/>
      <c r="J42" s="9" t="s">
        <v>87</v>
      </c>
      <c r="K42" s="10">
        <v>1.0</v>
      </c>
    </row>
    <row r="43">
      <c r="A43" s="6"/>
      <c r="B43" s="7" t="str">
        <f>'08.10.25'!H43</f>
        <v/>
      </c>
      <c r="C43" s="35"/>
      <c r="D43" s="19"/>
      <c r="E43" s="25"/>
      <c r="F43" s="20"/>
      <c r="G43" s="20"/>
      <c r="H43" s="8"/>
      <c r="I43" s="7"/>
      <c r="J43" s="9" t="s">
        <v>32</v>
      </c>
      <c r="K43" s="10">
        <v>2.0</v>
      </c>
    </row>
    <row r="44">
      <c r="A44" s="6"/>
      <c r="B44" s="7" t="str">
        <f>'08.10.25'!H44</f>
        <v/>
      </c>
      <c r="C44" s="35"/>
      <c r="D44" s="19"/>
      <c r="E44" s="25"/>
      <c r="F44" s="20"/>
      <c r="G44" s="20"/>
      <c r="H44" s="8"/>
      <c r="I44" s="7"/>
      <c r="J44" s="9" t="s">
        <v>89</v>
      </c>
      <c r="K44" s="10">
        <v>1.0</v>
      </c>
    </row>
    <row r="45">
      <c r="A45" s="38"/>
      <c r="B45" s="7" t="str">
        <f>'08.10.25'!H45</f>
        <v/>
      </c>
      <c r="C45" s="35"/>
      <c r="D45" s="19"/>
      <c r="E45" s="25"/>
      <c r="F45" s="20"/>
      <c r="G45" s="20"/>
      <c r="H45" s="8"/>
      <c r="I45" s="7"/>
      <c r="J45" s="9" t="s">
        <v>48</v>
      </c>
      <c r="K45" s="10">
        <v>1.0</v>
      </c>
    </row>
  </sheetData>
  <mergeCells count="1">
    <mergeCell ref="A1:I1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269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'09.10.25'!H3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2.0</v>
      </c>
    </row>
    <row r="4">
      <c r="A4" s="6" t="s">
        <v>11</v>
      </c>
      <c r="B4" s="7">
        <f>'09.10.25'!H4</f>
        <v>8</v>
      </c>
      <c r="C4" s="11"/>
      <c r="D4" s="8">
        <f t="shared" si="1"/>
        <v>8</v>
      </c>
      <c r="E4" s="8" t="str">
        <f>IFERROR(VLOOKUP("HUMITA DOÑA FRESIA C/AJI DE GALLINA",J:K,2,FALSE),"0")</f>
        <v>0</v>
      </c>
      <c r="F4" s="12"/>
      <c r="G4" s="12"/>
      <c r="H4" s="8">
        <f t="shared" si="2"/>
        <v>8</v>
      </c>
      <c r="I4" s="7"/>
      <c r="J4" s="9" t="s">
        <v>10</v>
      </c>
      <c r="K4" s="10">
        <v>3.0</v>
      </c>
    </row>
    <row r="5">
      <c r="A5" s="6" t="s">
        <v>13</v>
      </c>
      <c r="B5" s="7">
        <f>'09.10.25'!H5</f>
        <v>1</v>
      </c>
      <c r="C5" s="11">
        <v>5.0</v>
      </c>
      <c r="D5" s="8">
        <f t="shared" si="1"/>
        <v>6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4</v>
      </c>
      <c r="I5" s="11"/>
      <c r="J5" s="9" t="s">
        <v>12</v>
      </c>
      <c r="K5" s="10">
        <v>3.0</v>
      </c>
    </row>
    <row r="6">
      <c r="A6" s="6" t="s">
        <v>16</v>
      </c>
      <c r="B6" s="7">
        <f>'09.10.25'!H6</f>
        <v>14</v>
      </c>
      <c r="C6" s="11"/>
      <c r="D6" s="8">
        <f t="shared" si="1"/>
        <v>14</v>
      </c>
      <c r="E6" s="8">
        <f>IFERROR(VLOOKUP("SANGRECITA C/YUCA",J:K,2,FALSE),"0")</f>
        <v>2</v>
      </c>
      <c r="F6" s="12"/>
      <c r="G6" s="24">
        <v>8.0</v>
      </c>
      <c r="H6" s="8">
        <f t="shared" si="2"/>
        <v>4</v>
      </c>
      <c r="I6" s="11" t="s">
        <v>124</v>
      </c>
      <c r="J6" s="9" t="s">
        <v>85</v>
      </c>
      <c r="K6" s="10">
        <v>3.0</v>
      </c>
    </row>
    <row r="7">
      <c r="A7" s="6" t="s">
        <v>10</v>
      </c>
      <c r="B7" s="7">
        <f>'09.10.25'!H7</f>
        <v>1.5</v>
      </c>
      <c r="C7" s="11">
        <v>4.0</v>
      </c>
      <c r="D7" s="8">
        <f t="shared" si="1"/>
        <v>5.5</v>
      </c>
      <c r="E7" s="8">
        <f>IFERROR(VLOOKUP("HUMITA DOÑA FRESIA C/AJI DE GALLINA", J:K,2, FALSE)/2, 0) + IFERROR(VLOOKUP("AJI DE GALLINA",J:K,2, FALSE), 0)</f>
        <v>3</v>
      </c>
      <c r="F7" s="12"/>
      <c r="G7" s="24"/>
      <c r="H7" s="8">
        <f t="shared" si="2"/>
        <v>2.5</v>
      </c>
      <c r="I7" s="11"/>
      <c r="J7" s="9" t="s">
        <v>14</v>
      </c>
      <c r="K7" s="10">
        <v>3.0</v>
      </c>
    </row>
    <row r="8">
      <c r="A8" s="6" t="s">
        <v>19</v>
      </c>
      <c r="B8" s="7">
        <f>'09.10.25'!H8</f>
        <v>6</v>
      </c>
      <c r="C8" s="11"/>
      <c r="D8" s="8">
        <f t="shared" si="1"/>
        <v>6</v>
      </c>
      <c r="E8" s="8">
        <f>IFERROR(VLOOKUP("MOLLEJITAS GUISADAS",J:K,2,FALSE),"0")+IFERROR(VLOOKUP("PIQUEO DOÑA FRESIA",J:K,2,FALSE),0)</f>
        <v>1</v>
      </c>
      <c r="F8" s="12"/>
      <c r="G8" s="24">
        <v>0.5</v>
      </c>
      <c r="H8" s="8">
        <f t="shared" si="2"/>
        <v>4.5</v>
      </c>
      <c r="I8" s="11" t="s">
        <v>198</v>
      </c>
      <c r="J8" s="9" t="s">
        <v>17</v>
      </c>
      <c r="K8" s="10">
        <v>2.0</v>
      </c>
    </row>
    <row r="9">
      <c r="A9" s="6" t="s">
        <v>21</v>
      </c>
      <c r="B9" s="7">
        <f>'09.10.25'!H9</f>
        <v>6</v>
      </c>
      <c r="C9" s="11">
        <v>5.0</v>
      </c>
      <c r="D9" s="8">
        <f t="shared" si="1"/>
        <v>11</v>
      </c>
      <c r="E9" s="8">
        <f>IFERROR(VLOOKUP("1/2 PATITA EN FIAMBRE",J:K,2, FALSE)/2, 0) + IFERROR(VLOOKUP("PATITA EN FIAMBRE",J:K, 2, FALSE), 0)</f>
        <v>1</v>
      </c>
      <c r="F9" s="12"/>
      <c r="G9" s="24"/>
      <c r="H9" s="8">
        <f t="shared" si="2"/>
        <v>10</v>
      </c>
      <c r="I9" s="11"/>
      <c r="J9" s="9" t="s">
        <v>20</v>
      </c>
      <c r="K9" s="10">
        <v>4.0</v>
      </c>
    </row>
    <row r="10">
      <c r="A10" s="6" t="s">
        <v>23</v>
      </c>
      <c r="B10" s="7">
        <f>'09.10.25'!H10</f>
        <v>4.5</v>
      </c>
      <c r="C10" s="11"/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12"/>
      <c r="G10" s="24">
        <v>0.5</v>
      </c>
      <c r="H10" s="8">
        <f t="shared" si="2"/>
        <v>4</v>
      </c>
      <c r="I10" s="11" t="s">
        <v>270</v>
      </c>
      <c r="J10" s="9" t="s">
        <v>22</v>
      </c>
      <c r="K10" s="10">
        <v>2.0</v>
      </c>
    </row>
    <row r="11">
      <c r="A11" s="6" t="s">
        <v>25</v>
      </c>
      <c r="B11" s="7">
        <f>'09.10.25'!H11</f>
        <v>7</v>
      </c>
      <c r="C11" s="11"/>
      <c r="D11" s="8">
        <f t="shared" si="1"/>
        <v>7</v>
      </c>
      <c r="E11" s="18">
        <f>IFERROR(VLOOKUP("CARNE DE CERDO ADOBADA",J:K,2,FALSE),0)</f>
        <v>3</v>
      </c>
      <c r="F11" s="12"/>
      <c r="G11" s="12"/>
      <c r="H11" s="8">
        <f t="shared" si="2"/>
        <v>4</v>
      </c>
      <c r="I11" s="7"/>
      <c r="J11" s="9" t="s">
        <v>24</v>
      </c>
      <c r="K11" s="10">
        <v>10.0</v>
      </c>
    </row>
    <row r="12">
      <c r="A12" s="6" t="s">
        <v>27</v>
      </c>
      <c r="B12" s="7">
        <f>'09.10.25'!H12</f>
        <v>2</v>
      </c>
      <c r="C12" s="11"/>
      <c r="D12" s="8">
        <f t="shared" si="1"/>
        <v>2</v>
      </c>
      <c r="E12" s="8">
        <f>IFERROR(VLOOKUP("SANCOCHADO 450g.",J:K,2,FALSE),0)</f>
        <v>0</v>
      </c>
      <c r="F12" s="12"/>
      <c r="G12" s="12"/>
      <c r="H12" s="8">
        <f t="shared" si="2"/>
        <v>2</v>
      </c>
      <c r="I12" s="7"/>
      <c r="J12" s="9" t="s">
        <v>26</v>
      </c>
      <c r="K12" s="10">
        <v>3.0</v>
      </c>
    </row>
    <row r="13">
      <c r="A13" s="6" t="s">
        <v>29</v>
      </c>
      <c r="B13" s="7">
        <f>'09.10.25'!H13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31</v>
      </c>
      <c r="K13" s="10">
        <v>2.0</v>
      </c>
    </row>
    <row r="14">
      <c r="A14" s="6" t="s">
        <v>31</v>
      </c>
      <c r="B14" s="7">
        <f>'09.10.25'!H14</f>
        <v>0</v>
      </c>
      <c r="C14" s="11">
        <v>4.0</v>
      </c>
      <c r="D14" s="19">
        <f t="shared" si="1"/>
        <v>4</v>
      </c>
      <c r="E14" s="8">
        <f t="shared" si="3"/>
        <v>2</v>
      </c>
      <c r="F14" s="20"/>
      <c r="G14" s="12"/>
      <c r="H14" s="8">
        <f t="shared" si="2"/>
        <v>2</v>
      </c>
      <c r="I14" s="7"/>
      <c r="J14" s="9" t="s">
        <v>28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30</v>
      </c>
      <c r="K15" s="10">
        <v>1.0</v>
      </c>
    </row>
    <row r="16">
      <c r="A16" s="6" t="s">
        <v>35</v>
      </c>
      <c r="B16" s="7">
        <f>'09.10.25'!H16</f>
        <v>11</v>
      </c>
      <c r="C16" s="24">
        <v>15.0</v>
      </c>
      <c r="D16" s="25">
        <f t="shared" ref="D16:D24" si="4">B16+C16</f>
        <v>26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22</v>
      </c>
      <c r="I16" s="7"/>
      <c r="J16" s="9" t="s">
        <v>32</v>
      </c>
      <c r="K16" s="10">
        <v>6.0</v>
      </c>
    </row>
    <row r="17">
      <c r="A17" s="6" t="s">
        <v>37</v>
      </c>
      <c r="B17" s="7">
        <f>'09.10.25'!H17</f>
        <v>8</v>
      </c>
      <c r="C17" s="24"/>
      <c r="D17" s="19">
        <f t="shared" si="4"/>
        <v>8</v>
      </c>
      <c r="E17" s="25">
        <f>IFERROR(VLOOKUP("AJIACO DE CUY(1/2 CUY) C/ARROZ",J:K,2,FALSE),"0")</f>
        <v>3</v>
      </c>
      <c r="F17" s="20"/>
      <c r="G17" s="24"/>
      <c r="H17" s="8">
        <f t="shared" si="5"/>
        <v>5</v>
      </c>
      <c r="I17" s="11"/>
      <c r="J17" s="9" t="s">
        <v>125</v>
      </c>
      <c r="K17" s="10">
        <v>1.0</v>
      </c>
    </row>
    <row r="18">
      <c r="A18" s="6" t="s">
        <v>39</v>
      </c>
      <c r="B18" s="7">
        <f>'09.10.25'!H18</f>
        <v>5</v>
      </c>
      <c r="C18" s="24">
        <v>3.0</v>
      </c>
      <c r="D18" s="19">
        <f t="shared" si="4"/>
        <v>8</v>
      </c>
      <c r="E18" s="25">
        <f>IFERROR(VLOOKUP("ALBONDIGA CON ARROZ",J:K,2,FALSE),"0")</f>
        <v>3</v>
      </c>
      <c r="F18" s="20"/>
      <c r="G18" s="12"/>
      <c r="H18" s="8">
        <f t="shared" si="5"/>
        <v>5</v>
      </c>
      <c r="I18" s="7"/>
      <c r="J18" s="9" t="s">
        <v>118</v>
      </c>
      <c r="K18" s="10">
        <v>2.0</v>
      </c>
    </row>
    <row r="19">
      <c r="A19" s="6" t="s">
        <v>41</v>
      </c>
      <c r="B19" s="7">
        <f>'09.10.25'!H19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2</v>
      </c>
      <c r="F19" s="20"/>
      <c r="G19" s="24">
        <v>8.0</v>
      </c>
      <c r="H19" s="8">
        <f t="shared" si="5"/>
        <v>0</v>
      </c>
      <c r="I19" s="11" t="s">
        <v>271</v>
      </c>
      <c r="J19" s="9" t="s">
        <v>144</v>
      </c>
      <c r="K19" s="10">
        <v>1.0</v>
      </c>
    </row>
    <row r="20">
      <c r="A20" s="6" t="s">
        <v>43</v>
      </c>
      <c r="B20" s="7">
        <f>'09.10.25'!H20</f>
        <v>21</v>
      </c>
      <c r="C20" s="24">
        <v>25.0</v>
      </c>
      <c r="D20" s="19">
        <f t="shared" si="4"/>
        <v>46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22</v>
      </c>
      <c r="F20" s="20"/>
      <c r="G20" s="12"/>
      <c r="H20" s="8">
        <f t="shared" si="5"/>
        <v>24</v>
      </c>
      <c r="I20" s="7"/>
      <c r="J20" s="9" t="s">
        <v>91</v>
      </c>
      <c r="K20" s="10">
        <v>1.0</v>
      </c>
    </row>
    <row r="21">
      <c r="A21" s="6" t="s">
        <v>26</v>
      </c>
      <c r="B21" s="7" t="str">
        <f>'09.10.25'!H21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113</v>
      </c>
      <c r="K21" s="10">
        <v>2.0</v>
      </c>
    </row>
    <row r="22">
      <c r="A22" s="6" t="s">
        <v>46</v>
      </c>
      <c r="B22" s="7">
        <f>'09.10.25'!H22</f>
        <v>22</v>
      </c>
      <c r="C22" s="24">
        <v>15.0</v>
      </c>
      <c r="D22" s="19">
        <f t="shared" si="4"/>
        <v>37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20"/>
      <c r="G22" s="12"/>
      <c r="H22" s="8">
        <f t="shared" ref="H22:H24" si="6">D22-E22-F22-G22</f>
        <v>30</v>
      </c>
      <c r="I22" s="7"/>
      <c r="J22" s="9" t="s">
        <v>154</v>
      </c>
      <c r="K22" s="10">
        <v>1.0</v>
      </c>
    </row>
    <row r="23">
      <c r="A23" s="6" t="s">
        <v>49</v>
      </c>
      <c r="B23" s="7">
        <f>'09.10.25'!H23</f>
        <v>0</v>
      </c>
      <c r="C23" s="24">
        <v>5.0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44</v>
      </c>
      <c r="K23" s="10">
        <v>2.0</v>
      </c>
    </row>
    <row r="24">
      <c r="A24" s="6" t="s">
        <v>51</v>
      </c>
      <c r="B24" s="7">
        <f>'09.10.25'!H24</f>
        <v>2</v>
      </c>
      <c r="C24" s="24">
        <v>3.0</v>
      </c>
      <c r="D24" s="19">
        <f t="shared" si="4"/>
        <v>5</v>
      </c>
      <c r="E24" s="25">
        <f>IFERROR(VLOOKUP("CORVINA GUISADA C/E CHOCLO",J:K,2,FALSE),"0")</f>
        <v>2</v>
      </c>
      <c r="F24" s="20"/>
      <c r="G24" s="24"/>
      <c r="H24" s="8">
        <f t="shared" si="6"/>
        <v>3</v>
      </c>
      <c r="I24" s="11"/>
      <c r="J24" s="9" t="s">
        <v>56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239</v>
      </c>
      <c r="K25" s="10">
        <v>1.0</v>
      </c>
    </row>
    <row r="26">
      <c r="A26" s="6" t="s">
        <v>55</v>
      </c>
      <c r="B26" s="7">
        <f>'09.10.25'!H26</f>
        <v>8</v>
      </c>
      <c r="C26" s="28">
        <v>5.0</v>
      </c>
      <c r="D26" s="19">
        <f t="shared" ref="D26:D39" si="7">B26+C26</f>
        <v>13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</v>
      </c>
      <c r="F26" s="12"/>
      <c r="G26" s="12"/>
      <c r="H26" s="8">
        <f t="shared" ref="H26:H35" si="8">D26-E26-F26-G26</f>
        <v>11</v>
      </c>
      <c r="I26" s="7"/>
      <c r="J26" s="9" t="s">
        <v>133</v>
      </c>
      <c r="K26" s="10">
        <v>1.0</v>
      </c>
    </row>
    <row r="27">
      <c r="A27" s="6" t="s">
        <v>57</v>
      </c>
      <c r="B27" s="7">
        <f>'09.10.25'!H27</f>
        <v>1</v>
      </c>
      <c r="C27" s="28">
        <v>10.0</v>
      </c>
      <c r="D27" s="19">
        <f t="shared" si="7"/>
        <v>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>
        <v>1.0</v>
      </c>
      <c r="H27" s="8">
        <f t="shared" si="8"/>
        <v>7</v>
      </c>
      <c r="I27" s="11" t="s">
        <v>272</v>
      </c>
      <c r="J27" s="9" t="s">
        <v>13</v>
      </c>
      <c r="K27" s="10">
        <v>2.0</v>
      </c>
    </row>
    <row r="28">
      <c r="A28" s="6" t="s">
        <v>58</v>
      </c>
      <c r="B28" s="7">
        <f>'09.10.25'!H28</f>
        <v>0</v>
      </c>
      <c r="C28" s="28">
        <v>5.0</v>
      </c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5</v>
      </c>
      <c r="I28" s="7"/>
      <c r="J28" s="9" t="s">
        <v>61</v>
      </c>
      <c r="K28" s="10">
        <v>3.0</v>
      </c>
    </row>
    <row r="29">
      <c r="A29" s="6" t="s">
        <v>60</v>
      </c>
      <c r="B29" s="7">
        <f>'09.10.25'!H29</f>
        <v>11</v>
      </c>
      <c r="C29" s="28"/>
      <c r="D29" s="19">
        <f t="shared" si="7"/>
        <v>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9</v>
      </c>
      <c r="I29" s="7"/>
      <c r="J29" s="9" t="s">
        <v>63</v>
      </c>
      <c r="K29" s="10">
        <v>2.0</v>
      </c>
    </row>
    <row r="30">
      <c r="A30" s="6" t="s">
        <v>62</v>
      </c>
      <c r="B30" s="7">
        <f>'09.10.25'!H30</f>
        <v>0</v>
      </c>
      <c r="C30" s="28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273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257</v>
      </c>
      <c r="K31" s="10">
        <v>1.0</v>
      </c>
    </row>
    <row r="32">
      <c r="A32" s="6" t="s">
        <v>66</v>
      </c>
      <c r="B32" s="7">
        <f>'09.10.25'!H32</f>
        <v>3</v>
      </c>
      <c r="C32" s="32">
        <v>20.0</v>
      </c>
      <c r="D32" s="19">
        <f t="shared" si="7"/>
        <v>23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13</v>
      </c>
      <c r="I32" s="7"/>
      <c r="J32" s="9" t="s">
        <v>71</v>
      </c>
      <c r="K32" s="10">
        <v>1.0</v>
      </c>
    </row>
    <row r="33">
      <c r="A33" s="6" t="s">
        <v>68</v>
      </c>
      <c r="B33" s="7">
        <f>'09.10.25'!H33</f>
        <v>2</v>
      </c>
      <c r="C33" s="32"/>
      <c r="D33" s="19">
        <f t="shared" si="7"/>
        <v>2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1</v>
      </c>
      <c r="I33" s="7"/>
      <c r="J33" s="9" t="s">
        <v>73</v>
      </c>
      <c r="K33" s="10">
        <v>2.0</v>
      </c>
    </row>
    <row r="34">
      <c r="A34" s="6" t="s">
        <v>70</v>
      </c>
      <c r="B34" s="7">
        <f>'09.10.25'!H34</f>
        <v>10</v>
      </c>
      <c r="C34" s="32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9</v>
      </c>
      <c r="I34" s="7"/>
      <c r="J34" s="9" t="s">
        <v>75</v>
      </c>
      <c r="K34" s="10">
        <v>3.0</v>
      </c>
    </row>
    <row r="35">
      <c r="A35" s="6" t="s">
        <v>72</v>
      </c>
      <c r="B35" s="7">
        <f>'09.10.25'!H35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157</v>
      </c>
      <c r="K35" s="10">
        <v>1.0</v>
      </c>
    </row>
    <row r="36">
      <c r="A36" s="6" t="s">
        <v>74</v>
      </c>
      <c r="B36" s="7">
        <f>'09.10.25'!H36</f>
        <v>1</v>
      </c>
      <c r="C36" s="32">
        <v>10.0</v>
      </c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6" s="20"/>
      <c r="G36" s="20"/>
      <c r="H36" s="19">
        <f t="shared" ref="H36:H38" si="9">D36-$E$36-F36-G36</f>
        <v>6</v>
      </c>
      <c r="I36" s="7"/>
      <c r="J36" s="9" t="s">
        <v>89</v>
      </c>
      <c r="K36" s="10">
        <v>1.0</v>
      </c>
    </row>
    <row r="37">
      <c r="A37" s="6" t="s">
        <v>76</v>
      </c>
      <c r="B37" s="7">
        <f>'09.10.25'!H37</f>
        <v>6.5</v>
      </c>
      <c r="C37" s="32">
        <v>5.0</v>
      </c>
      <c r="D37" s="19">
        <f t="shared" si="7"/>
        <v>11.5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0.5</v>
      </c>
      <c r="F37" s="20"/>
      <c r="G37" s="20"/>
      <c r="H37" s="19">
        <f t="shared" si="9"/>
        <v>6.5</v>
      </c>
      <c r="I37" s="7"/>
      <c r="J37" s="9" t="s">
        <v>101</v>
      </c>
      <c r="K37" s="10">
        <v>1.0</v>
      </c>
    </row>
    <row r="38">
      <c r="A38" s="38" t="s">
        <v>78</v>
      </c>
      <c r="B38" s="7">
        <f>'09.10.25'!H38</f>
        <v>5.5</v>
      </c>
      <c r="C38" s="32">
        <v>15.0</v>
      </c>
      <c r="D38" s="19">
        <f t="shared" si="7"/>
        <v>20.5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8" s="20"/>
      <c r="G38" s="20"/>
      <c r="H38" s="19">
        <f t="shared" si="9"/>
        <v>15.5</v>
      </c>
      <c r="I38" s="7"/>
      <c r="J38" s="9" t="s">
        <v>119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142</v>
      </c>
      <c r="K39" s="10">
        <v>1.0</v>
      </c>
    </row>
    <row r="40">
      <c r="A40" s="6"/>
      <c r="B40" s="7" t="str">
        <f>'09.10.25'!H40</f>
        <v/>
      </c>
      <c r="C40" s="35"/>
      <c r="D40" s="19"/>
      <c r="E40" s="25"/>
      <c r="F40" s="12"/>
      <c r="G40" s="12"/>
      <c r="H40" s="8"/>
      <c r="I40" s="7"/>
      <c r="J40" s="9" t="s">
        <v>34</v>
      </c>
      <c r="K40" s="10">
        <v>2.0</v>
      </c>
    </row>
    <row r="41">
      <c r="A41" s="6"/>
      <c r="B41" s="7" t="str">
        <f>'09.10.25'!H41</f>
        <v/>
      </c>
      <c r="C41" s="35"/>
      <c r="D41" s="19"/>
      <c r="E41" s="25"/>
      <c r="F41" s="33"/>
      <c r="G41" s="34"/>
      <c r="H41" s="8"/>
      <c r="I41" s="7"/>
      <c r="J41" s="9" t="s">
        <v>40</v>
      </c>
      <c r="K41" s="10">
        <v>2.0</v>
      </c>
    </row>
    <row r="42">
      <c r="A42" s="6"/>
      <c r="B42" s="7" t="str">
        <f>'09.10.25'!H42</f>
        <v/>
      </c>
      <c r="C42" s="35"/>
      <c r="D42" s="19"/>
      <c r="E42" s="25"/>
      <c r="F42" s="36"/>
      <c r="G42" s="12"/>
      <c r="H42" s="8"/>
      <c r="I42" s="7"/>
      <c r="J42" s="9" t="s">
        <v>44</v>
      </c>
      <c r="K42" s="10">
        <v>1.0</v>
      </c>
    </row>
    <row r="43">
      <c r="A43" s="6"/>
      <c r="B43" s="7" t="str">
        <f>'09.10.25'!H43</f>
        <v/>
      </c>
      <c r="C43" s="35"/>
      <c r="D43" s="19"/>
      <c r="E43" s="25"/>
      <c r="F43" s="20"/>
      <c r="G43" s="20"/>
      <c r="H43" s="8"/>
      <c r="I43" s="7"/>
      <c r="J43" s="9" t="s">
        <v>100</v>
      </c>
      <c r="K43" s="10">
        <v>1.0</v>
      </c>
    </row>
    <row r="44">
      <c r="A44" s="6"/>
      <c r="B44" s="7" t="str">
        <f>'09.10.25'!H44</f>
        <v/>
      </c>
      <c r="C44" s="35"/>
      <c r="D44" s="19"/>
      <c r="E44" s="25"/>
      <c r="F44" s="20"/>
      <c r="G44" s="20"/>
      <c r="H44" s="8"/>
      <c r="I44" s="7"/>
      <c r="J44" s="9" t="s">
        <v>103</v>
      </c>
      <c r="K44" s="10">
        <v>1.0</v>
      </c>
    </row>
    <row r="45">
      <c r="A45" s="38"/>
      <c r="B45" s="7" t="str">
        <f>'09.10.25'!H45</f>
        <v/>
      </c>
      <c r="C45" s="35"/>
      <c r="D45" s="19"/>
      <c r="E45" s="25"/>
      <c r="F45" s="20"/>
      <c r="G45" s="20"/>
      <c r="H45" s="8"/>
      <c r="I45" s="7"/>
      <c r="J45" s="9" t="s">
        <v>75</v>
      </c>
      <c r="K45" s="10">
        <v>1.0</v>
      </c>
    </row>
  </sheetData>
  <mergeCells count="1">
    <mergeCell ref="A1:I1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274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'10.10.25'!H3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7.0</v>
      </c>
    </row>
    <row r="4">
      <c r="A4" s="6" t="s">
        <v>11</v>
      </c>
      <c r="B4" s="7">
        <f>'10.10.25'!H4</f>
        <v>8</v>
      </c>
      <c r="C4" s="11"/>
      <c r="D4" s="8">
        <f t="shared" si="1"/>
        <v>8</v>
      </c>
      <c r="E4" s="8">
        <f>IFERROR(VLOOKUP("HUMITA DOÑA FRESIA C/AJI DE GALLINA",J:K,2,FALSE),"0")</f>
        <v>1</v>
      </c>
      <c r="F4" s="12"/>
      <c r="G4" s="12"/>
      <c r="H4" s="8">
        <f t="shared" si="2"/>
        <v>7</v>
      </c>
      <c r="I4" s="7"/>
      <c r="J4" s="9" t="s">
        <v>12</v>
      </c>
      <c r="K4" s="10">
        <v>4.0</v>
      </c>
    </row>
    <row r="5">
      <c r="A5" s="6" t="s">
        <v>13</v>
      </c>
      <c r="B5" s="7">
        <f>'10.10.25'!H5</f>
        <v>4</v>
      </c>
      <c r="C5" s="11"/>
      <c r="D5" s="8">
        <f t="shared" si="1"/>
        <v>4</v>
      </c>
      <c r="E5" s="8">
        <f>IFERROR(VLOOKUP(A$5,J:K,2,FALSE),0)+IFERROR(VLOOKUP("PIQUEO PERUANISIMO",J:K,2,FALSE),0)</f>
        <v>2</v>
      </c>
      <c r="F5" s="12"/>
      <c r="G5" s="24">
        <v>2.0</v>
      </c>
      <c r="H5" s="8">
        <f t="shared" si="2"/>
        <v>0</v>
      </c>
      <c r="I5" s="11" t="s">
        <v>124</v>
      </c>
      <c r="J5" s="9" t="s">
        <v>85</v>
      </c>
      <c r="K5" s="10">
        <v>5.0</v>
      </c>
    </row>
    <row r="6">
      <c r="A6" s="6" t="s">
        <v>16</v>
      </c>
      <c r="B6" s="7">
        <f>'10.10.25'!H6</f>
        <v>4</v>
      </c>
      <c r="C6" s="11">
        <v>8.0</v>
      </c>
      <c r="D6" s="8">
        <f t="shared" si="1"/>
        <v>12</v>
      </c>
      <c r="E6" s="8">
        <f>IFERROR(VLOOKUP("SANGRECITA C/YUCA",J:K,2,FALSE),"0")</f>
        <v>11</v>
      </c>
      <c r="F6" s="12"/>
      <c r="G6" s="12"/>
      <c r="H6" s="8">
        <f t="shared" si="2"/>
        <v>1</v>
      </c>
      <c r="I6" s="7"/>
      <c r="J6" s="9" t="s">
        <v>14</v>
      </c>
      <c r="K6" s="10">
        <v>2.0</v>
      </c>
    </row>
    <row r="7">
      <c r="A7" s="6" t="s">
        <v>10</v>
      </c>
      <c r="B7" s="7">
        <f>'10.10.25'!H7</f>
        <v>2.5</v>
      </c>
      <c r="C7" s="11">
        <v>8.0</v>
      </c>
      <c r="D7" s="8">
        <f t="shared" si="1"/>
        <v>10.5</v>
      </c>
      <c r="E7" s="8">
        <f>IFERROR(VLOOKUP("HUMITA DOÑA FRESIA C/AJI DE GALLINA", J:K,2, FALSE)/2, 0) + IFERROR(VLOOKUP("AJI DE GALLINA",J:K,2, FALSE), 0)</f>
        <v>7.5</v>
      </c>
      <c r="F7" s="12"/>
      <c r="G7" s="24"/>
      <c r="H7" s="8">
        <f t="shared" si="2"/>
        <v>3</v>
      </c>
      <c r="I7" s="11"/>
      <c r="J7" s="9" t="s">
        <v>17</v>
      </c>
      <c r="K7" s="10">
        <v>3.0</v>
      </c>
    </row>
    <row r="8">
      <c r="A8" s="6" t="s">
        <v>19</v>
      </c>
      <c r="B8" s="7">
        <f>'10.10.25'!H8</f>
        <v>4.5</v>
      </c>
      <c r="C8" s="11">
        <v>0.5</v>
      </c>
      <c r="D8" s="8">
        <f t="shared" si="1"/>
        <v>5</v>
      </c>
      <c r="E8" s="8">
        <f>IFERROR(VLOOKUP("MOLLEJITAS GUISADAS",J:K,2,FALSE),"0")+IFERROR(VLOOKUP("PIQUEO DOÑA FRESIA",J:K,2,FALSE),0)</f>
        <v>5</v>
      </c>
      <c r="F8" s="12"/>
      <c r="G8" s="24"/>
      <c r="H8" s="8">
        <f t="shared" si="2"/>
        <v>0</v>
      </c>
      <c r="I8" s="11"/>
      <c r="J8" s="9" t="s">
        <v>18</v>
      </c>
      <c r="K8" s="10">
        <v>3.0</v>
      </c>
    </row>
    <row r="9">
      <c r="A9" s="6" t="s">
        <v>21</v>
      </c>
      <c r="B9" s="7">
        <f>'10.10.25'!H9</f>
        <v>10</v>
      </c>
      <c r="C9" s="11"/>
      <c r="D9" s="8">
        <f t="shared" si="1"/>
        <v>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10</v>
      </c>
      <c r="I9" s="11"/>
      <c r="J9" s="9" t="s">
        <v>20</v>
      </c>
      <c r="K9" s="10">
        <v>3.0</v>
      </c>
    </row>
    <row r="10">
      <c r="A10" s="6" t="s">
        <v>23</v>
      </c>
      <c r="B10" s="7">
        <f>'10.10.25'!H10</f>
        <v>4</v>
      </c>
      <c r="C10" s="11"/>
      <c r="D10" s="8">
        <f t="shared" si="1"/>
        <v>4</v>
      </c>
      <c r="E10" s="8">
        <f>IFERROR(VLOOKUP("CECINAS DE LOMO C/YUCA",J:K,2,FALSE),"0")+IFERROR(VLOOKUP("PIQUEO DOÑA FRESIA",J:K,2,FALSE)/2,0)</f>
        <v>3.5</v>
      </c>
      <c r="F10" s="12"/>
      <c r="G10" s="24"/>
      <c r="H10" s="8">
        <f t="shared" si="2"/>
        <v>0.5</v>
      </c>
      <c r="I10" s="11"/>
      <c r="J10" s="9" t="s">
        <v>22</v>
      </c>
      <c r="K10" s="10">
        <v>2.0</v>
      </c>
    </row>
    <row r="11">
      <c r="A11" s="6" t="s">
        <v>25</v>
      </c>
      <c r="B11" s="7">
        <f>'10.10.25'!H11</f>
        <v>4</v>
      </c>
      <c r="C11" s="11">
        <v>5.0</v>
      </c>
      <c r="D11" s="8">
        <f t="shared" si="1"/>
        <v>9</v>
      </c>
      <c r="E11" s="18">
        <f>IFERROR(VLOOKUP("CARNE DE CERDO ADOBADA",J:K,2,FALSE),0)</f>
        <v>2</v>
      </c>
      <c r="F11" s="12"/>
      <c r="G11" s="12"/>
      <c r="H11" s="8">
        <f t="shared" si="2"/>
        <v>7</v>
      </c>
      <c r="I11" s="7"/>
      <c r="J11" s="9" t="s">
        <v>24</v>
      </c>
      <c r="K11" s="10">
        <v>18.0</v>
      </c>
    </row>
    <row r="12">
      <c r="A12" s="6" t="s">
        <v>27</v>
      </c>
      <c r="B12" s="7">
        <f>'10.10.25'!H12</f>
        <v>2</v>
      </c>
      <c r="C12" s="11"/>
      <c r="D12" s="8">
        <f t="shared" si="1"/>
        <v>2</v>
      </c>
      <c r="E12" s="8">
        <f>IFERROR(VLOOKUP("SANCOCHADO 450g.",J:K,2,FALSE),0)</f>
        <v>0</v>
      </c>
      <c r="F12" s="12"/>
      <c r="G12" s="24">
        <v>2.0</v>
      </c>
      <c r="H12" s="8">
        <f t="shared" si="2"/>
        <v>0</v>
      </c>
      <c r="I12" s="11" t="s">
        <v>275</v>
      </c>
      <c r="J12" s="9" t="s">
        <v>26</v>
      </c>
      <c r="K12" s="10">
        <v>10.0</v>
      </c>
    </row>
    <row r="13">
      <c r="A13" s="6" t="s">
        <v>29</v>
      </c>
      <c r="B13" s="7">
        <f>'10.10.25'!H13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31</v>
      </c>
      <c r="K13" s="10">
        <v>4.0</v>
      </c>
    </row>
    <row r="14">
      <c r="A14" s="6" t="s">
        <v>31</v>
      </c>
      <c r="B14" s="7">
        <f>'10.10.25'!H14</f>
        <v>2</v>
      </c>
      <c r="C14" s="11">
        <v>4.0</v>
      </c>
      <c r="D14" s="19">
        <f t="shared" si="1"/>
        <v>6</v>
      </c>
      <c r="E14" s="8">
        <f t="shared" si="3"/>
        <v>4</v>
      </c>
      <c r="F14" s="20"/>
      <c r="G14" s="12"/>
      <c r="H14" s="8">
        <f t="shared" si="2"/>
        <v>2</v>
      </c>
      <c r="I14" s="7"/>
      <c r="J14" s="9" t="s">
        <v>30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32</v>
      </c>
      <c r="K15" s="10">
        <v>2.0</v>
      </c>
    </row>
    <row r="16">
      <c r="A16" s="6" t="s">
        <v>35</v>
      </c>
      <c r="B16" s="7">
        <f>'10.10.25'!H16</f>
        <v>22</v>
      </c>
      <c r="C16" s="24"/>
      <c r="D16" s="25">
        <f t="shared" ref="D16:D24" si="4">B16+C16</f>
        <v>22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19</v>
      </c>
      <c r="I16" s="7"/>
      <c r="J16" s="9" t="s">
        <v>142</v>
      </c>
      <c r="K16" s="10">
        <v>6.0</v>
      </c>
    </row>
    <row r="17">
      <c r="A17" s="6" t="s">
        <v>37</v>
      </c>
      <c r="B17" s="7">
        <f>'10.10.25'!H17</f>
        <v>5</v>
      </c>
      <c r="C17" s="24">
        <v>6.0</v>
      </c>
      <c r="D17" s="19">
        <f t="shared" si="4"/>
        <v>11</v>
      </c>
      <c r="E17" s="25">
        <f>IFERROR(VLOOKUP("AJIACO DE CUY(1/2 CUY) C/ARROZ",J:K,2,FALSE),"0")</f>
        <v>4</v>
      </c>
      <c r="F17" s="20"/>
      <c r="G17" s="24"/>
      <c r="H17" s="8">
        <f t="shared" si="5"/>
        <v>7</v>
      </c>
      <c r="I17" s="11"/>
      <c r="J17" s="9" t="s">
        <v>89</v>
      </c>
      <c r="K17" s="10">
        <v>2.0</v>
      </c>
    </row>
    <row r="18">
      <c r="A18" s="6" t="s">
        <v>39</v>
      </c>
      <c r="B18" s="7">
        <f>'10.10.25'!H18</f>
        <v>5</v>
      </c>
      <c r="C18" s="24">
        <v>5.0</v>
      </c>
      <c r="D18" s="19">
        <f t="shared" si="4"/>
        <v>10</v>
      </c>
      <c r="E18" s="25">
        <f>IFERROR(VLOOKUP("ALBONDIGA CON ARROZ",J:K,2,FALSE),"0")</f>
        <v>5</v>
      </c>
      <c r="F18" s="20"/>
      <c r="G18" s="12"/>
      <c r="H18" s="8">
        <f t="shared" si="5"/>
        <v>5</v>
      </c>
      <c r="I18" s="7"/>
      <c r="J18" s="9" t="s">
        <v>166</v>
      </c>
      <c r="K18" s="10">
        <v>1.0</v>
      </c>
    </row>
    <row r="19">
      <c r="A19" s="6" t="s">
        <v>41</v>
      </c>
      <c r="B19" s="7">
        <f>'10.10.25'!H19</f>
        <v>0</v>
      </c>
      <c r="C19" s="24">
        <v>9.0</v>
      </c>
      <c r="D19" s="19">
        <f t="shared" si="4"/>
        <v>9</v>
      </c>
      <c r="E19" s="25">
        <f>IFERROR(VLOOKUP("ARROZ C/PATO DESHUESADO", J:K, 2, FALSE)*2, 0)+IFERROR(VLOOKUP("ARROZ C/PATO",J:K,2,FALSE),"0")</f>
        <v>9</v>
      </c>
      <c r="F19" s="20"/>
      <c r="G19" s="12"/>
      <c r="H19" s="8">
        <f t="shared" si="5"/>
        <v>0</v>
      </c>
      <c r="I19" s="7"/>
      <c r="J19" s="9" t="s">
        <v>34</v>
      </c>
      <c r="K19" s="10">
        <v>8.0</v>
      </c>
    </row>
    <row r="20">
      <c r="A20" s="6" t="s">
        <v>43</v>
      </c>
      <c r="B20" s="7">
        <f>'10.10.25'!H20</f>
        <v>24</v>
      </c>
      <c r="C20" s="24">
        <v>60.0</v>
      </c>
      <c r="D20" s="19">
        <f t="shared" si="4"/>
        <v>84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52</v>
      </c>
      <c r="F20" s="20"/>
      <c r="G20" s="12"/>
      <c r="H20" s="8">
        <f t="shared" si="5"/>
        <v>32</v>
      </c>
      <c r="I20" s="7"/>
      <c r="J20" s="9" t="s">
        <v>154</v>
      </c>
      <c r="K20" s="10">
        <v>2.0</v>
      </c>
    </row>
    <row r="21">
      <c r="A21" s="6" t="s">
        <v>26</v>
      </c>
      <c r="B21" s="7" t="str">
        <f>'10.10.25'!H21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146</v>
      </c>
      <c r="K21" s="10">
        <v>2.0</v>
      </c>
    </row>
    <row r="22">
      <c r="A22" s="6" t="s">
        <v>46</v>
      </c>
      <c r="B22" s="7">
        <f>'10.10.25'!H22</f>
        <v>30</v>
      </c>
      <c r="C22" s="24">
        <v>25.0</v>
      </c>
      <c r="D22" s="19">
        <f t="shared" si="4"/>
        <v>55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38</v>
      </c>
      <c r="F22" s="20"/>
      <c r="G22" s="12"/>
      <c r="H22" s="8">
        <f t="shared" ref="H22:H24" si="6">D22-E22-F22-G22</f>
        <v>17</v>
      </c>
      <c r="I22" s="7"/>
      <c r="J22" s="9" t="s">
        <v>190</v>
      </c>
      <c r="K22" s="10">
        <v>2.0</v>
      </c>
    </row>
    <row r="23">
      <c r="A23" s="6" t="s">
        <v>49</v>
      </c>
      <c r="B23" s="7">
        <f>'10.10.25'!H23</f>
        <v>5</v>
      </c>
      <c r="C23" s="24">
        <v>7.0</v>
      </c>
      <c r="D23" s="19">
        <f t="shared" si="4"/>
        <v>12</v>
      </c>
      <c r="E23" s="25">
        <f>IFERROR(VLOOKUP("PEPIAN DE PAVO",J:K,2,FALSE),"0")+IFERROR(VLOOKUP("PRESA DE PAVA",J:K,2,FALSE),0)+IFERROR(VLOOKUP("SANDWICH DE PAVO",J:K,2,FALSE),0)</f>
        <v>9</v>
      </c>
      <c r="F23" s="20"/>
      <c r="G23" s="12"/>
      <c r="H23" s="8">
        <f t="shared" si="6"/>
        <v>3</v>
      </c>
      <c r="I23" s="7"/>
      <c r="J23" s="9" t="s">
        <v>113</v>
      </c>
      <c r="K23" s="10">
        <v>1.0</v>
      </c>
    </row>
    <row r="24">
      <c r="A24" s="6" t="s">
        <v>51</v>
      </c>
      <c r="B24" s="7">
        <f>'10.10.25'!H24</f>
        <v>3</v>
      </c>
      <c r="C24" s="24">
        <v>8.0</v>
      </c>
      <c r="D24" s="19">
        <f t="shared" si="4"/>
        <v>11</v>
      </c>
      <c r="E24" s="25">
        <f>IFERROR(VLOOKUP("CORVINA GUISADA C/E CHOCLO",J:K,2,FALSE),"0")</f>
        <v>8</v>
      </c>
      <c r="F24" s="20"/>
      <c r="G24" s="24">
        <v>2.0</v>
      </c>
      <c r="H24" s="8">
        <f t="shared" si="6"/>
        <v>1</v>
      </c>
      <c r="I24" s="11" t="s">
        <v>124</v>
      </c>
      <c r="J24" s="9" t="s">
        <v>40</v>
      </c>
      <c r="K24" s="10">
        <v>9.0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179</v>
      </c>
      <c r="K25" s="10">
        <v>1.0</v>
      </c>
    </row>
    <row r="26">
      <c r="A26" s="6" t="s">
        <v>55</v>
      </c>
      <c r="B26" s="7">
        <f>'10.10.25'!H26</f>
        <v>11</v>
      </c>
      <c r="C26" s="28">
        <v>5.0</v>
      </c>
      <c r="D26" s="19">
        <f t="shared" ref="D26:D39" si="7">B26+C26</f>
        <v>16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9</v>
      </c>
      <c r="F26" s="12"/>
      <c r="G26" s="12"/>
      <c r="H26" s="8">
        <f t="shared" ref="H26:H35" si="8">D26-E26-F26-G26</f>
        <v>7</v>
      </c>
      <c r="I26" s="7"/>
      <c r="J26" s="9" t="s">
        <v>170</v>
      </c>
      <c r="K26" s="10">
        <v>2.0</v>
      </c>
    </row>
    <row r="27">
      <c r="A27" s="6" t="s">
        <v>57</v>
      </c>
      <c r="B27" s="7">
        <f>'10.10.25'!H27</f>
        <v>7</v>
      </c>
      <c r="C27" s="28">
        <v>10.0</v>
      </c>
      <c r="D27" s="19">
        <f t="shared" si="7"/>
        <v>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10</v>
      </c>
      <c r="F27" s="12"/>
      <c r="G27" s="12"/>
      <c r="H27" s="8">
        <f t="shared" si="8"/>
        <v>7</v>
      </c>
      <c r="I27" s="7"/>
      <c r="J27" s="9" t="s">
        <v>80</v>
      </c>
      <c r="K27" s="10">
        <v>4.0</v>
      </c>
    </row>
    <row r="28">
      <c r="A28" s="6" t="s">
        <v>58</v>
      </c>
      <c r="B28" s="7">
        <f>'10.10.25'!H28</f>
        <v>5</v>
      </c>
      <c r="C28" s="28">
        <v>5.0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12"/>
      <c r="H28" s="8">
        <f t="shared" si="8"/>
        <v>4</v>
      </c>
      <c r="I28" s="7"/>
      <c r="J28" s="9" t="s">
        <v>42</v>
      </c>
      <c r="K28" s="10">
        <v>2.0</v>
      </c>
    </row>
    <row r="29">
      <c r="A29" s="6" t="s">
        <v>60</v>
      </c>
      <c r="B29" s="7">
        <f>'10.10.25'!H29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7</v>
      </c>
      <c r="I29" s="7"/>
      <c r="J29" s="9" t="s">
        <v>44</v>
      </c>
      <c r="K29" s="10">
        <v>4.0</v>
      </c>
    </row>
    <row r="30">
      <c r="A30" s="6" t="s">
        <v>62</v>
      </c>
      <c r="B30" s="7">
        <f>'10.10.25'!H30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100</v>
      </c>
      <c r="K30" s="10">
        <v>10.0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7.0</v>
      </c>
    </row>
    <row r="32">
      <c r="A32" s="6" t="s">
        <v>66</v>
      </c>
      <c r="B32" s="7">
        <f>'10.10.25'!H32</f>
        <v>13</v>
      </c>
      <c r="C32" s="32">
        <v>20.0</v>
      </c>
      <c r="D32" s="19">
        <f t="shared" si="7"/>
        <v>33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11</v>
      </c>
      <c r="F32" s="12"/>
      <c r="G32" s="12"/>
      <c r="H32" s="8">
        <f t="shared" si="8"/>
        <v>22</v>
      </c>
      <c r="I32" s="7"/>
      <c r="J32" s="9" t="s">
        <v>81</v>
      </c>
      <c r="K32" s="10">
        <v>5.0</v>
      </c>
    </row>
    <row r="33">
      <c r="A33" s="6" t="s">
        <v>68</v>
      </c>
      <c r="B33" s="7">
        <f>'10.10.25'!H33</f>
        <v>1</v>
      </c>
      <c r="C33" s="32">
        <v>5.0</v>
      </c>
      <c r="D33" s="19">
        <f t="shared" si="7"/>
        <v>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6</v>
      </c>
      <c r="I33" s="7"/>
      <c r="J33" s="9" t="s">
        <v>28</v>
      </c>
      <c r="K33" s="10">
        <v>2.0</v>
      </c>
    </row>
    <row r="34">
      <c r="A34" s="6" t="s">
        <v>70</v>
      </c>
      <c r="B34" s="7">
        <f>'10.10.25'!H34</f>
        <v>9</v>
      </c>
      <c r="C34" s="32"/>
      <c r="D34" s="19">
        <f t="shared" si="7"/>
        <v>9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8</v>
      </c>
      <c r="I34" s="7"/>
      <c r="J34" s="9" t="s">
        <v>13</v>
      </c>
      <c r="K34" s="10">
        <v>2.0</v>
      </c>
    </row>
    <row r="35">
      <c r="A35" s="6" t="s">
        <v>72</v>
      </c>
      <c r="B35" s="7">
        <f>'10.10.25'!H35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106</v>
      </c>
      <c r="K35" s="10">
        <v>1.0</v>
      </c>
    </row>
    <row r="36">
      <c r="A36" s="6" t="s">
        <v>74</v>
      </c>
      <c r="B36" s="7">
        <f>'10.10.25'!H36</f>
        <v>6</v>
      </c>
      <c r="C36" s="32"/>
      <c r="D36" s="19">
        <f t="shared" si="7"/>
        <v>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6" s="20"/>
      <c r="G36" s="20"/>
      <c r="H36" s="19">
        <f t="shared" ref="H36:H38" si="9">D36-$E$36-F36-G36</f>
        <v>1</v>
      </c>
      <c r="I36" s="7"/>
      <c r="J36" s="9" t="s">
        <v>133</v>
      </c>
      <c r="K36" s="10">
        <v>21.0</v>
      </c>
    </row>
    <row r="37">
      <c r="A37" s="6" t="s">
        <v>76</v>
      </c>
      <c r="B37" s="7">
        <f>'10.10.25'!H37</f>
        <v>6.5</v>
      </c>
      <c r="C37" s="32"/>
      <c r="D37" s="19">
        <f t="shared" si="7"/>
        <v>6.5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7.5</v>
      </c>
      <c r="F37" s="20"/>
      <c r="G37" s="20"/>
      <c r="H37" s="19">
        <f t="shared" si="9"/>
        <v>1.5</v>
      </c>
      <c r="I37" s="7"/>
      <c r="J37" s="9" t="s">
        <v>157</v>
      </c>
      <c r="K37" s="10">
        <v>1.0</v>
      </c>
    </row>
    <row r="38">
      <c r="A38" s="38" t="s">
        <v>78</v>
      </c>
      <c r="B38" s="7">
        <f>'10.10.25'!H38</f>
        <v>15.5</v>
      </c>
      <c r="C38" s="32"/>
      <c r="D38" s="19">
        <f t="shared" si="7"/>
        <v>15.5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10.5</v>
      </c>
      <c r="I38" s="7"/>
      <c r="J38" s="9" t="s">
        <v>61</v>
      </c>
      <c r="K38" s="10">
        <v>4.0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63</v>
      </c>
      <c r="K39" s="10">
        <v>11.0</v>
      </c>
    </row>
    <row r="40">
      <c r="A40" s="6"/>
      <c r="B40" s="7" t="str">
        <f>'09.10.25'!H40</f>
        <v/>
      </c>
      <c r="C40" s="35"/>
      <c r="D40" s="19"/>
      <c r="E40" s="25"/>
      <c r="F40" s="12"/>
      <c r="G40" s="12"/>
      <c r="H40" s="8"/>
      <c r="I40" s="7"/>
      <c r="J40" s="9" t="s">
        <v>65</v>
      </c>
      <c r="K40" s="10">
        <v>9.0</v>
      </c>
    </row>
    <row r="41">
      <c r="A41" s="6"/>
      <c r="B41" s="7" t="str">
        <f>'09.10.25'!H41</f>
        <v/>
      </c>
      <c r="C41" s="35"/>
      <c r="D41" s="19"/>
      <c r="E41" s="25"/>
      <c r="F41" s="33"/>
      <c r="G41" s="34"/>
      <c r="H41" s="8"/>
      <c r="I41" s="7"/>
      <c r="J41" s="9" t="s">
        <v>67</v>
      </c>
      <c r="K41" s="10">
        <v>1.0</v>
      </c>
    </row>
    <row r="42">
      <c r="A42" s="6"/>
      <c r="B42" s="7" t="str">
        <f>'09.10.25'!H42</f>
        <v/>
      </c>
      <c r="C42" s="35"/>
      <c r="D42" s="19"/>
      <c r="E42" s="25"/>
      <c r="F42" s="36"/>
      <c r="G42" s="12"/>
      <c r="H42" s="8"/>
      <c r="I42" s="7"/>
      <c r="J42" s="9" t="s">
        <v>69</v>
      </c>
      <c r="K42" s="10">
        <v>5.0</v>
      </c>
    </row>
    <row r="43">
      <c r="A43" s="6"/>
      <c r="B43" s="7" t="str">
        <f>'09.10.25'!H43</f>
        <v/>
      </c>
      <c r="C43" s="35"/>
      <c r="D43" s="19"/>
      <c r="E43" s="25"/>
      <c r="F43" s="20"/>
      <c r="G43" s="20"/>
      <c r="H43" s="8"/>
      <c r="I43" s="7"/>
      <c r="J43" s="9" t="s">
        <v>134</v>
      </c>
      <c r="K43" s="10">
        <v>1.0</v>
      </c>
    </row>
    <row r="44">
      <c r="A44" s="6"/>
      <c r="B44" s="7" t="str">
        <f>'09.10.25'!H44</f>
        <v/>
      </c>
      <c r="C44" s="35"/>
      <c r="D44" s="19"/>
      <c r="E44" s="25"/>
      <c r="F44" s="20"/>
      <c r="G44" s="20"/>
      <c r="H44" s="8"/>
      <c r="I44" s="7"/>
      <c r="J44" s="9" t="s">
        <v>257</v>
      </c>
      <c r="K44" s="10">
        <v>1.0</v>
      </c>
    </row>
    <row r="45">
      <c r="A45" s="38"/>
      <c r="B45" s="7" t="str">
        <f>'09.10.25'!H45</f>
        <v/>
      </c>
      <c r="C45" s="35"/>
      <c r="D45" s="19"/>
      <c r="E45" s="25"/>
      <c r="F45" s="20"/>
      <c r="G45" s="20"/>
      <c r="H45" s="8"/>
      <c r="I45" s="7"/>
      <c r="J45" s="9" t="s">
        <v>135</v>
      </c>
      <c r="K45" s="10">
        <v>3.0</v>
      </c>
    </row>
    <row r="46">
      <c r="J46" s="9" t="s">
        <v>73</v>
      </c>
      <c r="K46" s="10">
        <v>11.0</v>
      </c>
    </row>
    <row r="47">
      <c r="J47" s="9" t="s">
        <v>75</v>
      </c>
      <c r="K47" s="10">
        <v>2.0</v>
      </c>
    </row>
    <row r="48">
      <c r="J48" s="9" t="s">
        <v>104</v>
      </c>
      <c r="K48" s="10">
        <v>1.0</v>
      </c>
    </row>
    <row r="49">
      <c r="J49" s="9" t="s">
        <v>79</v>
      </c>
      <c r="K49" s="10">
        <v>2.0</v>
      </c>
    </row>
    <row r="50">
      <c r="J50" s="9" t="s">
        <v>108</v>
      </c>
      <c r="K50" s="10">
        <v>1.0</v>
      </c>
    </row>
    <row r="51">
      <c r="J51" s="9" t="s">
        <v>180</v>
      </c>
      <c r="K51" s="10">
        <v>1.0</v>
      </c>
    </row>
    <row r="52">
      <c r="J52" s="9" t="s">
        <v>176</v>
      </c>
      <c r="K52" s="10">
        <v>1.0</v>
      </c>
    </row>
    <row r="53">
      <c r="J53" s="9" t="s">
        <v>130</v>
      </c>
      <c r="K53" s="10">
        <v>1.0</v>
      </c>
    </row>
    <row r="54">
      <c r="J54" s="9" t="s">
        <v>191</v>
      </c>
      <c r="K54" s="10">
        <v>1.0</v>
      </c>
    </row>
    <row r="55">
      <c r="J55" s="9" t="s">
        <v>112</v>
      </c>
      <c r="K55" s="10">
        <v>1.0</v>
      </c>
    </row>
    <row r="56">
      <c r="J56" s="9" t="s">
        <v>50</v>
      </c>
      <c r="K56" s="10">
        <v>1.0</v>
      </c>
    </row>
    <row r="57">
      <c r="J57" s="9" t="s">
        <v>119</v>
      </c>
      <c r="K57" s="10">
        <v>1.0</v>
      </c>
    </row>
    <row r="58">
      <c r="J58" s="9" t="s">
        <v>101</v>
      </c>
      <c r="K58" s="10">
        <v>1.0</v>
      </c>
    </row>
    <row r="59">
      <c r="J59" s="9" t="s">
        <v>71</v>
      </c>
      <c r="K59" s="10">
        <v>1.0</v>
      </c>
    </row>
    <row r="60">
      <c r="J60" s="9" t="s">
        <v>166</v>
      </c>
      <c r="K60" s="10">
        <v>1.0</v>
      </c>
    </row>
    <row r="61">
      <c r="J61" s="9" t="s">
        <v>179</v>
      </c>
      <c r="K61" s="10">
        <v>1.0</v>
      </c>
    </row>
  </sheetData>
  <mergeCells count="1">
    <mergeCell ref="A1:I1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276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'11.10.25'!H3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3.0</v>
      </c>
    </row>
    <row r="4">
      <c r="A4" s="6" t="s">
        <v>11</v>
      </c>
      <c r="B4" s="7">
        <f>'11.10.25'!H4</f>
        <v>7</v>
      </c>
      <c r="C4" s="11">
        <v>5.0</v>
      </c>
      <c r="D4" s="8">
        <f t="shared" si="1"/>
        <v>12</v>
      </c>
      <c r="E4" s="8">
        <f>IFERROR(VLOOKUP("HUMITA DOÑA FRESIA C/AJI DE GALLINA",J:K,2,FALSE),"0")</f>
        <v>5</v>
      </c>
      <c r="F4" s="12"/>
      <c r="G4" s="12"/>
      <c r="H4" s="8">
        <f t="shared" si="2"/>
        <v>7</v>
      </c>
      <c r="I4" s="7"/>
      <c r="J4" s="9" t="s">
        <v>120</v>
      </c>
      <c r="K4" s="10">
        <v>3.0</v>
      </c>
    </row>
    <row r="5">
      <c r="A5" s="6" t="s">
        <v>13</v>
      </c>
      <c r="B5" s="7">
        <f>'11.10.25'!H5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4</v>
      </c>
      <c r="F5" s="12"/>
      <c r="G5" s="24"/>
      <c r="H5" s="8">
        <f t="shared" si="2"/>
        <v>1</v>
      </c>
      <c r="I5" s="11"/>
      <c r="J5" s="9" t="s">
        <v>10</v>
      </c>
      <c r="K5" s="10">
        <v>8.0</v>
      </c>
    </row>
    <row r="6">
      <c r="A6" s="6" t="s">
        <v>16</v>
      </c>
      <c r="B6" s="7">
        <f>'11.10.25'!H6</f>
        <v>1</v>
      </c>
      <c r="C6" s="11">
        <v>15.0</v>
      </c>
      <c r="D6" s="8">
        <f t="shared" si="1"/>
        <v>16</v>
      </c>
      <c r="E6" s="8">
        <f>IFERROR(VLOOKUP("SANGRECITA C/YUCA",J:K,2,FALSE),"0")</f>
        <v>16</v>
      </c>
      <c r="F6" s="12"/>
      <c r="G6" s="12"/>
      <c r="H6" s="8">
        <f t="shared" si="2"/>
        <v>0</v>
      </c>
      <c r="I6" s="7"/>
      <c r="J6" s="9" t="s">
        <v>12</v>
      </c>
      <c r="K6" s="10">
        <v>5.0</v>
      </c>
    </row>
    <row r="7">
      <c r="A7" s="6" t="s">
        <v>10</v>
      </c>
      <c r="B7" s="7">
        <f>'11.10.25'!H7</f>
        <v>3</v>
      </c>
      <c r="C7" s="11">
        <v>10.5</v>
      </c>
      <c r="D7" s="8">
        <f t="shared" si="1"/>
        <v>13.5</v>
      </c>
      <c r="E7" s="8">
        <f>IFERROR(VLOOKUP("HUMITA DOÑA FRESIA C/AJI DE GALLINA", J:K,2, FALSE)/2, 0) + IFERROR(VLOOKUP("AJI DE GALLINA",J:K,2, FALSE), 0)</f>
        <v>10.5</v>
      </c>
      <c r="F7" s="12"/>
      <c r="G7" s="24"/>
      <c r="H7" s="8">
        <f t="shared" si="2"/>
        <v>3</v>
      </c>
      <c r="I7" s="11"/>
      <c r="J7" s="9" t="s">
        <v>85</v>
      </c>
      <c r="K7" s="10">
        <v>6.0</v>
      </c>
    </row>
    <row r="8">
      <c r="A8" s="6" t="s">
        <v>19</v>
      </c>
      <c r="B8" s="7">
        <f>'11.10.25'!H8</f>
        <v>0</v>
      </c>
      <c r="C8" s="11">
        <v>4.0</v>
      </c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3</v>
      </c>
      <c r="I8" s="11"/>
      <c r="J8" s="9" t="s">
        <v>14</v>
      </c>
      <c r="K8" s="10">
        <v>2.0</v>
      </c>
    </row>
    <row r="9">
      <c r="A9" s="6" t="s">
        <v>21</v>
      </c>
      <c r="B9" s="7">
        <f>'11.10.25'!H9</f>
        <v>10</v>
      </c>
      <c r="C9" s="11"/>
      <c r="D9" s="8">
        <f t="shared" si="1"/>
        <v>10</v>
      </c>
      <c r="E9" s="8">
        <f>IFERROR(VLOOKUP("1/2 PATITA EN FIAMBRE",J:K,2, FALSE)/2, 0) + IFERROR(VLOOKUP("PATITA EN FIAMBRE",J:K, 2, FALSE), 0)</f>
        <v>8.5</v>
      </c>
      <c r="F9" s="12"/>
      <c r="G9" s="24">
        <v>1.0</v>
      </c>
      <c r="H9" s="8">
        <f t="shared" si="2"/>
        <v>0.5</v>
      </c>
      <c r="I9" s="11" t="s">
        <v>124</v>
      </c>
      <c r="J9" s="9" t="s">
        <v>17</v>
      </c>
      <c r="K9" s="10">
        <v>4.0</v>
      </c>
    </row>
    <row r="10">
      <c r="A10" s="6" t="s">
        <v>23</v>
      </c>
      <c r="B10" s="7">
        <f>'11.10.25'!H10</f>
        <v>0.5</v>
      </c>
      <c r="C10" s="11">
        <v>5.0</v>
      </c>
      <c r="D10" s="8">
        <f t="shared" si="1"/>
        <v>5.5</v>
      </c>
      <c r="E10" s="8">
        <f>IFERROR(VLOOKUP("CECINAS DE LOMO C/YUCA",J:K,2,FALSE),"0")+IFERROR(VLOOKUP("PIQUEO DOÑA FRESIA",J:K,2,FALSE)/2,0)</f>
        <v>4.5</v>
      </c>
      <c r="F10" s="12"/>
      <c r="G10" s="24"/>
      <c r="H10" s="8">
        <f t="shared" si="2"/>
        <v>1</v>
      </c>
      <c r="I10" s="11"/>
      <c r="J10" s="9" t="s">
        <v>18</v>
      </c>
      <c r="K10" s="10">
        <v>1.0</v>
      </c>
    </row>
    <row r="11">
      <c r="A11" s="6" t="s">
        <v>25</v>
      </c>
      <c r="B11" s="7">
        <f>'11.10.25'!H11</f>
        <v>7</v>
      </c>
      <c r="C11" s="11"/>
      <c r="D11" s="8">
        <f t="shared" si="1"/>
        <v>7</v>
      </c>
      <c r="E11" s="18">
        <f>IFERROR(VLOOKUP("CARNE DE CERDO ADOBADA",J:K,2,FALSE),0)</f>
        <v>4</v>
      </c>
      <c r="F11" s="12"/>
      <c r="G11" s="12"/>
      <c r="H11" s="8">
        <f t="shared" si="2"/>
        <v>3</v>
      </c>
      <c r="I11" s="7"/>
      <c r="J11" s="9" t="s">
        <v>20</v>
      </c>
      <c r="K11" s="10">
        <v>4.0</v>
      </c>
    </row>
    <row r="12">
      <c r="A12" s="6" t="s">
        <v>27</v>
      </c>
      <c r="B12" s="7">
        <f>'11.10.25'!H12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121</v>
      </c>
      <c r="K12" s="10">
        <v>1.0</v>
      </c>
    </row>
    <row r="13">
      <c r="A13" s="6" t="s">
        <v>29</v>
      </c>
      <c r="B13" s="7">
        <f>'11.10.25'!H13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22</v>
      </c>
      <c r="K13" s="10">
        <v>3.0</v>
      </c>
    </row>
    <row r="14">
      <c r="A14" s="6" t="s">
        <v>31</v>
      </c>
      <c r="B14" s="7">
        <f>'11.10.25'!H14</f>
        <v>2</v>
      </c>
      <c r="C14" s="11">
        <v>2.0</v>
      </c>
      <c r="D14" s="19">
        <f t="shared" si="1"/>
        <v>4</v>
      </c>
      <c r="E14" s="8">
        <f t="shared" si="3"/>
        <v>4</v>
      </c>
      <c r="F14" s="20"/>
      <c r="G14" s="12"/>
      <c r="H14" s="8">
        <f t="shared" si="2"/>
        <v>0</v>
      </c>
      <c r="I14" s="7"/>
      <c r="J14" s="9" t="s">
        <v>24</v>
      </c>
      <c r="K14" s="10">
        <v>12.0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26</v>
      </c>
      <c r="K15" s="10">
        <v>8.0</v>
      </c>
    </row>
    <row r="16">
      <c r="A16" s="6" t="s">
        <v>35</v>
      </c>
      <c r="B16" s="7">
        <f>'11.10.25'!H16</f>
        <v>19</v>
      </c>
      <c r="C16" s="24">
        <v>5.0</v>
      </c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20</v>
      </c>
      <c r="I16" s="7"/>
      <c r="J16" s="9" t="s">
        <v>31</v>
      </c>
      <c r="K16" s="10">
        <v>4.0</v>
      </c>
    </row>
    <row r="17">
      <c r="A17" s="6" t="s">
        <v>37</v>
      </c>
      <c r="B17" s="7">
        <f>'11.10.25'!H17</f>
        <v>7</v>
      </c>
      <c r="C17" s="24">
        <v>3.0</v>
      </c>
      <c r="D17" s="19">
        <f t="shared" si="4"/>
        <v>10</v>
      </c>
      <c r="E17" s="25">
        <f>IFERROR(VLOOKUP("AJIACO DE CUY(1/2 CUY) C/ARROZ",J:K,2,FALSE),"0")</f>
        <v>5</v>
      </c>
      <c r="F17" s="20"/>
      <c r="G17" s="24"/>
      <c r="H17" s="8">
        <f t="shared" si="5"/>
        <v>5</v>
      </c>
      <c r="I17" s="11"/>
      <c r="J17" s="9" t="s">
        <v>28</v>
      </c>
      <c r="K17" s="10">
        <v>4.0</v>
      </c>
    </row>
    <row r="18">
      <c r="A18" s="6" t="s">
        <v>39</v>
      </c>
      <c r="B18" s="7">
        <f>'11.10.25'!H18</f>
        <v>5</v>
      </c>
      <c r="C18" s="24">
        <v>5.0</v>
      </c>
      <c r="D18" s="19">
        <f t="shared" si="4"/>
        <v>10</v>
      </c>
      <c r="E18" s="25">
        <f>IFERROR(VLOOKUP("ALBONDIGA CON ARROZ",J:K,2,FALSE),"0")</f>
        <v>6</v>
      </c>
      <c r="F18" s="20"/>
      <c r="G18" s="12"/>
      <c r="H18" s="8">
        <f t="shared" si="5"/>
        <v>4</v>
      </c>
      <c r="I18" s="7"/>
      <c r="J18" s="9" t="s">
        <v>277</v>
      </c>
      <c r="K18" s="10">
        <v>1.0</v>
      </c>
    </row>
    <row r="19">
      <c r="A19" s="6" t="s">
        <v>41</v>
      </c>
      <c r="B19" s="7">
        <f>'11.10.25'!H19</f>
        <v>0</v>
      </c>
      <c r="C19" s="24">
        <v>14.0</v>
      </c>
      <c r="D19" s="19">
        <f t="shared" si="4"/>
        <v>14</v>
      </c>
      <c r="E19" s="25">
        <f>IFERROR(VLOOKUP("ARROZ C/PATO DESHUESADO", J:K, 2, FALSE)*2, 0)+IFERROR(VLOOKUP("ARROZ C/PATO",J:K,2,FALSE),"0")</f>
        <v>6</v>
      </c>
      <c r="F19" s="20"/>
      <c r="G19" s="24">
        <v>8.0</v>
      </c>
      <c r="H19" s="8">
        <f t="shared" si="5"/>
        <v>0</v>
      </c>
      <c r="I19" s="11" t="s">
        <v>216</v>
      </c>
      <c r="J19" s="9" t="s">
        <v>108</v>
      </c>
      <c r="K19" s="10">
        <v>3.0</v>
      </c>
    </row>
    <row r="20">
      <c r="A20" s="6" t="s">
        <v>43</v>
      </c>
      <c r="B20" s="7">
        <f>'11.10.25'!H20</f>
        <v>32</v>
      </c>
      <c r="C20" s="24">
        <v>60.0</v>
      </c>
      <c r="D20" s="19">
        <f t="shared" si="4"/>
        <v>92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34</v>
      </c>
      <c r="F20" s="20"/>
      <c r="G20" s="12"/>
      <c r="H20" s="8">
        <f t="shared" si="5"/>
        <v>58</v>
      </c>
      <c r="I20" s="7"/>
      <c r="J20" s="9" t="s">
        <v>30</v>
      </c>
      <c r="K20" s="10">
        <v>1.0</v>
      </c>
    </row>
    <row r="21">
      <c r="A21" s="6" t="s">
        <v>26</v>
      </c>
      <c r="B21" s="7" t="str">
        <f>'11.10.25'!H21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138</v>
      </c>
      <c r="K21" s="10">
        <v>1.0</v>
      </c>
    </row>
    <row r="22">
      <c r="A22" s="6" t="s">
        <v>46</v>
      </c>
      <c r="B22" s="7">
        <f>'11.10.25'!H22</f>
        <v>17</v>
      </c>
      <c r="C22" s="24">
        <v>30.0</v>
      </c>
      <c r="D22" s="19">
        <f t="shared" si="4"/>
        <v>47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22</v>
      </c>
      <c r="F22" s="20"/>
      <c r="G22" s="12"/>
      <c r="H22" s="8">
        <f t="shared" ref="H22:H24" si="6">D22-E22-F22-G22</f>
        <v>25</v>
      </c>
      <c r="I22" s="7"/>
      <c r="J22" s="9" t="s">
        <v>87</v>
      </c>
      <c r="K22" s="10">
        <v>5.0</v>
      </c>
    </row>
    <row r="23">
      <c r="A23" s="6" t="s">
        <v>49</v>
      </c>
      <c r="B23" s="7">
        <f>'11.10.25'!H23</f>
        <v>3</v>
      </c>
      <c r="C23" s="24">
        <v>6.0</v>
      </c>
      <c r="D23" s="19">
        <f t="shared" si="4"/>
        <v>9</v>
      </c>
      <c r="E23" s="25">
        <f>IFERROR(VLOOKUP("PEPIAN DE PAVO",J:K,2,FALSE),"0")+IFERROR(VLOOKUP("PRESA DE PAVA",J:K,2,FALSE),0)+IFERROR(VLOOKUP("SANDWICH DE PAVO",J:K,2,FALSE),0)</f>
        <v>9</v>
      </c>
      <c r="F23" s="20"/>
      <c r="G23" s="12"/>
      <c r="H23" s="8">
        <f t="shared" si="6"/>
        <v>0</v>
      </c>
      <c r="I23" s="7"/>
      <c r="J23" s="9" t="s">
        <v>112</v>
      </c>
      <c r="K23" s="10">
        <v>4.0</v>
      </c>
    </row>
    <row r="24">
      <c r="A24" s="6" t="s">
        <v>51</v>
      </c>
      <c r="B24" s="7">
        <f>'11.10.25'!H24</f>
        <v>1</v>
      </c>
      <c r="C24" s="24">
        <v>5.0</v>
      </c>
      <c r="D24" s="19">
        <f t="shared" si="4"/>
        <v>6</v>
      </c>
      <c r="E24" s="25">
        <f>IFERROR(VLOOKUP("CORVINA GUISADA C/E CHOCLO",J:K,2,FALSE),"0")</f>
        <v>2</v>
      </c>
      <c r="F24" s="20"/>
      <c r="G24" s="24"/>
      <c r="H24" s="8">
        <f t="shared" si="6"/>
        <v>4</v>
      </c>
      <c r="I24" s="11"/>
      <c r="J24" s="9" t="s">
        <v>32</v>
      </c>
      <c r="K24" s="10">
        <v>7.0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122</v>
      </c>
      <c r="K25" s="10">
        <v>1.0</v>
      </c>
    </row>
    <row r="26">
      <c r="A26" s="6" t="s">
        <v>55</v>
      </c>
      <c r="B26" s="7">
        <f>'11.10.25'!H26</f>
        <v>7</v>
      </c>
      <c r="C26" s="28">
        <v>10.0</v>
      </c>
      <c r="D26" s="19">
        <f t="shared" ref="D26:D39" si="7">B26+C26</f>
        <v>17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13</v>
      </c>
      <c r="F26" s="12"/>
      <c r="G26" s="12"/>
      <c r="H26" s="8">
        <f t="shared" ref="H26:H35" si="8">D26-E26-F26-G26</f>
        <v>4</v>
      </c>
      <c r="I26" s="7"/>
      <c r="J26" s="9" t="s">
        <v>180</v>
      </c>
      <c r="K26" s="10">
        <v>3.0</v>
      </c>
    </row>
    <row r="27">
      <c r="A27" s="6" t="s">
        <v>57</v>
      </c>
      <c r="B27" s="7">
        <f>'11.10.25'!H27</f>
        <v>7</v>
      </c>
      <c r="C27" s="28">
        <v>10.0</v>
      </c>
      <c r="D27" s="19">
        <f t="shared" si="7"/>
        <v>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9</v>
      </c>
      <c r="F27" s="12"/>
      <c r="G27" s="12"/>
      <c r="H27" s="8">
        <f t="shared" si="8"/>
        <v>8</v>
      </c>
      <c r="I27" s="7"/>
      <c r="J27" s="9" t="s">
        <v>166</v>
      </c>
      <c r="K27" s="10">
        <v>1.0</v>
      </c>
    </row>
    <row r="28">
      <c r="A28" s="6" t="s">
        <v>58</v>
      </c>
      <c r="B28" s="7">
        <f>'11.10.25'!H28</f>
        <v>4</v>
      </c>
      <c r="C28" s="28">
        <v>10.0</v>
      </c>
      <c r="D28" s="19">
        <f t="shared" si="7"/>
        <v>14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10</v>
      </c>
      <c r="F28" s="12"/>
      <c r="G28" s="12"/>
      <c r="H28" s="8">
        <f t="shared" si="8"/>
        <v>4</v>
      </c>
      <c r="I28" s="7"/>
      <c r="J28" s="9" t="s">
        <v>34</v>
      </c>
      <c r="K28" s="10">
        <v>2.0</v>
      </c>
    </row>
    <row r="29">
      <c r="A29" s="6" t="s">
        <v>60</v>
      </c>
      <c r="B29" s="7">
        <f>'11.10.25'!H29</f>
        <v>7</v>
      </c>
      <c r="C29" s="28">
        <v>10.0</v>
      </c>
      <c r="D29" s="19">
        <f t="shared" si="7"/>
        <v>17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9</v>
      </c>
      <c r="I29" s="7"/>
      <c r="J29" s="9" t="s">
        <v>91</v>
      </c>
      <c r="K29" s="10">
        <v>6.0</v>
      </c>
    </row>
    <row r="30">
      <c r="A30" s="6" t="s">
        <v>62</v>
      </c>
      <c r="B30" s="7">
        <f>'11.10.25'!H30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92</v>
      </c>
      <c r="K30" s="10">
        <v>2.0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36</v>
      </c>
      <c r="K31" s="10">
        <v>4.0</v>
      </c>
    </row>
    <row r="32">
      <c r="A32" s="6" t="s">
        <v>66</v>
      </c>
      <c r="B32" s="7">
        <f>'11.10.25'!H32</f>
        <v>22</v>
      </c>
      <c r="C32" s="32">
        <v>20.0</v>
      </c>
      <c r="D32" s="19">
        <f t="shared" si="7"/>
        <v>42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25</v>
      </c>
      <c r="F32" s="12"/>
      <c r="G32" s="12"/>
      <c r="H32" s="8">
        <f t="shared" si="8"/>
        <v>17</v>
      </c>
      <c r="I32" s="7"/>
      <c r="J32" s="9" t="s">
        <v>113</v>
      </c>
      <c r="K32" s="10">
        <v>2.0</v>
      </c>
    </row>
    <row r="33">
      <c r="A33" s="6" t="s">
        <v>68</v>
      </c>
      <c r="B33" s="7">
        <f>'11.10.25'!H33</f>
        <v>6</v>
      </c>
      <c r="C33" s="32"/>
      <c r="D33" s="19">
        <f t="shared" si="7"/>
        <v>6</v>
      </c>
      <c r="E33" s="25">
        <f>IFERROR(VLOOKUP("CORVINA SUDADA",J:K,2,FALSE),0)+IFERROR(VLOOKUP("CHUPE DE CORVINA",J:K,2,FALSE),0)</f>
        <v>6</v>
      </c>
      <c r="F33" s="12"/>
      <c r="G33" s="12"/>
      <c r="H33" s="8">
        <f t="shared" si="8"/>
        <v>0</v>
      </c>
      <c r="I33" s="7"/>
      <c r="J33" s="9" t="s">
        <v>231</v>
      </c>
      <c r="K33" s="10">
        <v>2.0</v>
      </c>
    </row>
    <row r="34">
      <c r="A34" s="6" t="s">
        <v>70</v>
      </c>
      <c r="B34" s="7">
        <f>'11.10.25'!H34</f>
        <v>8</v>
      </c>
      <c r="C34" s="32"/>
      <c r="D34" s="19">
        <f t="shared" si="7"/>
        <v>8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5</v>
      </c>
      <c r="F34" s="33"/>
      <c r="G34" s="34"/>
      <c r="H34" s="8">
        <f t="shared" si="8"/>
        <v>3</v>
      </c>
      <c r="I34" s="7"/>
      <c r="J34" s="9" t="s">
        <v>219</v>
      </c>
      <c r="K34" s="10">
        <v>2.0</v>
      </c>
    </row>
    <row r="35">
      <c r="A35" s="6" t="s">
        <v>72</v>
      </c>
      <c r="B35" s="7">
        <f>'11.10.25'!H35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191</v>
      </c>
      <c r="K35" s="10">
        <v>3.0</v>
      </c>
    </row>
    <row r="36">
      <c r="A36" s="6" t="s">
        <v>74</v>
      </c>
      <c r="B36" s="7">
        <f>'11.10.25'!H36</f>
        <v>1</v>
      </c>
      <c r="C36" s="32">
        <v>15.0</v>
      </c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7</v>
      </c>
      <c r="F36" s="20"/>
      <c r="G36" s="20"/>
      <c r="H36" s="19">
        <f t="shared" ref="H36:H38" si="9">D36-$E$36-F36-G36</f>
        <v>9</v>
      </c>
      <c r="I36" s="7"/>
      <c r="J36" s="9" t="s">
        <v>40</v>
      </c>
      <c r="K36" s="10">
        <v>7.0</v>
      </c>
    </row>
    <row r="37">
      <c r="A37" s="6" t="s">
        <v>76</v>
      </c>
      <c r="B37" s="7">
        <f>'11.10.25'!H37</f>
        <v>1.5</v>
      </c>
      <c r="C37" s="32">
        <v>15.0</v>
      </c>
      <c r="D37" s="19">
        <f t="shared" si="7"/>
        <v>16.5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15.5</v>
      </c>
      <c r="F37" s="20"/>
      <c r="G37" s="20"/>
      <c r="H37" s="19">
        <f t="shared" si="9"/>
        <v>9.5</v>
      </c>
      <c r="I37" s="7"/>
      <c r="J37" s="9" t="s">
        <v>278</v>
      </c>
      <c r="K37" s="10">
        <v>1.0</v>
      </c>
    </row>
    <row r="38">
      <c r="A38" s="38" t="s">
        <v>78</v>
      </c>
      <c r="B38" s="7">
        <f>'11.10.25'!H38</f>
        <v>10.5</v>
      </c>
      <c r="C38" s="32"/>
      <c r="D38" s="19">
        <f t="shared" si="7"/>
        <v>10.5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1.5</v>
      </c>
      <c r="F38" s="20"/>
      <c r="G38" s="20"/>
      <c r="H38" s="19">
        <f t="shared" si="9"/>
        <v>3.5</v>
      </c>
      <c r="I38" s="7"/>
      <c r="J38" s="9" t="s">
        <v>179</v>
      </c>
      <c r="K38" s="10">
        <v>5.0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170</v>
      </c>
      <c r="K39" s="10">
        <v>1.0</v>
      </c>
    </row>
    <row r="40">
      <c r="A40" s="6"/>
      <c r="B40" s="7" t="str">
        <f>'09.10.25'!H40</f>
        <v/>
      </c>
      <c r="C40" s="35"/>
      <c r="D40" s="19"/>
      <c r="E40" s="25"/>
      <c r="F40" s="12"/>
      <c r="G40" s="12"/>
      <c r="H40" s="8"/>
      <c r="I40" s="7"/>
      <c r="J40" s="9" t="s">
        <v>80</v>
      </c>
      <c r="K40" s="10">
        <v>7.0</v>
      </c>
    </row>
    <row r="41">
      <c r="A41" s="6"/>
      <c r="B41" s="7" t="str">
        <f>'09.10.25'!H41</f>
        <v/>
      </c>
      <c r="C41" s="35"/>
      <c r="D41" s="19"/>
      <c r="E41" s="25"/>
      <c r="F41" s="33"/>
      <c r="G41" s="34"/>
      <c r="H41" s="8"/>
      <c r="I41" s="7"/>
      <c r="J41" s="9" t="s">
        <v>42</v>
      </c>
      <c r="K41" s="10">
        <v>2.0</v>
      </c>
    </row>
    <row r="42">
      <c r="A42" s="6"/>
      <c r="B42" s="7" t="str">
        <f>'09.10.25'!H42</f>
        <v/>
      </c>
      <c r="C42" s="35"/>
      <c r="D42" s="19"/>
      <c r="E42" s="25"/>
      <c r="F42" s="36"/>
      <c r="G42" s="12"/>
      <c r="H42" s="8"/>
      <c r="I42" s="7"/>
      <c r="J42" s="9" t="s">
        <v>44</v>
      </c>
      <c r="K42" s="10">
        <v>10.0</v>
      </c>
    </row>
    <row r="43">
      <c r="A43" s="6"/>
      <c r="B43" s="7" t="str">
        <f>'09.10.25'!H43</f>
        <v/>
      </c>
      <c r="C43" s="35"/>
      <c r="D43" s="19"/>
      <c r="E43" s="25"/>
      <c r="F43" s="20"/>
      <c r="G43" s="20"/>
      <c r="H43" s="8"/>
      <c r="I43" s="7"/>
      <c r="J43" s="9" t="s">
        <v>45</v>
      </c>
      <c r="K43" s="10">
        <v>3.0</v>
      </c>
    </row>
    <row r="44">
      <c r="A44" s="6"/>
      <c r="B44" s="7" t="str">
        <f>'09.10.25'!H44</f>
        <v/>
      </c>
      <c r="C44" s="35"/>
      <c r="D44" s="19"/>
      <c r="E44" s="25"/>
      <c r="F44" s="20"/>
      <c r="G44" s="20"/>
      <c r="H44" s="8"/>
      <c r="I44" s="7"/>
      <c r="J44" s="9" t="s">
        <v>100</v>
      </c>
      <c r="K44" s="10">
        <v>6.0</v>
      </c>
    </row>
    <row r="45">
      <c r="A45" s="38"/>
      <c r="B45" s="7" t="str">
        <f>'09.10.25'!H45</f>
        <v/>
      </c>
      <c r="C45" s="35"/>
      <c r="D45" s="19"/>
      <c r="E45" s="25"/>
      <c r="F45" s="20"/>
      <c r="G45" s="20"/>
      <c r="H45" s="8"/>
      <c r="I45" s="7"/>
      <c r="J45" s="9" t="s">
        <v>101</v>
      </c>
      <c r="K45" s="10">
        <v>1.0</v>
      </c>
    </row>
    <row r="46">
      <c r="J46" s="9" t="s">
        <v>147</v>
      </c>
      <c r="K46" s="10">
        <v>1.0</v>
      </c>
    </row>
    <row r="47">
      <c r="J47" s="9" t="s">
        <v>48</v>
      </c>
      <c r="K47" s="10">
        <v>2.0</v>
      </c>
    </row>
    <row r="48">
      <c r="J48" s="9" t="s">
        <v>52</v>
      </c>
      <c r="K48" s="10">
        <v>2.0</v>
      </c>
    </row>
    <row r="49">
      <c r="J49" s="9" t="s">
        <v>50</v>
      </c>
      <c r="K49" s="10">
        <v>1.0</v>
      </c>
    </row>
    <row r="50">
      <c r="J50" s="9" t="s">
        <v>54</v>
      </c>
      <c r="K50" s="10">
        <v>7.0</v>
      </c>
    </row>
    <row r="51">
      <c r="J51" s="9" t="s">
        <v>81</v>
      </c>
      <c r="K51" s="10">
        <v>7.0</v>
      </c>
    </row>
    <row r="52">
      <c r="J52" s="9" t="s">
        <v>103</v>
      </c>
      <c r="K52" s="10">
        <v>1.0</v>
      </c>
    </row>
    <row r="53">
      <c r="J53" s="9" t="s">
        <v>137</v>
      </c>
      <c r="K53" s="10">
        <v>1.0</v>
      </c>
    </row>
    <row r="54">
      <c r="J54" s="9" t="s">
        <v>279</v>
      </c>
      <c r="K54" s="10">
        <v>1.0</v>
      </c>
    </row>
    <row r="55">
      <c r="J55" s="9" t="s">
        <v>239</v>
      </c>
      <c r="K55" s="10">
        <v>4.0</v>
      </c>
    </row>
    <row r="56">
      <c r="J56" s="9" t="s">
        <v>133</v>
      </c>
      <c r="K56" s="10">
        <v>11.0</v>
      </c>
    </row>
    <row r="57">
      <c r="J57" s="9" t="s">
        <v>13</v>
      </c>
      <c r="K57" s="10">
        <v>4.0</v>
      </c>
    </row>
    <row r="58">
      <c r="J58" s="9" t="s">
        <v>59</v>
      </c>
      <c r="K58" s="10">
        <v>7.0</v>
      </c>
    </row>
    <row r="59">
      <c r="J59" s="9" t="s">
        <v>61</v>
      </c>
      <c r="K59" s="10">
        <v>4.0</v>
      </c>
    </row>
    <row r="60">
      <c r="J60" s="9" t="s">
        <v>63</v>
      </c>
      <c r="K60" s="10">
        <v>6.0</v>
      </c>
    </row>
    <row r="61">
      <c r="J61" s="9" t="s">
        <v>65</v>
      </c>
      <c r="K61" s="10">
        <v>9.0</v>
      </c>
    </row>
    <row r="62">
      <c r="J62" s="9" t="s">
        <v>67</v>
      </c>
      <c r="K62" s="10">
        <v>12.0</v>
      </c>
    </row>
    <row r="63">
      <c r="J63" s="9" t="s">
        <v>69</v>
      </c>
      <c r="K63" s="10">
        <v>1.0</v>
      </c>
    </row>
    <row r="64">
      <c r="J64" s="9" t="s">
        <v>134</v>
      </c>
      <c r="K64" s="10">
        <v>2.0</v>
      </c>
    </row>
    <row r="65">
      <c r="J65" s="9" t="s">
        <v>135</v>
      </c>
      <c r="K65" s="10">
        <v>4.0</v>
      </c>
    </row>
    <row r="66">
      <c r="J66" s="9" t="s">
        <v>280</v>
      </c>
      <c r="K66" s="10">
        <v>1.0</v>
      </c>
    </row>
    <row r="67">
      <c r="J67" s="9" t="s">
        <v>171</v>
      </c>
      <c r="K67" s="10">
        <v>1.0</v>
      </c>
    </row>
    <row r="68">
      <c r="J68" s="9" t="s">
        <v>158</v>
      </c>
      <c r="K68" s="10">
        <v>3.0</v>
      </c>
    </row>
    <row r="69">
      <c r="J69" s="9" t="s">
        <v>71</v>
      </c>
      <c r="K69" s="10">
        <v>1.0</v>
      </c>
    </row>
    <row r="70">
      <c r="J70" s="9" t="s">
        <v>103</v>
      </c>
      <c r="K70" s="10">
        <v>2.0</v>
      </c>
    </row>
    <row r="71">
      <c r="J71" s="9" t="s">
        <v>73</v>
      </c>
      <c r="K71" s="10">
        <v>16.0</v>
      </c>
    </row>
    <row r="72">
      <c r="J72" s="9" t="s">
        <v>75</v>
      </c>
      <c r="K72" s="10">
        <v>2.0</v>
      </c>
    </row>
    <row r="73">
      <c r="J73" s="9" t="s">
        <v>77</v>
      </c>
      <c r="K73" s="10">
        <v>1.0</v>
      </c>
    </row>
    <row r="74">
      <c r="J74" s="9" t="s">
        <v>104</v>
      </c>
      <c r="K74" s="10">
        <v>2.0</v>
      </c>
    </row>
    <row r="75">
      <c r="J75" s="9" t="s">
        <v>134</v>
      </c>
      <c r="K75" s="10">
        <v>1.0</v>
      </c>
    </row>
    <row r="76">
      <c r="J76" s="9" t="s">
        <v>281</v>
      </c>
      <c r="K76" s="10">
        <v>1.0</v>
      </c>
    </row>
  </sheetData>
  <mergeCells count="1">
    <mergeCell ref="A1:I1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282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'12.10.25'!H3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1.0</v>
      </c>
    </row>
    <row r="4">
      <c r="A4" s="6" t="s">
        <v>11</v>
      </c>
      <c r="B4" s="7">
        <f>'12.10.25'!H4</f>
        <v>7</v>
      </c>
      <c r="C4" s="11"/>
      <c r="D4" s="8">
        <f t="shared" si="1"/>
        <v>7</v>
      </c>
      <c r="E4" s="8" t="str">
        <f>IFERROR(VLOOKUP("HUMITA DOÑA FRESIA C/AJI DE GALLINA",J:K,2,FALSE),"0")</f>
        <v>0</v>
      </c>
      <c r="F4" s="12"/>
      <c r="G4" s="12"/>
      <c r="H4" s="8">
        <f t="shared" si="2"/>
        <v>7</v>
      </c>
      <c r="I4" s="7"/>
      <c r="J4" s="9" t="s">
        <v>85</v>
      </c>
      <c r="K4" s="10">
        <v>3.0</v>
      </c>
    </row>
    <row r="5">
      <c r="A5" s="6" t="s">
        <v>13</v>
      </c>
      <c r="B5" s="7">
        <f>'12.10.25'!H5</f>
        <v>1</v>
      </c>
      <c r="C5" s="11"/>
      <c r="D5" s="8">
        <f t="shared" si="1"/>
        <v>1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1</v>
      </c>
      <c r="I5" s="11"/>
      <c r="J5" s="9" t="s">
        <v>22</v>
      </c>
      <c r="K5" s="10">
        <v>2.0</v>
      </c>
    </row>
    <row r="6">
      <c r="A6" s="6" t="s">
        <v>16</v>
      </c>
      <c r="B6" s="7">
        <f>'12.10.25'!H6</f>
        <v>0</v>
      </c>
      <c r="C6" s="11">
        <v>30.0</v>
      </c>
      <c r="D6" s="8">
        <f t="shared" si="1"/>
        <v>30</v>
      </c>
      <c r="E6" s="8">
        <f>IFERROR(VLOOKUP("SANGRECITA C/YUCA",J:K,2,FALSE),"0")</f>
        <v>20</v>
      </c>
      <c r="F6" s="12"/>
      <c r="G6" s="12"/>
      <c r="H6" s="8">
        <f t="shared" si="2"/>
        <v>10</v>
      </c>
      <c r="I6" s="7"/>
      <c r="J6" s="9" t="s">
        <v>26</v>
      </c>
      <c r="K6" s="10">
        <v>3.0</v>
      </c>
    </row>
    <row r="7">
      <c r="A7" s="6" t="s">
        <v>10</v>
      </c>
      <c r="B7" s="7">
        <f>'12.10.25'!H7</f>
        <v>3</v>
      </c>
      <c r="C7" s="11">
        <v>2.0</v>
      </c>
      <c r="D7" s="8">
        <f t="shared" si="1"/>
        <v>5</v>
      </c>
      <c r="E7" s="8">
        <f>IFERROR(VLOOKUP("HUMITA DOÑA FRESIA C/AJI DE GALLINA", J:K,2, FALSE)/2, 0) + IFERROR(VLOOKUP("AJI DE GALLINA",J:K,2, FALSE), 0)</f>
        <v>1</v>
      </c>
      <c r="F7" s="12"/>
      <c r="G7" s="24"/>
      <c r="H7" s="8">
        <f t="shared" si="2"/>
        <v>4</v>
      </c>
      <c r="I7" s="11"/>
      <c r="J7" s="9" t="s">
        <v>28</v>
      </c>
      <c r="K7" s="10">
        <v>2.0</v>
      </c>
    </row>
    <row r="8">
      <c r="A8" s="6" t="s">
        <v>19</v>
      </c>
      <c r="B8" s="7">
        <f>'12.10.25'!H8</f>
        <v>3</v>
      </c>
      <c r="C8" s="11"/>
      <c r="D8" s="8">
        <f t="shared" si="1"/>
        <v>3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3</v>
      </c>
      <c r="I8" s="11"/>
      <c r="J8" s="9" t="s">
        <v>89</v>
      </c>
      <c r="K8" s="10">
        <v>1.0</v>
      </c>
    </row>
    <row r="9">
      <c r="A9" s="6" t="s">
        <v>21</v>
      </c>
      <c r="B9" s="7">
        <f>'12.10.25'!H9</f>
        <v>0.5</v>
      </c>
      <c r="C9" s="11">
        <v>9.0</v>
      </c>
      <c r="D9" s="8">
        <f t="shared" si="1"/>
        <v>9.5</v>
      </c>
      <c r="E9" s="8">
        <f>IFERROR(VLOOKUP("1/2 PATITA EN FIAMBRE",J:K,2, FALSE)/2, 0) + IFERROR(VLOOKUP("PATITA EN FIAMBRE",J:K, 2, FALSE), 0)</f>
        <v>3.5</v>
      </c>
      <c r="F9" s="12"/>
      <c r="G9" s="24"/>
      <c r="H9" s="8">
        <f t="shared" si="2"/>
        <v>6</v>
      </c>
      <c r="I9" s="11"/>
      <c r="J9" s="9" t="s">
        <v>36</v>
      </c>
      <c r="K9" s="10">
        <v>1.0</v>
      </c>
    </row>
    <row r="10">
      <c r="A10" s="6" t="s">
        <v>23</v>
      </c>
      <c r="B10" s="7">
        <f>'12.10.25'!H10</f>
        <v>1</v>
      </c>
      <c r="C10" s="11">
        <v>3.0</v>
      </c>
      <c r="D10" s="8">
        <f t="shared" si="1"/>
        <v>4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3</v>
      </c>
      <c r="I10" s="11"/>
      <c r="J10" s="9" t="s">
        <v>44</v>
      </c>
      <c r="K10" s="10">
        <v>2.0</v>
      </c>
    </row>
    <row r="11">
      <c r="A11" s="6" t="s">
        <v>25</v>
      </c>
      <c r="B11" s="7">
        <f>'12.10.25'!H11</f>
        <v>3</v>
      </c>
      <c r="C11" s="11"/>
      <c r="D11" s="8">
        <f t="shared" si="1"/>
        <v>3</v>
      </c>
      <c r="E11" s="18">
        <f>IFERROR(VLOOKUP("CARNE DE CERDO ADOBADA",J:K,2,FALSE),0)</f>
        <v>2</v>
      </c>
      <c r="F11" s="12"/>
      <c r="G11" s="12"/>
      <c r="H11" s="8">
        <f t="shared" si="2"/>
        <v>1</v>
      </c>
      <c r="I11" s="7"/>
      <c r="J11" s="9" t="s">
        <v>61</v>
      </c>
      <c r="K11" s="10">
        <v>1.0</v>
      </c>
    </row>
    <row r="12">
      <c r="A12" s="6" t="s">
        <v>27</v>
      </c>
      <c r="B12" s="7">
        <f>'12.10.25'!H12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59</v>
      </c>
      <c r="K12" s="10">
        <v>3.0</v>
      </c>
    </row>
    <row r="13">
      <c r="A13" s="6" t="s">
        <v>29</v>
      </c>
      <c r="B13" s="7">
        <f>'12.10.25'!H13</f>
        <v>6</v>
      </c>
      <c r="C13" s="11">
        <v>20.0</v>
      </c>
      <c r="D13" s="19">
        <f t="shared" si="1"/>
        <v>26</v>
      </c>
      <c r="E13" s="8">
        <f t="shared" ref="E13:E14" si="3">IFERROR(VLOOKUP(A13,J:K,2,FALSE),0)</f>
        <v>8</v>
      </c>
      <c r="F13" s="20"/>
      <c r="G13" s="24">
        <v>10.0</v>
      </c>
      <c r="H13" s="8">
        <f t="shared" si="2"/>
        <v>8</v>
      </c>
      <c r="I13" s="11" t="s">
        <v>283</v>
      </c>
      <c r="J13" s="9" t="s">
        <v>257</v>
      </c>
      <c r="K13" s="10">
        <v>1.0</v>
      </c>
    </row>
    <row r="14">
      <c r="A14" s="6" t="s">
        <v>31</v>
      </c>
      <c r="B14" s="7">
        <f>'12.10.25'!H14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73</v>
      </c>
      <c r="K14" s="10">
        <v>20.0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29</v>
      </c>
      <c r="K15" s="10">
        <v>8.0</v>
      </c>
    </row>
    <row r="16">
      <c r="A16" s="6" t="s">
        <v>35</v>
      </c>
      <c r="B16" s="7">
        <f>'12.10.25'!H16</f>
        <v>20</v>
      </c>
      <c r="C16" s="24"/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20</v>
      </c>
      <c r="I16" s="7"/>
      <c r="J16" s="9" t="s">
        <v>284</v>
      </c>
      <c r="K16" s="10">
        <v>1.0</v>
      </c>
    </row>
    <row r="17">
      <c r="A17" s="6" t="s">
        <v>37</v>
      </c>
      <c r="B17" s="7">
        <f>'12.10.25'!H17</f>
        <v>5</v>
      </c>
      <c r="C17" s="24">
        <v>2.0</v>
      </c>
      <c r="D17" s="19">
        <f t="shared" si="4"/>
        <v>7</v>
      </c>
      <c r="E17" s="25" t="str">
        <f>IFERROR(VLOOKUP("AJIACO DE CUY(1/2 CUY) C/ARROZ",J:K,2,FALSE),"0")</f>
        <v>0</v>
      </c>
      <c r="F17" s="20"/>
      <c r="G17" s="24"/>
      <c r="H17" s="8">
        <f t="shared" si="5"/>
        <v>7</v>
      </c>
      <c r="I17" s="11"/>
      <c r="J17" s="9" t="s">
        <v>79</v>
      </c>
      <c r="K17" s="10">
        <v>2.0</v>
      </c>
    </row>
    <row r="18">
      <c r="A18" s="6" t="s">
        <v>39</v>
      </c>
      <c r="B18" s="7">
        <f>'12.10.25'!H18</f>
        <v>4</v>
      </c>
      <c r="C18" s="24">
        <v>3.0</v>
      </c>
      <c r="D18" s="19">
        <f t="shared" si="4"/>
        <v>7</v>
      </c>
      <c r="E18" s="25">
        <f>IFERROR(VLOOKUP("ALBONDIGA CON ARROZ",J:K,2,FALSE),"0")</f>
        <v>3</v>
      </c>
      <c r="F18" s="20"/>
      <c r="G18" s="12"/>
      <c r="H18" s="8">
        <f t="shared" si="5"/>
        <v>4</v>
      </c>
      <c r="I18" s="7"/>
      <c r="J18" s="9" t="s">
        <v>24</v>
      </c>
      <c r="K18" s="10">
        <v>4.0</v>
      </c>
    </row>
    <row r="19">
      <c r="A19" s="6" t="s">
        <v>41</v>
      </c>
      <c r="B19" s="7">
        <f>'12.10.25'!H19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0</v>
      </c>
      <c r="F19" s="20"/>
      <c r="G19" s="24">
        <v>10.0</v>
      </c>
      <c r="H19" s="8">
        <f t="shared" si="5"/>
        <v>0</v>
      </c>
      <c r="I19" s="11" t="s">
        <v>285</v>
      </c>
      <c r="J19" s="9" t="s">
        <v>79</v>
      </c>
      <c r="K19" s="10">
        <v>1.0</v>
      </c>
    </row>
    <row r="20">
      <c r="A20" s="6" t="s">
        <v>43</v>
      </c>
      <c r="B20" s="7">
        <f>'12.10.25'!H20</f>
        <v>58</v>
      </c>
      <c r="C20" s="24"/>
      <c r="D20" s="19">
        <f t="shared" si="4"/>
        <v>58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10</v>
      </c>
      <c r="F20" s="20"/>
      <c r="G20" s="12"/>
      <c r="H20" s="8">
        <f t="shared" si="5"/>
        <v>48</v>
      </c>
      <c r="I20" s="7"/>
      <c r="J20" s="9" t="s">
        <v>34</v>
      </c>
      <c r="K20" s="10">
        <v>6.0</v>
      </c>
    </row>
    <row r="21">
      <c r="A21" s="6" t="s">
        <v>26</v>
      </c>
      <c r="B21" s="7" t="str">
        <f>'12.10.25'!H21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91</v>
      </c>
      <c r="K21" s="10">
        <v>1.0</v>
      </c>
    </row>
    <row r="22">
      <c r="A22" s="6" t="s">
        <v>46</v>
      </c>
      <c r="B22" s="7">
        <f>'12.10.25'!H22</f>
        <v>25</v>
      </c>
      <c r="C22" s="24"/>
      <c r="D22" s="19">
        <f t="shared" si="4"/>
        <v>25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</v>
      </c>
      <c r="F22" s="20"/>
      <c r="G22" s="24">
        <v>9.0</v>
      </c>
      <c r="H22" s="8">
        <f t="shared" ref="H22:H24" si="6">D22-E22-F22-G22</f>
        <v>15</v>
      </c>
      <c r="I22" s="11" t="s">
        <v>283</v>
      </c>
      <c r="J22" s="9" t="s">
        <v>92</v>
      </c>
      <c r="K22" s="10">
        <v>2.0</v>
      </c>
    </row>
    <row r="23">
      <c r="A23" s="6" t="s">
        <v>49</v>
      </c>
      <c r="B23" s="7">
        <f>'12.10.25'!H23</f>
        <v>0</v>
      </c>
      <c r="C23" s="24">
        <v>4.0</v>
      </c>
      <c r="D23" s="19">
        <f t="shared" si="4"/>
        <v>4</v>
      </c>
      <c r="E23" s="25">
        <f>IFERROR(VLOOKUP("PEPIAN DE PAVO",J:K,2,FALSE),"0")+IFERROR(VLOOKUP("PRESA DE PAVA",J:K,2,FALSE),0)+IFERROR(VLOOKUP("SANDWICH DE PAVO",J:K,2,FALSE),0)</f>
        <v>4</v>
      </c>
      <c r="F23" s="20"/>
      <c r="G23" s="12"/>
      <c r="H23" s="8">
        <f t="shared" si="6"/>
        <v>0</v>
      </c>
      <c r="I23" s="7"/>
      <c r="J23" s="9" t="s">
        <v>40</v>
      </c>
      <c r="K23" s="10">
        <v>1.0</v>
      </c>
    </row>
    <row r="24">
      <c r="A24" s="6" t="s">
        <v>51</v>
      </c>
      <c r="B24" s="7">
        <f>'12.10.25'!H24</f>
        <v>4</v>
      </c>
      <c r="C24" s="24">
        <v>2.0</v>
      </c>
      <c r="D24" s="19">
        <f t="shared" si="4"/>
        <v>6</v>
      </c>
      <c r="E24" s="25">
        <f>IFERROR(VLOOKUP("CORVINA GUISADA C/E CHOCLO",J:K,2,FALSE),"0")</f>
        <v>6</v>
      </c>
      <c r="F24" s="20"/>
      <c r="G24" s="24"/>
      <c r="H24" s="8">
        <f t="shared" si="6"/>
        <v>0</v>
      </c>
      <c r="I24" s="11"/>
      <c r="J24" s="9" t="s">
        <v>45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65</v>
      </c>
      <c r="K25" s="10">
        <v>4.0</v>
      </c>
    </row>
    <row r="26">
      <c r="A26" s="6" t="s">
        <v>55</v>
      </c>
      <c r="B26" s="7">
        <f>'12.10.25'!H26</f>
        <v>4</v>
      </c>
      <c r="C26" s="28">
        <v>5.0</v>
      </c>
      <c r="D26" s="19">
        <f t="shared" ref="D26:D39" si="7">B26+C26</f>
        <v>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</v>
      </c>
      <c r="F26" s="12"/>
      <c r="G26" s="12"/>
      <c r="H26" s="8">
        <f t="shared" ref="H26:H35" si="8">D26-E26-F26-G26</f>
        <v>7</v>
      </c>
      <c r="I26" s="7"/>
      <c r="J26" s="9" t="s">
        <v>10</v>
      </c>
      <c r="K26" s="10">
        <v>1.0</v>
      </c>
    </row>
    <row r="27">
      <c r="A27" s="6" t="s">
        <v>57</v>
      </c>
      <c r="B27" s="7">
        <f>'12.10.25'!H27</f>
        <v>8</v>
      </c>
      <c r="C27" s="28"/>
      <c r="D27" s="19">
        <f t="shared" si="7"/>
        <v>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4</v>
      </c>
      <c r="I27" s="7"/>
      <c r="J27" s="9" t="s">
        <v>112</v>
      </c>
      <c r="K27" s="10">
        <v>1.0</v>
      </c>
    </row>
    <row r="28">
      <c r="A28" s="6" t="s">
        <v>58</v>
      </c>
      <c r="B28" s="7">
        <f>'12.10.25'!H28</f>
        <v>4</v>
      </c>
      <c r="C28" s="28">
        <v>5.0</v>
      </c>
      <c r="D28" s="19">
        <f t="shared" si="7"/>
        <v>9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9</v>
      </c>
      <c r="I28" s="7"/>
      <c r="J28" s="9" t="s">
        <v>142</v>
      </c>
      <c r="K28" s="10">
        <v>1.0</v>
      </c>
    </row>
    <row r="29">
      <c r="A29" s="6" t="s">
        <v>60</v>
      </c>
      <c r="B29" s="7">
        <f>'12.10.25'!H29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7</v>
      </c>
      <c r="I29" s="7"/>
      <c r="J29" s="9" t="s">
        <v>90</v>
      </c>
      <c r="K29" s="10">
        <v>1.0</v>
      </c>
    </row>
    <row r="30">
      <c r="A30" s="6" t="s">
        <v>62</v>
      </c>
      <c r="B30" s="7">
        <f>'12.10.25'!H30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80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101</v>
      </c>
      <c r="K31" s="10">
        <v>2.0</v>
      </c>
    </row>
    <row r="32">
      <c r="A32" s="6" t="s">
        <v>66</v>
      </c>
      <c r="B32" s="7">
        <f>'12.10.25'!H32</f>
        <v>17</v>
      </c>
      <c r="C32" s="32">
        <v>10.0</v>
      </c>
      <c r="D32" s="19">
        <f t="shared" si="7"/>
        <v>27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21</v>
      </c>
      <c r="I32" s="7"/>
      <c r="J32" s="9" t="s">
        <v>54</v>
      </c>
      <c r="K32" s="10">
        <v>2.0</v>
      </c>
    </row>
    <row r="33">
      <c r="A33" s="6" t="s">
        <v>68</v>
      </c>
      <c r="B33" s="7">
        <f>'12.10.25'!H33</f>
        <v>0</v>
      </c>
      <c r="C33" s="32">
        <v>5.0</v>
      </c>
      <c r="D33" s="19">
        <f t="shared" si="7"/>
        <v>5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3</v>
      </c>
      <c r="I33" s="7"/>
      <c r="J33" s="9" t="s">
        <v>133</v>
      </c>
      <c r="K33" s="10">
        <v>1.0</v>
      </c>
    </row>
    <row r="34">
      <c r="A34" s="6" t="s">
        <v>70</v>
      </c>
      <c r="B34" s="7">
        <f>'12.10.25'!H34</f>
        <v>3</v>
      </c>
      <c r="C34" s="32"/>
      <c r="D34" s="19">
        <f t="shared" si="7"/>
        <v>3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2</v>
      </c>
      <c r="I34" s="7"/>
      <c r="J34" s="9" t="s">
        <v>61</v>
      </c>
      <c r="K34" s="10">
        <v>4.0</v>
      </c>
    </row>
    <row r="35">
      <c r="A35" s="6" t="s">
        <v>72</v>
      </c>
      <c r="B35" s="7">
        <f>'12.10.25'!H35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158</v>
      </c>
      <c r="K35" s="10">
        <v>1.0</v>
      </c>
    </row>
    <row r="36">
      <c r="A36" s="6" t="s">
        <v>74</v>
      </c>
      <c r="B36" s="7">
        <f>'12.10.25'!H36</f>
        <v>9</v>
      </c>
      <c r="C36" s="32"/>
      <c r="D36" s="19">
        <f t="shared" si="7"/>
        <v>9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9</v>
      </c>
      <c r="I36" s="7"/>
    </row>
    <row r="37">
      <c r="A37" s="6" t="s">
        <v>76</v>
      </c>
      <c r="B37" s="7">
        <f>'12.10.25'!H37</f>
        <v>9.5</v>
      </c>
      <c r="C37" s="32"/>
      <c r="D37" s="19">
        <f t="shared" si="7"/>
        <v>9.5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9.5</v>
      </c>
      <c r="I37" s="7"/>
    </row>
    <row r="38">
      <c r="A38" s="38" t="s">
        <v>78</v>
      </c>
      <c r="B38" s="7">
        <f>'12.10.25'!H38</f>
        <v>3.5</v>
      </c>
      <c r="C38" s="32"/>
      <c r="D38" s="19">
        <f t="shared" si="7"/>
        <v>3.5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3.5</v>
      </c>
      <c r="I38" s="7"/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</row>
    <row r="40">
      <c r="A40" s="6"/>
      <c r="B40" s="7" t="str">
        <f>'09.10.25'!H40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'09.10.25'!H41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'09.10.25'!H42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'09.10.25'!H43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 t="str">
        <f>'09.10.25'!H44</f>
        <v/>
      </c>
      <c r="C44" s="35"/>
      <c r="D44" s="19"/>
      <c r="E44" s="25"/>
      <c r="F44" s="20"/>
      <c r="G44" s="20"/>
      <c r="H44" s="8"/>
      <c r="I44" s="7"/>
    </row>
    <row r="45">
      <c r="A45" s="38"/>
      <c r="B45" s="7" t="str">
        <f>'09.10.25'!H45</f>
        <v/>
      </c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286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'13.10.25'!H3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</v>
      </c>
      <c r="K3" s="10">
        <v>4.0</v>
      </c>
    </row>
    <row r="4">
      <c r="A4" s="6" t="s">
        <v>11</v>
      </c>
      <c r="B4" s="7">
        <f>'13.10.25'!H4</f>
        <v>7</v>
      </c>
      <c r="C4" s="11"/>
      <c r="D4" s="8">
        <f t="shared" si="1"/>
        <v>7</v>
      </c>
      <c r="E4" s="8">
        <f>IFERROR(VLOOKUP("HUMITA DOÑA FRESIA C/AJI DE GALLINA",J:K,2,FALSE),"0")</f>
        <v>1</v>
      </c>
      <c r="F4" s="12"/>
      <c r="G4" s="12"/>
      <c r="H4" s="8">
        <f t="shared" si="2"/>
        <v>6</v>
      </c>
      <c r="I4" s="7"/>
      <c r="J4" s="9" t="s">
        <v>17</v>
      </c>
      <c r="K4" s="10">
        <v>4.0</v>
      </c>
    </row>
    <row r="5">
      <c r="A5" s="6" t="s">
        <v>13</v>
      </c>
      <c r="B5" s="7">
        <f>'13.10.25'!H5</f>
        <v>1</v>
      </c>
      <c r="C5" s="11">
        <v>5.0</v>
      </c>
      <c r="D5" s="8">
        <f t="shared" si="1"/>
        <v>6</v>
      </c>
      <c r="E5" s="8">
        <f>IFERROR(VLOOKUP(A$5,J:K,2,FALSE),0)+IFERROR(VLOOKUP("PIQUEO PERUANISIMO",J:K,2,FALSE),0)</f>
        <v>5</v>
      </c>
      <c r="F5" s="12"/>
      <c r="G5" s="24"/>
      <c r="H5" s="8">
        <f t="shared" si="2"/>
        <v>1</v>
      </c>
      <c r="I5" s="11"/>
      <c r="J5" s="9" t="s">
        <v>20</v>
      </c>
      <c r="K5" s="10">
        <v>3.0</v>
      </c>
    </row>
    <row r="6">
      <c r="A6" s="6" t="s">
        <v>16</v>
      </c>
      <c r="B6" s="7">
        <f>'13.10.25'!H6</f>
        <v>10</v>
      </c>
      <c r="C6" s="11"/>
      <c r="D6" s="8">
        <f t="shared" si="1"/>
        <v>10</v>
      </c>
      <c r="E6" s="8">
        <f>IFERROR(VLOOKUP("SANGRECITA C/YUCA",J:K,2,FALSE),"0")</f>
        <v>5</v>
      </c>
      <c r="F6" s="12"/>
      <c r="G6" s="12"/>
      <c r="H6" s="8">
        <f t="shared" si="2"/>
        <v>5</v>
      </c>
      <c r="I6" s="7"/>
      <c r="J6" s="9" t="s">
        <v>24</v>
      </c>
      <c r="K6" s="10">
        <v>10.0</v>
      </c>
    </row>
    <row r="7">
      <c r="A7" s="6" t="s">
        <v>10</v>
      </c>
      <c r="B7" s="7">
        <f>'13.10.25'!H7</f>
        <v>4</v>
      </c>
      <c r="C7" s="11">
        <v>2.0</v>
      </c>
      <c r="D7" s="8">
        <f t="shared" si="1"/>
        <v>6</v>
      </c>
      <c r="E7" s="8">
        <f>IFERROR(VLOOKUP("HUMITA DOÑA FRESIA C/AJI DE GALLINA", J:K,2, FALSE)/2, 0) + IFERROR(VLOOKUP("AJI DE GALLINA",J:K,2, FALSE), 0)</f>
        <v>0.5</v>
      </c>
      <c r="F7" s="12"/>
      <c r="G7" s="24"/>
      <c r="H7" s="8">
        <f t="shared" si="2"/>
        <v>5.5</v>
      </c>
      <c r="I7" s="11"/>
      <c r="J7" s="9" t="s">
        <v>26</v>
      </c>
      <c r="K7" s="10">
        <v>3.0</v>
      </c>
    </row>
    <row r="8">
      <c r="A8" s="6" t="s">
        <v>19</v>
      </c>
      <c r="B8" s="7">
        <f>'13.10.25'!H8</f>
        <v>3</v>
      </c>
      <c r="C8" s="11"/>
      <c r="D8" s="8">
        <f t="shared" si="1"/>
        <v>3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2</v>
      </c>
      <c r="I8" s="11"/>
      <c r="J8" s="9" t="s">
        <v>28</v>
      </c>
      <c r="K8" s="10">
        <v>3.0</v>
      </c>
    </row>
    <row r="9">
      <c r="A9" s="6" t="s">
        <v>21</v>
      </c>
      <c r="B9" s="7">
        <f>'13.10.25'!H9</f>
        <v>6</v>
      </c>
      <c r="C9" s="11">
        <v>6.0</v>
      </c>
      <c r="D9" s="8">
        <f t="shared" si="1"/>
        <v>12</v>
      </c>
      <c r="E9" s="8">
        <f>IFERROR(VLOOKUP("1/2 PATITA EN FIAMBRE",J:K,2, FALSE)/2, 0) + IFERROR(VLOOKUP("PATITA EN FIAMBRE",J:K, 2, FALSE), 0)</f>
        <v>6</v>
      </c>
      <c r="F9" s="12"/>
      <c r="G9" s="24"/>
      <c r="H9" s="8">
        <f t="shared" si="2"/>
        <v>6</v>
      </c>
      <c r="I9" s="11"/>
      <c r="J9" s="9" t="s">
        <v>30</v>
      </c>
      <c r="K9" s="10">
        <v>1.0</v>
      </c>
    </row>
    <row r="10">
      <c r="A10" s="6" t="s">
        <v>23</v>
      </c>
      <c r="B10" s="7">
        <f>'13.10.25'!H10</f>
        <v>3</v>
      </c>
      <c r="C10" s="11"/>
      <c r="D10" s="8">
        <f t="shared" si="1"/>
        <v>3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2</v>
      </c>
      <c r="I10" s="11"/>
      <c r="J10" s="9" t="s">
        <v>138</v>
      </c>
      <c r="K10" s="10">
        <v>1.0</v>
      </c>
    </row>
    <row r="11">
      <c r="A11" s="6" t="s">
        <v>25</v>
      </c>
      <c r="B11" s="7">
        <f>'13.10.25'!H11</f>
        <v>1</v>
      </c>
      <c r="C11" s="11">
        <v>5.0</v>
      </c>
      <c r="D11" s="8">
        <f t="shared" si="1"/>
        <v>6</v>
      </c>
      <c r="E11" s="18">
        <f>IFERROR(VLOOKUP("CARNE DE CERDO ADOBADA",J:K,2,FALSE),0)</f>
        <v>3</v>
      </c>
      <c r="F11" s="12"/>
      <c r="G11" s="12"/>
      <c r="H11" s="8">
        <f t="shared" si="2"/>
        <v>3</v>
      </c>
      <c r="I11" s="7"/>
      <c r="J11" s="9" t="s">
        <v>112</v>
      </c>
      <c r="K11" s="10">
        <v>1.0</v>
      </c>
    </row>
    <row r="12">
      <c r="A12" s="6" t="s">
        <v>27</v>
      </c>
      <c r="B12" s="7">
        <f>'13.10.25'!H12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32</v>
      </c>
      <c r="K12" s="10">
        <v>4.0</v>
      </c>
    </row>
    <row r="13">
      <c r="A13" s="6" t="s">
        <v>29</v>
      </c>
      <c r="B13" s="7">
        <f>'13.10.25'!H13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125</v>
      </c>
      <c r="K13" s="10">
        <v>1.0</v>
      </c>
    </row>
    <row r="14">
      <c r="A14" s="6" t="s">
        <v>31</v>
      </c>
      <c r="B14" s="7">
        <f>'13.10.25'!H14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180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5.0</v>
      </c>
    </row>
    <row r="16">
      <c r="A16" s="6" t="s">
        <v>35</v>
      </c>
      <c r="B16" s="7">
        <f>'13.10.25'!H16</f>
        <v>20</v>
      </c>
      <c r="C16" s="24"/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18" si="5">D16-E16-F16-G16</f>
        <v>17</v>
      </c>
      <c r="I16" s="7"/>
      <c r="J16" s="9" t="s">
        <v>146</v>
      </c>
      <c r="K16" s="10">
        <v>1.0</v>
      </c>
    </row>
    <row r="17">
      <c r="A17" s="6" t="s">
        <v>37</v>
      </c>
      <c r="B17" s="7">
        <f>'13.10.25'!H17</f>
        <v>7</v>
      </c>
      <c r="C17" s="24"/>
      <c r="D17" s="19">
        <f t="shared" si="4"/>
        <v>7</v>
      </c>
      <c r="E17" s="25">
        <f>IFERROR(VLOOKUP("AJIACO DE CUY(1/2 CUY) C/ARROZ",J:K,2,FALSE),"0")</f>
        <v>4</v>
      </c>
      <c r="F17" s="20"/>
      <c r="G17" s="24"/>
      <c r="H17" s="8">
        <f t="shared" si="5"/>
        <v>3</v>
      </c>
      <c r="I17" s="11"/>
      <c r="J17" s="9" t="s">
        <v>287</v>
      </c>
      <c r="K17" s="10">
        <v>1.0</v>
      </c>
    </row>
    <row r="18">
      <c r="A18" s="6" t="s">
        <v>39</v>
      </c>
      <c r="B18" s="7">
        <f>'13.10.25'!H18</f>
        <v>4</v>
      </c>
      <c r="C18" s="24"/>
      <c r="D18" s="19">
        <f t="shared" si="4"/>
        <v>4</v>
      </c>
      <c r="E18" s="25">
        <f>IFERROR(VLOOKUP("ALBONDIGA CON ARROZ",J:K,2,FALSE),"0")</f>
        <v>1</v>
      </c>
      <c r="F18" s="20"/>
      <c r="G18" s="12"/>
      <c r="H18" s="8">
        <f t="shared" si="5"/>
        <v>3</v>
      </c>
      <c r="I18" s="7"/>
      <c r="J18" s="9" t="s">
        <v>132</v>
      </c>
      <c r="K18" s="10">
        <v>1.0</v>
      </c>
    </row>
    <row r="19">
      <c r="A19" s="6" t="s">
        <v>41</v>
      </c>
      <c r="B19" s="7">
        <f>'13.10.25'!H19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8</v>
      </c>
      <c r="F19" s="20"/>
      <c r="G19" s="24">
        <v>2.0</v>
      </c>
      <c r="H19" s="8">
        <f>B19+C19-E19-G19</f>
        <v>0</v>
      </c>
      <c r="I19" s="11" t="s">
        <v>285</v>
      </c>
      <c r="J19" s="9" t="s">
        <v>40</v>
      </c>
      <c r="K19" s="10">
        <v>4.0</v>
      </c>
    </row>
    <row r="20">
      <c r="A20" s="6" t="s">
        <v>43</v>
      </c>
      <c r="B20" s="7">
        <f>'13.10.25'!H20</f>
        <v>48</v>
      </c>
      <c r="C20" s="24"/>
      <c r="D20" s="19">
        <f t="shared" si="4"/>
        <v>48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12"/>
      <c r="H20" s="8">
        <f t="shared" ref="H20:H24" si="6">D20-E20-F20-G20</f>
        <v>25</v>
      </c>
      <c r="I20" s="7"/>
      <c r="J20" s="9" t="s">
        <v>179</v>
      </c>
      <c r="K20" s="10">
        <v>1.0</v>
      </c>
    </row>
    <row r="21">
      <c r="A21" s="6" t="s">
        <v>26</v>
      </c>
      <c r="B21" s="7" t="str">
        <f>'13.10.25'!H21</f>
        <v/>
      </c>
      <c r="C21" s="24"/>
      <c r="D21" s="19">
        <f t="shared" si="4"/>
        <v>0</v>
      </c>
      <c r="E21" s="20"/>
      <c r="F21" s="20"/>
      <c r="G21" s="12"/>
      <c r="H21" s="8">
        <f t="shared" si="6"/>
        <v>0</v>
      </c>
      <c r="I21" s="7"/>
      <c r="J21" s="9" t="s">
        <v>202</v>
      </c>
      <c r="K21" s="10">
        <v>2.0</v>
      </c>
    </row>
    <row r="22">
      <c r="A22" s="6" t="s">
        <v>46</v>
      </c>
      <c r="B22" s="7">
        <f>'13.10.25'!H22</f>
        <v>15</v>
      </c>
      <c r="C22" s="24"/>
      <c r="D22" s="19">
        <f t="shared" si="4"/>
        <v>15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</v>
      </c>
      <c r="F22" s="20"/>
      <c r="G22" s="12"/>
      <c r="H22" s="8">
        <f t="shared" si="6"/>
        <v>11</v>
      </c>
      <c r="I22" s="7"/>
      <c r="J22" s="9" t="s">
        <v>54</v>
      </c>
      <c r="K22" s="10">
        <v>3.0</v>
      </c>
    </row>
    <row r="23">
      <c r="A23" s="6" t="s">
        <v>49</v>
      </c>
      <c r="B23" s="7">
        <f>'13.10.25'!H23</f>
        <v>0</v>
      </c>
      <c r="C23" s="24">
        <v>4.0</v>
      </c>
      <c r="D23" s="19">
        <f t="shared" si="4"/>
        <v>4</v>
      </c>
      <c r="E23" s="25">
        <f>IFERROR(VLOOKUP("PEPIAN DE PAVO",J:K,2,FALSE),"0")+IFERROR(VLOOKUP("PRESA DE PAVA",J:K,2,FALSE),0)+IFERROR(VLOOKUP("SANDWICH DE PAVO",J:K,2,FALSE),0)</f>
        <v>4</v>
      </c>
      <c r="F23" s="20"/>
      <c r="G23" s="12"/>
      <c r="H23" s="8">
        <f t="shared" si="6"/>
        <v>0</v>
      </c>
      <c r="I23" s="7"/>
      <c r="J23" s="9" t="s">
        <v>18</v>
      </c>
      <c r="K23" s="10">
        <v>2.0</v>
      </c>
    </row>
    <row r="24">
      <c r="A24" s="6" t="s">
        <v>51</v>
      </c>
      <c r="B24" s="7">
        <f>'13.10.25'!H24</f>
        <v>0</v>
      </c>
      <c r="C24" s="24">
        <v>6.0</v>
      </c>
      <c r="D24" s="19">
        <f t="shared" si="4"/>
        <v>6</v>
      </c>
      <c r="E24" s="25">
        <f>IFERROR(VLOOKUP("CORVINA GUISADA C/E CHOCLO",J:K,2,FALSE),"0")</f>
        <v>5</v>
      </c>
      <c r="F24" s="20"/>
      <c r="G24" s="24"/>
      <c r="H24" s="8">
        <f t="shared" si="6"/>
        <v>1</v>
      </c>
      <c r="I24" s="11"/>
      <c r="J24" s="9" t="s">
        <v>56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133</v>
      </c>
      <c r="K25" s="10">
        <v>3.0</v>
      </c>
    </row>
    <row r="26">
      <c r="A26" s="6" t="s">
        <v>55</v>
      </c>
      <c r="B26" s="7">
        <f>'13.10.25'!H26</f>
        <v>7</v>
      </c>
      <c r="C26" s="28"/>
      <c r="D26" s="19">
        <f t="shared" ref="D26:D39" si="7">B26+C26</f>
        <v>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</v>
      </c>
      <c r="F26" s="12"/>
      <c r="G26" s="12"/>
      <c r="H26" s="8">
        <f t="shared" ref="H26:H35" si="8">D26-E26-F26-G26</f>
        <v>1</v>
      </c>
      <c r="I26" s="7"/>
      <c r="J26" s="9" t="s">
        <v>13</v>
      </c>
      <c r="K26" s="10">
        <v>5.0</v>
      </c>
    </row>
    <row r="27">
      <c r="A27" s="6" t="s">
        <v>57</v>
      </c>
      <c r="B27" s="7">
        <f>'13.10.25'!H27</f>
        <v>4</v>
      </c>
      <c r="C27" s="28">
        <v>5.0</v>
      </c>
      <c r="D27" s="19">
        <f t="shared" si="7"/>
        <v>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12"/>
      <c r="H27" s="8">
        <f t="shared" si="8"/>
        <v>1</v>
      </c>
      <c r="I27" s="7"/>
      <c r="J27" s="9" t="s">
        <v>59</v>
      </c>
      <c r="K27" s="10">
        <v>6.0</v>
      </c>
    </row>
    <row r="28">
      <c r="A28" s="6" t="s">
        <v>58</v>
      </c>
      <c r="B28" s="7">
        <f>'13.10.25'!H28</f>
        <v>9</v>
      </c>
      <c r="C28" s="28"/>
      <c r="D28" s="19">
        <f t="shared" si="7"/>
        <v>9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9</v>
      </c>
      <c r="I28" s="7"/>
      <c r="J28" s="9" t="s">
        <v>135</v>
      </c>
      <c r="K28" s="10">
        <v>1.0</v>
      </c>
    </row>
    <row r="29">
      <c r="A29" s="6" t="s">
        <v>60</v>
      </c>
      <c r="B29" s="7">
        <f>'13.10.25'!H29</f>
        <v>7</v>
      </c>
      <c r="C29" s="28"/>
      <c r="D29" s="19">
        <f t="shared" si="7"/>
        <v>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5</v>
      </c>
      <c r="I29" s="7"/>
      <c r="J29" s="9" t="s">
        <v>73</v>
      </c>
      <c r="K29" s="10">
        <v>5.0</v>
      </c>
    </row>
    <row r="30">
      <c r="A30" s="6" t="s">
        <v>62</v>
      </c>
      <c r="B30" s="7">
        <f>'13.10.25'!H30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159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75</v>
      </c>
      <c r="K31" s="10">
        <v>3.0</v>
      </c>
    </row>
    <row r="32">
      <c r="A32" s="6" t="s">
        <v>66</v>
      </c>
      <c r="B32" s="7">
        <f>'13.10.25'!H32</f>
        <v>21</v>
      </c>
      <c r="C32" s="32"/>
      <c r="D32" s="19">
        <f t="shared" si="7"/>
        <v>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15</v>
      </c>
      <c r="I32" s="7"/>
      <c r="J32" s="9" t="s">
        <v>79</v>
      </c>
      <c r="K32" s="10">
        <v>1.0</v>
      </c>
    </row>
    <row r="33">
      <c r="A33" s="6" t="s">
        <v>68</v>
      </c>
      <c r="B33" s="7">
        <f>'13.10.25'!H33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2</v>
      </c>
      <c r="I33" s="7"/>
      <c r="J33" s="9" t="s">
        <v>61</v>
      </c>
      <c r="K33" s="10">
        <v>2.0</v>
      </c>
    </row>
    <row r="34">
      <c r="A34" s="6" t="s">
        <v>70</v>
      </c>
      <c r="B34" s="7">
        <f>'13.10.25'!H34</f>
        <v>2</v>
      </c>
      <c r="C34" s="32"/>
      <c r="D34" s="19">
        <f t="shared" si="7"/>
        <v>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1</v>
      </c>
      <c r="I34" s="7"/>
      <c r="J34" s="9" t="s">
        <v>63</v>
      </c>
      <c r="K34" s="10">
        <v>1.0</v>
      </c>
    </row>
    <row r="35">
      <c r="A35" s="6" t="s">
        <v>72</v>
      </c>
      <c r="B35" s="7">
        <f>'13.10.25'!H35</f>
        <v>0</v>
      </c>
      <c r="C35" s="32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91</v>
      </c>
      <c r="K35" s="10">
        <v>1.0</v>
      </c>
    </row>
    <row r="36">
      <c r="A36" s="6" t="s">
        <v>74</v>
      </c>
      <c r="B36" s="7">
        <f>'13.10.25'!H36</f>
        <v>9</v>
      </c>
      <c r="C36" s="32"/>
      <c r="D36" s="19">
        <f t="shared" si="7"/>
        <v>9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8</v>
      </c>
      <c r="I36" s="7"/>
      <c r="J36" s="9" t="s">
        <v>92</v>
      </c>
      <c r="K36" s="10">
        <v>2.0</v>
      </c>
    </row>
    <row r="37">
      <c r="A37" s="6" t="s">
        <v>76</v>
      </c>
      <c r="B37" s="7">
        <f>'13.10.25'!H37</f>
        <v>9.5</v>
      </c>
      <c r="C37" s="32"/>
      <c r="D37" s="19">
        <f t="shared" si="7"/>
        <v>9.5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8.5</v>
      </c>
      <c r="I37" s="7"/>
      <c r="J37" s="9" t="s">
        <v>40</v>
      </c>
      <c r="K37" s="10">
        <v>3.0</v>
      </c>
    </row>
    <row r="38">
      <c r="A38" s="38" t="s">
        <v>78</v>
      </c>
      <c r="B38" s="7">
        <f>'13.10.25'!H38</f>
        <v>3.5</v>
      </c>
      <c r="C38" s="32"/>
      <c r="D38" s="19">
        <f t="shared" si="7"/>
        <v>3.5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2.5</v>
      </c>
      <c r="I38" s="7"/>
      <c r="J38" s="9" t="s">
        <v>45</v>
      </c>
      <c r="K38" s="10">
        <v>1.0</v>
      </c>
    </row>
    <row r="39">
      <c r="A39" s="29"/>
      <c r="B39" s="22"/>
      <c r="C39" s="22"/>
      <c r="D39" s="30">
        <f t="shared" si="7"/>
        <v>0</v>
      </c>
      <c r="E39" s="22"/>
      <c r="F39" s="23"/>
      <c r="G39" s="23"/>
      <c r="H39" s="31">
        <f>D39-E39-F39-G39</f>
        <v>0</v>
      </c>
      <c r="I39" s="23"/>
      <c r="J39" s="9" t="s">
        <v>65</v>
      </c>
      <c r="K39" s="10">
        <v>4.0</v>
      </c>
    </row>
    <row r="40">
      <c r="A40" s="6"/>
      <c r="B40" s="7" t="str">
        <f>'09.10.25'!H40</f>
        <v/>
      </c>
      <c r="C40" s="35"/>
      <c r="D40" s="19"/>
      <c r="E40" s="25"/>
      <c r="F40" s="12"/>
      <c r="G40" s="12"/>
      <c r="H40" s="8"/>
      <c r="I40" s="7"/>
      <c r="J40" s="9" t="s">
        <v>22</v>
      </c>
      <c r="K40" s="10">
        <v>1.0</v>
      </c>
    </row>
    <row r="41">
      <c r="A41" s="6"/>
      <c r="B41" s="7" t="str">
        <f>'09.10.25'!H41</f>
        <v/>
      </c>
      <c r="C41" s="35"/>
      <c r="D41" s="19"/>
      <c r="E41" s="25"/>
      <c r="F41" s="33"/>
      <c r="G41" s="34"/>
      <c r="H41" s="8"/>
      <c r="I41" s="7"/>
      <c r="J41" s="9" t="s">
        <v>186</v>
      </c>
      <c r="K41" s="10">
        <v>1.0</v>
      </c>
    </row>
    <row r="42">
      <c r="A42" s="6"/>
      <c r="B42" s="7" t="str">
        <f>'09.10.25'!H42</f>
        <v/>
      </c>
      <c r="C42" s="35"/>
      <c r="D42" s="19"/>
      <c r="E42" s="25"/>
      <c r="F42" s="36"/>
      <c r="G42" s="12"/>
      <c r="H42" s="8"/>
      <c r="I42" s="7"/>
      <c r="J42" s="9" t="s">
        <v>108</v>
      </c>
      <c r="K42" s="10">
        <v>2.0</v>
      </c>
    </row>
    <row r="43">
      <c r="A43" s="6"/>
      <c r="B43" s="7" t="str">
        <f>'09.10.25'!H43</f>
        <v/>
      </c>
      <c r="C43" s="35"/>
      <c r="D43" s="19"/>
      <c r="E43" s="25"/>
      <c r="F43" s="20"/>
      <c r="G43" s="20"/>
      <c r="H43" s="8"/>
      <c r="I43" s="7"/>
      <c r="J43" s="9" t="s">
        <v>36</v>
      </c>
      <c r="K43" s="10">
        <v>1.0</v>
      </c>
    </row>
    <row r="44">
      <c r="A44" s="6"/>
      <c r="B44" s="7" t="str">
        <f>'09.10.25'!H44</f>
        <v/>
      </c>
      <c r="C44" s="35"/>
      <c r="D44" s="19"/>
      <c r="E44" s="25"/>
      <c r="F44" s="20"/>
      <c r="G44" s="20"/>
      <c r="H44" s="8"/>
      <c r="I44" s="7"/>
      <c r="J44" s="9" t="s">
        <v>77</v>
      </c>
      <c r="K44" s="10">
        <v>1.0</v>
      </c>
    </row>
    <row r="45">
      <c r="A45" s="38"/>
      <c r="B45" s="7" t="str">
        <f>'09.10.25'!H45</f>
        <v/>
      </c>
      <c r="C45" s="35"/>
      <c r="D45" s="19"/>
      <c r="E45" s="25"/>
      <c r="F45" s="20"/>
      <c r="G45" s="20"/>
      <c r="H45" s="8"/>
      <c r="I45" s="7"/>
      <c r="J45" s="9" t="s">
        <v>288</v>
      </c>
      <c r="K45" s="10">
        <v>1.0</v>
      </c>
    </row>
    <row r="46">
      <c r="J46" s="9" t="s">
        <v>18</v>
      </c>
      <c r="K46" s="10">
        <v>1.0</v>
      </c>
    </row>
    <row r="47">
      <c r="J47" s="9" t="s">
        <v>85</v>
      </c>
      <c r="K47" s="10">
        <v>1.0</v>
      </c>
    </row>
    <row r="48">
      <c r="J48" s="9" t="s">
        <v>112</v>
      </c>
      <c r="K48" s="10">
        <v>1.0</v>
      </c>
    </row>
    <row r="49">
      <c r="J49" s="9" t="s">
        <v>166</v>
      </c>
      <c r="K49" s="10">
        <v>1.0</v>
      </c>
    </row>
    <row r="50">
      <c r="J50" s="9" t="s">
        <v>231</v>
      </c>
      <c r="K50" s="10">
        <v>2.0</v>
      </c>
    </row>
    <row r="51">
      <c r="J51" s="9" t="s">
        <v>127</v>
      </c>
      <c r="K51" s="10">
        <v>1.0</v>
      </c>
    </row>
    <row r="52">
      <c r="J52" s="9" t="s">
        <v>44</v>
      </c>
      <c r="K52" s="10">
        <v>1.0</v>
      </c>
    </row>
    <row r="53">
      <c r="J53" s="9" t="s">
        <v>257</v>
      </c>
      <c r="K53" s="10">
        <v>1.0</v>
      </c>
    </row>
    <row r="54">
      <c r="J54" s="9" t="s">
        <v>289</v>
      </c>
      <c r="K54" s="10">
        <v>1.0</v>
      </c>
    </row>
    <row r="55">
      <c r="J55" s="9" t="s">
        <v>79</v>
      </c>
      <c r="K55" s="10">
        <v>1.0</v>
      </c>
    </row>
  </sheetData>
  <mergeCells count="1">
    <mergeCell ref="A1:I1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290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'14.10.25'!H3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</v>
      </c>
      <c r="K3" s="10">
        <v>3.0</v>
      </c>
    </row>
    <row r="4">
      <c r="A4" s="6" t="s">
        <v>11</v>
      </c>
      <c r="B4" s="7">
        <f>'14.10.25'!H4</f>
        <v>6</v>
      </c>
      <c r="C4" s="11"/>
      <c r="D4" s="8">
        <f t="shared" si="1"/>
        <v>6</v>
      </c>
      <c r="E4" s="8">
        <f>IFERROR(VLOOKUP("HUMITA DOÑA FRESIA C/AJI DE GALLINA",J:K,2,FALSE),"0")</f>
        <v>4</v>
      </c>
      <c r="F4" s="12"/>
      <c r="G4" s="12"/>
      <c r="H4" s="8">
        <f t="shared" si="2"/>
        <v>2</v>
      </c>
      <c r="I4" s="7"/>
      <c r="J4" s="9" t="s">
        <v>85</v>
      </c>
      <c r="K4" s="10">
        <v>1.0</v>
      </c>
    </row>
    <row r="5">
      <c r="A5" s="6" t="s">
        <v>13</v>
      </c>
      <c r="B5" s="7">
        <f>'14.10.25'!H5</f>
        <v>1</v>
      </c>
      <c r="C5" s="11"/>
      <c r="D5" s="8">
        <f t="shared" si="1"/>
        <v>1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0</v>
      </c>
      <c r="I5" s="11"/>
      <c r="J5" s="9" t="s">
        <v>14</v>
      </c>
      <c r="K5" s="10">
        <v>4.0</v>
      </c>
    </row>
    <row r="6">
      <c r="A6" s="6" t="s">
        <v>16</v>
      </c>
      <c r="B6" s="7">
        <f>'14.10.25'!H6</f>
        <v>5</v>
      </c>
      <c r="C6" s="11">
        <v>3.0</v>
      </c>
      <c r="D6" s="8">
        <f t="shared" si="1"/>
        <v>8</v>
      </c>
      <c r="E6" s="8">
        <f>IFERROR(VLOOKUP("SANGRECITA C/YUCA",J:K,2,FALSE),"0")</f>
        <v>5</v>
      </c>
      <c r="F6" s="12"/>
      <c r="G6" s="12"/>
      <c r="H6" s="8">
        <f t="shared" si="2"/>
        <v>3</v>
      </c>
      <c r="I6" s="7"/>
      <c r="J6" s="9" t="s">
        <v>17</v>
      </c>
      <c r="K6" s="10">
        <v>5.0</v>
      </c>
    </row>
    <row r="7">
      <c r="A7" s="6" t="s">
        <v>10</v>
      </c>
      <c r="B7" s="7">
        <f>'14.10.25'!H7</f>
        <v>5.5</v>
      </c>
      <c r="C7" s="11"/>
      <c r="D7" s="8">
        <f t="shared" si="1"/>
        <v>5.5</v>
      </c>
      <c r="E7" s="8">
        <f>IFERROR(VLOOKUP("HUMITA DOÑA FRESIA C/AJI DE GALLINA", J:K,2, FALSE)/2, 0) + IFERROR(VLOOKUP("AJI DE GALLINA",J:K,2, FALSE), 0)</f>
        <v>4</v>
      </c>
      <c r="F7" s="12"/>
      <c r="G7" s="24"/>
      <c r="H7" s="8">
        <f t="shared" si="2"/>
        <v>1.5</v>
      </c>
      <c r="I7" s="11"/>
      <c r="J7" s="9" t="s">
        <v>18</v>
      </c>
      <c r="K7" s="10">
        <v>1.0</v>
      </c>
    </row>
    <row r="8">
      <c r="A8" s="6" t="s">
        <v>19</v>
      </c>
      <c r="B8" s="7">
        <f>'14.10.25'!H8</f>
        <v>2</v>
      </c>
      <c r="C8" s="11"/>
      <c r="D8" s="8">
        <f t="shared" si="1"/>
        <v>2</v>
      </c>
      <c r="E8" s="8">
        <f>IFERROR(VLOOKUP("MOLLEJITAS GUISADAS",J:K,2,FALSE),"0")+IFERROR(VLOOKUP("PIQUEO DOÑA FRESIA",J:K,2,FALSE),0)</f>
        <v>2</v>
      </c>
      <c r="F8" s="12"/>
      <c r="G8" s="24"/>
      <c r="H8" s="8">
        <f t="shared" si="2"/>
        <v>0</v>
      </c>
      <c r="I8" s="11"/>
      <c r="J8" s="9" t="s">
        <v>20</v>
      </c>
      <c r="K8" s="10">
        <v>2.0</v>
      </c>
    </row>
    <row r="9">
      <c r="A9" s="6" t="s">
        <v>21</v>
      </c>
      <c r="B9" s="7">
        <f>'14.10.25'!H9</f>
        <v>6</v>
      </c>
      <c r="C9" s="11"/>
      <c r="D9" s="8">
        <f t="shared" si="1"/>
        <v>6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6</v>
      </c>
      <c r="I9" s="11"/>
      <c r="J9" s="9" t="s">
        <v>121</v>
      </c>
      <c r="K9" s="10">
        <v>1.0</v>
      </c>
    </row>
    <row r="10">
      <c r="A10" s="6" t="s">
        <v>23</v>
      </c>
      <c r="B10" s="7">
        <f>'14.10.25'!H10</f>
        <v>2</v>
      </c>
      <c r="C10" s="11"/>
      <c r="D10" s="8">
        <f t="shared" si="1"/>
        <v>2</v>
      </c>
      <c r="E10" s="8">
        <f>IFERROR(VLOOKUP("CECINAS DE LOMO C/YUCA",J:K,2,FALSE),"0")+IFERROR(VLOOKUP("PIQUEO DOÑA FRESIA",J:K,2,FALSE)/2,0)</f>
        <v>1.5</v>
      </c>
      <c r="F10" s="12"/>
      <c r="G10" s="24">
        <v>0.5</v>
      </c>
      <c r="H10" s="8">
        <f t="shared" si="2"/>
        <v>0</v>
      </c>
      <c r="I10" s="11" t="s">
        <v>291</v>
      </c>
      <c r="J10" s="9" t="s">
        <v>22</v>
      </c>
      <c r="K10" s="10">
        <v>3.0</v>
      </c>
    </row>
    <row r="11">
      <c r="A11" s="6" t="s">
        <v>25</v>
      </c>
      <c r="B11" s="7">
        <f>'14.10.25'!H11</f>
        <v>3</v>
      </c>
      <c r="C11" s="11"/>
      <c r="D11" s="8">
        <f t="shared" si="1"/>
        <v>3</v>
      </c>
      <c r="E11" s="18">
        <f>IFERROR(VLOOKUP("CARNE DE CERDO ADOBADA",J:K,2,FALSE),0)</f>
        <v>1</v>
      </c>
      <c r="F11" s="12"/>
      <c r="G11" s="12"/>
      <c r="H11" s="8">
        <f t="shared" si="2"/>
        <v>2</v>
      </c>
      <c r="I11" s="7"/>
      <c r="J11" s="9" t="s">
        <v>24</v>
      </c>
      <c r="K11" s="10">
        <v>6.0</v>
      </c>
    </row>
    <row r="12">
      <c r="A12" s="6" t="s">
        <v>27</v>
      </c>
      <c r="B12" s="7">
        <f>'14.10.25'!H12</f>
        <v>0</v>
      </c>
      <c r="C12" s="11">
        <v>2.0</v>
      </c>
      <c r="D12" s="8">
        <f t="shared" si="1"/>
        <v>2</v>
      </c>
      <c r="E12" s="8">
        <f>IFERROR(VLOOKUP("SANCOCHADO 450g.",J:K,2,FALSE),0)</f>
        <v>2</v>
      </c>
      <c r="F12" s="12"/>
      <c r="G12" s="12"/>
      <c r="H12" s="8">
        <f t="shared" si="2"/>
        <v>0</v>
      </c>
      <c r="I12" s="7"/>
      <c r="J12" s="9" t="s">
        <v>26</v>
      </c>
      <c r="K12" s="10">
        <v>9.0</v>
      </c>
    </row>
    <row r="13">
      <c r="A13" s="6" t="s">
        <v>29</v>
      </c>
      <c r="B13" s="7">
        <f>'14.10.25'!H13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28</v>
      </c>
      <c r="K13" s="10">
        <v>1.0</v>
      </c>
    </row>
    <row r="14">
      <c r="A14" s="6" t="s">
        <v>31</v>
      </c>
      <c r="B14" s="7">
        <f>'14.10.25'!H14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32</v>
      </c>
      <c r="K14" s="10">
        <v>6.0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187</v>
      </c>
      <c r="K15" s="10">
        <v>1.0</v>
      </c>
    </row>
    <row r="16">
      <c r="A16" s="6" t="s">
        <v>35</v>
      </c>
      <c r="B16" s="7">
        <f>'14.10.25'!H16</f>
        <v>17</v>
      </c>
      <c r="C16" s="24"/>
      <c r="D16" s="25">
        <f t="shared" ref="D16:D24" si="4">B16+C16</f>
        <v>17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4" si="5">D16-E16-F16-G16</f>
        <v>13</v>
      </c>
      <c r="I16" s="7"/>
      <c r="J16" s="9" t="s">
        <v>292</v>
      </c>
      <c r="K16" s="10">
        <v>1.0</v>
      </c>
    </row>
    <row r="17">
      <c r="A17" s="6" t="s">
        <v>37</v>
      </c>
      <c r="B17" s="7">
        <f>'14.10.25'!H17</f>
        <v>3</v>
      </c>
      <c r="C17" s="24">
        <v>5.0</v>
      </c>
      <c r="D17" s="19">
        <f t="shared" si="4"/>
        <v>8</v>
      </c>
      <c r="E17" s="25">
        <f>IFERROR(VLOOKUP("AJIACO DE CUY(1/2 CUY) C/ARROZ",J:K,2,FALSE),"0")</f>
        <v>3</v>
      </c>
      <c r="F17" s="20"/>
      <c r="G17" s="24">
        <v>2.0</v>
      </c>
      <c r="H17" s="8">
        <f t="shared" si="5"/>
        <v>3</v>
      </c>
      <c r="I17" s="11" t="s">
        <v>283</v>
      </c>
      <c r="J17" s="9" t="s">
        <v>166</v>
      </c>
      <c r="K17" s="10">
        <v>1.0</v>
      </c>
    </row>
    <row r="18">
      <c r="A18" s="6" t="s">
        <v>39</v>
      </c>
      <c r="B18" s="7">
        <f>'14.10.25'!H18</f>
        <v>3</v>
      </c>
      <c r="C18" s="24">
        <v>2.0</v>
      </c>
      <c r="D18" s="19">
        <f t="shared" si="4"/>
        <v>5</v>
      </c>
      <c r="E18" s="25">
        <f>IFERROR(VLOOKUP("ALBONDIGA CON ARROZ",J:K,2,FALSE),"0")</f>
        <v>1</v>
      </c>
      <c r="F18" s="20"/>
      <c r="G18" s="12"/>
      <c r="H18" s="8">
        <f t="shared" si="5"/>
        <v>4</v>
      </c>
      <c r="I18" s="7"/>
      <c r="J18" s="9" t="s">
        <v>34</v>
      </c>
      <c r="K18" s="10">
        <v>4.0</v>
      </c>
    </row>
    <row r="19">
      <c r="A19" s="6" t="s">
        <v>41</v>
      </c>
      <c r="B19" s="7">
        <f>'14.10.25'!H19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285</v>
      </c>
      <c r="J19" s="9" t="s">
        <v>91</v>
      </c>
      <c r="K19" s="10">
        <v>4.0</v>
      </c>
    </row>
    <row r="20">
      <c r="A20" s="6" t="s">
        <v>43</v>
      </c>
      <c r="B20" s="7">
        <f>'14.10.25'!H20</f>
        <v>25</v>
      </c>
      <c r="C20" s="24">
        <v>20.0</v>
      </c>
      <c r="D20" s="19">
        <f t="shared" si="4"/>
        <v>45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12"/>
      <c r="H20" s="8">
        <f t="shared" si="5"/>
        <v>19</v>
      </c>
      <c r="I20" s="7"/>
      <c r="J20" s="9" t="s">
        <v>154</v>
      </c>
      <c r="K20" s="10">
        <v>1.0</v>
      </c>
    </row>
    <row r="21">
      <c r="A21" s="6" t="s">
        <v>26</v>
      </c>
      <c r="B21" s="7">
        <f>'14.10.25'!H21</f>
        <v>0</v>
      </c>
      <c r="C21" s="24"/>
      <c r="D21" s="19">
        <f t="shared" si="4"/>
        <v>0</v>
      </c>
      <c r="E21" s="20"/>
      <c r="F21" s="20"/>
      <c r="G21" s="12"/>
      <c r="H21" s="8">
        <f t="shared" si="5"/>
        <v>0</v>
      </c>
      <c r="I21" s="7"/>
      <c r="J21" s="9" t="s">
        <v>113</v>
      </c>
      <c r="K21" s="10">
        <v>1.0</v>
      </c>
    </row>
    <row r="22">
      <c r="A22" s="6" t="s">
        <v>46</v>
      </c>
      <c r="B22" s="7">
        <f>'14.10.25'!H22</f>
        <v>11</v>
      </c>
      <c r="C22" s="24">
        <v>20.0</v>
      </c>
      <c r="D22" s="19">
        <f t="shared" si="4"/>
        <v>31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12"/>
      <c r="H22" s="8">
        <f t="shared" si="5"/>
        <v>25</v>
      </c>
      <c r="I22" s="7"/>
      <c r="J22" s="9" t="s">
        <v>131</v>
      </c>
      <c r="K22" s="10">
        <v>2.0</v>
      </c>
    </row>
    <row r="23">
      <c r="A23" s="6" t="s">
        <v>49</v>
      </c>
      <c r="B23" s="7">
        <f>'14.10.25'!H23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5"/>
        <v>0</v>
      </c>
      <c r="I23" s="7"/>
      <c r="J23" s="9" t="s">
        <v>155</v>
      </c>
      <c r="K23" s="10">
        <v>1.0</v>
      </c>
    </row>
    <row r="24">
      <c r="A24" s="6" t="s">
        <v>51</v>
      </c>
      <c r="B24" s="7">
        <f>'14.10.25'!H24</f>
        <v>1</v>
      </c>
      <c r="C24" s="24">
        <v>4.0</v>
      </c>
      <c r="D24" s="19">
        <f t="shared" si="4"/>
        <v>5</v>
      </c>
      <c r="E24" s="25">
        <f>IFERROR(VLOOKUP("CORVINA GUISADA C/E CHOCLO",J:K,2,FALSE),"0")</f>
        <v>4</v>
      </c>
      <c r="F24" s="20"/>
      <c r="G24" s="24"/>
      <c r="H24" s="8">
        <f t="shared" si="5"/>
        <v>1</v>
      </c>
      <c r="I24" s="11"/>
      <c r="J24" s="9" t="s">
        <v>179</v>
      </c>
      <c r="K24" s="10">
        <v>4.0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44</v>
      </c>
      <c r="K25" s="10">
        <v>1.0</v>
      </c>
    </row>
    <row r="26">
      <c r="A26" s="6" t="s">
        <v>55</v>
      </c>
      <c r="B26" s="7">
        <f>'14.10.25'!H26</f>
        <v>1</v>
      </c>
      <c r="C26" s="28">
        <v>10.0</v>
      </c>
      <c r="D26" s="19">
        <f t="shared" ref="D26:D35" si="6">B26+C26</f>
        <v>11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12"/>
      <c r="G26" s="12"/>
      <c r="H26" s="8">
        <f t="shared" ref="H26:H35" si="7">D26-E26-F26-G26</f>
        <v>4</v>
      </c>
      <c r="I26" s="7"/>
      <c r="J26" s="9" t="s">
        <v>100</v>
      </c>
      <c r="K26" s="10">
        <v>1.0</v>
      </c>
    </row>
    <row r="27">
      <c r="A27" s="6" t="s">
        <v>57</v>
      </c>
      <c r="B27" s="7">
        <f>'14.10.25'!H27</f>
        <v>1</v>
      </c>
      <c r="C27" s="28">
        <v>5.0</v>
      </c>
      <c r="D27" s="19">
        <f t="shared" si="6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12"/>
      <c r="H27" s="8">
        <f t="shared" si="7"/>
        <v>4</v>
      </c>
      <c r="I27" s="7"/>
      <c r="J27" s="9" t="s">
        <v>101</v>
      </c>
      <c r="K27" s="10">
        <v>1.0</v>
      </c>
    </row>
    <row r="28">
      <c r="A28" s="6" t="s">
        <v>58</v>
      </c>
      <c r="B28" s="7">
        <f>'14.10.25'!H28</f>
        <v>9</v>
      </c>
      <c r="C28" s="28"/>
      <c r="D28" s="19">
        <f t="shared" si="6"/>
        <v>9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7"/>
        <v>9</v>
      </c>
      <c r="I28" s="7"/>
      <c r="J28" s="9" t="s">
        <v>48</v>
      </c>
      <c r="K28" s="10">
        <v>1.0</v>
      </c>
    </row>
    <row r="29">
      <c r="A29" s="6" t="s">
        <v>60</v>
      </c>
      <c r="B29" s="7">
        <f>'14.10.25'!H29</f>
        <v>5</v>
      </c>
      <c r="C29" s="28">
        <v>5.0</v>
      </c>
      <c r="D29" s="19">
        <f t="shared" si="6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7"/>
        <v>4</v>
      </c>
      <c r="I29" s="7"/>
      <c r="J29" s="9" t="s">
        <v>52</v>
      </c>
      <c r="K29" s="10">
        <v>1.0</v>
      </c>
    </row>
    <row r="30">
      <c r="A30" s="6" t="s">
        <v>62</v>
      </c>
      <c r="B30" s="7">
        <f>'14.10.25'!H30</f>
        <v>0</v>
      </c>
      <c r="C30" s="28"/>
      <c r="D30" s="19">
        <f t="shared" si="6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7"/>
        <v>0</v>
      </c>
      <c r="I30" s="7"/>
      <c r="J30" s="9" t="s">
        <v>54</v>
      </c>
      <c r="K30" s="10">
        <v>4.0</v>
      </c>
    </row>
    <row r="31">
      <c r="A31" s="29" t="s">
        <v>64</v>
      </c>
      <c r="B31" s="22"/>
      <c r="C31" s="22"/>
      <c r="D31" s="30">
        <f t="shared" si="6"/>
        <v>0</v>
      </c>
      <c r="E31" s="22"/>
      <c r="F31" s="23"/>
      <c r="G31" s="23"/>
      <c r="H31" s="31">
        <f t="shared" si="7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'14.10.25'!H32</f>
        <v>15</v>
      </c>
      <c r="C32" s="32">
        <v>10.0</v>
      </c>
      <c r="D32" s="19">
        <f t="shared" si="6"/>
        <v>25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7"/>
        <v>16</v>
      </c>
      <c r="I32" s="7"/>
      <c r="J32" s="9" t="s">
        <v>71</v>
      </c>
      <c r="K32" s="10">
        <v>2.0</v>
      </c>
    </row>
    <row r="33">
      <c r="A33" s="6" t="s">
        <v>68</v>
      </c>
      <c r="B33" s="7">
        <f>'14.10.25'!H33</f>
        <v>2</v>
      </c>
      <c r="C33" s="32">
        <v>5.0</v>
      </c>
      <c r="D33" s="19">
        <f t="shared" si="6"/>
        <v>7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7"/>
        <v>3</v>
      </c>
      <c r="I33" s="7"/>
      <c r="J33" s="9" t="s">
        <v>10</v>
      </c>
      <c r="K33" s="10">
        <v>2.0</v>
      </c>
    </row>
    <row r="34">
      <c r="A34" s="6" t="s">
        <v>70</v>
      </c>
      <c r="B34" s="7">
        <f>'14.10.25'!H34</f>
        <v>1</v>
      </c>
      <c r="C34" s="32">
        <v>5.0</v>
      </c>
      <c r="D34" s="19">
        <f t="shared" si="6"/>
        <v>6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7"/>
        <v>4</v>
      </c>
      <c r="I34" s="7"/>
      <c r="J34" s="9" t="s">
        <v>133</v>
      </c>
      <c r="K34" s="10">
        <v>2.0</v>
      </c>
    </row>
    <row r="35">
      <c r="A35" s="6" t="s">
        <v>72</v>
      </c>
      <c r="B35" s="7">
        <f>'14.10.25'!H35</f>
        <v>0</v>
      </c>
      <c r="C35" s="32"/>
      <c r="D35" s="19">
        <f t="shared" si="6"/>
        <v>0</v>
      </c>
      <c r="E35" s="45"/>
      <c r="F35" s="36"/>
      <c r="G35" s="12"/>
      <c r="H35" s="8">
        <f t="shared" si="7"/>
        <v>0</v>
      </c>
      <c r="I35" s="7"/>
      <c r="J35" s="9" t="s">
        <v>13</v>
      </c>
      <c r="K35" s="10">
        <v>1.0</v>
      </c>
    </row>
    <row r="36">
      <c r="A36" s="46" t="s">
        <v>293</v>
      </c>
      <c r="B36" s="7"/>
      <c r="C36" s="32"/>
      <c r="D36" s="19"/>
      <c r="E36" s="25">
        <f>IFERROR(VLOOKUP("PULPO ANTICUCHERO 250G",J:K,2,FALSE),0)</f>
        <v>2</v>
      </c>
      <c r="F36" s="36"/>
      <c r="G36" s="12"/>
      <c r="H36" s="8"/>
      <c r="I36" s="7"/>
      <c r="J36" s="9" t="s">
        <v>157</v>
      </c>
      <c r="K36" s="10">
        <v>1.0</v>
      </c>
    </row>
    <row r="37">
      <c r="A37" s="6" t="s">
        <v>74</v>
      </c>
      <c r="B37" s="7">
        <f>'14.10.25'!H36</f>
        <v>8</v>
      </c>
      <c r="C37" s="32"/>
      <c r="D37" s="19">
        <f t="shared" ref="D37:D40" si="8">B37+C37</f>
        <v>8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7" s="20"/>
      <c r="G37" s="20"/>
      <c r="H37" s="19">
        <f t="shared" ref="H37:H39" si="9">D37-$E$37-F37-G37</f>
        <v>0</v>
      </c>
      <c r="I37" s="7"/>
      <c r="J37" s="9" t="s">
        <v>61</v>
      </c>
      <c r="K37" s="10">
        <v>4.0</v>
      </c>
    </row>
    <row r="38">
      <c r="A38" s="6" t="s">
        <v>76</v>
      </c>
      <c r="B38" s="7">
        <f>'14.10.25'!H37</f>
        <v>8.5</v>
      </c>
      <c r="C38" s="32"/>
      <c r="D38" s="19">
        <f t="shared" si="8"/>
        <v>8.5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38" s="20"/>
      <c r="G38" s="20"/>
      <c r="H38" s="19">
        <f t="shared" si="9"/>
        <v>0.5</v>
      </c>
      <c r="I38" s="7"/>
      <c r="J38" s="9" t="s">
        <v>69</v>
      </c>
      <c r="K38" s="10">
        <v>1.0</v>
      </c>
    </row>
    <row r="39">
      <c r="A39" s="38" t="s">
        <v>78</v>
      </c>
      <c r="B39" s="7">
        <f>'14.10.25'!H38</f>
        <v>2.5</v>
      </c>
      <c r="C39" s="32">
        <v>10.0</v>
      </c>
      <c r="D39" s="19">
        <f t="shared" si="8"/>
        <v>12.5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9" s="20"/>
      <c r="G39" s="20"/>
      <c r="H39" s="19">
        <f t="shared" si="9"/>
        <v>4.5</v>
      </c>
      <c r="I39" s="7"/>
      <c r="J39" s="9" t="s">
        <v>134</v>
      </c>
      <c r="K39" s="10">
        <v>1.0</v>
      </c>
    </row>
    <row r="40">
      <c r="A40" s="29"/>
      <c r="B40" s="22"/>
      <c r="C40" s="22"/>
      <c r="D40" s="30">
        <f t="shared" si="8"/>
        <v>0</v>
      </c>
      <c r="E40" s="22"/>
      <c r="F40" s="23"/>
      <c r="G40" s="23"/>
      <c r="H40" s="31">
        <f>D40-E40-F40-G40</f>
        <v>0</v>
      </c>
      <c r="I40" s="23"/>
      <c r="J40" s="9" t="s">
        <v>233</v>
      </c>
      <c r="K40" s="10">
        <v>1.0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294</v>
      </c>
      <c r="K41" s="10">
        <v>1.0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150</v>
      </c>
      <c r="K42" s="10">
        <v>2.0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73</v>
      </c>
      <c r="K43" s="10">
        <v>5.0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77</v>
      </c>
      <c r="K44" s="10">
        <v>1.0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112</v>
      </c>
      <c r="K45" s="10">
        <v>1.0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40</v>
      </c>
      <c r="K46" s="10">
        <v>2.0</v>
      </c>
    </row>
    <row r="47">
      <c r="J47" s="9" t="s">
        <v>52</v>
      </c>
      <c r="K47" s="10">
        <v>1.0</v>
      </c>
    </row>
    <row r="48">
      <c r="J48" s="9" t="s">
        <v>135</v>
      </c>
      <c r="K48" s="10">
        <v>1.0</v>
      </c>
    </row>
    <row r="49">
      <c r="J49" s="9" t="s">
        <v>103</v>
      </c>
      <c r="K49" s="10">
        <v>1.0</v>
      </c>
    </row>
    <row r="50">
      <c r="J50" s="9" t="s">
        <v>119</v>
      </c>
      <c r="K50" s="10">
        <v>1.0</v>
      </c>
    </row>
    <row r="51">
      <c r="J51" s="9" t="s">
        <v>108</v>
      </c>
      <c r="K51" s="10">
        <v>1.0</v>
      </c>
    </row>
    <row r="52">
      <c r="J52" s="9" t="s">
        <v>36</v>
      </c>
      <c r="K52" s="10">
        <v>1.0</v>
      </c>
    </row>
    <row r="53">
      <c r="J53" s="9" t="s">
        <v>192</v>
      </c>
      <c r="K53" s="10">
        <v>1.0</v>
      </c>
    </row>
    <row r="54">
      <c r="J54" s="9" t="s">
        <v>44</v>
      </c>
      <c r="K54" s="10">
        <v>1.0</v>
      </c>
    </row>
    <row r="55">
      <c r="J55" s="9" t="s">
        <v>239</v>
      </c>
      <c r="K55" s="10">
        <v>1.0</v>
      </c>
    </row>
    <row r="56">
      <c r="J56" s="9" t="s">
        <v>135</v>
      </c>
      <c r="K56" s="10">
        <v>1.0</v>
      </c>
    </row>
    <row r="57">
      <c r="J57" s="9" t="s">
        <v>158</v>
      </c>
      <c r="K57" s="10">
        <v>2.0</v>
      </c>
    </row>
  </sheetData>
  <mergeCells count="1">
    <mergeCell ref="A1:I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295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119</v>
      </c>
      <c r="K2" s="10">
        <v>1.0</v>
      </c>
    </row>
    <row r="3">
      <c r="A3" s="6" t="s">
        <v>9</v>
      </c>
      <c r="B3" s="7">
        <f>'15.10.25'!H3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10</v>
      </c>
      <c r="K3" s="10">
        <v>2.0</v>
      </c>
    </row>
    <row r="4">
      <c r="A4" s="6" t="s">
        <v>11</v>
      </c>
      <c r="B4" s="7">
        <f>'15.10.25'!H4</f>
        <v>2</v>
      </c>
      <c r="C4" s="11">
        <v>3.0</v>
      </c>
      <c r="D4" s="8">
        <f t="shared" si="1"/>
        <v>5</v>
      </c>
      <c r="E4" s="8">
        <f>IFERROR(VLOOKUP("HUMITA DOÑA FRESIA C/AJI DE GALLINA",J:K,2,FALSE),"0")</f>
        <v>4</v>
      </c>
      <c r="F4" s="12"/>
      <c r="G4" s="12"/>
      <c r="H4" s="8">
        <f t="shared" si="2"/>
        <v>1</v>
      </c>
      <c r="I4" s="7"/>
      <c r="J4" s="9" t="s">
        <v>12</v>
      </c>
      <c r="K4" s="10">
        <v>3.0</v>
      </c>
    </row>
    <row r="5">
      <c r="A5" s="6" t="s">
        <v>13</v>
      </c>
      <c r="B5" s="7">
        <f>'15.10.25'!H5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18</v>
      </c>
      <c r="K5" s="10">
        <v>3.0</v>
      </c>
    </row>
    <row r="6">
      <c r="A6" s="6" t="s">
        <v>16</v>
      </c>
      <c r="B6" s="7">
        <f>'15.10.25'!H6</f>
        <v>3</v>
      </c>
      <c r="C6" s="11">
        <v>9.0</v>
      </c>
      <c r="D6" s="8">
        <f t="shared" si="1"/>
        <v>12</v>
      </c>
      <c r="E6" s="8">
        <f>IFERROR(VLOOKUP("SANGRECITA C/YUCA",J:K,2,FALSE),"0")</f>
        <v>8</v>
      </c>
      <c r="F6" s="12"/>
      <c r="G6" s="12"/>
      <c r="H6" s="8">
        <f t="shared" si="2"/>
        <v>4</v>
      </c>
      <c r="I6" s="7"/>
      <c r="J6" s="9" t="s">
        <v>20</v>
      </c>
      <c r="K6" s="10">
        <v>16.0</v>
      </c>
    </row>
    <row r="7">
      <c r="A7" s="6" t="s">
        <v>10</v>
      </c>
      <c r="B7" s="7">
        <f>'15.10.25'!H7</f>
        <v>1.5</v>
      </c>
      <c r="C7" s="11">
        <v>6.5</v>
      </c>
      <c r="D7" s="8">
        <f t="shared" si="1"/>
        <v>8</v>
      </c>
      <c r="E7" s="8">
        <f>IFERROR(VLOOKUP("HUMITA DOÑA FRESIA C/AJI DE GALLINA", J:K,2, FALSE)/2, 0) + IFERROR(VLOOKUP("AJI DE GALLINA",J:K,2, FALSE), 0)</f>
        <v>4</v>
      </c>
      <c r="F7" s="12"/>
      <c r="G7" s="24"/>
      <c r="H7" s="8">
        <f t="shared" si="2"/>
        <v>4</v>
      </c>
      <c r="I7" s="11"/>
      <c r="J7" s="9" t="s">
        <v>22</v>
      </c>
      <c r="K7" s="10">
        <v>1.0</v>
      </c>
    </row>
    <row r="8">
      <c r="A8" s="6" t="s">
        <v>19</v>
      </c>
      <c r="B8" s="7">
        <f>'15.10.25'!H8</f>
        <v>0</v>
      </c>
      <c r="C8" s="11">
        <v>4.0</v>
      </c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4</v>
      </c>
      <c r="I8" s="11"/>
      <c r="J8" s="9" t="s">
        <v>24</v>
      </c>
      <c r="K8" s="10">
        <v>5.0</v>
      </c>
    </row>
    <row r="9">
      <c r="A9" s="6" t="s">
        <v>21</v>
      </c>
      <c r="B9" s="7">
        <f>'15.10.25'!H9</f>
        <v>6</v>
      </c>
      <c r="C9" s="11">
        <v>3.0</v>
      </c>
      <c r="D9" s="8">
        <f t="shared" si="1"/>
        <v>9</v>
      </c>
      <c r="E9" s="8">
        <f>IFERROR(VLOOKUP("1/2 PATITA EN FIAMBRE",J:K,2, FALSE)/2, 0) + IFERROR(VLOOKUP("PATITA EN FIAMBRE",J:K, 2, FALSE), 0)</f>
        <v>1.5</v>
      </c>
      <c r="F9" s="12"/>
      <c r="G9" s="24"/>
      <c r="H9" s="8">
        <f t="shared" si="2"/>
        <v>7.5</v>
      </c>
      <c r="I9" s="11"/>
      <c r="J9" s="9" t="s">
        <v>26</v>
      </c>
      <c r="K9" s="10">
        <v>26.0</v>
      </c>
    </row>
    <row r="10">
      <c r="A10" s="6" t="s">
        <v>23</v>
      </c>
      <c r="B10" s="7">
        <f>'15.10.25'!H10</f>
        <v>0</v>
      </c>
      <c r="C10" s="11">
        <v>5.0</v>
      </c>
      <c r="D10" s="8">
        <f t="shared" si="1"/>
        <v>5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4</v>
      </c>
      <c r="I10" s="11"/>
      <c r="J10" s="9" t="s">
        <v>28</v>
      </c>
      <c r="K10" s="10">
        <v>1.0</v>
      </c>
    </row>
    <row r="11">
      <c r="A11" s="6" t="s">
        <v>25</v>
      </c>
      <c r="B11" s="7">
        <f>'15.10.25'!H11</f>
        <v>2</v>
      </c>
      <c r="C11" s="11"/>
      <c r="D11" s="8">
        <f t="shared" si="1"/>
        <v>2</v>
      </c>
      <c r="E11" s="18">
        <f>IFERROR(VLOOKUP("CARNE DE CERDO ADOBADA",J:K,2,FALSE),0)</f>
        <v>1</v>
      </c>
      <c r="F11" s="12"/>
      <c r="G11" s="12"/>
      <c r="H11" s="8">
        <f t="shared" si="2"/>
        <v>1</v>
      </c>
      <c r="I11" s="7"/>
      <c r="J11" s="9" t="s">
        <v>32</v>
      </c>
      <c r="K11" s="10">
        <v>3.0</v>
      </c>
    </row>
    <row r="12">
      <c r="A12" s="6" t="s">
        <v>27</v>
      </c>
      <c r="B12" s="7">
        <f>'15.10.25'!H12</f>
        <v>0</v>
      </c>
      <c r="C12" s="11">
        <v>8.0</v>
      </c>
      <c r="D12" s="8">
        <f t="shared" si="1"/>
        <v>8</v>
      </c>
      <c r="E12" s="8">
        <f>IFERROR(VLOOKUP("SANCOCHADO 450g.",J:K,2,FALSE),0)</f>
        <v>8</v>
      </c>
      <c r="F12" s="12"/>
      <c r="G12" s="12"/>
      <c r="H12" s="8">
        <f t="shared" si="2"/>
        <v>0</v>
      </c>
      <c r="I12" s="7"/>
      <c r="J12" s="9" t="s">
        <v>142</v>
      </c>
      <c r="K12" s="10">
        <v>1.0</v>
      </c>
    </row>
    <row r="13">
      <c r="A13" s="6" t="s">
        <v>29</v>
      </c>
      <c r="B13" s="7">
        <f>'15.10.25'!H13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125</v>
      </c>
      <c r="K13" s="10">
        <v>1.0</v>
      </c>
    </row>
    <row r="14">
      <c r="A14" s="6" t="s">
        <v>31</v>
      </c>
      <c r="B14" s="7">
        <f>'15.10.25'!H14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118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89</v>
      </c>
      <c r="K15" s="10">
        <v>1.0</v>
      </c>
    </row>
    <row r="16">
      <c r="A16" s="6" t="s">
        <v>35</v>
      </c>
      <c r="B16" s="7">
        <f>'15.10.25'!H16</f>
        <v>13</v>
      </c>
      <c r="C16" s="24">
        <v>25.0</v>
      </c>
      <c r="D16" s="25">
        <f t="shared" ref="D16:D24" si="4">B16+C16</f>
        <v>38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16</v>
      </c>
      <c r="F16" s="20"/>
      <c r="G16" s="12"/>
      <c r="H16" s="8">
        <f t="shared" ref="H16:H20" si="5">D16-E16-F16-G16</f>
        <v>22</v>
      </c>
      <c r="I16" s="7"/>
      <c r="J16" s="9" t="s">
        <v>180</v>
      </c>
      <c r="K16" s="10">
        <v>1.0</v>
      </c>
    </row>
    <row r="17">
      <c r="A17" s="6" t="s">
        <v>37</v>
      </c>
      <c r="B17" s="7">
        <f>'15.10.25'!H17</f>
        <v>3</v>
      </c>
      <c r="C17" s="24">
        <v>4.0</v>
      </c>
      <c r="D17" s="19">
        <f t="shared" si="4"/>
        <v>7</v>
      </c>
      <c r="E17" s="25">
        <f>IFERROR(VLOOKUP("AJIACO DE CUY(1/2 CUY) C/ARROZ",J:K,2,FALSE),"0")</f>
        <v>3</v>
      </c>
      <c r="F17" s="20"/>
      <c r="G17" s="24"/>
      <c r="H17" s="8">
        <f t="shared" si="5"/>
        <v>4</v>
      </c>
      <c r="I17" s="11"/>
      <c r="J17" s="9" t="s">
        <v>90</v>
      </c>
      <c r="K17" s="10">
        <v>1.0</v>
      </c>
    </row>
    <row r="18">
      <c r="A18" s="6" t="s">
        <v>39</v>
      </c>
      <c r="B18" s="7">
        <f>'15.10.25'!H18</f>
        <v>4</v>
      </c>
      <c r="C18" s="24"/>
      <c r="D18" s="19">
        <f t="shared" si="4"/>
        <v>4</v>
      </c>
      <c r="E18" s="25" t="str">
        <f>IFERROR(VLOOKUP("ALBONDIGA CON ARROZ",J:K,2,FALSE),"0")</f>
        <v>0</v>
      </c>
      <c r="F18" s="20"/>
      <c r="G18" s="12"/>
      <c r="H18" s="8">
        <f t="shared" si="5"/>
        <v>4</v>
      </c>
      <c r="I18" s="7"/>
      <c r="J18" s="9" t="s">
        <v>34</v>
      </c>
      <c r="K18" s="10">
        <v>3.0</v>
      </c>
    </row>
    <row r="19">
      <c r="A19" s="6" t="s">
        <v>41</v>
      </c>
      <c r="B19" s="7">
        <f>'15.10.25'!H19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6</v>
      </c>
      <c r="F19" s="20"/>
      <c r="G19" s="24">
        <v>4.0</v>
      </c>
      <c r="H19" s="8">
        <f t="shared" si="5"/>
        <v>0</v>
      </c>
      <c r="I19" s="11" t="s">
        <v>296</v>
      </c>
      <c r="J19" s="9" t="s">
        <v>91</v>
      </c>
      <c r="K19" s="10">
        <v>2.0</v>
      </c>
    </row>
    <row r="20">
      <c r="A20" s="6" t="s">
        <v>43</v>
      </c>
      <c r="B20" s="7">
        <f>'15.10.25'!H20</f>
        <v>19</v>
      </c>
      <c r="C20" s="24">
        <v>61.0</v>
      </c>
      <c r="D20" s="19">
        <f t="shared" si="4"/>
        <v>80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74</v>
      </c>
      <c r="F20" s="20"/>
      <c r="G20" s="12"/>
      <c r="H20" s="8">
        <f t="shared" si="5"/>
        <v>6</v>
      </c>
      <c r="I20" s="7"/>
      <c r="J20" s="9" t="s">
        <v>154</v>
      </c>
      <c r="K20" s="10">
        <v>1.0</v>
      </c>
    </row>
    <row r="21">
      <c r="A21" s="6" t="s">
        <v>26</v>
      </c>
      <c r="B21" s="7">
        <f>'15.10.25'!H21</f>
        <v>0</v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36</v>
      </c>
      <c r="K21" s="10">
        <v>1.0</v>
      </c>
    </row>
    <row r="22">
      <c r="A22" s="6" t="s">
        <v>46</v>
      </c>
      <c r="B22" s="7">
        <f>'15.10.25'!H22</f>
        <v>25</v>
      </c>
      <c r="C22" s="24">
        <v>4.0</v>
      </c>
      <c r="D22" s="19">
        <f t="shared" si="4"/>
        <v>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22</v>
      </c>
      <c r="F22" s="20"/>
      <c r="G22" s="12"/>
      <c r="H22" s="8">
        <f t="shared" ref="H22:H24" si="6">D22-E22-F22-G22</f>
        <v>7</v>
      </c>
      <c r="I22" s="7"/>
      <c r="J22" s="9" t="s">
        <v>113</v>
      </c>
      <c r="K22" s="10">
        <v>2.0</v>
      </c>
    </row>
    <row r="23">
      <c r="A23" s="6" t="s">
        <v>49</v>
      </c>
      <c r="B23" s="7">
        <f>'15.10.25'!H23</f>
        <v>0</v>
      </c>
      <c r="C23" s="24">
        <v>2.0</v>
      </c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0</v>
      </c>
      <c r="I23" s="7"/>
      <c r="J23" s="9" t="s">
        <v>40</v>
      </c>
      <c r="K23" s="10">
        <v>6.0</v>
      </c>
    </row>
    <row r="24">
      <c r="A24" s="6" t="s">
        <v>51</v>
      </c>
      <c r="B24" s="7">
        <f>'15.10.25'!H24</f>
        <v>1</v>
      </c>
      <c r="C24" s="24">
        <v>7.0</v>
      </c>
      <c r="D24" s="19">
        <f t="shared" si="4"/>
        <v>8</v>
      </c>
      <c r="E24" s="25">
        <f>IFERROR(VLOOKUP("CORVINA GUISADA C/E CHOCLO",J:K,2,FALSE),"0")</f>
        <v>3</v>
      </c>
      <c r="F24" s="20"/>
      <c r="G24" s="24"/>
      <c r="H24" s="8">
        <f t="shared" si="6"/>
        <v>5</v>
      </c>
      <c r="I24" s="11"/>
      <c r="J24" s="9" t="s">
        <v>179</v>
      </c>
      <c r="K24" s="10">
        <v>4.0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42</v>
      </c>
      <c r="K25" s="10">
        <v>2.0</v>
      </c>
    </row>
    <row r="26">
      <c r="A26" s="6" t="s">
        <v>55</v>
      </c>
      <c r="B26" s="7">
        <f>'15.10.25'!H26</f>
        <v>4</v>
      </c>
      <c r="C26" s="28">
        <v>10.0</v>
      </c>
      <c r="D26" s="19">
        <f t="shared" ref="D26:D35" si="7">B26+C26</f>
        <v>14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11</v>
      </c>
      <c r="F26" s="12"/>
      <c r="G26" s="12"/>
      <c r="H26" s="8">
        <f t="shared" ref="H26:H35" si="8">D26-E26-F26-G26</f>
        <v>3</v>
      </c>
      <c r="I26" s="7"/>
      <c r="J26" s="9" t="s">
        <v>147</v>
      </c>
      <c r="K26" s="10">
        <v>2.0</v>
      </c>
    </row>
    <row r="27">
      <c r="A27" s="6" t="s">
        <v>57</v>
      </c>
      <c r="B27" s="7">
        <f>'15.10.25'!H27</f>
        <v>4</v>
      </c>
      <c r="C27" s="28">
        <v>5.0</v>
      </c>
      <c r="D27" s="19">
        <f t="shared" si="7"/>
        <v>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12"/>
      <c r="H27" s="8">
        <f t="shared" si="8"/>
        <v>2</v>
      </c>
      <c r="I27" s="7"/>
      <c r="J27" s="9" t="s">
        <v>52</v>
      </c>
      <c r="K27" s="10">
        <v>1.0</v>
      </c>
    </row>
    <row r="28">
      <c r="A28" s="6" t="s">
        <v>58</v>
      </c>
      <c r="B28" s="7">
        <f>'15.10.25'!H28</f>
        <v>9</v>
      </c>
      <c r="C28" s="28"/>
      <c r="D28" s="19">
        <f t="shared" si="7"/>
        <v>9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12"/>
      <c r="H28" s="8">
        <f t="shared" si="8"/>
        <v>3</v>
      </c>
      <c r="I28" s="7"/>
      <c r="J28" s="9" t="s">
        <v>54</v>
      </c>
      <c r="K28" s="10">
        <v>6.0</v>
      </c>
    </row>
    <row r="29">
      <c r="A29" s="6" t="s">
        <v>60</v>
      </c>
      <c r="B29" s="7">
        <f>'15.10.25'!H29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1</v>
      </c>
      <c r="I29" s="7"/>
      <c r="J29" s="9" t="s">
        <v>81</v>
      </c>
      <c r="K29" s="10">
        <v>6.0</v>
      </c>
    </row>
    <row r="30">
      <c r="A30" s="6" t="s">
        <v>62</v>
      </c>
      <c r="B30" s="7">
        <f>'15.10.25'!H30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133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157</v>
      </c>
      <c r="K31" s="10">
        <v>1.0</v>
      </c>
    </row>
    <row r="32">
      <c r="A32" s="6" t="s">
        <v>66</v>
      </c>
      <c r="B32" s="7">
        <f>'15.10.25'!H32</f>
        <v>16</v>
      </c>
      <c r="C32" s="32">
        <v>10.0</v>
      </c>
      <c r="D32" s="19">
        <f t="shared" si="7"/>
        <v>26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8</v>
      </c>
      <c r="F32" s="12"/>
      <c r="G32" s="12"/>
      <c r="H32" s="8">
        <f t="shared" si="8"/>
        <v>18</v>
      </c>
      <c r="I32" s="7"/>
      <c r="J32" s="9" t="s">
        <v>59</v>
      </c>
      <c r="K32" s="10">
        <v>1.0</v>
      </c>
    </row>
    <row r="33">
      <c r="A33" s="6" t="s">
        <v>68</v>
      </c>
      <c r="B33" s="7">
        <f>'15.10.25'!H33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0</v>
      </c>
      <c r="I33" s="7"/>
      <c r="J33" s="9" t="s">
        <v>61</v>
      </c>
      <c r="K33" s="10">
        <v>2.0</v>
      </c>
    </row>
    <row r="34">
      <c r="A34" s="6" t="s">
        <v>70</v>
      </c>
      <c r="B34" s="7">
        <f>'15.10.25'!H34</f>
        <v>4</v>
      </c>
      <c r="C34" s="32"/>
      <c r="D34" s="19">
        <f t="shared" si="7"/>
        <v>4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  <c r="J34" s="9" t="s">
        <v>63</v>
      </c>
      <c r="K34" s="10">
        <v>6.0</v>
      </c>
    </row>
    <row r="35">
      <c r="A35" s="6" t="s">
        <v>72</v>
      </c>
      <c r="B35" s="7">
        <f>'15.10.25'!H35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134</v>
      </c>
      <c r="K35" s="10">
        <v>1.0</v>
      </c>
    </row>
    <row r="36">
      <c r="A36" s="46" t="s">
        <v>293</v>
      </c>
      <c r="B36" s="7" t="str">
        <f>'15.10.25'!H36</f>
        <v/>
      </c>
      <c r="C36" s="32"/>
      <c r="D36" s="19"/>
      <c r="E36" s="25">
        <f>IFERROR(VLOOKUP("PULPO ANTICUCHERO 250G",J:K,2,FALSE),0)</f>
        <v>3</v>
      </c>
      <c r="F36" s="36"/>
      <c r="G36" s="12"/>
      <c r="H36" s="8"/>
      <c r="I36" s="7"/>
      <c r="J36" s="9" t="s">
        <v>297</v>
      </c>
      <c r="K36" s="10">
        <v>1.0</v>
      </c>
    </row>
    <row r="37">
      <c r="A37" s="6" t="s">
        <v>74</v>
      </c>
      <c r="B37" s="7">
        <f>'15.10.25'!H37</f>
        <v>0</v>
      </c>
      <c r="C37" s="32">
        <v>10.0</v>
      </c>
      <c r="D37" s="19">
        <f t="shared" ref="D37:D40" si="9">B37+C37</f>
        <v>10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7" s="20"/>
      <c r="G37" s="20"/>
      <c r="H37" s="19">
        <f t="shared" ref="H37:H39" si="10">D37-$E$37-F37-G37</f>
        <v>6</v>
      </c>
      <c r="I37" s="7"/>
      <c r="J37" s="9" t="s">
        <v>71</v>
      </c>
      <c r="K37" s="10">
        <v>3.0</v>
      </c>
    </row>
    <row r="38">
      <c r="A38" s="6" t="s">
        <v>76</v>
      </c>
      <c r="B38" s="7">
        <f>'15.10.25'!H38</f>
        <v>0.5</v>
      </c>
      <c r="C38" s="32">
        <v>10.0</v>
      </c>
      <c r="D38" s="19">
        <f t="shared" si="9"/>
        <v>10.5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38" s="20"/>
      <c r="G38" s="20"/>
      <c r="H38" s="19">
        <f t="shared" si="10"/>
        <v>6.5</v>
      </c>
      <c r="I38" s="7"/>
      <c r="J38" s="9" t="s">
        <v>161</v>
      </c>
      <c r="K38" s="10">
        <v>1.0</v>
      </c>
    </row>
    <row r="39">
      <c r="A39" s="38" t="s">
        <v>78</v>
      </c>
      <c r="B39" s="7">
        <f>'15.10.25'!H39</f>
        <v>4.5</v>
      </c>
      <c r="C39" s="32"/>
      <c r="D39" s="19">
        <f t="shared" si="9"/>
        <v>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9" s="20"/>
      <c r="G39" s="20"/>
      <c r="H39" s="19">
        <f t="shared" si="10"/>
        <v>0.5</v>
      </c>
      <c r="I39" s="7"/>
      <c r="J39" s="9" t="s">
        <v>103</v>
      </c>
      <c r="K39" s="10">
        <v>1.0</v>
      </c>
    </row>
    <row r="40">
      <c r="A40" s="29"/>
      <c r="B40" s="22"/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150</v>
      </c>
      <c r="K40" s="10">
        <v>8.0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73</v>
      </c>
      <c r="K41" s="10">
        <v>8.0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159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75</v>
      </c>
      <c r="K43" s="10">
        <v>8.0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77</v>
      </c>
      <c r="K44" s="10">
        <v>2.0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104</v>
      </c>
      <c r="K45" s="10">
        <v>4.0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120</v>
      </c>
      <c r="K46" s="10">
        <v>1.0</v>
      </c>
    </row>
    <row r="47">
      <c r="J47" s="9" t="s">
        <v>112</v>
      </c>
      <c r="K47" s="10">
        <v>1.0</v>
      </c>
    </row>
    <row r="48">
      <c r="J48" s="9" t="s">
        <v>107</v>
      </c>
      <c r="K48" s="10">
        <v>1.0</v>
      </c>
    </row>
    <row r="49">
      <c r="J49" s="9"/>
      <c r="K49" s="10"/>
    </row>
    <row r="50">
      <c r="J50" s="9" t="s">
        <v>100</v>
      </c>
      <c r="K50" s="10">
        <v>1.0</v>
      </c>
    </row>
    <row r="51">
      <c r="J51" s="9" t="s">
        <v>36</v>
      </c>
      <c r="K51" s="10">
        <v>1.0</v>
      </c>
    </row>
    <row r="52">
      <c r="J52" s="9" t="s">
        <v>133</v>
      </c>
      <c r="K52" s="10">
        <v>1.0</v>
      </c>
    </row>
    <row r="53">
      <c r="J53" s="9" t="s">
        <v>65</v>
      </c>
      <c r="K53" s="10">
        <v>2.0</v>
      </c>
    </row>
  </sheetData>
  <mergeCells count="1">
    <mergeCell ref="A1:I1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298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45947.0</v>
      </c>
    </row>
    <row r="3">
      <c r="A3" s="6" t="s">
        <v>9</v>
      </c>
      <c r="B3" s="7">
        <f>'16.10.25'!H3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4.0</v>
      </c>
    </row>
    <row r="4">
      <c r="A4" s="6" t="s">
        <v>11</v>
      </c>
      <c r="B4" s="7">
        <f>'16.10.25'!H4</f>
        <v>1</v>
      </c>
      <c r="C4" s="11">
        <v>10.0</v>
      </c>
      <c r="D4" s="8">
        <f t="shared" si="1"/>
        <v>11</v>
      </c>
      <c r="E4" s="8">
        <f>IFERROR(VLOOKUP("HUMITA DOÑA FRESIA C/AJI DE GALLINA",J:K,2,FALSE),"0")</f>
        <v>1</v>
      </c>
      <c r="F4" s="12"/>
      <c r="G4" s="24">
        <v>1.0</v>
      </c>
      <c r="H4" s="8">
        <f t="shared" si="2"/>
        <v>9</v>
      </c>
      <c r="I4" s="11" t="s">
        <v>299</v>
      </c>
      <c r="J4" s="9" t="s">
        <v>120</v>
      </c>
      <c r="K4" s="10">
        <v>2.0</v>
      </c>
    </row>
    <row r="5">
      <c r="A5" s="6" t="s">
        <v>13</v>
      </c>
      <c r="B5" s="7">
        <f>'16.10.25'!H5</f>
        <v>5</v>
      </c>
      <c r="C5" s="11"/>
      <c r="D5" s="8">
        <f t="shared" si="1"/>
        <v>5</v>
      </c>
      <c r="E5" s="8">
        <f>IFERROR(VLOOKUP(A$5,J:K,2,FALSE),0)+IFERROR(VLOOKUP("PIQUEO PERUANISIMO",J:K,2,FALSE),0)</f>
        <v>1</v>
      </c>
      <c r="F5" s="12"/>
      <c r="G5" s="24">
        <v>1.0</v>
      </c>
      <c r="H5" s="8">
        <f t="shared" si="2"/>
        <v>3</v>
      </c>
      <c r="I5" s="11" t="s">
        <v>283</v>
      </c>
      <c r="J5" s="9" t="s">
        <v>10</v>
      </c>
      <c r="K5" s="10">
        <v>1.0</v>
      </c>
    </row>
    <row r="6">
      <c r="A6" s="6" t="s">
        <v>16</v>
      </c>
      <c r="B6" s="7">
        <f>'16.10.25'!H6</f>
        <v>4</v>
      </c>
      <c r="C6" s="11">
        <v>8.0</v>
      </c>
      <c r="D6" s="8">
        <f t="shared" si="1"/>
        <v>12</v>
      </c>
      <c r="E6" s="8">
        <f>IFERROR(VLOOKUP("SANGRECITA C/YUCA",J:K,2,FALSE),"0")</f>
        <v>4</v>
      </c>
      <c r="F6" s="12"/>
      <c r="G6" s="12"/>
      <c r="H6" s="8">
        <f t="shared" si="2"/>
        <v>8</v>
      </c>
      <c r="I6" s="7"/>
      <c r="J6" s="9" t="s">
        <v>14</v>
      </c>
      <c r="K6" s="10">
        <v>1.0</v>
      </c>
    </row>
    <row r="7">
      <c r="A7" s="6" t="s">
        <v>10</v>
      </c>
      <c r="B7" s="7">
        <f>'16.10.25'!H7</f>
        <v>4</v>
      </c>
      <c r="C7" s="11">
        <v>4.0</v>
      </c>
      <c r="D7" s="8">
        <f t="shared" si="1"/>
        <v>8</v>
      </c>
      <c r="E7" s="8">
        <f>IFERROR(VLOOKUP("HUMITA DOÑA FRESIA C/AJI DE GALLINA", J:K,2, FALSE)/2, 0) + IFERROR(VLOOKUP("AJI DE GALLINA",J:K,2, FALSE), 0)</f>
        <v>1.5</v>
      </c>
      <c r="F7" s="12"/>
      <c r="G7" s="24"/>
      <c r="H7" s="8">
        <f t="shared" si="2"/>
        <v>6.5</v>
      </c>
      <c r="I7" s="11"/>
      <c r="J7" s="9" t="s">
        <v>17</v>
      </c>
      <c r="K7" s="10">
        <v>5.0</v>
      </c>
    </row>
    <row r="8">
      <c r="A8" s="6" t="s">
        <v>19</v>
      </c>
      <c r="B8" s="7">
        <f>'16.10.25'!H8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24">
        <v>2.0</v>
      </c>
      <c r="H8" s="8">
        <f t="shared" si="2"/>
        <v>2</v>
      </c>
      <c r="I8" s="11" t="s">
        <v>283</v>
      </c>
      <c r="J8" s="9" t="s">
        <v>20</v>
      </c>
      <c r="K8" s="10">
        <v>5.0</v>
      </c>
    </row>
    <row r="9">
      <c r="A9" s="6" t="s">
        <v>21</v>
      </c>
      <c r="B9" s="7">
        <f>'16.10.25'!H9</f>
        <v>7.5</v>
      </c>
      <c r="C9" s="11">
        <v>5.0</v>
      </c>
      <c r="D9" s="8">
        <f t="shared" si="1"/>
        <v>12.5</v>
      </c>
      <c r="E9" s="8">
        <f>IFERROR(VLOOKUP("1/2 PATITA EN FIAMBRE",J:K,2, FALSE)/2, 0) + IFERROR(VLOOKUP("PATITA EN FIAMBRE",J:K, 2, FALSE), 0)</f>
        <v>5</v>
      </c>
      <c r="F9" s="12"/>
      <c r="G9" s="24">
        <v>2.5</v>
      </c>
      <c r="H9" s="8">
        <f t="shared" si="2"/>
        <v>5</v>
      </c>
      <c r="I9" s="11" t="s">
        <v>300</v>
      </c>
      <c r="J9" s="9" t="s">
        <v>121</v>
      </c>
      <c r="K9" s="10">
        <v>3.0</v>
      </c>
    </row>
    <row r="10">
      <c r="A10" s="6" t="s">
        <v>23</v>
      </c>
      <c r="B10" s="7">
        <f>'16.10.25'!H10</f>
        <v>4</v>
      </c>
      <c r="C10" s="11">
        <v>5.0</v>
      </c>
      <c r="D10" s="8">
        <f t="shared" si="1"/>
        <v>9</v>
      </c>
      <c r="E10" s="8">
        <f>IFERROR(VLOOKUP("CECINAS DE LOMO C/YUCA",J:K,2,FALSE),"0")+IFERROR(VLOOKUP("PIQUEO DOÑA FRESIA",J:K,2,FALSE)/2,0)</f>
        <v>6</v>
      </c>
      <c r="F10" s="12"/>
      <c r="G10" s="24"/>
      <c r="H10" s="8">
        <f t="shared" si="2"/>
        <v>3</v>
      </c>
      <c r="I10" s="11"/>
      <c r="J10" s="9" t="s">
        <v>24</v>
      </c>
      <c r="K10" s="10">
        <v>15.0</v>
      </c>
    </row>
    <row r="11">
      <c r="A11" s="6" t="s">
        <v>25</v>
      </c>
      <c r="B11" s="7">
        <f>'16.10.25'!H11</f>
        <v>1</v>
      </c>
      <c r="C11" s="11">
        <v>5.0</v>
      </c>
      <c r="D11" s="8">
        <f t="shared" si="1"/>
        <v>6</v>
      </c>
      <c r="E11" s="18">
        <f>IFERROR(VLOOKUP("CARNE DE CERDO ADOBADA",J:K,2,FALSE),0)</f>
        <v>4</v>
      </c>
      <c r="F11" s="12"/>
      <c r="G11" s="12"/>
      <c r="H11" s="8">
        <f t="shared" si="2"/>
        <v>2</v>
      </c>
      <c r="I11" s="7"/>
      <c r="J11" s="9" t="s">
        <v>26</v>
      </c>
      <c r="K11" s="10">
        <v>8.0</v>
      </c>
    </row>
    <row r="12">
      <c r="A12" s="6" t="s">
        <v>27</v>
      </c>
      <c r="B12" s="7">
        <f>'16.10.25'!H12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31</v>
      </c>
      <c r="K12" s="10">
        <v>2.0</v>
      </c>
    </row>
    <row r="13">
      <c r="A13" s="6" t="s">
        <v>29</v>
      </c>
      <c r="B13" s="7">
        <f>'16.10.25'!H13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28</v>
      </c>
      <c r="K13" s="10">
        <v>4.0</v>
      </c>
    </row>
    <row r="14">
      <c r="A14" s="6" t="s">
        <v>31</v>
      </c>
      <c r="B14" s="7">
        <f>'16.10.25'!H14</f>
        <v>0</v>
      </c>
      <c r="C14" s="11">
        <v>3.0</v>
      </c>
      <c r="D14" s="19">
        <f t="shared" si="1"/>
        <v>3</v>
      </c>
      <c r="E14" s="8">
        <f t="shared" si="3"/>
        <v>2</v>
      </c>
      <c r="F14" s="20"/>
      <c r="G14" s="12"/>
      <c r="H14" s="8">
        <f t="shared" si="2"/>
        <v>1</v>
      </c>
      <c r="I14" s="7"/>
      <c r="J14" s="9" t="s">
        <v>277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138</v>
      </c>
      <c r="K15" s="10">
        <v>3.0</v>
      </c>
    </row>
    <row r="16">
      <c r="A16" s="6" t="s">
        <v>35</v>
      </c>
      <c r="B16" s="7">
        <f>'16.10.25'!H16</f>
        <v>22</v>
      </c>
      <c r="C16" s="24">
        <v>15.0</v>
      </c>
      <c r="D16" s="25">
        <f t="shared" ref="D16:D24" si="4">B16+C16</f>
        <v>37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32</v>
      </c>
      <c r="I16" s="7"/>
      <c r="J16" s="9" t="s">
        <v>112</v>
      </c>
      <c r="K16" s="10">
        <v>6.0</v>
      </c>
    </row>
    <row r="17">
      <c r="A17" s="6" t="s">
        <v>37</v>
      </c>
      <c r="B17" s="7">
        <f>'16.10.25'!H17</f>
        <v>4</v>
      </c>
      <c r="C17" s="24">
        <v>3.0</v>
      </c>
      <c r="D17" s="19">
        <f t="shared" si="4"/>
        <v>7</v>
      </c>
      <c r="E17" s="25">
        <f>IFERROR(VLOOKUP("AJIACO DE CUY(1/2 CUY) C/ARROZ",J:K,2,FALSE),"0")</f>
        <v>5</v>
      </c>
      <c r="F17" s="20"/>
      <c r="G17" s="24"/>
      <c r="H17" s="8">
        <f t="shared" si="5"/>
        <v>2</v>
      </c>
      <c r="I17" s="11"/>
      <c r="J17" s="9" t="s">
        <v>32</v>
      </c>
      <c r="K17" s="10">
        <v>3.0</v>
      </c>
    </row>
    <row r="18">
      <c r="A18" s="6" t="s">
        <v>39</v>
      </c>
      <c r="B18" s="7">
        <f>'16.10.25'!H18</f>
        <v>4</v>
      </c>
      <c r="C18" s="24">
        <v>4.0</v>
      </c>
      <c r="D18" s="19">
        <f t="shared" si="4"/>
        <v>8</v>
      </c>
      <c r="E18" s="25" t="str">
        <f>IFERROR(VLOOKUP("ALBONDIGA CON ARROZ",J:K,2,FALSE),"0")</f>
        <v>0</v>
      </c>
      <c r="F18" s="20"/>
      <c r="G18" s="24">
        <v>5.0</v>
      </c>
      <c r="H18" s="8">
        <f t="shared" si="5"/>
        <v>3</v>
      </c>
      <c r="I18" s="11" t="s">
        <v>301</v>
      </c>
      <c r="J18" s="9" t="s">
        <v>34</v>
      </c>
      <c r="K18" s="10">
        <v>5.0</v>
      </c>
    </row>
    <row r="19">
      <c r="A19" s="6" t="s">
        <v>41</v>
      </c>
      <c r="B19" s="7">
        <f>'16.10.25'!H19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285</v>
      </c>
      <c r="J19" s="9" t="s">
        <v>91</v>
      </c>
      <c r="K19" s="10">
        <v>3.0</v>
      </c>
    </row>
    <row r="20">
      <c r="A20" s="6" t="s">
        <v>43</v>
      </c>
      <c r="B20" s="7">
        <f>'16.10.25'!H20</f>
        <v>6</v>
      </c>
      <c r="C20" s="24">
        <v>120.0</v>
      </c>
      <c r="D20" s="19">
        <f t="shared" si="4"/>
        <v>126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41</v>
      </c>
      <c r="F20" s="20"/>
      <c r="G20" s="24">
        <v>75.0</v>
      </c>
      <c r="H20" s="8">
        <f t="shared" si="5"/>
        <v>10</v>
      </c>
      <c r="I20" s="11" t="s">
        <v>302</v>
      </c>
      <c r="J20" s="9" t="s">
        <v>12</v>
      </c>
      <c r="K20" s="10">
        <v>5.0</v>
      </c>
    </row>
    <row r="21">
      <c r="A21" s="6" t="s">
        <v>26</v>
      </c>
      <c r="B21" s="7" t="str">
        <f>'16.10.25'!H21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18</v>
      </c>
      <c r="K21" s="10">
        <v>1.0</v>
      </c>
    </row>
    <row r="22">
      <c r="A22" s="6" t="s">
        <v>46</v>
      </c>
      <c r="B22" s="7">
        <f>'16.10.25'!H22</f>
        <v>7</v>
      </c>
      <c r="C22" s="24">
        <v>45.0</v>
      </c>
      <c r="D22" s="19">
        <f t="shared" si="4"/>
        <v>52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24">
        <v>25.0</v>
      </c>
      <c r="H22" s="8">
        <f t="shared" ref="H22:H24" si="6">D22-E22-F22-G22</f>
        <v>15</v>
      </c>
      <c r="I22" s="11" t="s">
        <v>303</v>
      </c>
      <c r="J22" s="9" t="s">
        <v>92</v>
      </c>
      <c r="K22" s="10">
        <v>2.0</v>
      </c>
    </row>
    <row r="23">
      <c r="A23" s="6" t="s">
        <v>49</v>
      </c>
      <c r="B23" s="7">
        <f>'16.10.25'!H23</f>
        <v>0</v>
      </c>
      <c r="C23" s="24">
        <v>3.0</v>
      </c>
      <c r="D23" s="19">
        <f t="shared" si="4"/>
        <v>3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12"/>
      <c r="H23" s="8">
        <f t="shared" si="6"/>
        <v>0</v>
      </c>
      <c r="I23" s="7"/>
      <c r="J23" s="9" t="s">
        <v>146</v>
      </c>
      <c r="K23" s="10">
        <v>1.0</v>
      </c>
    </row>
    <row r="24">
      <c r="A24" s="6" t="s">
        <v>51</v>
      </c>
      <c r="B24" s="7">
        <f>'16.10.25'!H24</f>
        <v>5</v>
      </c>
      <c r="C24" s="24">
        <v>1.0</v>
      </c>
      <c r="D24" s="19">
        <f t="shared" si="4"/>
        <v>6</v>
      </c>
      <c r="E24" s="25">
        <f>IFERROR(VLOOKUP("CORVINA GUISADA C/E CHOCLO",J:K,2,FALSE),"0")</f>
        <v>5</v>
      </c>
      <c r="F24" s="20"/>
      <c r="G24" s="24"/>
      <c r="H24" s="8">
        <f t="shared" si="6"/>
        <v>1</v>
      </c>
      <c r="I24" s="11"/>
      <c r="J24" s="9" t="s">
        <v>113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127</v>
      </c>
      <c r="K25" s="10">
        <v>1.0</v>
      </c>
    </row>
    <row r="26">
      <c r="A26" s="6" t="s">
        <v>55</v>
      </c>
      <c r="B26" s="7">
        <f>'16.10.25'!H26</f>
        <v>3</v>
      </c>
      <c r="C26" s="28">
        <v>5.0</v>
      </c>
      <c r="D26" s="19">
        <f t="shared" ref="D26:D39" si="7">B26+C26</f>
        <v>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</v>
      </c>
      <c r="F26" s="12"/>
      <c r="G26" s="12"/>
      <c r="H26" s="8">
        <f t="shared" ref="H26:H39" si="8">D26-E26-F26-G26</f>
        <v>5</v>
      </c>
      <c r="I26" s="7"/>
      <c r="J26" s="9" t="s">
        <v>304</v>
      </c>
      <c r="K26" s="10">
        <v>1.0</v>
      </c>
    </row>
    <row r="27">
      <c r="A27" s="6" t="s">
        <v>57</v>
      </c>
      <c r="B27" s="7">
        <f>'16.10.25'!H27</f>
        <v>2</v>
      </c>
      <c r="C27" s="28">
        <v>5.0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3</v>
      </c>
      <c r="I27" s="7"/>
      <c r="J27" s="9" t="s">
        <v>179</v>
      </c>
      <c r="K27" s="10">
        <v>1.0</v>
      </c>
    </row>
    <row r="28">
      <c r="A28" s="6" t="s">
        <v>58</v>
      </c>
      <c r="B28" s="7">
        <f>'16.10.25'!H28</f>
        <v>3</v>
      </c>
      <c r="C28" s="28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12"/>
      <c r="H28" s="8">
        <f t="shared" si="8"/>
        <v>0</v>
      </c>
      <c r="I28" s="7"/>
      <c r="J28" s="9" t="s">
        <v>80</v>
      </c>
      <c r="K28" s="10">
        <v>1.0</v>
      </c>
    </row>
    <row r="29">
      <c r="A29" s="6" t="s">
        <v>60</v>
      </c>
      <c r="B29" s="7">
        <f>'16.10.25'!H29</f>
        <v>1</v>
      </c>
      <c r="C29" s="28">
        <v>5.0</v>
      </c>
      <c r="D29" s="19">
        <f t="shared" si="7"/>
        <v>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2</v>
      </c>
      <c r="I29" s="7"/>
      <c r="J29" s="9" t="s">
        <v>44</v>
      </c>
      <c r="K29" s="10">
        <v>3.0</v>
      </c>
    </row>
    <row r="30">
      <c r="A30" s="6" t="s">
        <v>62</v>
      </c>
      <c r="B30" s="7">
        <f>'16.10.25'!H30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54</v>
      </c>
      <c r="K30" s="10">
        <v>2.0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81</v>
      </c>
      <c r="K31" s="10">
        <v>3.0</v>
      </c>
    </row>
    <row r="32">
      <c r="A32" s="6" t="s">
        <v>66</v>
      </c>
      <c r="B32" s="7">
        <f>'16.10.25'!H32</f>
        <v>18</v>
      </c>
      <c r="C32" s="32"/>
      <c r="D32" s="19">
        <f t="shared" si="7"/>
        <v>18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12</v>
      </c>
      <c r="I32" s="7"/>
      <c r="J32" s="9" t="s">
        <v>28</v>
      </c>
      <c r="K32" s="10">
        <v>1.0</v>
      </c>
    </row>
    <row r="33">
      <c r="A33" s="6" t="s">
        <v>68</v>
      </c>
      <c r="B33" s="7">
        <f>'16.10.25'!H33</f>
        <v>0</v>
      </c>
      <c r="C33" s="32">
        <v>5.0</v>
      </c>
      <c r="D33" s="19">
        <f t="shared" si="7"/>
        <v>5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1</v>
      </c>
      <c r="I33" s="7"/>
      <c r="J33" s="9" t="s">
        <v>73</v>
      </c>
      <c r="K33" s="10">
        <v>4.0</v>
      </c>
    </row>
    <row r="34">
      <c r="A34" s="6" t="s">
        <v>70</v>
      </c>
      <c r="B34" s="7">
        <f>'16.10.25'!H34</f>
        <v>4</v>
      </c>
      <c r="C34" s="32"/>
      <c r="D34" s="19">
        <f t="shared" si="7"/>
        <v>4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1</v>
      </c>
      <c r="I34" s="7"/>
      <c r="J34" s="9" t="s">
        <v>142</v>
      </c>
      <c r="K34" s="10">
        <v>1.0</v>
      </c>
    </row>
    <row r="35">
      <c r="A35" s="6" t="s">
        <v>72</v>
      </c>
      <c r="B35" s="7">
        <f>'16.10.25'!H35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133</v>
      </c>
      <c r="K35" s="10">
        <v>5.0</v>
      </c>
    </row>
    <row r="36">
      <c r="A36" s="46" t="s">
        <v>293</v>
      </c>
      <c r="B36" s="11">
        <v>0.0</v>
      </c>
      <c r="C36" s="32">
        <v>1.0</v>
      </c>
      <c r="D36" s="19">
        <f t="shared" si="7"/>
        <v>1</v>
      </c>
      <c r="E36" s="25">
        <f>IFERROR(VLOOKUP("PULPO ANTICUCHERO 250G",J:K,2,FALSE),0)</f>
        <v>1</v>
      </c>
      <c r="F36" s="36"/>
      <c r="G36" s="12"/>
      <c r="H36" s="8">
        <f t="shared" si="8"/>
        <v>0</v>
      </c>
      <c r="I36" s="7"/>
      <c r="J36" s="9" t="s">
        <v>13</v>
      </c>
      <c r="K36" s="10">
        <v>1.0</v>
      </c>
    </row>
    <row r="37">
      <c r="A37" s="6" t="s">
        <v>74</v>
      </c>
      <c r="B37" s="7">
        <f>'16.10.25'!H37</f>
        <v>6</v>
      </c>
      <c r="C37" s="32"/>
      <c r="D37" s="19">
        <f t="shared" si="7"/>
        <v>6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7" s="20"/>
      <c r="G37" s="20"/>
      <c r="H37" s="8">
        <f t="shared" si="8"/>
        <v>4</v>
      </c>
      <c r="I37" s="7"/>
      <c r="J37" s="9" t="s">
        <v>59</v>
      </c>
      <c r="K37" s="10">
        <v>4.0</v>
      </c>
    </row>
    <row r="38">
      <c r="A38" s="6" t="s">
        <v>76</v>
      </c>
      <c r="B38" s="7">
        <f>'16.10.25'!H38</f>
        <v>6.5</v>
      </c>
      <c r="C38" s="32"/>
      <c r="D38" s="19">
        <f t="shared" si="7"/>
        <v>6.5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8" s="20"/>
      <c r="G38" s="20"/>
      <c r="H38" s="8">
        <f t="shared" si="8"/>
        <v>3.5</v>
      </c>
      <c r="I38" s="7"/>
      <c r="J38" s="9" t="s">
        <v>61</v>
      </c>
      <c r="K38" s="10">
        <v>6.0</v>
      </c>
    </row>
    <row r="39">
      <c r="A39" s="38" t="s">
        <v>78</v>
      </c>
      <c r="B39" s="7">
        <f>'16.10.25'!H39</f>
        <v>0.5</v>
      </c>
      <c r="C39" s="32"/>
      <c r="D39" s="19">
        <f t="shared" si="7"/>
        <v>0.5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8">
        <f t="shared" si="8"/>
        <v>0.5</v>
      </c>
      <c r="I39" s="7"/>
      <c r="J39" s="9" t="s">
        <v>63</v>
      </c>
      <c r="K39" s="10">
        <v>3.0</v>
      </c>
    </row>
    <row r="40">
      <c r="A40" s="29"/>
      <c r="B40" s="22"/>
      <c r="C40" s="22"/>
      <c r="D40" s="30"/>
      <c r="E40" s="22"/>
      <c r="F40" s="23"/>
      <c r="G40" s="23"/>
      <c r="H40" s="31"/>
      <c r="I40" s="23"/>
      <c r="J40" s="9" t="s">
        <v>65</v>
      </c>
      <c r="K40" s="10">
        <v>3.0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171</v>
      </c>
      <c r="K41" s="10">
        <v>1.0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305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75</v>
      </c>
      <c r="K43" s="10">
        <v>5.0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90</v>
      </c>
      <c r="K44" s="10">
        <v>1.0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40</v>
      </c>
      <c r="K45" s="10">
        <v>1.0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80</v>
      </c>
      <c r="K46" s="10">
        <v>1.0</v>
      </c>
    </row>
    <row r="47">
      <c r="J47" s="9" t="s">
        <v>52</v>
      </c>
      <c r="K47" s="10">
        <v>1.0</v>
      </c>
    </row>
    <row r="48">
      <c r="J48" s="9" t="s">
        <v>71</v>
      </c>
      <c r="K48" s="10">
        <v>1.0</v>
      </c>
    </row>
    <row r="49">
      <c r="J49" s="9" t="s">
        <v>79</v>
      </c>
      <c r="K49" s="10">
        <v>1.0</v>
      </c>
    </row>
  </sheetData>
  <mergeCells count="1">
    <mergeCell ref="A1:I1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306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45948.0</v>
      </c>
    </row>
    <row r="3">
      <c r="A3" s="6" t="s">
        <v>9</v>
      </c>
      <c r="B3" s="7">
        <f>'17.10.25'!H3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2.0</v>
      </c>
    </row>
    <row r="4">
      <c r="A4" s="6" t="s">
        <v>11</v>
      </c>
      <c r="B4" s="7">
        <f>'17.10.25'!H4</f>
        <v>9</v>
      </c>
      <c r="C4" s="11"/>
      <c r="D4" s="8">
        <f t="shared" si="1"/>
        <v>9</v>
      </c>
      <c r="E4" s="8" t="str">
        <f>IFERROR(VLOOKUP("HUMITA DOÑA FRESIA C/AJI DE GALLINA",J:K,2,FALSE),"0")</f>
        <v>0</v>
      </c>
      <c r="F4" s="12"/>
      <c r="G4" s="12"/>
      <c r="H4" s="8">
        <f t="shared" si="2"/>
        <v>9</v>
      </c>
      <c r="I4" s="7"/>
      <c r="J4" s="9" t="s">
        <v>120</v>
      </c>
      <c r="K4" s="10">
        <v>3.0</v>
      </c>
    </row>
    <row r="5">
      <c r="A5" s="6" t="s">
        <v>13</v>
      </c>
      <c r="B5" s="7">
        <f>'17.10.25'!H5</f>
        <v>3</v>
      </c>
      <c r="C5" s="11"/>
      <c r="D5" s="8">
        <f t="shared" si="1"/>
        <v>3</v>
      </c>
      <c r="E5" s="8">
        <f>IFERROR(VLOOKUP(A$5,J:K,2,FALSE),0)+IFERROR(VLOOKUP("PIQUEO PERUANISIMO",J:K,2,FALSE),0)</f>
        <v>0</v>
      </c>
      <c r="F5" s="12"/>
      <c r="G5" s="24">
        <v>3.0</v>
      </c>
      <c r="H5" s="8">
        <f t="shared" si="2"/>
        <v>0</v>
      </c>
      <c r="I5" s="11" t="s">
        <v>307</v>
      </c>
      <c r="J5" s="9" t="s">
        <v>10</v>
      </c>
      <c r="K5" s="10">
        <v>8.0</v>
      </c>
    </row>
    <row r="6">
      <c r="A6" s="6" t="s">
        <v>16</v>
      </c>
      <c r="B6" s="7">
        <f>'17.10.25'!H6</f>
        <v>8</v>
      </c>
      <c r="C6" s="11"/>
      <c r="D6" s="8">
        <f t="shared" si="1"/>
        <v>8</v>
      </c>
      <c r="E6" s="8">
        <f>IFERROR(VLOOKUP("SANGRECITA C/YUCA",J:K,2,FALSE),"0")</f>
        <v>1</v>
      </c>
      <c r="F6" s="12"/>
      <c r="G6" s="24">
        <v>3.0</v>
      </c>
      <c r="H6" s="8">
        <f t="shared" si="2"/>
        <v>4</v>
      </c>
      <c r="I6" s="11" t="s">
        <v>308</v>
      </c>
      <c r="J6" s="9" t="s">
        <v>12</v>
      </c>
      <c r="K6" s="10">
        <v>3.0</v>
      </c>
    </row>
    <row r="7">
      <c r="A7" s="6" t="s">
        <v>10</v>
      </c>
      <c r="B7" s="7">
        <f>'17.10.25'!H7</f>
        <v>6.5</v>
      </c>
      <c r="C7" s="11">
        <v>5.0</v>
      </c>
      <c r="D7" s="8">
        <f t="shared" si="1"/>
        <v>11.5</v>
      </c>
      <c r="E7" s="8">
        <f>IFERROR(VLOOKUP("HUMITA DOÑA FRESIA C/AJI DE GALLINA", J:K,2, FALSE)/2, 0) + IFERROR(VLOOKUP("AJI DE GALLINA",J:K,2, FALSE), 0)</f>
        <v>8</v>
      </c>
      <c r="F7" s="12"/>
      <c r="G7" s="24"/>
      <c r="H7" s="8">
        <f t="shared" si="2"/>
        <v>3.5</v>
      </c>
      <c r="I7" s="11"/>
      <c r="J7" s="9" t="s">
        <v>85</v>
      </c>
      <c r="K7" s="10">
        <v>1.0</v>
      </c>
    </row>
    <row r="8">
      <c r="A8" s="6" t="s">
        <v>19</v>
      </c>
      <c r="B8" s="7">
        <f>'17.10.25'!H8</f>
        <v>2</v>
      </c>
      <c r="C8" s="11">
        <v>3.0</v>
      </c>
      <c r="D8" s="8">
        <f t="shared" si="1"/>
        <v>5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4</v>
      </c>
      <c r="I8" s="11"/>
      <c r="J8" s="9" t="s">
        <v>17</v>
      </c>
      <c r="K8" s="10">
        <v>5.0</v>
      </c>
    </row>
    <row r="9">
      <c r="A9" s="6" t="s">
        <v>21</v>
      </c>
      <c r="B9" s="7">
        <f>'17.10.25'!H9</f>
        <v>5</v>
      </c>
      <c r="C9" s="11">
        <v>5.0</v>
      </c>
      <c r="D9" s="8">
        <f t="shared" si="1"/>
        <v>10</v>
      </c>
      <c r="E9" s="8">
        <f>IFERROR(VLOOKUP("1/2 PATITA EN FIAMBRE",J:K,2, FALSE)/2, 0) + IFERROR(VLOOKUP("PATITA EN FIAMBRE",J:K, 2, FALSE), 0)</f>
        <v>3.5</v>
      </c>
      <c r="F9" s="12"/>
      <c r="G9" s="24"/>
      <c r="H9" s="8">
        <f t="shared" si="2"/>
        <v>6.5</v>
      </c>
      <c r="I9" s="11"/>
      <c r="J9" s="9" t="s">
        <v>20</v>
      </c>
      <c r="K9" s="10">
        <v>3.0</v>
      </c>
    </row>
    <row r="10">
      <c r="A10" s="6" t="s">
        <v>23</v>
      </c>
      <c r="B10" s="7">
        <f>'17.10.25'!H10</f>
        <v>3</v>
      </c>
      <c r="C10" s="11">
        <v>5.0</v>
      </c>
      <c r="D10" s="8">
        <f t="shared" si="1"/>
        <v>8</v>
      </c>
      <c r="E10" s="8">
        <f>IFERROR(VLOOKUP("CECINAS DE LOMO C/YUCA",J:K,2,FALSE),"0")+IFERROR(VLOOKUP("PIQUEO DOÑA FRESIA",J:K,2,FALSE)/2,0)</f>
        <v>4</v>
      </c>
      <c r="F10" s="12"/>
      <c r="G10" s="24"/>
      <c r="H10" s="8">
        <f t="shared" si="2"/>
        <v>4</v>
      </c>
      <c r="I10" s="11"/>
      <c r="J10" s="9" t="s">
        <v>121</v>
      </c>
      <c r="K10" s="10">
        <v>4.0</v>
      </c>
    </row>
    <row r="11">
      <c r="A11" s="6" t="s">
        <v>25</v>
      </c>
      <c r="B11" s="7">
        <f>'17.10.25'!H11</f>
        <v>2</v>
      </c>
      <c r="C11" s="11">
        <v>5.0</v>
      </c>
      <c r="D11" s="8">
        <f t="shared" si="1"/>
        <v>7</v>
      </c>
      <c r="E11" s="18">
        <f>IFERROR(VLOOKUP("CARNE DE CERDO ADOBADA",J:K,2,FALSE),0)</f>
        <v>0</v>
      </c>
      <c r="F11" s="12"/>
      <c r="G11" s="12"/>
      <c r="H11" s="8">
        <f t="shared" si="2"/>
        <v>7</v>
      </c>
      <c r="I11" s="7"/>
      <c r="J11" s="9" t="s">
        <v>22</v>
      </c>
      <c r="K11" s="10">
        <v>1.0</v>
      </c>
    </row>
    <row r="12">
      <c r="A12" s="6" t="s">
        <v>27</v>
      </c>
      <c r="B12" s="7">
        <f>'17.10.25'!H12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4.0</v>
      </c>
    </row>
    <row r="13">
      <c r="A13" s="6" t="s">
        <v>29</v>
      </c>
      <c r="B13" s="7">
        <f>'17.10.25'!H13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26</v>
      </c>
      <c r="K13" s="10">
        <v>16.0</v>
      </c>
    </row>
    <row r="14">
      <c r="A14" s="6" t="s">
        <v>31</v>
      </c>
      <c r="B14" s="7">
        <f>'17.10.25'!H14</f>
        <v>1</v>
      </c>
      <c r="C14" s="11">
        <v>3.0</v>
      </c>
      <c r="D14" s="19">
        <f t="shared" si="1"/>
        <v>4</v>
      </c>
      <c r="E14" s="8">
        <f t="shared" si="3"/>
        <v>1</v>
      </c>
      <c r="F14" s="20"/>
      <c r="G14" s="24">
        <v>1.0</v>
      </c>
      <c r="H14" s="8">
        <f t="shared" si="2"/>
        <v>2</v>
      </c>
      <c r="I14" s="11" t="s">
        <v>283</v>
      </c>
      <c r="J14" s="9" t="s">
        <v>31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4.0</v>
      </c>
    </row>
    <row r="16">
      <c r="A16" s="6" t="s">
        <v>35</v>
      </c>
      <c r="B16" s="7">
        <f>'17.10.25'!H16</f>
        <v>32</v>
      </c>
      <c r="C16" s="24">
        <v>10.0</v>
      </c>
      <c r="D16" s="25">
        <f t="shared" ref="D16:D24" si="4">B16+C16</f>
        <v>42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39</v>
      </c>
      <c r="I16" s="7"/>
      <c r="J16" s="9" t="s">
        <v>142</v>
      </c>
      <c r="K16" s="10">
        <v>2.0</v>
      </c>
    </row>
    <row r="17">
      <c r="A17" s="6" t="s">
        <v>37</v>
      </c>
      <c r="B17" s="7">
        <f>'17.10.25'!H17</f>
        <v>2</v>
      </c>
      <c r="C17" s="24">
        <v>6.0</v>
      </c>
      <c r="D17" s="19">
        <f t="shared" si="4"/>
        <v>8</v>
      </c>
      <c r="E17" s="25">
        <f>IFERROR(VLOOKUP("AJIACO DE CUY(1/2 CUY) C/ARROZ",J:K,2,FALSE),"0")</f>
        <v>3</v>
      </c>
      <c r="F17" s="20"/>
      <c r="G17" s="24"/>
      <c r="H17" s="8">
        <f t="shared" si="5"/>
        <v>5</v>
      </c>
      <c r="I17" s="11"/>
      <c r="J17" s="9" t="s">
        <v>125</v>
      </c>
      <c r="K17" s="10">
        <v>1.0</v>
      </c>
    </row>
    <row r="18">
      <c r="A18" s="6" t="s">
        <v>39</v>
      </c>
      <c r="B18" s="7">
        <f>'17.10.25'!H18</f>
        <v>3</v>
      </c>
      <c r="C18" s="24">
        <v>1.0</v>
      </c>
      <c r="D18" s="19">
        <f t="shared" si="4"/>
        <v>4</v>
      </c>
      <c r="E18" s="25">
        <f>IFERROR(VLOOKUP("ALBONDIGA CON ARROZ",J:K,2,FALSE),"0")</f>
        <v>1</v>
      </c>
      <c r="F18" s="20"/>
      <c r="G18" s="12"/>
      <c r="H18" s="8">
        <f t="shared" si="5"/>
        <v>3</v>
      </c>
      <c r="I18" s="7"/>
      <c r="J18" s="9" t="s">
        <v>34</v>
      </c>
      <c r="K18" s="10">
        <v>3.0</v>
      </c>
    </row>
    <row r="19">
      <c r="A19" s="6" t="s">
        <v>41</v>
      </c>
      <c r="B19" s="7">
        <f>'17.10.25'!H19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285</v>
      </c>
      <c r="J19" s="9" t="s">
        <v>91</v>
      </c>
      <c r="K19" s="10">
        <v>1.0</v>
      </c>
    </row>
    <row r="20">
      <c r="A20" s="6" t="s">
        <v>43</v>
      </c>
      <c r="B20" s="7">
        <f>'17.10.25'!H20</f>
        <v>10</v>
      </c>
      <c r="C20" s="24">
        <v>65.0</v>
      </c>
      <c r="D20" s="19">
        <f t="shared" si="4"/>
        <v>75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46</v>
      </c>
      <c r="F20" s="20"/>
      <c r="G20" s="12"/>
      <c r="H20" s="8">
        <f t="shared" si="5"/>
        <v>29</v>
      </c>
      <c r="I20" s="7"/>
      <c r="J20" s="9" t="s">
        <v>287</v>
      </c>
      <c r="K20" s="10">
        <v>1.0</v>
      </c>
    </row>
    <row r="21">
      <c r="A21" s="6" t="s">
        <v>26</v>
      </c>
      <c r="B21" s="7" t="str">
        <f>'17.10.25'!H21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176</v>
      </c>
      <c r="K21" s="10">
        <v>3.0</v>
      </c>
    </row>
    <row r="22">
      <c r="A22" s="6" t="s">
        <v>46</v>
      </c>
      <c r="B22" s="7">
        <f>'17.10.25'!H22</f>
        <v>15</v>
      </c>
      <c r="C22" s="24">
        <v>20.0</v>
      </c>
      <c r="D22" s="19">
        <f t="shared" si="4"/>
        <v>35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20"/>
      <c r="G22" s="12"/>
      <c r="H22" s="8">
        <f t="shared" ref="H22:H24" si="6">D22-E22-F22-G22</f>
        <v>28</v>
      </c>
      <c r="I22" s="7"/>
      <c r="J22" s="9" t="s">
        <v>126</v>
      </c>
      <c r="K22" s="10">
        <v>2.0</v>
      </c>
    </row>
    <row r="23">
      <c r="A23" s="6" t="s">
        <v>49</v>
      </c>
      <c r="B23" s="7">
        <f>'17.10.25'!H23</f>
        <v>0</v>
      </c>
      <c r="C23" s="24">
        <v>1.0</v>
      </c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12"/>
      <c r="H23" s="8">
        <f t="shared" si="6"/>
        <v>0</v>
      </c>
      <c r="I23" s="7"/>
      <c r="J23" s="9" t="s">
        <v>231</v>
      </c>
      <c r="K23" s="10">
        <v>2.0</v>
      </c>
    </row>
    <row r="24">
      <c r="A24" s="6" t="s">
        <v>51</v>
      </c>
      <c r="B24" s="7">
        <f>'17.10.25'!H24</f>
        <v>1</v>
      </c>
      <c r="C24" s="24">
        <v>5.0</v>
      </c>
      <c r="D24" s="19">
        <f t="shared" si="4"/>
        <v>6</v>
      </c>
      <c r="E24" s="25">
        <f>IFERROR(VLOOKUP("CORVINA GUISADA C/E CHOCLO",J:K,2,FALSE),"0")</f>
        <v>3</v>
      </c>
      <c r="F24" s="20"/>
      <c r="G24" s="24">
        <v>1.0</v>
      </c>
      <c r="H24" s="8">
        <f t="shared" si="6"/>
        <v>2</v>
      </c>
      <c r="I24" s="11" t="s">
        <v>309</v>
      </c>
      <c r="J24" s="9" t="s">
        <v>130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177</v>
      </c>
      <c r="K25" s="10">
        <v>1.0</v>
      </c>
    </row>
    <row r="26">
      <c r="A26" s="6" t="s">
        <v>55</v>
      </c>
      <c r="B26" s="7">
        <f>'17.10.25'!H26</f>
        <v>5</v>
      </c>
      <c r="C26" s="28">
        <v>10.0</v>
      </c>
      <c r="D26" s="19">
        <f t="shared" ref="D26:D40" si="7">B26+C26</f>
        <v>15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7" si="8">D26-E26-F26-G26</f>
        <v>11</v>
      </c>
      <c r="I26" s="7"/>
      <c r="J26" s="9" t="s">
        <v>40</v>
      </c>
      <c r="K26" s="10">
        <v>5.0</v>
      </c>
    </row>
    <row r="27">
      <c r="A27" s="6" t="s">
        <v>57</v>
      </c>
      <c r="B27" s="7">
        <f>'17.10.25'!H27</f>
        <v>3</v>
      </c>
      <c r="C27" s="28">
        <v>10.0</v>
      </c>
      <c r="D27" s="19">
        <f t="shared" si="7"/>
        <v>13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12"/>
      <c r="H27" s="8">
        <f t="shared" si="8"/>
        <v>7</v>
      </c>
      <c r="I27" s="7"/>
      <c r="J27" s="9" t="s">
        <v>44</v>
      </c>
      <c r="K27" s="10">
        <v>5.0</v>
      </c>
    </row>
    <row r="28">
      <c r="A28" s="6" t="s">
        <v>58</v>
      </c>
      <c r="B28" s="7">
        <f>'17.10.25'!H28</f>
        <v>0</v>
      </c>
      <c r="C28" s="28">
        <v>15.0</v>
      </c>
      <c r="D28" s="19">
        <f t="shared" si="7"/>
        <v>15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12"/>
      <c r="H28" s="8">
        <f t="shared" si="8"/>
        <v>12</v>
      </c>
      <c r="I28" s="7"/>
      <c r="J28" s="9" t="s">
        <v>101</v>
      </c>
      <c r="K28" s="10">
        <v>2.0</v>
      </c>
    </row>
    <row r="29">
      <c r="A29" s="6" t="s">
        <v>60</v>
      </c>
      <c r="B29" s="7">
        <f>'17.10.25'!H29</f>
        <v>2</v>
      </c>
      <c r="C29" s="28">
        <v>10.0</v>
      </c>
      <c r="D29" s="19">
        <f t="shared" si="7"/>
        <v>12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6</v>
      </c>
      <c r="I29" s="7"/>
      <c r="J29" s="9" t="s">
        <v>139</v>
      </c>
      <c r="K29" s="10">
        <v>1.0</v>
      </c>
    </row>
    <row r="30">
      <c r="A30" s="6" t="s">
        <v>62</v>
      </c>
      <c r="B30" s="7">
        <f>'17.10.25'!H30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48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3.0</v>
      </c>
    </row>
    <row r="32">
      <c r="A32" s="6" t="s">
        <v>66</v>
      </c>
      <c r="B32" s="7">
        <f>'17.10.25'!H32</f>
        <v>12</v>
      </c>
      <c r="C32" s="32"/>
      <c r="D32" s="19">
        <f t="shared" si="7"/>
        <v>12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3</v>
      </c>
      <c r="I32" s="7"/>
      <c r="J32" s="9" t="s">
        <v>81</v>
      </c>
      <c r="K32" s="10">
        <v>1.0</v>
      </c>
    </row>
    <row r="33">
      <c r="A33" s="6" t="s">
        <v>68</v>
      </c>
      <c r="B33" s="7">
        <f>'17.10.25'!H33</f>
        <v>1</v>
      </c>
      <c r="C33" s="32">
        <v>5.0</v>
      </c>
      <c r="D33" s="19">
        <f t="shared" si="7"/>
        <v>6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5</v>
      </c>
      <c r="I33" s="7"/>
      <c r="J33" s="9" t="s">
        <v>56</v>
      </c>
      <c r="K33" s="10">
        <v>1.0</v>
      </c>
    </row>
    <row r="34">
      <c r="A34" s="6" t="s">
        <v>70</v>
      </c>
      <c r="B34" s="7">
        <f>'17.10.25'!H34</f>
        <v>1</v>
      </c>
      <c r="C34" s="32">
        <v>5.0</v>
      </c>
      <c r="D34" s="19">
        <f t="shared" si="7"/>
        <v>6</v>
      </c>
      <c r="E34" s="25">
        <f t="shared" ref="E34:E36" si="9"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5</v>
      </c>
      <c r="I34" s="7"/>
      <c r="J34" s="9" t="s">
        <v>73</v>
      </c>
      <c r="K34" s="10">
        <v>1.0</v>
      </c>
    </row>
    <row r="35">
      <c r="A35" s="6" t="s">
        <v>72</v>
      </c>
      <c r="B35" s="7">
        <f>'17.10.25'!H35</f>
        <v>0</v>
      </c>
      <c r="C35" s="32">
        <v>1.0</v>
      </c>
      <c r="D35" s="19">
        <f t="shared" si="7"/>
        <v>1</v>
      </c>
      <c r="E35" s="25">
        <f t="shared" si="9"/>
        <v>1</v>
      </c>
      <c r="F35" s="36"/>
      <c r="G35" s="12"/>
      <c r="H35" s="8">
        <f t="shared" si="8"/>
        <v>0</v>
      </c>
      <c r="I35" s="7"/>
      <c r="J35" s="9" t="s">
        <v>14</v>
      </c>
      <c r="K35" s="10">
        <v>1.0</v>
      </c>
    </row>
    <row r="36">
      <c r="A36" s="46" t="s">
        <v>293</v>
      </c>
      <c r="B36" s="7">
        <f>'17.10.25'!H36</f>
        <v>0</v>
      </c>
      <c r="C36" s="32">
        <v>1.0</v>
      </c>
      <c r="D36" s="19">
        <f t="shared" si="7"/>
        <v>1</v>
      </c>
      <c r="E36" s="25">
        <f t="shared" si="9"/>
        <v>1</v>
      </c>
      <c r="F36" s="36"/>
      <c r="G36" s="12"/>
      <c r="H36" s="8">
        <f t="shared" si="8"/>
        <v>0</v>
      </c>
      <c r="I36" s="7"/>
      <c r="J36" s="9" t="s">
        <v>239</v>
      </c>
      <c r="K36" s="10">
        <v>1.0</v>
      </c>
    </row>
    <row r="37">
      <c r="A37" s="6" t="s">
        <v>74</v>
      </c>
      <c r="B37" s="7">
        <f>'17.10.25'!H37</f>
        <v>4</v>
      </c>
      <c r="C37" s="32"/>
      <c r="D37" s="19">
        <f t="shared" si="7"/>
        <v>4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7" s="20"/>
      <c r="G37" s="20"/>
      <c r="H37" s="8">
        <f t="shared" si="8"/>
        <v>2</v>
      </c>
      <c r="I37" s="7"/>
      <c r="J37" s="9" t="s">
        <v>133</v>
      </c>
      <c r="K37" s="10">
        <v>2.0</v>
      </c>
    </row>
    <row r="38">
      <c r="A38" s="6" t="s">
        <v>76</v>
      </c>
      <c r="B38" s="7">
        <f>'17.10.25'!H38</f>
        <v>3.5</v>
      </c>
      <c r="C38" s="32">
        <v>10.0</v>
      </c>
      <c r="D38" s="19">
        <f t="shared" si="7"/>
        <v>13.5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8" s="20"/>
      <c r="G38" s="20"/>
      <c r="H38" s="19">
        <f t="shared" ref="H38:H39" si="10">D38-$E$37-F38-G38</f>
        <v>11.5</v>
      </c>
      <c r="I38" s="7"/>
      <c r="J38" s="9" t="s">
        <v>59</v>
      </c>
      <c r="K38" s="10">
        <v>2.0</v>
      </c>
    </row>
    <row r="39">
      <c r="A39" s="38" t="s">
        <v>78</v>
      </c>
      <c r="B39" s="7">
        <f>'17.10.25'!H39</f>
        <v>0.5</v>
      </c>
      <c r="C39" s="32">
        <v>5.0</v>
      </c>
      <c r="D39" s="19">
        <f t="shared" si="7"/>
        <v>5.5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3.5</v>
      </c>
      <c r="I39" s="7"/>
      <c r="J39" s="9" t="s">
        <v>61</v>
      </c>
      <c r="K39" s="10">
        <v>1.0</v>
      </c>
    </row>
    <row r="40">
      <c r="A40" s="29"/>
      <c r="B40" s="22"/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9" t="s">
        <v>63</v>
      </c>
      <c r="K40" s="10">
        <v>2.0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67</v>
      </c>
      <c r="K41" s="10">
        <v>6.0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135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71</v>
      </c>
      <c r="K43" s="10">
        <v>1.0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73</v>
      </c>
      <c r="K44" s="10">
        <v>6.0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75</v>
      </c>
      <c r="K45" s="10">
        <v>5.0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77</v>
      </c>
      <c r="K46" s="10">
        <v>1.0</v>
      </c>
    </row>
    <row r="47">
      <c r="J47" s="9" t="s">
        <v>104</v>
      </c>
      <c r="K47" s="10">
        <v>1.0</v>
      </c>
    </row>
    <row r="48">
      <c r="J48" s="9" t="s">
        <v>106</v>
      </c>
      <c r="K48" s="10">
        <v>1.0</v>
      </c>
    </row>
    <row r="49">
      <c r="J49" s="9" t="s">
        <v>65</v>
      </c>
      <c r="K49" s="10">
        <v>1.0</v>
      </c>
    </row>
    <row r="50">
      <c r="J50" s="9" t="s">
        <v>222</v>
      </c>
      <c r="K50" s="10">
        <v>2.0</v>
      </c>
    </row>
    <row r="51">
      <c r="J51" s="9" t="s">
        <v>32</v>
      </c>
      <c r="K51" s="10">
        <v>1.0</v>
      </c>
    </row>
    <row r="52">
      <c r="J52" s="9" t="s">
        <v>138</v>
      </c>
      <c r="K52" s="10">
        <v>1.0</v>
      </c>
    </row>
    <row r="53">
      <c r="J53" s="9" t="s">
        <v>154</v>
      </c>
      <c r="K53" s="10">
        <v>1.0</v>
      </c>
    </row>
    <row r="54">
      <c r="J54" s="9" t="s">
        <v>136</v>
      </c>
      <c r="K54" s="10">
        <v>1.0</v>
      </c>
    </row>
    <row r="55">
      <c r="J55" s="9" t="s">
        <v>117</v>
      </c>
      <c r="K55" s="10">
        <v>1.0</v>
      </c>
    </row>
    <row r="56">
      <c r="J56" s="9" t="s">
        <v>85</v>
      </c>
      <c r="K56" s="10">
        <v>4.0</v>
      </c>
    </row>
    <row r="57">
      <c r="J57" s="9" t="s">
        <v>18</v>
      </c>
      <c r="K57" s="10">
        <v>1.0</v>
      </c>
    </row>
  </sheetData>
  <mergeCells count="1">
    <mergeCell ref="A1:I1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310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45949.0</v>
      </c>
    </row>
    <row r="3">
      <c r="A3" s="6" t="s">
        <v>9</v>
      </c>
      <c r="B3" s="7">
        <f>'18.10.25'!H3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'18.10.25'!H4</f>
        <v>9</v>
      </c>
      <c r="C4" s="11"/>
      <c r="D4" s="8">
        <f t="shared" si="1"/>
        <v>9</v>
      </c>
      <c r="E4" s="8">
        <f>IFERROR(VLOOKUP("HUMITA DOÑA FRESIA C/AJI DE GALLINA",J:K,2,FALSE),"0")</f>
        <v>7</v>
      </c>
      <c r="F4" s="12"/>
      <c r="G4" s="12"/>
      <c r="H4" s="8">
        <f t="shared" si="2"/>
        <v>2</v>
      </c>
      <c r="I4" s="7"/>
      <c r="J4" s="9" t="s">
        <v>120</v>
      </c>
      <c r="K4" s="10">
        <v>5.0</v>
      </c>
    </row>
    <row r="5">
      <c r="A5" s="6" t="s">
        <v>13</v>
      </c>
      <c r="B5" s="7">
        <f>'18.10.25'!H5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2</v>
      </c>
      <c r="F5" s="12"/>
      <c r="G5" s="24">
        <v>3.0</v>
      </c>
      <c r="H5" s="8">
        <f t="shared" si="2"/>
        <v>0</v>
      </c>
      <c r="I5" s="11" t="s">
        <v>311</v>
      </c>
      <c r="J5" s="9" t="s">
        <v>10</v>
      </c>
      <c r="K5" s="10">
        <v>5.0</v>
      </c>
    </row>
    <row r="6">
      <c r="A6" s="6" t="s">
        <v>16</v>
      </c>
      <c r="B6" s="7">
        <f>'18.10.25'!H6</f>
        <v>4</v>
      </c>
      <c r="C6" s="11">
        <v>15.0</v>
      </c>
      <c r="D6" s="8">
        <f t="shared" si="1"/>
        <v>19</v>
      </c>
      <c r="E6" s="8">
        <f>IFERROR(VLOOKUP("SANGRECITA C/YUCA",J:K,2,FALSE),"0")</f>
        <v>19</v>
      </c>
      <c r="F6" s="12"/>
      <c r="G6" s="12"/>
      <c r="H6" s="8">
        <f t="shared" si="2"/>
        <v>0</v>
      </c>
      <c r="I6" s="7"/>
      <c r="J6" s="9" t="s">
        <v>12</v>
      </c>
      <c r="K6" s="10">
        <v>10.0</v>
      </c>
    </row>
    <row r="7">
      <c r="A7" s="6" t="s">
        <v>10</v>
      </c>
      <c r="B7" s="7">
        <f>'18.10.25'!H7</f>
        <v>3.5</v>
      </c>
      <c r="C7" s="11">
        <v>5.0</v>
      </c>
      <c r="D7" s="8">
        <f t="shared" si="1"/>
        <v>8.5</v>
      </c>
      <c r="E7" s="8">
        <f>IFERROR(VLOOKUP("HUMITA DOÑA FRESIA C/AJI DE GALLINA", J:K,2, FALSE)/2, 0) + IFERROR(VLOOKUP("AJI DE GALLINA",J:K,2, FALSE), 0)</f>
        <v>8.5</v>
      </c>
      <c r="F7" s="12"/>
      <c r="G7" s="24"/>
      <c r="H7" s="8">
        <f t="shared" si="2"/>
        <v>0</v>
      </c>
      <c r="I7" s="11"/>
      <c r="J7" s="9" t="s">
        <v>85</v>
      </c>
      <c r="K7" s="10">
        <v>6.0</v>
      </c>
    </row>
    <row r="8">
      <c r="A8" s="6" t="s">
        <v>19</v>
      </c>
      <c r="B8" s="7">
        <f>'18.10.25'!H8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24">
        <v>3.0</v>
      </c>
      <c r="H8" s="8">
        <f t="shared" si="2"/>
        <v>0</v>
      </c>
      <c r="I8" s="11" t="s">
        <v>312</v>
      </c>
      <c r="J8" s="9" t="s">
        <v>14</v>
      </c>
      <c r="K8" s="10">
        <v>4.0</v>
      </c>
    </row>
    <row r="9">
      <c r="A9" s="6" t="s">
        <v>21</v>
      </c>
      <c r="B9" s="7">
        <f>'18.10.25'!H9</f>
        <v>6.5</v>
      </c>
      <c r="C9" s="11">
        <v>10.0</v>
      </c>
      <c r="D9" s="8">
        <f t="shared" si="1"/>
        <v>16.5</v>
      </c>
      <c r="E9" s="8">
        <f>IFERROR(VLOOKUP("1/2 PATITA EN FIAMBRE",J:K,2, FALSE)/2, 0) + IFERROR(VLOOKUP("PATITA EN FIAMBRE",J:K, 2, FALSE), 0)</f>
        <v>10.5</v>
      </c>
      <c r="F9" s="12"/>
      <c r="G9" s="24"/>
      <c r="H9" s="8">
        <f t="shared" si="2"/>
        <v>6</v>
      </c>
      <c r="I9" s="11"/>
      <c r="J9" s="9" t="s">
        <v>17</v>
      </c>
      <c r="K9" s="10">
        <v>8.0</v>
      </c>
    </row>
    <row r="10">
      <c r="A10" s="6" t="s">
        <v>23</v>
      </c>
      <c r="B10" s="7">
        <f>'18.10.25'!H10</f>
        <v>4</v>
      </c>
      <c r="C10" s="11">
        <v>2.5</v>
      </c>
      <c r="D10" s="8">
        <f t="shared" si="1"/>
        <v>6.5</v>
      </c>
      <c r="E10" s="8">
        <f>IFERROR(VLOOKUP("CECINAS DE LOMO C/YUCA",J:K,2,FALSE),"0")+IFERROR(VLOOKUP("PIQUEO DOÑA FRESIA",J:K,2,FALSE)/2,0)</f>
        <v>6.5</v>
      </c>
      <c r="F10" s="12"/>
      <c r="G10" s="24"/>
      <c r="H10" s="8">
        <f t="shared" si="2"/>
        <v>0</v>
      </c>
      <c r="I10" s="11"/>
      <c r="J10" s="9" t="s">
        <v>18</v>
      </c>
      <c r="K10" s="10">
        <v>2.0</v>
      </c>
    </row>
    <row r="11">
      <c r="A11" s="6" t="s">
        <v>25</v>
      </c>
      <c r="B11" s="7">
        <f>'18.10.25'!H11</f>
        <v>7</v>
      </c>
      <c r="C11" s="11">
        <v>5.0</v>
      </c>
      <c r="D11" s="8">
        <f t="shared" si="1"/>
        <v>12</v>
      </c>
      <c r="E11" s="18">
        <f>IFERROR(VLOOKUP("CARNE DE CERDO ADOBADA",J:K,2,FALSE),0)</f>
        <v>8</v>
      </c>
      <c r="F11" s="12"/>
      <c r="G11" s="12"/>
      <c r="H11" s="8">
        <f t="shared" si="2"/>
        <v>4</v>
      </c>
      <c r="I11" s="7"/>
      <c r="J11" s="9" t="s">
        <v>20</v>
      </c>
      <c r="K11" s="10">
        <v>16.0</v>
      </c>
    </row>
    <row r="12">
      <c r="A12" s="6" t="s">
        <v>27</v>
      </c>
      <c r="B12" s="7">
        <f>'18.10.25'!H12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121</v>
      </c>
      <c r="K12" s="10">
        <v>2.0</v>
      </c>
    </row>
    <row r="13">
      <c r="A13" s="6" t="s">
        <v>29</v>
      </c>
      <c r="B13" s="7">
        <f>'18.10.25'!H13</f>
        <v>8</v>
      </c>
      <c r="C13" s="11"/>
      <c r="D13" s="19">
        <f t="shared" si="1"/>
        <v>8</v>
      </c>
      <c r="E13" s="8">
        <f t="shared" ref="E13:E14" si="3">IFERROR(VLOOKUP(A13,J:K,2,FALSE),0)</f>
        <v>0</v>
      </c>
      <c r="F13" s="20"/>
      <c r="G13" s="12"/>
      <c r="H13" s="8">
        <f t="shared" si="2"/>
        <v>8</v>
      </c>
      <c r="I13" s="7"/>
      <c r="J13" s="9" t="s">
        <v>22</v>
      </c>
      <c r="K13" s="10">
        <v>7.0</v>
      </c>
    </row>
    <row r="14">
      <c r="A14" s="6" t="s">
        <v>31</v>
      </c>
      <c r="B14" s="7">
        <f>'18.10.25'!H14</f>
        <v>2</v>
      </c>
      <c r="C14" s="11">
        <v>2.0</v>
      </c>
      <c r="D14" s="19">
        <f t="shared" si="1"/>
        <v>4</v>
      </c>
      <c r="E14" s="8">
        <f t="shared" si="3"/>
        <v>1</v>
      </c>
      <c r="F14" s="20"/>
      <c r="G14" s="24">
        <v>2.0</v>
      </c>
      <c r="H14" s="8">
        <f t="shared" si="2"/>
        <v>1</v>
      </c>
      <c r="I14" s="11" t="s">
        <v>283</v>
      </c>
      <c r="J14" s="9" t="s">
        <v>207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313</v>
      </c>
      <c r="K15" s="10">
        <v>1.0</v>
      </c>
    </row>
    <row r="16">
      <c r="A16" s="6" t="s">
        <v>35</v>
      </c>
      <c r="B16" s="7">
        <f>'18.10.25'!H16</f>
        <v>39</v>
      </c>
      <c r="C16" s="24"/>
      <c r="D16" s="25">
        <f t="shared" ref="D16:D24" si="4">B16+C16</f>
        <v>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16</v>
      </c>
      <c r="F16" s="20"/>
      <c r="G16" s="24">
        <v>8.0</v>
      </c>
      <c r="H16" s="8">
        <f t="shared" ref="H16:H20" si="5">D16-E16-F16-G16</f>
        <v>15</v>
      </c>
      <c r="I16" s="11" t="s">
        <v>283</v>
      </c>
      <c r="J16" s="9" t="s">
        <v>24</v>
      </c>
      <c r="K16" s="10">
        <v>9.0</v>
      </c>
    </row>
    <row r="17">
      <c r="A17" s="6" t="s">
        <v>37</v>
      </c>
      <c r="B17" s="7">
        <f>'18.10.25'!H17</f>
        <v>5</v>
      </c>
      <c r="C17" s="24">
        <v>5.0</v>
      </c>
      <c r="D17" s="19">
        <f t="shared" si="4"/>
        <v>10</v>
      </c>
      <c r="E17" s="25">
        <f>IFERROR(VLOOKUP("AJIACO DE CUY(1/2 CUY) C/ARROZ",J:K,2,FALSE),"0")</f>
        <v>10</v>
      </c>
      <c r="F17" s="20"/>
      <c r="G17" s="24"/>
      <c r="H17" s="8">
        <f t="shared" si="5"/>
        <v>0</v>
      </c>
      <c r="I17" s="11"/>
      <c r="J17" s="9" t="s">
        <v>26</v>
      </c>
      <c r="K17" s="10">
        <v>15.0</v>
      </c>
    </row>
    <row r="18">
      <c r="A18" s="6" t="s">
        <v>39</v>
      </c>
      <c r="B18" s="7">
        <f>'18.10.25'!H18</f>
        <v>3</v>
      </c>
      <c r="C18" s="24">
        <v>3.0</v>
      </c>
      <c r="D18" s="19">
        <f t="shared" si="4"/>
        <v>6</v>
      </c>
      <c r="E18" s="25">
        <f>IFERROR(VLOOKUP("ALBONDIGA CON ARROZ",J:K,2,FALSE),"0")</f>
        <v>6</v>
      </c>
      <c r="F18" s="20"/>
      <c r="G18" s="12"/>
      <c r="H18" s="8">
        <f t="shared" si="5"/>
        <v>0</v>
      </c>
      <c r="I18" s="7"/>
      <c r="J18" s="9" t="s">
        <v>28</v>
      </c>
      <c r="K18" s="10">
        <v>8.0</v>
      </c>
    </row>
    <row r="19">
      <c r="A19" s="6" t="s">
        <v>41</v>
      </c>
      <c r="B19" s="7">
        <f>'18.10.25'!H19</f>
        <v>0</v>
      </c>
      <c r="C19" s="24">
        <v>12.0</v>
      </c>
      <c r="D19" s="19">
        <f t="shared" si="4"/>
        <v>12</v>
      </c>
      <c r="E19" s="25">
        <f>IFERROR(VLOOKUP("ARROZ C/PATO DESHUESADO", J:K, 2, FALSE)*2, 0)+IFERROR(VLOOKUP("ARROZ C/PATO",J:K,2,FALSE),"0")</f>
        <v>12</v>
      </c>
      <c r="F19" s="20"/>
      <c r="G19" s="12"/>
      <c r="H19" s="8">
        <f t="shared" si="5"/>
        <v>0</v>
      </c>
      <c r="I19" s="7"/>
      <c r="J19" s="9" t="s">
        <v>108</v>
      </c>
      <c r="K19" s="10">
        <v>5.0</v>
      </c>
    </row>
    <row r="20">
      <c r="A20" s="6" t="s">
        <v>43</v>
      </c>
      <c r="B20" s="7">
        <f>'18.10.25'!H20</f>
        <v>29</v>
      </c>
      <c r="C20" s="24">
        <v>90.0</v>
      </c>
      <c r="D20" s="19">
        <f t="shared" si="4"/>
        <v>119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49</v>
      </c>
      <c r="F20" s="20"/>
      <c r="G20" s="24">
        <v>30.0</v>
      </c>
      <c r="H20" s="8">
        <f t="shared" si="5"/>
        <v>40</v>
      </c>
      <c r="I20" s="11" t="s">
        <v>314</v>
      </c>
      <c r="J20" s="9" t="s">
        <v>137</v>
      </c>
      <c r="K20" s="10">
        <v>1.0</v>
      </c>
    </row>
    <row r="21">
      <c r="A21" s="6" t="s">
        <v>26</v>
      </c>
      <c r="B21" s="7" t="str">
        <f>'18.10.25'!H21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111</v>
      </c>
      <c r="K21" s="10">
        <v>1.0</v>
      </c>
    </row>
    <row r="22">
      <c r="A22" s="6" t="s">
        <v>46</v>
      </c>
      <c r="B22" s="7">
        <f>'18.10.25'!H22</f>
        <v>28</v>
      </c>
      <c r="C22" s="24">
        <v>10.0</v>
      </c>
      <c r="D22" s="19">
        <f t="shared" si="4"/>
        <v>38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32</v>
      </c>
      <c r="F22" s="20"/>
      <c r="G22" s="12"/>
      <c r="H22" s="8">
        <f t="shared" ref="H22:H24" si="6">D22-E22-F22-G22</f>
        <v>6</v>
      </c>
      <c r="I22" s="7"/>
      <c r="J22" s="9" t="s">
        <v>138</v>
      </c>
      <c r="K22" s="10">
        <v>1.0</v>
      </c>
    </row>
    <row r="23">
      <c r="A23" s="6" t="s">
        <v>49</v>
      </c>
      <c r="B23" s="7">
        <f>'18.10.25'!H23</f>
        <v>0</v>
      </c>
      <c r="C23" s="24">
        <v>6.0</v>
      </c>
      <c r="D23" s="19">
        <f t="shared" si="4"/>
        <v>6</v>
      </c>
      <c r="E23" s="25">
        <f>IFERROR(VLOOKUP("PEPIAN DE PAVO",J:K,2,FALSE),"0")+IFERROR(VLOOKUP("PRESA DE PAVA",J:K,2,FALSE),0)+IFERROR(VLOOKUP("SANDWICH DE PAVO",J:K,2,FALSE),0)</f>
        <v>6</v>
      </c>
      <c r="F23" s="20"/>
      <c r="G23" s="12"/>
      <c r="H23" s="8">
        <f t="shared" si="6"/>
        <v>0</v>
      </c>
      <c r="I23" s="7"/>
      <c r="J23" s="9" t="s">
        <v>87</v>
      </c>
      <c r="K23" s="10">
        <v>1.0</v>
      </c>
    </row>
    <row r="24">
      <c r="A24" s="6" t="s">
        <v>51</v>
      </c>
      <c r="B24" s="7">
        <f>'18.10.25'!H24</f>
        <v>2</v>
      </c>
      <c r="C24" s="24">
        <v>5.0</v>
      </c>
      <c r="D24" s="19">
        <f t="shared" si="4"/>
        <v>7</v>
      </c>
      <c r="E24" s="25">
        <f>IFERROR(VLOOKUP("CORVINA GUISADA C/E CHOCLO",J:K,2,FALSE),"0")</f>
        <v>6</v>
      </c>
      <c r="F24" s="20"/>
      <c r="G24" s="24"/>
      <c r="H24" s="8">
        <f t="shared" si="6"/>
        <v>1</v>
      </c>
      <c r="I24" s="11"/>
      <c r="J24" s="9" t="s">
        <v>112</v>
      </c>
      <c r="K24" s="10">
        <v>6.0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32</v>
      </c>
      <c r="K25" s="10">
        <v>9.0</v>
      </c>
    </row>
    <row r="26">
      <c r="A26" s="6" t="s">
        <v>55</v>
      </c>
      <c r="B26" s="7">
        <f>'18.10.25'!H26</f>
        <v>11</v>
      </c>
      <c r="C26" s="28">
        <v>10.0</v>
      </c>
      <c r="D26" s="19">
        <f t="shared" ref="D26:D39" si="7">B26+C26</f>
        <v>21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17.5</v>
      </c>
      <c r="F26" s="12"/>
      <c r="G26" s="12"/>
      <c r="H26" s="8">
        <f t="shared" ref="H26:H38" si="8">D26-E26-F26-G26</f>
        <v>3.5</v>
      </c>
      <c r="I26" s="7"/>
      <c r="J26" s="9" t="s">
        <v>187</v>
      </c>
      <c r="K26" s="10">
        <v>2.0</v>
      </c>
    </row>
    <row r="27">
      <c r="A27" s="6" t="s">
        <v>57</v>
      </c>
      <c r="B27" s="7">
        <f>'18.10.25'!H27</f>
        <v>7</v>
      </c>
      <c r="C27" s="28">
        <v>10.0</v>
      </c>
      <c r="D27" s="19">
        <f t="shared" si="7"/>
        <v>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17</v>
      </c>
      <c r="F27" s="12"/>
      <c r="G27" s="12"/>
      <c r="H27" s="8">
        <f t="shared" si="8"/>
        <v>0</v>
      </c>
      <c r="I27" s="7"/>
      <c r="J27" s="9" t="s">
        <v>125</v>
      </c>
      <c r="K27" s="10">
        <v>1.0</v>
      </c>
    </row>
    <row r="28">
      <c r="A28" s="6" t="s">
        <v>58</v>
      </c>
      <c r="B28" s="7">
        <f>'18.10.25'!H28</f>
        <v>12</v>
      </c>
      <c r="C28" s="28">
        <v>10.0</v>
      </c>
      <c r="D28" s="19">
        <f t="shared" si="7"/>
        <v>22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18</v>
      </c>
      <c r="F28" s="12"/>
      <c r="G28" s="12"/>
      <c r="H28" s="8">
        <f t="shared" si="8"/>
        <v>4</v>
      </c>
      <c r="I28" s="7"/>
      <c r="J28" s="9" t="s">
        <v>89</v>
      </c>
      <c r="K28" s="10">
        <v>1.0</v>
      </c>
    </row>
    <row r="29">
      <c r="A29" s="6" t="s">
        <v>60</v>
      </c>
      <c r="B29" s="7">
        <f>'18.10.25'!H29</f>
        <v>6</v>
      </c>
      <c r="C29" s="28">
        <v>15.0</v>
      </c>
      <c r="D29" s="19">
        <f t="shared" si="7"/>
        <v>21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17</v>
      </c>
      <c r="F29" s="12"/>
      <c r="G29" s="12"/>
      <c r="H29" s="8">
        <f t="shared" si="8"/>
        <v>4</v>
      </c>
      <c r="I29" s="7"/>
      <c r="J29" s="9" t="s">
        <v>180</v>
      </c>
      <c r="K29" s="10">
        <v>3.0</v>
      </c>
    </row>
    <row r="30">
      <c r="A30" s="6" t="s">
        <v>62</v>
      </c>
      <c r="B30" s="7">
        <f>'18.10.25'!H30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238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34</v>
      </c>
      <c r="K31" s="10">
        <v>6.0</v>
      </c>
    </row>
    <row r="32">
      <c r="A32" s="6" t="s">
        <v>66</v>
      </c>
      <c r="B32" s="7">
        <f>'18.10.25'!H32</f>
        <v>3</v>
      </c>
      <c r="C32" s="32">
        <v>20.0</v>
      </c>
      <c r="D32" s="19">
        <f t="shared" si="7"/>
        <v>23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17</v>
      </c>
      <c r="F32" s="12"/>
      <c r="G32" s="12"/>
      <c r="H32" s="8">
        <f t="shared" si="8"/>
        <v>6</v>
      </c>
      <c r="I32" s="7"/>
      <c r="J32" s="9" t="s">
        <v>91</v>
      </c>
      <c r="K32" s="10">
        <v>1.0</v>
      </c>
    </row>
    <row r="33">
      <c r="A33" s="6" t="s">
        <v>68</v>
      </c>
      <c r="B33" s="7">
        <f>'18.10.25'!H33</f>
        <v>5</v>
      </c>
      <c r="C33" s="32"/>
      <c r="D33" s="19">
        <f t="shared" si="7"/>
        <v>5</v>
      </c>
      <c r="E33" s="25">
        <f t="shared" ref="E33:E34" si="9">IFERROR(VLOOKUP("CORVINA SUDADA",J:K,2,FALSE),0)+IFERROR(VLOOKUP("CHUPE DE CORVINA",J:K,2,FALSE),0)</f>
        <v>1</v>
      </c>
      <c r="F33" s="12"/>
      <c r="G33" s="12"/>
      <c r="H33" s="8">
        <f t="shared" si="8"/>
        <v>4</v>
      </c>
      <c r="I33" s="7"/>
      <c r="J33" s="9" t="s">
        <v>31</v>
      </c>
      <c r="K33" s="10">
        <v>1.0</v>
      </c>
    </row>
    <row r="34">
      <c r="A34" s="6" t="s">
        <v>70</v>
      </c>
      <c r="B34" s="7">
        <f>'18.10.25'!H34</f>
        <v>5</v>
      </c>
      <c r="C34" s="32"/>
      <c r="D34" s="19">
        <f t="shared" si="7"/>
        <v>5</v>
      </c>
      <c r="E34" s="25">
        <f t="shared" si="9"/>
        <v>1</v>
      </c>
      <c r="F34" s="33"/>
      <c r="G34" s="34"/>
      <c r="H34" s="8">
        <f t="shared" si="8"/>
        <v>4</v>
      </c>
      <c r="I34" s="7"/>
      <c r="J34" s="9" t="s">
        <v>100</v>
      </c>
      <c r="K34" s="10">
        <v>1.0</v>
      </c>
    </row>
    <row r="35">
      <c r="A35" s="6" t="s">
        <v>72</v>
      </c>
      <c r="B35" s="7">
        <f>'18.10.25'!H35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9" t="s">
        <v>154</v>
      </c>
      <c r="K35" s="10">
        <v>1.0</v>
      </c>
    </row>
    <row r="36">
      <c r="A36" s="46" t="s">
        <v>293</v>
      </c>
      <c r="B36" s="7">
        <f>'18.10.25'!H36</f>
        <v>0</v>
      </c>
      <c r="C36" s="32">
        <v>1.0</v>
      </c>
      <c r="D36" s="19">
        <f t="shared" si="7"/>
        <v>1</v>
      </c>
      <c r="E36" s="25">
        <f>IFERROR(VLOOKUP("CORVINA SUDADA",J:K,2,FALSE),0)+IFERROR(VLOOKUP("CHUPE DE CORVINA",J:K,2,FALSE),0)</f>
        <v>1</v>
      </c>
      <c r="F36" s="36"/>
      <c r="G36" s="12"/>
      <c r="H36" s="8">
        <f t="shared" si="8"/>
        <v>0</v>
      </c>
      <c r="I36" s="7"/>
      <c r="J36" s="9" t="s">
        <v>190</v>
      </c>
      <c r="K36" s="10">
        <v>2.0</v>
      </c>
    </row>
    <row r="37">
      <c r="A37" s="6" t="s">
        <v>74</v>
      </c>
      <c r="B37" s="7">
        <f>'18.10.25'!H37</f>
        <v>2</v>
      </c>
      <c r="C37" s="32">
        <v>10.0</v>
      </c>
      <c r="D37" s="19">
        <f t="shared" si="7"/>
        <v>12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9</v>
      </c>
      <c r="F37" s="20"/>
      <c r="G37" s="20"/>
      <c r="H37" s="8">
        <f t="shared" si="8"/>
        <v>3</v>
      </c>
      <c r="I37" s="7"/>
      <c r="J37" s="9" t="s">
        <v>36</v>
      </c>
      <c r="K37" s="10">
        <v>1.0</v>
      </c>
    </row>
    <row r="38">
      <c r="A38" s="6" t="s">
        <v>76</v>
      </c>
      <c r="B38" s="7">
        <f>'18.10.25'!H38</f>
        <v>11.5</v>
      </c>
      <c r="C38" s="32"/>
      <c r="D38" s="19">
        <f t="shared" si="7"/>
        <v>11.5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8.5</v>
      </c>
      <c r="F38" s="20"/>
      <c r="G38" s="20"/>
      <c r="H38" s="8">
        <f t="shared" si="8"/>
        <v>3</v>
      </c>
      <c r="I38" s="7"/>
      <c r="J38" s="9" t="s">
        <v>176</v>
      </c>
      <c r="K38" s="10">
        <v>2.0</v>
      </c>
    </row>
    <row r="39">
      <c r="A39" s="38" t="s">
        <v>78</v>
      </c>
      <c r="B39" s="7">
        <f>'18.10.25'!H39</f>
        <v>3.5</v>
      </c>
      <c r="C39" s="32">
        <v>10.0</v>
      </c>
      <c r="D39" s="19">
        <f t="shared" si="7"/>
        <v>13.5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3.5</v>
      </c>
      <c r="F39" s="20"/>
      <c r="G39" s="20"/>
      <c r="H39" s="19">
        <f>D39-$E$37-F39-G39</f>
        <v>4.5</v>
      </c>
      <c r="I39" s="7"/>
      <c r="J39" s="9" t="s">
        <v>107</v>
      </c>
      <c r="K39" s="10">
        <v>1.0</v>
      </c>
    </row>
    <row r="40">
      <c r="A40" s="29"/>
      <c r="B40" s="22"/>
      <c r="C40" s="22"/>
      <c r="D40" s="30"/>
      <c r="E40" s="22"/>
      <c r="F40" s="23"/>
      <c r="G40" s="23"/>
      <c r="H40" s="31">
        <f>D40-E40-F40-G40</f>
        <v>0</v>
      </c>
      <c r="I40" s="23"/>
      <c r="J40" s="9" t="s">
        <v>113</v>
      </c>
      <c r="K40" s="10">
        <v>6.0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231</v>
      </c>
      <c r="K41" s="10">
        <v>2.0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127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219</v>
      </c>
      <c r="K43" s="10">
        <v>1.0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191</v>
      </c>
      <c r="K44" s="10">
        <v>3.0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169</v>
      </c>
      <c r="K45" s="10">
        <v>1.0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177</v>
      </c>
      <c r="K46" s="10">
        <v>1.0</v>
      </c>
    </row>
    <row r="47">
      <c r="J47" s="9" t="s">
        <v>40</v>
      </c>
      <c r="K47" s="10">
        <v>14.0</v>
      </c>
    </row>
    <row r="48">
      <c r="J48" s="9" t="s">
        <v>304</v>
      </c>
      <c r="K48" s="10">
        <v>1.0</v>
      </c>
    </row>
    <row r="49">
      <c r="J49" s="9" t="s">
        <v>155</v>
      </c>
      <c r="K49" s="10">
        <v>1.0</v>
      </c>
    </row>
    <row r="50">
      <c r="J50" s="9" t="s">
        <v>179</v>
      </c>
      <c r="K50" s="10">
        <v>7.0</v>
      </c>
    </row>
    <row r="51">
      <c r="J51" s="9" t="s">
        <v>170</v>
      </c>
      <c r="K51" s="10">
        <v>1.0</v>
      </c>
    </row>
    <row r="52">
      <c r="J52" s="9" t="s">
        <v>80</v>
      </c>
      <c r="K52" s="10">
        <v>1.0</v>
      </c>
    </row>
    <row r="53">
      <c r="J53" s="9" t="s">
        <v>44</v>
      </c>
      <c r="K53" s="10">
        <v>4.0</v>
      </c>
    </row>
    <row r="54">
      <c r="J54" s="9" t="s">
        <v>100</v>
      </c>
      <c r="K54" s="10">
        <v>8.0</v>
      </c>
    </row>
    <row r="55">
      <c r="J55" s="9" t="s">
        <v>48</v>
      </c>
      <c r="K55" s="10">
        <v>1.0</v>
      </c>
    </row>
    <row r="56">
      <c r="J56" s="9" t="s">
        <v>202</v>
      </c>
      <c r="K56" s="10">
        <v>1.0</v>
      </c>
    </row>
    <row r="57">
      <c r="J57" s="9" t="s">
        <v>50</v>
      </c>
      <c r="K57" s="10">
        <v>1.0</v>
      </c>
    </row>
    <row r="58">
      <c r="J58" s="9" t="s">
        <v>54</v>
      </c>
      <c r="K58" s="10">
        <v>7.0</v>
      </c>
    </row>
    <row r="59">
      <c r="J59" s="9" t="s">
        <v>52</v>
      </c>
      <c r="K59" s="10">
        <v>1.0</v>
      </c>
    </row>
    <row r="60">
      <c r="J60" s="9" t="s">
        <v>81</v>
      </c>
      <c r="K60" s="10">
        <v>15.0</v>
      </c>
    </row>
    <row r="61">
      <c r="J61" s="9" t="s">
        <v>222</v>
      </c>
      <c r="K61" s="10">
        <v>1.0</v>
      </c>
    </row>
    <row r="62">
      <c r="J62" s="48"/>
      <c r="K62" s="10">
        <v>1.0</v>
      </c>
    </row>
    <row r="63">
      <c r="J63" s="48"/>
      <c r="K63" s="10">
        <v>1.0</v>
      </c>
    </row>
    <row r="64">
      <c r="J64" s="48"/>
      <c r="K64" s="10">
        <v>3.0</v>
      </c>
    </row>
    <row r="65">
      <c r="J65" s="9" t="s">
        <v>239</v>
      </c>
      <c r="K65" s="10">
        <v>1.0</v>
      </c>
    </row>
    <row r="66">
      <c r="J66" s="9" t="s">
        <v>133</v>
      </c>
      <c r="K66" s="10">
        <v>10.0</v>
      </c>
    </row>
    <row r="67">
      <c r="J67" s="9" t="s">
        <v>13</v>
      </c>
      <c r="K67" s="10">
        <v>2.0</v>
      </c>
    </row>
    <row r="68">
      <c r="J68" s="9" t="s">
        <v>59</v>
      </c>
      <c r="K68" s="10">
        <v>8.0</v>
      </c>
    </row>
    <row r="69">
      <c r="J69" s="9" t="s">
        <v>61</v>
      </c>
      <c r="K69" s="10">
        <v>12.0</v>
      </c>
    </row>
    <row r="70">
      <c r="J70" s="9" t="s">
        <v>63</v>
      </c>
      <c r="K70" s="10">
        <v>7.0</v>
      </c>
    </row>
    <row r="71">
      <c r="J71" s="9" t="s">
        <v>65</v>
      </c>
      <c r="K71" s="10">
        <v>6.0</v>
      </c>
    </row>
    <row r="72">
      <c r="J72" s="9" t="s">
        <v>67</v>
      </c>
      <c r="K72" s="10">
        <v>18.0</v>
      </c>
    </row>
    <row r="73">
      <c r="J73" s="9" t="s">
        <v>69</v>
      </c>
      <c r="K73" s="10">
        <v>1.0</v>
      </c>
    </row>
    <row r="74">
      <c r="J74" s="9" t="s">
        <v>134</v>
      </c>
      <c r="K74" s="10">
        <v>1.0</v>
      </c>
    </row>
    <row r="75">
      <c r="J75" s="9" t="s">
        <v>248</v>
      </c>
      <c r="K75" s="10">
        <v>1.0</v>
      </c>
    </row>
    <row r="76">
      <c r="J76" s="9" t="s">
        <v>135</v>
      </c>
      <c r="K76" s="10">
        <v>1.0</v>
      </c>
    </row>
    <row r="77">
      <c r="J77" s="9" t="s">
        <v>258</v>
      </c>
      <c r="K77" s="10">
        <v>1.0</v>
      </c>
    </row>
    <row r="78">
      <c r="J78" s="9" t="s">
        <v>71</v>
      </c>
      <c r="K78" s="10">
        <v>2.0</v>
      </c>
    </row>
    <row r="79">
      <c r="J79" s="9" t="s">
        <v>315</v>
      </c>
      <c r="K79" s="10">
        <v>1.0</v>
      </c>
    </row>
    <row r="80">
      <c r="J80" s="9" t="s">
        <v>103</v>
      </c>
      <c r="K80" s="10">
        <v>1.0</v>
      </c>
    </row>
    <row r="81">
      <c r="J81" s="9" t="s">
        <v>73</v>
      </c>
      <c r="K81" s="10">
        <v>19.0</v>
      </c>
    </row>
    <row r="82">
      <c r="J82" s="48"/>
      <c r="K82" s="10">
        <v>34.0</v>
      </c>
    </row>
    <row r="83">
      <c r="J83" s="9" t="s">
        <v>159</v>
      </c>
      <c r="K83" s="10">
        <v>2.0</v>
      </c>
    </row>
    <row r="84">
      <c r="J84" s="9" t="s">
        <v>75</v>
      </c>
      <c r="K84" s="10">
        <v>4.0</v>
      </c>
    </row>
    <row r="85">
      <c r="J85" s="9" t="s">
        <v>77</v>
      </c>
      <c r="K85" s="10">
        <v>1.0</v>
      </c>
    </row>
    <row r="86">
      <c r="J86" s="9" t="s">
        <v>104</v>
      </c>
      <c r="K86" s="10">
        <v>2.0</v>
      </c>
    </row>
    <row r="87">
      <c r="J87" s="9" t="s">
        <v>162</v>
      </c>
      <c r="K87" s="10">
        <v>2.0</v>
      </c>
    </row>
    <row r="88">
      <c r="J88" s="9" t="s">
        <v>117</v>
      </c>
      <c r="K88" s="10">
        <v>1.0</v>
      </c>
    </row>
    <row r="89">
      <c r="J89" s="9" t="s">
        <v>222</v>
      </c>
      <c r="K89" s="10">
        <v>2.0</v>
      </c>
    </row>
    <row r="90">
      <c r="J90" s="9" t="s">
        <v>79</v>
      </c>
      <c r="K90" s="10">
        <v>1.0</v>
      </c>
    </row>
  </sheetData>
  <mergeCells count="1">
    <mergeCell ref="A1:I1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316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45950.0</v>
      </c>
    </row>
    <row r="3">
      <c r="A3" s="6" t="s">
        <v>9</v>
      </c>
      <c r="B3" s="7">
        <f>'19.10.25'!H3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</v>
      </c>
      <c r="K3" s="10">
        <v>2.0</v>
      </c>
    </row>
    <row r="4">
      <c r="A4" s="6" t="s">
        <v>11</v>
      </c>
      <c r="B4" s="7">
        <f>'19.10.25'!H4</f>
        <v>2</v>
      </c>
      <c r="C4" s="11">
        <v>9.0</v>
      </c>
      <c r="D4" s="8">
        <f t="shared" si="1"/>
        <v>11</v>
      </c>
      <c r="E4" s="8">
        <f>IFERROR(VLOOKUP("HUMITA DOÑA FRESIA C/AJI DE GALLINA",J:K,2,FALSE),"0")</f>
        <v>1</v>
      </c>
      <c r="F4" s="12"/>
      <c r="G4" s="12"/>
      <c r="H4" s="8">
        <f t="shared" si="2"/>
        <v>10</v>
      </c>
      <c r="I4" s="7"/>
      <c r="J4" s="9" t="s">
        <v>20</v>
      </c>
      <c r="K4" s="10">
        <v>4.0</v>
      </c>
    </row>
    <row r="5">
      <c r="A5" s="6" t="s">
        <v>13</v>
      </c>
      <c r="B5" s="7">
        <f>'19.10.25'!H5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26</v>
      </c>
      <c r="K5" s="10">
        <v>7.0</v>
      </c>
    </row>
    <row r="6">
      <c r="A6" s="6" t="s">
        <v>16</v>
      </c>
      <c r="B6" s="7">
        <f>'19.10.25'!H6</f>
        <v>0</v>
      </c>
      <c r="C6" s="11">
        <v>8.0</v>
      </c>
      <c r="D6" s="8">
        <f t="shared" si="1"/>
        <v>8</v>
      </c>
      <c r="E6" s="8">
        <f>IFERROR(VLOOKUP("SANGRECITA C/YUCA",J:K,2,FALSE),"0")</f>
        <v>6</v>
      </c>
      <c r="F6" s="12"/>
      <c r="G6" s="12"/>
      <c r="H6" s="8">
        <f t="shared" si="2"/>
        <v>2</v>
      </c>
      <c r="I6" s="7"/>
      <c r="J6" s="9" t="s">
        <v>111</v>
      </c>
      <c r="K6" s="10">
        <v>2.0</v>
      </c>
    </row>
    <row r="7">
      <c r="A7" s="6" t="s">
        <v>10</v>
      </c>
      <c r="B7" s="7">
        <f>'19.10.25'!H7</f>
        <v>0</v>
      </c>
      <c r="C7" s="11">
        <v>5.5</v>
      </c>
      <c r="D7" s="8">
        <f t="shared" si="1"/>
        <v>5.5</v>
      </c>
      <c r="E7" s="8">
        <f>IFERROR(VLOOKUP("HUMITA DOÑA FRESIA C/AJI DE GALLINA", J:K,2, FALSE)/2, 0) + IFERROR(VLOOKUP("AJI DE GALLINA",J:K,2, FALSE), 0)</f>
        <v>3.5</v>
      </c>
      <c r="F7" s="12"/>
      <c r="G7" s="24"/>
      <c r="H7" s="8">
        <f t="shared" si="2"/>
        <v>2</v>
      </c>
      <c r="I7" s="11"/>
      <c r="J7" s="9" t="s">
        <v>112</v>
      </c>
      <c r="K7" s="10">
        <v>3.0</v>
      </c>
    </row>
    <row r="8">
      <c r="A8" s="6" t="s">
        <v>19</v>
      </c>
      <c r="B8" s="7">
        <f>'19.10.25'!H8</f>
        <v>0</v>
      </c>
      <c r="C8" s="11">
        <v>5.0</v>
      </c>
      <c r="D8" s="8">
        <f t="shared" si="1"/>
        <v>5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4</v>
      </c>
      <c r="I8" s="11"/>
      <c r="J8" s="9" t="s">
        <v>32</v>
      </c>
      <c r="K8" s="10">
        <v>3.0</v>
      </c>
    </row>
    <row r="9">
      <c r="A9" s="6" t="s">
        <v>21</v>
      </c>
      <c r="B9" s="7">
        <f>'19.10.25'!H9</f>
        <v>6</v>
      </c>
      <c r="C9" s="11">
        <v>5.0</v>
      </c>
      <c r="D9" s="8">
        <f t="shared" si="1"/>
        <v>11</v>
      </c>
      <c r="E9" s="8">
        <f>IFERROR(VLOOKUP("1/2 PATITA EN FIAMBRE",J:K,2, FALSE)/2, 0) + IFERROR(VLOOKUP("PATITA EN FIAMBRE",J:K, 2, FALSE), 0)</f>
        <v>1</v>
      </c>
      <c r="F9" s="12"/>
      <c r="G9" s="24"/>
      <c r="H9" s="8">
        <f t="shared" si="2"/>
        <v>10</v>
      </c>
      <c r="I9" s="11"/>
      <c r="J9" s="9" t="s">
        <v>143</v>
      </c>
      <c r="K9" s="10">
        <v>1.0</v>
      </c>
    </row>
    <row r="10">
      <c r="A10" s="6" t="s">
        <v>23</v>
      </c>
      <c r="B10" s="7">
        <f>'19.10.25'!H10</f>
        <v>0</v>
      </c>
      <c r="C10" s="11">
        <v>5.0</v>
      </c>
      <c r="D10" s="8">
        <f t="shared" si="1"/>
        <v>5</v>
      </c>
      <c r="E10" s="8">
        <f>IFERROR(VLOOKUP("CECINAS DE LOMO C/YUCA",J:K,2,FALSE),"0")+IFERROR(VLOOKUP("PIQUEO DOÑA FRESIA",J:K,2,FALSE)/2,0)</f>
        <v>3</v>
      </c>
      <c r="F10" s="12"/>
      <c r="G10" s="24"/>
      <c r="H10" s="8">
        <f t="shared" si="2"/>
        <v>2</v>
      </c>
      <c r="I10" s="11"/>
      <c r="J10" s="9" t="s">
        <v>118</v>
      </c>
      <c r="K10" s="10">
        <v>1.0</v>
      </c>
    </row>
    <row r="11">
      <c r="A11" s="6" t="s">
        <v>25</v>
      </c>
      <c r="B11" s="7">
        <f>'19.10.25'!H11</f>
        <v>4</v>
      </c>
      <c r="C11" s="11">
        <v>5.0</v>
      </c>
      <c r="D11" s="8">
        <f t="shared" si="1"/>
        <v>9</v>
      </c>
      <c r="E11" s="18">
        <f>IFERROR(VLOOKUP("CARNE DE CERDO ADOBADA",J:K,2,FALSE),0)</f>
        <v>1</v>
      </c>
      <c r="F11" s="12"/>
      <c r="G11" s="12"/>
      <c r="H11" s="8">
        <f t="shared" si="2"/>
        <v>8</v>
      </c>
      <c r="I11" s="7"/>
      <c r="J11" s="9" t="s">
        <v>34</v>
      </c>
      <c r="K11" s="10">
        <v>2.0</v>
      </c>
    </row>
    <row r="12">
      <c r="A12" s="6" t="s">
        <v>27</v>
      </c>
      <c r="B12" s="7">
        <f>'19.10.25'!H12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91</v>
      </c>
      <c r="K12" s="10">
        <v>1.0</v>
      </c>
    </row>
    <row r="13">
      <c r="A13" s="6" t="s">
        <v>29</v>
      </c>
      <c r="B13" s="7">
        <f>'19.10.25'!H13</f>
        <v>8</v>
      </c>
      <c r="C13" s="11">
        <v>26.0</v>
      </c>
      <c r="D13" s="19">
        <f t="shared" si="1"/>
        <v>34</v>
      </c>
      <c r="E13" s="8">
        <f t="shared" ref="E13:E14" si="3">IFERROR(VLOOKUP(A13,J:K,2,FALSE),0)</f>
        <v>11</v>
      </c>
      <c r="F13" s="20"/>
      <c r="G13" s="12"/>
      <c r="H13" s="8">
        <f t="shared" si="2"/>
        <v>23</v>
      </c>
      <c r="I13" s="7"/>
      <c r="J13" s="9" t="s">
        <v>192</v>
      </c>
      <c r="K13" s="10">
        <v>1.0</v>
      </c>
    </row>
    <row r="14">
      <c r="A14" s="6" t="s">
        <v>31</v>
      </c>
      <c r="B14" s="7">
        <f>'19.10.25'!H14</f>
        <v>1</v>
      </c>
      <c r="C14" s="11"/>
      <c r="D14" s="19">
        <f t="shared" si="1"/>
        <v>1</v>
      </c>
      <c r="E14" s="8">
        <f t="shared" si="3"/>
        <v>0</v>
      </c>
      <c r="F14" s="20"/>
      <c r="G14" s="24">
        <v>1.0</v>
      </c>
      <c r="H14" s="8">
        <f t="shared" si="2"/>
        <v>0</v>
      </c>
      <c r="I14" s="11" t="s">
        <v>317</v>
      </c>
      <c r="J14" s="9" t="s">
        <v>40</v>
      </c>
      <c r="K14" s="10">
        <v>8.0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44</v>
      </c>
      <c r="K15" s="10">
        <v>2.0</v>
      </c>
    </row>
    <row r="16">
      <c r="A16" s="6" t="s">
        <v>35</v>
      </c>
      <c r="B16" s="7">
        <f>'19.10.25'!H16</f>
        <v>15</v>
      </c>
      <c r="C16" s="24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11</v>
      </c>
      <c r="I16" s="7"/>
      <c r="J16" s="9" t="s">
        <v>45</v>
      </c>
      <c r="K16" s="10">
        <v>1.0</v>
      </c>
    </row>
    <row r="17">
      <c r="A17" s="6" t="s">
        <v>37</v>
      </c>
      <c r="B17" s="7">
        <f>'19.10.25'!H17</f>
        <v>0</v>
      </c>
      <c r="C17" s="24">
        <v>5.0</v>
      </c>
      <c r="D17" s="19">
        <f t="shared" si="4"/>
        <v>5</v>
      </c>
      <c r="E17" s="25">
        <f>IFERROR(VLOOKUP("AJIACO DE CUY(1/2 CUY) C/ARROZ",J:K,2,FALSE),"0")</f>
        <v>2</v>
      </c>
      <c r="F17" s="20"/>
      <c r="G17" s="24"/>
      <c r="H17" s="8">
        <f t="shared" si="5"/>
        <v>3</v>
      </c>
      <c r="I17" s="11"/>
      <c r="J17" s="9" t="s">
        <v>50</v>
      </c>
      <c r="K17" s="10">
        <v>1.0</v>
      </c>
    </row>
    <row r="18">
      <c r="A18" s="6" t="s">
        <v>39</v>
      </c>
      <c r="B18" s="7">
        <f>'19.10.25'!H18</f>
        <v>0</v>
      </c>
      <c r="C18" s="24">
        <v>5.0</v>
      </c>
      <c r="D18" s="19">
        <f t="shared" si="4"/>
        <v>5</v>
      </c>
      <c r="E18" s="25">
        <f>IFERROR(VLOOKUP("ALBONDIGA CON ARROZ",J:K,2,FALSE),"0")</f>
        <v>1</v>
      </c>
      <c r="F18" s="20"/>
      <c r="G18" s="12"/>
      <c r="H18" s="8">
        <f t="shared" si="5"/>
        <v>4</v>
      </c>
      <c r="I18" s="7"/>
      <c r="J18" s="9" t="s">
        <v>54</v>
      </c>
      <c r="K18" s="10">
        <v>3.0</v>
      </c>
    </row>
    <row r="19">
      <c r="A19" s="6" t="s">
        <v>41</v>
      </c>
      <c r="B19" s="7">
        <f>'19.10.25'!H19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0</v>
      </c>
      <c r="F19" s="20"/>
      <c r="G19" s="24">
        <v>10.0</v>
      </c>
      <c r="H19" s="8">
        <f t="shared" si="5"/>
        <v>0</v>
      </c>
      <c r="I19" s="11" t="s">
        <v>318</v>
      </c>
      <c r="J19" s="9" t="s">
        <v>24</v>
      </c>
      <c r="K19" s="10">
        <v>2.0</v>
      </c>
    </row>
    <row r="20">
      <c r="A20" s="6" t="s">
        <v>43</v>
      </c>
      <c r="B20" s="7">
        <f>'19.10.25'!H20</f>
        <v>40</v>
      </c>
      <c r="C20" s="24">
        <v>25.0</v>
      </c>
      <c r="D20" s="19">
        <f t="shared" si="4"/>
        <v>65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22</v>
      </c>
      <c r="F20" s="20"/>
      <c r="G20" s="12"/>
      <c r="H20" s="8">
        <f t="shared" si="5"/>
        <v>43</v>
      </c>
      <c r="I20" s="7"/>
      <c r="J20" s="9" t="s">
        <v>28</v>
      </c>
      <c r="K20" s="10">
        <v>1.0</v>
      </c>
    </row>
    <row r="21">
      <c r="A21" s="6" t="s">
        <v>26</v>
      </c>
      <c r="B21" s="7" t="str">
        <f>'19.10.25'!H21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273</v>
      </c>
      <c r="K21" s="10">
        <v>1.0</v>
      </c>
    </row>
    <row r="22">
      <c r="A22" s="6" t="s">
        <v>46</v>
      </c>
      <c r="B22" s="7">
        <f>'19.10.25'!H22</f>
        <v>6</v>
      </c>
      <c r="C22" s="24">
        <v>20.0</v>
      </c>
      <c r="D22" s="19">
        <f t="shared" si="4"/>
        <v>26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26</v>
      </c>
      <c r="I22" s="7"/>
      <c r="J22" s="9" t="s">
        <v>294</v>
      </c>
      <c r="K22" s="10">
        <v>1.0</v>
      </c>
    </row>
    <row r="23">
      <c r="A23" s="6" t="s">
        <v>49</v>
      </c>
      <c r="B23" s="7">
        <f>'19.10.25'!H23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158</v>
      </c>
      <c r="K23" s="10">
        <v>1.0</v>
      </c>
    </row>
    <row r="24">
      <c r="A24" s="6" t="s">
        <v>51</v>
      </c>
      <c r="B24" s="7">
        <f>'19.10.25'!H24</f>
        <v>1</v>
      </c>
      <c r="C24" s="24">
        <v>6.0</v>
      </c>
      <c r="D24" s="19">
        <f t="shared" si="4"/>
        <v>7</v>
      </c>
      <c r="E24" s="25">
        <f>IFERROR(VLOOKUP("CORVINA GUISADA C/E CHOCLO",J:K,2,FALSE),"0")</f>
        <v>2</v>
      </c>
      <c r="F24" s="20"/>
      <c r="G24" s="24"/>
      <c r="H24" s="8">
        <f t="shared" si="6"/>
        <v>5</v>
      </c>
      <c r="I24" s="11"/>
      <c r="J24" s="9" t="s">
        <v>73</v>
      </c>
      <c r="K24" s="10">
        <v>6.0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29</v>
      </c>
      <c r="K25" s="10">
        <v>11.0</v>
      </c>
    </row>
    <row r="26">
      <c r="A26" s="6" t="s">
        <v>55</v>
      </c>
      <c r="B26" s="7">
        <f>'19.10.25'!H26</f>
        <v>3.5</v>
      </c>
      <c r="C26" s="28">
        <v>5.0</v>
      </c>
      <c r="D26" s="19">
        <f t="shared" ref="D26:D40" si="7">B26+C26</f>
        <v>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12"/>
      <c r="G26" s="12"/>
      <c r="H26" s="8">
        <f t="shared" ref="H26:H35" si="8">D26-E26-F26-G26</f>
        <v>1.5</v>
      </c>
      <c r="I26" s="7"/>
      <c r="J26" s="9" t="s">
        <v>75</v>
      </c>
      <c r="K26" s="10">
        <v>3.0</v>
      </c>
    </row>
    <row r="27">
      <c r="A27" s="6" t="s">
        <v>57</v>
      </c>
      <c r="B27" s="7">
        <f>'19.10.25'!H27</f>
        <v>0</v>
      </c>
      <c r="C27" s="28">
        <v>10.0</v>
      </c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12"/>
      <c r="H27" s="8">
        <f t="shared" si="8"/>
        <v>2</v>
      </c>
      <c r="I27" s="7"/>
      <c r="J27" s="9" t="s">
        <v>259</v>
      </c>
      <c r="K27" s="10">
        <v>1.0</v>
      </c>
    </row>
    <row r="28">
      <c r="A28" s="6" t="s">
        <v>58</v>
      </c>
      <c r="B28" s="7">
        <f>'19.10.25'!H28</f>
        <v>4</v>
      </c>
      <c r="C28" s="28"/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3</v>
      </c>
      <c r="I28" s="7"/>
      <c r="J28" s="9" t="s">
        <v>117</v>
      </c>
      <c r="K28" s="10">
        <v>1.0</v>
      </c>
    </row>
    <row r="29">
      <c r="A29" s="6" t="s">
        <v>60</v>
      </c>
      <c r="B29" s="7">
        <f>'19.10.25'!H29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0</v>
      </c>
      <c r="I29" s="7"/>
      <c r="J29" s="9" t="s">
        <v>73</v>
      </c>
      <c r="K29" s="10">
        <v>5.0</v>
      </c>
    </row>
    <row r="30">
      <c r="A30" s="6" t="s">
        <v>62</v>
      </c>
      <c r="B30" s="7">
        <f>'19.10.25'!H30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85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'19.10.25'!H32</f>
        <v>6</v>
      </c>
      <c r="C32" s="32">
        <v>15.0</v>
      </c>
      <c r="D32" s="19">
        <f t="shared" si="7"/>
        <v>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8</v>
      </c>
      <c r="F32" s="12"/>
      <c r="G32" s="12"/>
      <c r="H32" s="8">
        <f t="shared" si="8"/>
        <v>13</v>
      </c>
      <c r="I32" s="7"/>
      <c r="J32" s="9" t="s">
        <v>59</v>
      </c>
      <c r="K32" s="10">
        <v>1.0</v>
      </c>
    </row>
    <row r="33">
      <c r="A33" s="6" t="s">
        <v>68</v>
      </c>
      <c r="B33" s="7">
        <f>'19.10.25'!H33</f>
        <v>4</v>
      </c>
      <c r="C33" s="32"/>
      <c r="D33" s="19">
        <f t="shared" si="7"/>
        <v>4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3</v>
      </c>
      <c r="I33" s="7"/>
      <c r="J33" s="9" t="s">
        <v>77</v>
      </c>
      <c r="K33" s="10">
        <v>1.0</v>
      </c>
    </row>
    <row r="34">
      <c r="A34" s="6" t="s">
        <v>70</v>
      </c>
      <c r="B34" s="7">
        <f>'19.10.25'!H34</f>
        <v>4</v>
      </c>
      <c r="C34" s="32"/>
      <c r="D34" s="19">
        <f t="shared" si="7"/>
        <v>4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3</v>
      </c>
      <c r="I34" s="7"/>
      <c r="J34" s="9" t="s">
        <v>79</v>
      </c>
      <c r="K34" s="10">
        <v>1.0</v>
      </c>
    </row>
    <row r="35">
      <c r="A35" s="6" t="s">
        <v>72</v>
      </c>
      <c r="B35" s="7">
        <f>'19.10.25'!H35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9" t="s">
        <v>10</v>
      </c>
      <c r="K35" s="10">
        <v>3.0</v>
      </c>
    </row>
    <row r="36">
      <c r="A36" s="46" t="s">
        <v>293</v>
      </c>
      <c r="B36" s="7">
        <f>'19.10.25'!H36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/>
      <c r="I36" s="7"/>
      <c r="J36" s="9" t="s">
        <v>207</v>
      </c>
      <c r="K36" s="10">
        <v>2.0</v>
      </c>
    </row>
    <row r="37">
      <c r="A37" s="6" t="s">
        <v>74</v>
      </c>
      <c r="B37" s="7">
        <f>'19.10.25'!H37</f>
        <v>3</v>
      </c>
      <c r="C37" s="32"/>
      <c r="D37" s="19">
        <f t="shared" si="7"/>
        <v>3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19">
        <f t="shared" ref="H37:H39" si="9">D37-$E$37-F37-G37</f>
        <v>3</v>
      </c>
      <c r="I37" s="7"/>
      <c r="J37" s="9" t="s">
        <v>179</v>
      </c>
      <c r="K37" s="10">
        <v>1.0</v>
      </c>
    </row>
    <row r="38">
      <c r="A38" s="6" t="s">
        <v>76</v>
      </c>
      <c r="B38" s="7">
        <f>'19.10.25'!H38</f>
        <v>3</v>
      </c>
      <c r="C38" s="32"/>
      <c r="D38" s="19">
        <f t="shared" si="7"/>
        <v>3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si="9"/>
        <v>3</v>
      </c>
      <c r="I38" s="7"/>
      <c r="J38" s="9" t="s">
        <v>48</v>
      </c>
      <c r="K38" s="10">
        <v>1.0</v>
      </c>
    </row>
    <row r="39">
      <c r="A39" s="38" t="s">
        <v>78</v>
      </c>
      <c r="B39" s="7">
        <f>'19.10.25'!H39</f>
        <v>4.5</v>
      </c>
      <c r="C39" s="32"/>
      <c r="D39" s="19">
        <f t="shared" si="7"/>
        <v>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4.5</v>
      </c>
      <c r="I39" s="7"/>
      <c r="J39" s="9" t="s">
        <v>81</v>
      </c>
      <c r="K39" s="10">
        <v>1.0</v>
      </c>
    </row>
    <row r="40">
      <c r="A40" s="29"/>
      <c r="B40" s="22"/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9" t="s">
        <v>133</v>
      </c>
      <c r="K40" s="10">
        <v>1.0</v>
      </c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  <c r="J41" s="9" t="s">
        <v>159</v>
      </c>
      <c r="K41" s="10">
        <v>1.0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259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</row>
  </sheetData>
  <mergeCells count="1">
    <mergeCell ref="A1:I1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319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45951.0</v>
      </c>
    </row>
    <row r="3">
      <c r="A3" s="6" t="s">
        <v>9</v>
      </c>
      <c r="B3" s="7">
        <f>'20.10.25'!H3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'20.10.25'!H4</f>
        <v>10</v>
      </c>
      <c r="C4" s="11"/>
      <c r="D4" s="8">
        <f t="shared" si="1"/>
        <v>10</v>
      </c>
      <c r="E4" s="8">
        <f>IFERROR(VLOOKUP("HUMITA DOÑA FRESIA C/AJI DE GALLINA",J:K,2,FALSE),"0")</f>
        <v>5</v>
      </c>
      <c r="F4" s="12"/>
      <c r="G4" s="12"/>
      <c r="H4" s="8">
        <f t="shared" si="2"/>
        <v>5</v>
      </c>
      <c r="I4" s="7"/>
      <c r="J4" s="9" t="s">
        <v>120</v>
      </c>
      <c r="K4" s="10">
        <v>2.0</v>
      </c>
    </row>
    <row r="5">
      <c r="A5" s="6" t="s">
        <v>13</v>
      </c>
      <c r="B5" s="7">
        <f>'20.10.25'!H5</f>
        <v>5</v>
      </c>
      <c r="C5" s="11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10</v>
      </c>
      <c r="K5" s="10">
        <v>4.0</v>
      </c>
    </row>
    <row r="6">
      <c r="A6" s="6" t="s">
        <v>16</v>
      </c>
      <c r="B6" s="7">
        <f>'20.10.25'!H6</f>
        <v>2</v>
      </c>
      <c r="C6" s="11">
        <v>10.0</v>
      </c>
      <c r="D6" s="8">
        <f t="shared" si="1"/>
        <v>12</v>
      </c>
      <c r="E6" s="8">
        <f>IFERROR(VLOOKUP("SANGRECITA C/YUCA",J:K,2,FALSE),"0")</f>
        <v>4</v>
      </c>
      <c r="F6" s="12"/>
      <c r="G6" s="12"/>
      <c r="H6" s="8">
        <f t="shared" si="2"/>
        <v>8</v>
      </c>
      <c r="I6" s="7"/>
      <c r="J6" s="9" t="s">
        <v>12</v>
      </c>
      <c r="K6" s="10">
        <v>2.0</v>
      </c>
    </row>
    <row r="7">
      <c r="A7" s="6" t="s">
        <v>10</v>
      </c>
      <c r="B7" s="7">
        <f>'20.10.25'!H7</f>
        <v>2</v>
      </c>
      <c r="C7" s="11">
        <v>6.0</v>
      </c>
      <c r="D7" s="8">
        <f t="shared" si="1"/>
        <v>8</v>
      </c>
      <c r="E7" s="8">
        <f>IFERROR(VLOOKUP("HUMITA DOÑA FRESIA C/AJI DE GALLINA", J:K,2, FALSE)/2, 0) + IFERROR(VLOOKUP("AJI DE GALLINA",J:K,2, FALSE), 0)</f>
        <v>6.5</v>
      </c>
      <c r="F7" s="12"/>
      <c r="G7" s="24"/>
      <c r="H7" s="8">
        <f t="shared" si="2"/>
        <v>1.5</v>
      </c>
      <c r="I7" s="11"/>
      <c r="J7" s="9" t="s">
        <v>85</v>
      </c>
      <c r="K7" s="10">
        <v>3.0</v>
      </c>
    </row>
    <row r="8">
      <c r="A8" s="6" t="s">
        <v>19</v>
      </c>
      <c r="B8" s="7">
        <f>'20.10.25'!H8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4</v>
      </c>
      <c r="I8" s="11"/>
      <c r="J8" s="9" t="s">
        <v>17</v>
      </c>
      <c r="K8" s="10">
        <v>4.0</v>
      </c>
    </row>
    <row r="9">
      <c r="A9" s="6" t="s">
        <v>21</v>
      </c>
      <c r="B9" s="7">
        <f>'20.10.25'!H9</f>
        <v>10</v>
      </c>
      <c r="C9" s="11"/>
      <c r="D9" s="8">
        <f t="shared" si="1"/>
        <v>10</v>
      </c>
      <c r="E9" s="8">
        <f>IFERROR(VLOOKUP("1/2 PATITA EN FIAMBRE",J:K,2, FALSE)/2, 0) + IFERROR(VLOOKUP("PATITA EN FIAMBRE",J:K, 2, FALSE), 0)</f>
        <v>2</v>
      </c>
      <c r="F9" s="12"/>
      <c r="G9" s="24">
        <v>5.0</v>
      </c>
      <c r="H9" s="8">
        <f t="shared" si="2"/>
        <v>3</v>
      </c>
      <c r="I9" s="11" t="s">
        <v>283</v>
      </c>
      <c r="J9" s="9" t="s">
        <v>18</v>
      </c>
      <c r="K9" s="10">
        <v>1.0</v>
      </c>
    </row>
    <row r="10">
      <c r="A10" s="6" t="s">
        <v>23</v>
      </c>
      <c r="B10" s="7">
        <f>'20.10.25'!H10</f>
        <v>2</v>
      </c>
      <c r="C10" s="11"/>
      <c r="D10" s="8">
        <f t="shared" si="1"/>
        <v>2</v>
      </c>
      <c r="E10" s="8">
        <f>IFERROR(VLOOKUP("CECINAS DE LOMO C/YUCA",J:K,2,FALSE),"0")+IFERROR(VLOOKUP("PIQUEO DOÑA FRESIA",J:K,2,FALSE)/2,0)</f>
        <v>2</v>
      </c>
      <c r="F10" s="12"/>
      <c r="G10" s="24"/>
      <c r="H10" s="8">
        <f t="shared" si="2"/>
        <v>0</v>
      </c>
      <c r="I10" s="11"/>
      <c r="J10" s="9" t="s">
        <v>24</v>
      </c>
      <c r="K10" s="10">
        <v>8.0</v>
      </c>
    </row>
    <row r="11">
      <c r="A11" s="6" t="s">
        <v>25</v>
      </c>
      <c r="B11" s="7">
        <f>'20.10.25'!H11</f>
        <v>8</v>
      </c>
      <c r="C11" s="11"/>
      <c r="D11" s="8">
        <f t="shared" si="1"/>
        <v>8</v>
      </c>
      <c r="E11" s="18">
        <f>IFERROR(VLOOKUP("CARNE DE CERDO ADOBADA",J:K,2,FALSE),0)</f>
        <v>1</v>
      </c>
      <c r="F11" s="12"/>
      <c r="G11" s="12"/>
      <c r="H11" s="8">
        <f t="shared" si="2"/>
        <v>7</v>
      </c>
      <c r="I11" s="7"/>
      <c r="J11" s="9" t="s">
        <v>26</v>
      </c>
      <c r="K11" s="10">
        <v>6.0</v>
      </c>
    </row>
    <row r="12">
      <c r="A12" s="6" t="s">
        <v>27</v>
      </c>
      <c r="B12" s="7">
        <f>'20.10.25'!H12</f>
        <v>0</v>
      </c>
      <c r="C12" s="11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112</v>
      </c>
      <c r="K12" s="10">
        <v>2.0</v>
      </c>
    </row>
    <row r="13">
      <c r="A13" s="6" t="s">
        <v>29</v>
      </c>
      <c r="B13" s="7">
        <f>'20.10.25'!H13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320</v>
      </c>
      <c r="K13" s="10">
        <v>1.0</v>
      </c>
    </row>
    <row r="14">
      <c r="A14" s="6" t="s">
        <v>31</v>
      </c>
      <c r="B14" s="7">
        <f>'20.10.25'!H14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90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1.0</v>
      </c>
    </row>
    <row r="16">
      <c r="A16" s="6" t="s">
        <v>35</v>
      </c>
      <c r="B16" s="7">
        <f>'20.10.25'!H16</f>
        <v>11</v>
      </c>
      <c r="C16" s="24"/>
      <c r="D16" s="25">
        <f t="shared" ref="D16:D24" si="4">B16+C16</f>
        <v>11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11</v>
      </c>
      <c r="I16" s="7"/>
      <c r="J16" s="9" t="s">
        <v>92</v>
      </c>
      <c r="K16" s="10">
        <v>1.0</v>
      </c>
    </row>
    <row r="17">
      <c r="A17" s="6" t="s">
        <v>37</v>
      </c>
      <c r="B17" s="7">
        <f>'20.10.25'!H17</f>
        <v>3</v>
      </c>
      <c r="C17" s="24">
        <v>2.0</v>
      </c>
      <c r="D17" s="19">
        <f t="shared" si="4"/>
        <v>5</v>
      </c>
      <c r="E17" s="25">
        <f>IFERROR(VLOOKUP("AJIACO DE CUY(1/2 CUY) C/ARROZ",J:K,2,FALSE),"0")</f>
        <v>2</v>
      </c>
      <c r="F17" s="20"/>
      <c r="G17" s="24"/>
      <c r="H17" s="8">
        <f t="shared" si="5"/>
        <v>3</v>
      </c>
      <c r="I17" s="11"/>
      <c r="J17" s="9" t="s">
        <v>219</v>
      </c>
      <c r="K17" s="10">
        <v>2.0</v>
      </c>
    </row>
    <row r="18">
      <c r="A18" s="6" t="s">
        <v>39</v>
      </c>
      <c r="B18" s="7">
        <f>'20.10.25'!H18</f>
        <v>4</v>
      </c>
      <c r="C18" s="24"/>
      <c r="D18" s="19">
        <f t="shared" si="4"/>
        <v>4</v>
      </c>
      <c r="E18" s="25">
        <f>IFERROR(VLOOKUP("ALBONDIGA CON ARROZ",J:K,2,FALSE),"0")</f>
        <v>3</v>
      </c>
      <c r="F18" s="20"/>
      <c r="G18" s="12"/>
      <c r="H18" s="8">
        <f t="shared" si="5"/>
        <v>1</v>
      </c>
      <c r="I18" s="7"/>
      <c r="J18" s="9" t="s">
        <v>40</v>
      </c>
      <c r="K18" s="10">
        <v>3.0</v>
      </c>
    </row>
    <row r="19">
      <c r="A19" s="6" t="s">
        <v>41</v>
      </c>
      <c r="B19" s="7">
        <f>'20.10.25'!H19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6</v>
      </c>
      <c r="F19" s="20"/>
      <c r="G19" s="24">
        <v>4.0</v>
      </c>
      <c r="H19" s="8">
        <f t="shared" si="5"/>
        <v>0</v>
      </c>
      <c r="I19" s="11" t="s">
        <v>251</v>
      </c>
      <c r="J19" s="9" t="s">
        <v>179</v>
      </c>
      <c r="K19" s="10">
        <v>5.0</v>
      </c>
    </row>
    <row r="20">
      <c r="A20" s="6" t="s">
        <v>43</v>
      </c>
      <c r="B20" s="7">
        <f>'20.10.25'!H20</f>
        <v>43</v>
      </c>
      <c r="C20" s="24">
        <v>10.0</v>
      </c>
      <c r="D20" s="19">
        <f t="shared" si="4"/>
        <v>53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12"/>
      <c r="H20" s="8">
        <f t="shared" si="5"/>
        <v>27</v>
      </c>
      <c r="I20" s="7"/>
      <c r="J20" s="9" t="s">
        <v>100</v>
      </c>
      <c r="K20" s="10">
        <v>1.0</v>
      </c>
    </row>
    <row r="21">
      <c r="A21" s="6" t="s">
        <v>26</v>
      </c>
      <c r="B21" s="7" t="str">
        <f>'20.10.25'!H21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52</v>
      </c>
      <c r="K21" s="10">
        <v>2.0</v>
      </c>
    </row>
    <row r="22">
      <c r="A22" s="6" t="s">
        <v>46</v>
      </c>
      <c r="B22" s="7">
        <f>'20.10.25'!H22</f>
        <v>26</v>
      </c>
      <c r="C22" s="24"/>
      <c r="D22" s="19">
        <f t="shared" si="4"/>
        <v>26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24">
        <v>9.0</v>
      </c>
      <c r="H22" s="8">
        <f t="shared" ref="H22:H24" si="6">D22-E22-F22-G22</f>
        <v>11</v>
      </c>
      <c r="I22" s="11" t="s">
        <v>283</v>
      </c>
      <c r="J22" s="9" t="s">
        <v>54</v>
      </c>
      <c r="K22" s="10">
        <v>8.0</v>
      </c>
    </row>
    <row r="23">
      <c r="A23" s="6" t="s">
        <v>49</v>
      </c>
      <c r="B23" s="7">
        <f>'20.10.25'!H23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81</v>
      </c>
      <c r="K23" s="10">
        <v>1.0</v>
      </c>
    </row>
    <row r="24">
      <c r="A24" s="6" t="s">
        <v>51</v>
      </c>
      <c r="B24" s="7">
        <f>'20.10.25'!H24</f>
        <v>5</v>
      </c>
      <c r="C24" s="24"/>
      <c r="D24" s="19">
        <f t="shared" si="4"/>
        <v>5</v>
      </c>
      <c r="E24" s="25">
        <f>IFERROR(VLOOKUP("CORVINA GUISADA C/E CHOCLO",J:K,2,FALSE),"0")</f>
        <v>1</v>
      </c>
      <c r="F24" s="20"/>
      <c r="G24" s="24">
        <v>2.0</v>
      </c>
      <c r="H24" s="8">
        <f t="shared" si="6"/>
        <v>2</v>
      </c>
      <c r="I24" s="11" t="s">
        <v>283</v>
      </c>
      <c r="J24" s="9" t="s">
        <v>28</v>
      </c>
      <c r="K24" s="10">
        <v>1.0</v>
      </c>
    </row>
    <row r="25">
      <c r="A25" s="21" t="s">
        <v>53</v>
      </c>
      <c r="B25" s="44"/>
      <c r="C25" s="44"/>
      <c r="D25" s="22"/>
      <c r="E25" s="22"/>
      <c r="F25" s="22"/>
      <c r="G25" s="23"/>
      <c r="H25" s="23"/>
      <c r="I25" s="23"/>
      <c r="J25" s="9" t="s">
        <v>133</v>
      </c>
      <c r="K25" s="10">
        <v>3.0</v>
      </c>
    </row>
    <row r="26">
      <c r="A26" s="6" t="s">
        <v>55</v>
      </c>
      <c r="B26" s="7">
        <f>'20.10.25'!H26</f>
        <v>1.5</v>
      </c>
      <c r="C26" s="28">
        <v>10.0</v>
      </c>
      <c r="D26" s="19">
        <f t="shared" ref="D26:D35" si="7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10</v>
      </c>
      <c r="F26" s="12"/>
      <c r="G26" s="12"/>
      <c r="H26" s="8">
        <f t="shared" ref="H26:H35" si="8">D26-E26-F26-G26</f>
        <v>1.5</v>
      </c>
      <c r="I26" s="7"/>
      <c r="J26" s="9" t="s">
        <v>63</v>
      </c>
      <c r="K26" s="10">
        <v>3.0</v>
      </c>
    </row>
    <row r="27">
      <c r="A27" s="6" t="s">
        <v>57</v>
      </c>
      <c r="B27" s="7">
        <f>'20.10.25'!H27</f>
        <v>2</v>
      </c>
      <c r="C27" s="28">
        <v>5.0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3</v>
      </c>
      <c r="I27" s="7"/>
      <c r="J27" s="9" t="s">
        <v>321</v>
      </c>
      <c r="K27" s="10">
        <v>1.0</v>
      </c>
    </row>
    <row r="28">
      <c r="A28" s="6" t="s">
        <v>58</v>
      </c>
      <c r="B28" s="7">
        <f>'20.10.25'!H28</f>
        <v>3</v>
      </c>
      <c r="C28" s="28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2</v>
      </c>
      <c r="I28" s="7"/>
      <c r="J28" s="9" t="s">
        <v>322</v>
      </c>
      <c r="K28" s="10">
        <v>1.0</v>
      </c>
    </row>
    <row r="29">
      <c r="A29" s="6" t="s">
        <v>60</v>
      </c>
      <c r="B29" s="7">
        <f>'20.10.25'!H29</f>
        <v>0</v>
      </c>
      <c r="C29" s="28">
        <v>5.0</v>
      </c>
      <c r="D29" s="19">
        <f t="shared" si="7"/>
        <v>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3</v>
      </c>
      <c r="I29" s="7"/>
      <c r="J29" s="9" t="s">
        <v>73</v>
      </c>
      <c r="K29" s="10">
        <v>4.0</v>
      </c>
    </row>
    <row r="30">
      <c r="A30" s="6" t="s">
        <v>62</v>
      </c>
      <c r="B30" s="7">
        <f>'20.10.25'!H30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79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32</v>
      </c>
      <c r="K31" s="10">
        <v>1.0</v>
      </c>
    </row>
    <row r="32">
      <c r="A32" s="6" t="s">
        <v>66</v>
      </c>
      <c r="B32" s="7">
        <f>'20.10.25'!H32</f>
        <v>13</v>
      </c>
      <c r="C32" s="32">
        <v>12.0</v>
      </c>
      <c r="D32" s="19">
        <f t="shared" si="7"/>
        <v>25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</v>
      </c>
      <c r="F32" s="12"/>
      <c r="G32" s="12"/>
      <c r="H32" s="8">
        <f t="shared" si="8"/>
        <v>21</v>
      </c>
      <c r="I32" s="7"/>
      <c r="J32" s="9" t="s">
        <v>187</v>
      </c>
      <c r="K32" s="10">
        <v>1.0</v>
      </c>
    </row>
    <row r="33">
      <c r="A33" s="6" t="s">
        <v>68</v>
      </c>
      <c r="B33" s="7">
        <f>'20.10.25'!H33</f>
        <v>3</v>
      </c>
      <c r="C33" s="32">
        <v>5.0</v>
      </c>
      <c r="D33" s="19">
        <f t="shared" si="7"/>
        <v>8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7</v>
      </c>
      <c r="I33" s="7"/>
      <c r="J33" s="9" t="s">
        <v>44</v>
      </c>
      <c r="K33" s="10">
        <v>1.0</v>
      </c>
    </row>
    <row r="34">
      <c r="A34" s="6" t="s">
        <v>70</v>
      </c>
      <c r="B34" s="7">
        <f>'20.10.25'!H34</f>
        <v>3</v>
      </c>
      <c r="C34" s="32"/>
      <c r="D34" s="19">
        <f t="shared" si="7"/>
        <v>3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3</v>
      </c>
      <c r="I34" s="7"/>
      <c r="J34" s="9" t="s">
        <v>101</v>
      </c>
      <c r="K34" s="10">
        <v>1.0</v>
      </c>
    </row>
    <row r="35">
      <c r="A35" s="6" t="s">
        <v>72</v>
      </c>
      <c r="B35" s="7">
        <f>'20.10.25'!H35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59</v>
      </c>
      <c r="K35" s="10">
        <v>1.0</v>
      </c>
    </row>
    <row r="36">
      <c r="A36" s="46" t="s">
        <v>293</v>
      </c>
      <c r="B36" s="7" t="str">
        <f>'20.10.25'!H36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135</v>
      </c>
      <c r="K36" s="10">
        <v>1.0</v>
      </c>
    </row>
    <row r="37">
      <c r="A37" s="6" t="s">
        <v>74</v>
      </c>
      <c r="B37" s="7">
        <f>'20.10.25'!H37</f>
        <v>3</v>
      </c>
      <c r="C37" s="32">
        <v>10.0</v>
      </c>
      <c r="D37" s="19">
        <f t="shared" ref="D37:D39" si="9">B37+C37</f>
        <v>13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7" s="20"/>
      <c r="G37" s="20"/>
      <c r="H37" s="19">
        <f t="shared" ref="H37:H39" si="10">D37-$E$37-F37-G37</f>
        <v>12</v>
      </c>
      <c r="I37" s="7"/>
      <c r="J37" s="9" t="s">
        <v>323</v>
      </c>
      <c r="K37" s="10">
        <v>1.0</v>
      </c>
    </row>
    <row r="38">
      <c r="A38" s="6" t="s">
        <v>76</v>
      </c>
      <c r="B38" s="7">
        <f>'20.10.25'!H38</f>
        <v>3</v>
      </c>
      <c r="C38" s="32"/>
      <c r="D38" s="19">
        <f t="shared" si="9"/>
        <v>3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0.5</v>
      </c>
      <c r="F38" s="20"/>
      <c r="G38" s="20"/>
      <c r="H38" s="19">
        <f t="shared" si="10"/>
        <v>2</v>
      </c>
      <c r="I38" s="7"/>
      <c r="J38" s="9" t="s">
        <v>75</v>
      </c>
      <c r="K38" s="10">
        <v>3.0</v>
      </c>
    </row>
    <row r="39">
      <c r="A39" s="38" t="s">
        <v>78</v>
      </c>
      <c r="B39" s="7">
        <f>'20.10.25'!H39</f>
        <v>4.5</v>
      </c>
      <c r="C39" s="32">
        <v>6.0</v>
      </c>
      <c r="D39" s="19">
        <f t="shared" si="9"/>
        <v>10.5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9.5</v>
      </c>
      <c r="I39" s="7"/>
    </row>
    <row r="40">
      <c r="A40" s="29"/>
      <c r="B40" s="22"/>
      <c r="C40" s="22"/>
      <c r="D40" s="22"/>
      <c r="E40" s="22"/>
      <c r="F40" s="23"/>
      <c r="G40" s="23"/>
      <c r="H40" s="31">
        <f>D40-E40-F40-G40</f>
        <v>0</v>
      </c>
      <c r="I40" s="23"/>
    </row>
    <row r="41">
      <c r="A41" s="6"/>
      <c r="B41" s="7" t="str">
        <f>'09.10.25'!H40</f>
        <v/>
      </c>
      <c r="C41" s="35"/>
      <c r="D41" s="19"/>
      <c r="E41" s="25"/>
      <c r="F41" s="12"/>
      <c r="G41" s="12"/>
      <c r="H41" s="8"/>
      <c r="I41" s="7"/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</row>
  </sheetData>
  <mergeCells count="1">
    <mergeCell ref="A1:I1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324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45952.0</v>
      </c>
    </row>
    <row r="3">
      <c r="A3" s="6" t="s">
        <v>9</v>
      </c>
      <c r="B3" s="7">
        <f>'21.10.25'!H3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3.0</v>
      </c>
    </row>
    <row r="4">
      <c r="A4" s="6" t="s">
        <v>11</v>
      </c>
      <c r="B4" s="7">
        <f>'21.10.25'!H4</f>
        <v>5</v>
      </c>
      <c r="C4" s="11"/>
      <c r="D4" s="8">
        <f t="shared" si="1"/>
        <v>5</v>
      </c>
      <c r="E4" s="8">
        <f>IFERROR(VLOOKUP("HUMITA DOÑA FRESIA C/AJI DE GALLINA",J:K,2,FALSE),"0")</f>
        <v>1</v>
      </c>
      <c r="F4" s="12"/>
      <c r="G4" s="12"/>
      <c r="H4" s="8">
        <f t="shared" si="2"/>
        <v>4</v>
      </c>
      <c r="I4" s="7"/>
      <c r="J4" s="9" t="s">
        <v>10</v>
      </c>
      <c r="K4" s="10">
        <v>3.0</v>
      </c>
    </row>
    <row r="5">
      <c r="A5" s="6" t="s">
        <v>13</v>
      </c>
      <c r="B5" s="7">
        <f>'21.10.25'!H5</f>
        <v>5</v>
      </c>
      <c r="C5" s="11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85</v>
      </c>
      <c r="K5" s="10">
        <v>2.0</v>
      </c>
    </row>
    <row r="6">
      <c r="A6" s="6" t="s">
        <v>16</v>
      </c>
      <c r="B6" s="7">
        <f>'21.10.25'!H6</f>
        <v>8</v>
      </c>
      <c r="C6" s="11"/>
      <c r="D6" s="8">
        <f t="shared" si="1"/>
        <v>8</v>
      </c>
      <c r="E6" s="8">
        <f>IFERROR(VLOOKUP("SANGRECITA C/YUCA",J:K,2,FALSE),"0")</f>
        <v>2</v>
      </c>
      <c r="F6" s="12"/>
      <c r="G6" s="12"/>
      <c r="H6" s="8">
        <f t="shared" si="2"/>
        <v>6</v>
      </c>
      <c r="I6" s="7"/>
      <c r="J6" s="9" t="s">
        <v>14</v>
      </c>
      <c r="K6" s="10">
        <v>1.0</v>
      </c>
    </row>
    <row r="7">
      <c r="A7" s="6" t="s">
        <v>10</v>
      </c>
      <c r="B7" s="7">
        <f>'21.10.25'!H7</f>
        <v>1.5</v>
      </c>
      <c r="C7" s="11"/>
      <c r="D7" s="8">
        <f t="shared" si="1"/>
        <v>1.5</v>
      </c>
      <c r="E7" s="8">
        <f>IFERROR(VLOOKUP("HUMITA DOÑA FRESIA C/AJI DE GALLINA", J:K,2, FALSE)/2, 0) + IFERROR(VLOOKUP("AJI DE GALLINA",J:K,2, FALSE), 0)</f>
        <v>3.5</v>
      </c>
      <c r="F7" s="12"/>
      <c r="G7" s="24"/>
      <c r="H7" s="8">
        <f t="shared" si="2"/>
        <v>-2</v>
      </c>
      <c r="I7" s="11"/>
      <c r="J7" s="9" t="s">
        <v>18</v>
      </c>
      <c r="K7" s="10">
        <v>6.0</v>
      </c>
    </row>
    <row r="8">
      <c r="A8" s="6" t="s">
        <v>19</v>
      </c>
      <c r="B8" s="7">
        <f>'21.10.25'!H8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4</v>
      </c>
      <c r="I8" s="11"/>
      <c r="J8" s="9" t="s">
        <v>20</v>
      </c>
      <c r="K8" s="10">
        <v>4.0</v>
      </c>
    </row>
    <row r="9">
      <c r="A9" s="6" t="s">
        <v>21</v>
      </c>
      <c r="B9" s="7">
        <f>'21.10.25'!H9</f>
        <v>3</v>
      </c>
      <c r="C9" s="11"/>
      <c r="D9" s="8">
        <f t="shared" si="1"/>
        <v>3</v>
      </c>
      <c r="E9" s="8">
        <f>IFERROR(VLOOKUP("1/2 PATITA EN FIAMBRE",J:K,2, FALSE)/2, 0) + IFERROR(VLOOKUP("PATITA EN FIAMBRE",J:K, 2, FALSE), 0)</f>
        <v>1.5</v>
      </c>
      <c r="F9" s="12"/>
      <c r="G9" s="24"/>
      <c r="H9" s="8">
        <f t="shared" si="2"/>
        <v>1.5</v>
      </c>
      <c r="I9" s="11"/>
      <c r="J9" s="9" t="s">
        <v>24</v>
      </c>
      <c r="K9" s="10">
        <v>4.0</v>
      </c>
    </row>
    <row r="10">
      <c r="A10" s="6" t="s">
        <v>23</v>
      </c>
      <c r="B10" s="7">
        <f>'21.10.25'!H10</f>
        <v>0</v>
      </c>
      <c r="C10" s="11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0</v>
      </c>
      <c r="I10" s="11"/>
      <c r="J10" s="9" t="s">
        <v>26</v>
      </c>
      <c r="K10" s="10">
        <v>3.0</v>
      </c>
    </row>
    <row r="11">
      <c r="A11" s="6" t="s">
        <v>25</v>
      </c>
      <c r="B11" s="7">
        <f>'21.10.25'!H11</f>
        <v>7</v>
      </c>
      <c r="C11" s="11"/>
      <c r="D11" s="8">
        <f t="shared" si="1"/>
        <v>7</v>
      </c>
      <c r="E11" s="18">
        <f>IFERROR(VLOOKUP("CARNE DE CERDO ADOBADA",J:K,2,FALSE),0)</f>
        <v>1</v>
      </c>
      <c r="F11" s="12"/>
      <c r="G11" s="12"/>
      <c r="H11" s="8">
        <f t="shared" si="2"/>
        <v>6</v>
      </c>
      <c r="I11" s="7"/>
      <c r="J11" s="9" t="s">
        <v>28</v>
      </c>
      <c r="K11" s="10">
        <v>1.0</v>
      </c>
    </row>
    <row r="12">
      <c r="A12" s="6" t="s">
        <v>27</v>
      </c>
      <c r="B12" s="7">
        <f>'21.10.25'!H12</f>
        <v>0</v>
      </c>
      <c r="C12" s="11"/>
      <c r="D12" s="8">
        <f t="shared" si="1"/>
        <v>0</v>
      </c>
      <c r="E12" s="8">
        <f>IFERROR(VLOOKUP("SANCOCHADO 450g.",J:K,2,FALSE),0)</f>
        <v>2</v>
      </c>
      <c r="F12" s="12"/>
      <c r="G12" s="12"/>
      <c r="H12" s="8">
        <f t="shared" si="2"/>
        <v>-2</v>
      </c>
      <c r="I12" s="7"/>
      <c r="J12" s="9" t="s">
        <v>30</v>
      </c>
      <c r="K12" s="10">
        <v>1.0</v>
      </c>
    </row>
    <row r="13">
      <c r="A13" s="6" t="s">
        <v>29</v>
      </c>
      <c r="B13" s="7">
        <f>'21.10.25'!H13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142</v>
      </c>
      <c r="K13" s="10">
        <v>3.0</v>
      </c>
    </row>
    <row r="14">
      <c r="A14" s="6" t="s">
        <v>31</v>
      </c>
      <c r="B14" s="7">
        <f>'21.10.25'!H14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166</v>
      </c>
      <c r="K14" s="10">
        <v>1.0</v>
      </c>
    </row>
    <row r="15">
      <c r="A15" s="21" t="s">
        <v>33</v>
      </c>
      <c r="B15" s="7" t="str">
        <f>'21.10.25'!H15</f>
        <v/>
      </c>
      <c r="C15" s="22"/>
      <c r="D15" s="22"/>
      <c r="E15" s="22"/>
      <c r="F15" s="22"/>
      <c r="G15" s="23"/>
      <c r="H15" s="23"/>
      <c r="I15" s="23"/>
      <c r="J15" s="9" t="s">
        <v>92</v>
      </c>
      <c r="K15" s="10">
        <v>1.0</v>
      </c>
    </row>
    <row r="16">
      <c r="A16" s="6" t="s">
        <v>35</v>
      </c>
      <c r="B16" s="7">
        <f>'21.10.25'!H16</f>
        <v>11</v>
      </c>
      <c r="C16" s="24"/>
      <c r="D16" s="25">
        <f t="shared" ref="D16:D24" si="4">B16+C16</f>
        <v>11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7</v>
      </c>
      <c r="I16" s="7"/>
      <c r="J16" s="9" t="s">
        <v>40</v>
      </c>
      <c r="K16" s="10">
        <v>3.0</v>
      </c>
    </row>
    <row r="17">
      <c r="A17" s="6" t="s">
        <v>37</v>
      </c>
      <c r="B17" s="7">
        <f>'21.10.25'!H17</f>
        <v>3</v>
      </c>
      <c r="C17" s="24"/>
      <c r="D17" s="19">
        <f t="shared" si="4"/>
        <v>3</v>
      </c>
      <c r="E17" s="25" t="str">
        <f>IFERROR(VLOOKUP("AJIACO DE CUY(1/2 CUY) C/ARROZ",J:K,2,FALSE),"0")</f>
        <v>0</v>
      </c>
      <c r="F17" s="20"/>
      <c r="G17" s="24"/>
      <c r="H17" s="8">
        <f t="shared" si="5"/>
        <v>3</v>
      </c>
      <c r="I17" s="11"/>
      <c r="J17" s="9" t="s">
        <v>179</v>
      </c>
      <c r="K17" s="10">
        <v>1.0</v>
      </c>
    </row>
    <row r="18">
      <c r="A18" s="6" t="s">
        <v>39</v>
      </c>
      <c r="B18" s="7">
        <f>'21.10.25'!H18</f>
        <v>1</v>
      </c>
      <c r="C18" s="24"/>
      <c r="D18" s="19">
        <f t="shared" si="4"/>
        <v>1</v>
      </c>
      <c r="E18" s="25">
        <f>IFERROR(VLOOKUP("ALBONDIGA CON ARROZ",J:K,2,FALSE),"0")</f>
        <v>2</v>
      </c>
      <c r="F18" s="20"/>
      <c r="G18" s="12"/>
      <c r="H18" s="8">
        <f t="shared" si="5"/>
        <v>-1</v>
      </c>
      <c r="I18" s="7"/>
      <c r="J18" s="9" t="s">
        <v>100</v>
      </c>
      <c r="K18" s="10">
        <v>1.0</v>
      </c>
    </row>
    <row r="19">
      <c r="A19" s="6" t="s">
        <v>41</v>
      </c>
      <c r="B19" s="7">
        <f>'21.10.25'!H19</f>
        <v>0</v>
      </c>
      <c r="C19" s="24"/>
      <c r="D19" s="19">
        <f t="shared" si="4"/>
        <v>0</v>
      </c>
      <c r="E19" s="25">
        <f>IFERROR(VLOOKUP("ARROZ C/PATO DESHUESADO", J:K, 2, FALSE)*2, 0)+IFERROR(VLOOKUP("ARROZ C/PATO",J:K,2,FALSE),"0")</f>
        <v>12</v>
      </c>
      <c r="F19" s="20"/>
      <c r="G19" s="12"/>
      <c r="H19" s="8">
        <f t="shared" si="5"/>
        <v>-12</v>
      </c>
      <c r="I19" s="7"/>
      <c r="J19" s="9" t="s">
        <v>40</v>
      </c>
      <c r="K19" s="10">
        <v>1.0</v>
      </c>
    </row>
    <row r="20">
      <c r="A20" s="6" t="s">
        <v>43</v>
      </c>
      <c r="B20" s="7">
        <f>'21.10.25'!H20</f>
        <v>27</v>
      </c>
      <c r="C20" s="24"/>
      <c r="D20" s="19">
        <f t="shared" si="4"/>
        <v>27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12</v>
      </c>
      <c r="F20" s="20"/>
      <c r="G20" s="12"/>
      <c r="H20" s="8">
        <f t="shared" si="5"/>
        <v>15</v>
      </c>
      <c r="I20" s="7"/>
      <c r="J20" s="9" t="s">
        <v>133</v>
      </c>
      <c r="K20" s="10">
        <v>2.0</v>
      </c>
    </row>
    <row r="21">
      <c r="A21" s="6" t="s">
        <v>26</v>
      </c>
      <c r="B21" s="7" t="str">
        <f>'21.10.25'!H21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61</v>
      </c>
      <c r="K21" s="10">
        <v>2.0</v>
      </c>
    </row>
    <row r="22">
      <c r="A22" s="6" t="s">
        <v>46</v>
      </c>
      <c r="B22" s="7">
        <f>'21.10.25'!H22</f>
        <v>11</v>
      </c>
      <c r="C22" s="24"/>
      <c r="D22" s="19">
        <f t="shared" si="4"/>
        <v>11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</v>
      </c>
      <c r="F22" s="20"/>
      <c r="G22" s="12"/>
      <c r="H22" s="8">
        <f t="shared" ref="H22:H24" si="6">D22-E22-F22-G22</f>
        <v>7</v>
      </c>
      <c r="I22" s="7"/>
      <c r="J22" s="9" t="s">
        <v>65</v>
      </c>
      <c r="K22" s="10">
        <v>2.0</v>
      </c>
    </row>
    <row r="23">
      <c r="A23" s="6" t="s">
        <v>49</v>
      </c>
      <c r="B23" s="7">
        <f>'21.10.25'!H23</f>
        <v>0</v>
      </c>
      <c r="C23" s="24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-2</v>
      </c>
      <c r="I23" s="7"/>
      <c r="J23" s="9" t="s">
        <v>150</v>
      </c>
      <c r="K23" s="10">
        <v>2.0</v>
      </c>
    </row>
    <row r="24">
      <c r="A24" s="6" t="s">
        <v>51</v>
      </c>
      <c r="B24" s="7">
        <f>'21.10.25'!H24</f>
        <v>2</v>
      </c>
      <c r="C24" s="24"/>
      <c r="D24" s="19">
        <f t="shared" si="4"/>
        <v>2</v>
      </c>
      <c r="E24" s="25" t="str">
        <f>IFERROR(VLOOKUP("CORVINA GUISADA C/E CHOCLO",J:K,2,FALSE),"0")</f>
        <v>0</v>
      </c>
      <c r="F24" s="20"/>
      <c r="G24" s="24"/>
      <c r="H24" s="8">
        <f t="shared" si="6"/>
        <v>2</v>
      </c>
      <c r="I24" s="11"/>
      <c r="J24" s="9" t="s">
        <v>73</v>
      </c>
      <c r="K24" s="10">
        <v>2.0</v>
      </c>
    </row>
    <row r="25">
      <c r="A25" s="21" t="s">
        <v>53</v>
      </c>
      <c r="B25" s="7" t="str">
        <f>'21.10.25'!H25</f>
        <v/>
      </c>
      <c r="C25" s="44"/>
      <c r="D25" s="22"/>
      <c r="E25" s="22"/>
      <c r="F25" s="22"/>
      <c r="G25" s="23"/>
      <c r="H25" s="23"/>
      <c r="I25" s="23"/>
      <c r="J25" s="9" t="s">
        <v>75</v>
      </c>
      <c r="K25" s="10">
        <v>1.0</v>
      </c>
    </row>
    <row r="26">
      <c r="A26" s="6" t="s">
        <v>55</v>
      </c>
      <c r="B26" s="7">
        <f>'21.10.25'!H26</f>
        <v>1.5</v>
      </c>
      <c r="C26" s="28"/>
      <c r="D26" s="19">
        <f t="shared" ref="D26:D35" si="7">B26+C26</f>
        <v>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1.5</v>
      </c>
      <c r="I26" s="7"/>
      <c r="J26" s="9" t="s">
        <v>79</v>
      </c>
      <c r="K26" s="10">
        <v>1.0</v>
      </c>
    </row>
    <row r="27">
      <c r="A27" s="6" t="s">
        <v>57</v>
      </c>
      <c r="B27" s="7">
        <f>'21.10.25'!H27</f>
        <v>3</v>
      </c>
      <c r="C27" s="28"/>
      <c r="D27" s="19">
        <f t="shared" si="7"/>
        <v>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-1</v>
      </c>
      <c r="I27" s="7"/>
      <c r="J27" s="9" t="s">
        <v>119</v>
      </c>
      <c r="K27" s="10">
        <v>1.0</v>
      </c>
    </row>
    <row r="28">
      <c r="A28" s="6" t="s">
        <v>58</v>
      </c>
      <c r="B28" s="7">
        <f>'21.10.25'!H28</f>
        <v>2</v>
      </c>
      <c r="C28" s="28"/>
      <c r="D28" s="19">
        <f t="shared" si="7"/>
        <v>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2</v>
      </c>
      <c r="I28" s="7"/>
      <c r="J28" s="9" t="s">
        <v>108</v>
      </c>
      <c r="K28" s="10">
        <v>1.0</v>
      </c>
    </row>
    <row r="29">
      <c r="A29" s="6" t="s">
        <v>60</v>
      </c>
      <c r="B29" s="7">
        <f>'21.10.25'!H29</f>
        <v>3</v>
      </c>
      <c r="C29" s="28"/>
      <c r="D29" s="19">
        <f t="shared" si="7"/>
        <v>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3</v>
      </c>
      <c r="I29" s="7"/>
      <c r="J29" s="9" t="s">
        <v>180</v>
      </c>
      <c r="K29" s="10">
        <v>1.0</v>
      </c>
    </row>
    <row r="30">
      <c r="A30" s="6" t="s">
        <v>62</v>
      </c>
      <c r="B30" s="7">
        <f>'21.10.25'!H30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91</v>
      </c>
      <c r="K30" s="10">
        <v>1.0</v>
      </c>
    </row>
    <row r="31">
      <c r="A31" s="29" t="s">
        <v>64</v>
      </c>
      <c r="B31" s="7">
        <f>'21.10.25'!H31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44</v>
      </c>
      <c r="K31" s="10">
        <v>1.0</v>
      </c>
    </row>
    <row r="32">
      <c r="A32" s="6" t="s">
        <v>66</v>
      </c>
      <c r="B32" s="7">
        <f>'21.10.25'!H32</f>
        <v>21</v>
      </c>
      <c r="C32" s="32"/>
      <c r="D32" s="19">
        <f t="shared" si="7"/>
        <v>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</v>
      </c>
      <c r="F32" s="12"/>
      <c r="G32" s="12"/>
      <c r="H32" s="8">
        <f t="shared" si="8"/>
        <v>20</v>
      </c>
      <c r="I32" s="7"/>
      <c r="J32" s="9" t="s">
        <v>63</v>
      </c>
      <c r="K32" s="10">
        <v>1.0</v>
      </c>
    </row>
    <row r="33">
      <c r="A33" s="6" t="s">
        <v>68</v>
      </c>
      <c r="B33" s="7">
        <f>'21.10.25'!H33</f>
        <v>7</v>
      </c>
      <c r="C33" s="32"/>
      <c r="D33" s="19">
        <f t="shared" si="7"/>
        <v>7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6</v>
      </c>
      <c r="I33" s="7"/>
    </row>
    <row r="34">
      <c r="A34" s="6" t="s">
        <v>70</v>
      </c>
      <c r="B34" s="7">
        <f>'21.10.25'!H34</f>
        <v>3</v>
      </c>
      <c r="C34" s="32"/>
      <c r="D34" s="19">
        <f t="shared" si="7"/>
        <v>3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3</v>
      </c>
      <c r="I34" s="7"/>
    </row>
    <row r="35">
      <c r="A35" s="6" t="s">
        <v>72</v>
      </c>
      <c r="B35" s="7">
        <f>'21.10.25'!H35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</row>
    <row r="36">
      <c r="A36" s="46" t="s">
        <v>293</v>
      </c>
      <c r="B36" s="7" t="str">
        <f>'21.10.25'!H36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</row>
    <row r="37">
      <c r="A37" s="6" t="s">
        <v>74</v>
      </c>
      <c r="B37" s="7">
        <f>'21.10.25'!H37</f>
        <v>12</v>
      </c>
      <c r="C37" s="32"/>
      <c r="D37" s="19">
        <f t="shared" ref="D37:D40" si="9">B37+C37</f>
        <v>12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7" s="20"/>
      <c r="G37" s="20"/>
      <c r="H37" s="19">
        <f t="shared" ref="H37:H39" si="10">D37-$E$37-F37-G37</f>
        <v>11</v>
      </c>
      <c r="I37" s="7"/>
    </row>
    <row r="38">
      <c r="A38" s="6" t="s">
        <v>76</v>
      </c>
      <c r="B38" s="7">
        <f>'21.10.25'!H38</f>
        <v>2</v>
      </c>
      <c r="C38" s="32"/>
      <c r="D38" s="19">
        <f t="shared" si="9"/>
        <v>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1.5</v>
      </c>
      <c r="F38" s="20"/>
      <c r="G38" s="20"/>
      <c r="H38" s="19">
        <f t="shared" si="10"/>
        <v>1</v>
      </c>
      <c r="I38" s="7"/>
    </row>
    <row r="39">
      <c r="A39" s="38" t="s">
        <v>78</v>
      </c>
      <c r="B39" s="7">
        <f>'21.10.25'!H39</f>
        <v>9.5</v>
      </c>
      <c r="C39" s="32"/>
      <c r="D39" s="19">
        <f t="shared" si="9"/>
        <v>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8.5</v>
      </c>
      <c r="I39" s="7"/>
    </row>
    <row r="40">
      <c r="A40" s="29"/>
      <c r="B40" s="7">
        <f>'21.10.25'!H40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</row>
    <row r="41">
      <c r="A41" s="6"/>
      <c r="B41" s="7" t="str">
        <f>'21.10.25'!H41</f>
        <v/>
      </c>
      <c r="C41" s="35"/>
      <c r="D41" s="19"/>
      <c r="E41" s="25"/>
      <c r="F41" s="12"/>
      <c r="G41" s="12"/>
      <c r="H41" s="8"/>
      <c r="I41" s="7"/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</row>
  </sheetData>
  <mergeCells count="1">
    <mergeCell ref="A1:I1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325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'22.10.25'!H3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2.0</v>
      </c>
    </row>
    <row r="4">
      <c r="A4" s="6" t="s">
        <v>11</v>
      </c>
      <c r="B4" s="7">
        <f>'22.10.25'!H4</f>
        <v>4</v>
      </c>
      <c r="C4" s="11"/>
      <c r="D4" s="8">
        <f t="shared" si="1"/>
        <v>4</v>
      </c>
      <c r="E4" s="8">
        <f>IFERROR(VLOOKUP("HUMITA DOÑA FRESIA C/AJI DE GALLINA",J:K,2,FALSE),"0")</f>
        <v>2</v>
      </c>
      <c r="F4" s="12"/>
      <c r="G4" s="12"/>
      <c r="H4" s="8">
        <f t="shared" si="2"/>
        <v>2</v>
      </c>
      <c r="I4" s="7"/>
      <c r="J4" s="9" t="s">
        <v>10</v>
      </c>
      <c r="K4" s="10">
        <v>2.0</v>
      </c>
    </row>
    <row r="5">
      <c r="A5" s="6" t="s">
        <v>13</v>
      </c>
      <c r="B5" s="7">
        <f>'22.10.25'!H5</f>
        <v>5</v>
      </c>
      <c r="C5" s="11"/>
      <c r="D5" s="8">
        <f t="shared" si="1"/>
        <v>5</v>
      </c>
      <c r="E5" s="8">
        <f>IFERROR(VLOOKUP(A$5,J:K,2,FALSE),0)+IFERROR(VLOOKUP("PIQUEO PERUANISIMO",J:K,2,FALSE),0)</f>
        <v>5</v>
      </c>
      <c r="F5" s="12"/>
      <c r="G5" s="24"/>
      <c r="H5" s="8">
        <f t="shared" si="2"/>
        <v>0</v>
      </c>
      <c r="I5" s="11"/>
      <c r="J5" s="9" t="s">
        <v>12</v>
      </c>
      <c r="K5" s="10">
        <v>1.0</v>
      </c>
    </row>
    <row r="6">
      <c r="A6" s="6" t="s">
        <v>16</v>
      </c>
      <c r="B6" s="7">
        <f>'22.10.25'!H6</f>
        <v>6</v>
      </c>
      <c r="C6" s="11"/>
      <c r="D6" s="8">
        <f t="shared" si="1"/>
        <v>6</v>
      </c>
      <c r="E6" s="8">
        <f>IFERROR(VLOOKUP("SANGRECITA C/YUCA",J:K,2,FALSE),"0")</f>
        <v>5</v>
      </c>
      <c r="F6" s="12"/>
      <c r="G6" s="12"/>
      <c r="H6" s="8">
        <f t="shared" si="2"/>
        <v>1</v>
      </c>
      <c r="I6" s="7"/>
      <c r="J6" s="9" t="s">
        <v>85</v>
      </c>
      <c r="K6" s="10">
        <v>3.0</v>
      </c>
    </row>
    <row r="7">
      <c r="A7" s="6" t="s">
        <v>10</v>
      </c>
      <c r="B7" s="7">
        <f>'22.10.25'!H7</f>
        <v>-2</v>
      </c>
      <c r="C7" s="11"/>
      <c r="D7" s="8">
        <f t="shared" si="1"/>
        <v>-2</v>
      </c>
      <c r="E7" s="8">
        <f>IFERROR(VLOOKUP("HUMITA DOÑA FRESIA C/AJI DE GALLINA", J:K,2, FALSE)/2, 0) + IFERROR(VLOOKUP("AJI DE GALLINA",J:K,2, FALSE), 0)</f>
        <v>3</v>
      </c>
      <c r="F7" s="12"/>
      <c r="G7" s="24"/>
      <c r="H7" s="8">
        <f t="shared" si="2"/>
        <v>-5</v>
      </c>
      <c r="I7" s="11"/>
      <c r="J7" s="9" t="s">
        <v>14</v>
      </c>
      <c r="K7" s="10">
        <v>3.0</v>
      </c>
    </row>
    <row r="8">
      <c r="A8" s="6" t="s">
        <v>19</v>
      </c>
      <c r="B8" s="7">
        <f>'22.10.25'!H8</f>
        <v>4</v>
      </c>
      <c r="C8" s="11"/>
      <c r="D8" s="8">
        <f t="shared" si="1"/>
        <v>4</v>
      </c>
      <c r="E8" s="8">
        <f>IFERROR(VLOOKUP("MOLLEJITAS GUISADAS",J:K,2,FALSE),"0")+IFERROR(VLOOKUP("PIQUEO DOÑA FRESIA",J:K,2,FALSE),0)</f>
        <v>2</v>
      </c>
      <c r="F8" s="12"/>
      <c r="G8" s="24"/>
      <c r="H8" s="8">
        <f t="shared" si="2"/>
        <v>2</v>
      </c>
      <c r="I8" s="11"/>
      <c r="J8" s="9" t="s">
        <v>17</v>
      </c>
      <c r="K8" s="10">
        <v>1.0</v>
      </c>
    </row>
    <row r="9">
      <c r="A9" s="6" t="s">
        <v>21</v>
      </c>
      <c r="B9" s="7">
        <f>'22.10.25'!H9</f>
        <v>1.5</v>
      </c>
      <c r="C9" s="11"/>
      <c r="D9" s="8">
        <f t="shared" si="1"/>
        <v>1.5</v>
      </c>
      <c r="E9" s="8">
        <f>IFERROR(VLOOKUP("1/2 PATITA EN FIAMBRE",J:K,2, FALSE)/2, 0) + IFERROR(VLOOKUP("PATITA EN FIAMBRE",J:K, 2, FALSE), 0)</f>
        <v>2.5</v>
      </c>
      <c r="F9" s="12"/>
      <c r="G9" s="24"/>
      <c r="H9" s="8">
        <f t="shared" si="2"/>
        <v>-1</v>
      </c>
      <c r="I9" s="11"/>
      <c r="J9" s="9" t="s">
        <v>18</v>
      </c>
      <c r="K9" s="10">
        <v>1.0</v>
      </c>
    </row>
    <row r="10">
      <c r="A10" s="6" t="s">
        <v>23</v>
      </c>
      <c r="B10" s="7">
        <f>'22.10.25'!H10</f>
        <v>0</v>
      </c>
      <c r="C10" s="11"/>
      <c r="D10" s="8">
        <f t="shared" si="1"/>
        <v>0</v>
      </c>
      <c r="E10" s="8">
        <f>IFERROR(VLOOKUP("CECINAS DE LOMO C/YUCA",J:K,2,FALSE),"0")+IFERROR(VLOOKUP("PIQUEO DOÑA FRESIA",J:K,2,FALSE)/2,0)</f>
        <v>2</v>
      </c>
      <c r="F10" s="12"/>
      <c r="G10" s="24"/>
      <c r="H10" s="8">
        <f t="shared" si="2"/>
        <v>-2</v>
      </c>
      <c r="I10" s="11"/>
      <c r="J10" s="9" t="s">
        <v>20</v>
      </c>
      <c r="K10" s="10">
        <v>5.0</v>
      </c>
    </row>
    <row r="11">
      <c r="A11" s="6" t="s">
        <v>25</v>
      </c>
      <c r="B11" s="7">
        <f>'22.10.25'!H11</f>
        <v>6</v>
      </c>
      <c r="C11" s="11"/>
      <c r="D11" s="8">
        <f t="shared" si="1"/>
        <v>6</v>
      </c>
      <c r="E11" s="18">
        <f>IFERROR(VLOOKUP("CARNE DE CERDO ADOBADA",J:K,2,FALSE),0)</f>
        <v>1</v>
      </c>
      <c r="F11" s="12"/>
      <c r="G11" s="12"/>
      <c r="H11" s="8">
        <f t="shared" si="2"/>
        <v>5</v>
      </c>
      <c r="I11" s="7"/>
      <c r="J11" s="9" t="s">
        <v>22</v>
      </c>
      <c r="K11" s="10">
        <v>4.0</v>
      </c>
    </row>
    <row r="12">
      <c r="A12" s="6" t="s">
        <v>27</v>
      </c>
      <c r="B12" s="7">
        <f>'22.10.25'!H12</f>
        <v>-2</v>
      </c>
      <c r="C12" s="11"/>
      <c r="D12" s="8">
        <f t="shared" si="1"/>
        <v>-2</v>
      </c>
      <c r="E12" s="8">
        <f>IFERROR(VLOOKUP("SANCOCHADO 450g.",J:K,2,FALSE),0)</f>
        <v>4</v>
      </c>
      <c r="F12" s="12"/>
      <c r="G12" s="12"/>
      <c r="H12" s="8">
        <f t="shared" si="2"/>
        <v>-6</v>
      </c>
      <c r="I12" s="7"/>
      <c r="J12" s="9" t="s">
        <v>186</v>
      </c>
      <c r="K12" s="10">
        <v>1.0</v>
      </c>
    </row>
    <row r="13">
      <c r="A13" s="6" t="s">
        <v>29</v>
      </c>
      <c r="B13" s="7">
        <f>'22.10.25'!H13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24</v>
      </c>
      <c r="K13" s="10">
        <v>7.0</v>
      </c>
    </row>
    <row r="14">
      <c r="A14" s="6" t="s">
        <v>31</v>
      </c>
      <c r="B14" s="7">
        <f>'22.10.25'!H14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26</v>
      </c>
      <c r="K14" s="10">
        <v>21.0</v>
      </c>
    </row>
    <row r="15">
      <c r="A15" s="21" t="s">
        <v>33</v>
      </c>
      <c r="B15" s="7" t="str">
        <f>'22.10.25'!H15</f>
        <v/>
      </c>
      <c r="C15" s="22"/>
      <c r="D15" s="22"/>
      <c r="E15" s="22"/>
      <c r="F15" s="22"/>
      <c r="G15" s="23"/>
      <c r="H15" s="23"/>
      <c r="I15" s="23"/>
      <c r="J15" s="9" t="s">
        <v>28</v>
      </c>
      <c r="K15" s="10">
        <v>1.0</v>
      </c>
    </row>
    <row r="16">
      <c r="A16" s="6" t="s">
        <v>35</v>
      </c>
      <c r="B16" s="7">
        <f>'22.10.25'!H16</f>
        <v>7</v>
      </c>
      <c r="C16" s="24"/>
      <c r="D16" s="25">
        <f t="shared" ref="D16:D24" si="4">B16+C16</f>
        <v>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2</v>
      </c>
      <c r="I16" s="7"/>
      <c r="J16" s="9" t="s">
        <v>137</v>
      </c>
      <c r="K16" s="10">
        <v>1.0</v>
      </c>
    </row>
    <row r="17">
      <c r="A17" s="6" t="s">
        <v>37</v>
      </c>
      <c r="B17" s="7">
        <f>'22.10.25'!H17</f>
        <v>3</v>
      </c>
      <c r="C17" s="24"/>
      <c r="D17" s="19">
        <f t="shared" si="4"/>
        <v>3</v>
      </c>
      <c r="E17" s="25">
        <f>IFERROR(VLOOKUP("AJIACO DE CUY(1/2 CUY) C/ARROZ",J:K,2,FALSE),"0")</f>
        <v>1</v>
      </c>
      <c r="F17" s="20"/>
      <c r="G17" s="24"/>
      <c r="H17" s="8">
        <f t="shared" si="5"/>
        <v>2</v>
      </c>
      <c r="I17" s="11"/>
      <c r="J17" s="9" t="s">
        <v>111</v>
      </c>
      <c r="K17" s="10">
        <v>1.0</v>
      </c>
    </row>
    <row r="18">
      <c r="A18" s="6" t="s">
        <v>39</v>
      </c>
      <c r="B18" s="7">
        <f>'22.10.25'!H18</f>
        <v>-1</v>
      </c>
      <c r="C18" s="24"/>
      <c r="D18" s="19">
        <f t="shared" si="4"/>
        <v>-1</v>
      </c>
      <c r="E18" s="25">
        <f>IFERROR(VLOOKUP("ALBONDIGA CON ARROZ",J:K,2,FALSE),"0")</f>
        <v>3</v>
      </c>
      <c r="F18" s="20"/>
      <c r="G18" s="12"/>
      <c r="H18" s="8">
        <f t="shared" si="5"/>
        <v>-4</v>
      </c>
      <c r="I18" s="7"/>
      <c r="J18" s="9" t="s">
        <v>112</v>
      </c>
      <c r="K18" s="10">
        <v>2.0</v>
      </c>
    </row>
    <row r="19">
      <c r="A19" s="6" t="s">
        <v>41</v>
      </c>
      <c r="B19" s="7">
        <f>'22.10.25'!H19</f>
        <v>-12</v>
      </c>
      <c r="C19" s="24"/>
      <c r="D19" s="19">
        <f t="shared" si="4"/>
        <v>-12</v>
      </c>
      <c r="E19" s="25">
        <f>IFERROR(VLOOKUP("ARROZ C/PATO DESHUESADO", J:K, 2, FALSE)*2, 0)+IFERROR(VLOOKUP("ARROZ C/PATO",J:K,2,FALSE),"0")</f>
        <v>3</v>
      </c>
      <c r="F19" s="20"/>
      <c r="G19" s="12"/>
      <c r="H19" s="8">
        <f t="shared" si="5"/>
        <v>-15</v>
      </c>
      <c r="I19" s="7"/>
      <c r="J19" s="9" t="s">
        <v>32</v>
      </c>
      <c r="K19" s="10">
        <v>1.0</v>
      </c>
    </row>
    <row r="20">
      <c r="A20" s="6" t="s">
        <v>43</v>
      </c>
      <c r="B20" s="7">
        <f>'22.10.25'!H20</f>
        <v>15</v>
      </c>
      <c r="C20" s="24"/>
      <c r="D20" s="19">
        <f t="shared" si="4"/>
        <v>15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54</v>
      </c>
      <c r="F20" s="20"/>
      <c r="G20" s="12"/>
      <c r="H20" s="8">
        <f t="shared" si="5"/>
        <v>-39</v>
      </c>
      <c r="I20" s="7"/>
      <c r="J20" s="9" t="s">
        <v>142</v>
      </c>
      <c r="K20" s="10">
        <v>1.0</v>
      </c>
    </row>
    <row r="21">
      <c r="A21" s="6" t="s">
        <v>26</v>
      </c>
      <c r="B21" s="7" t="str">
        <f>'22.10.25'!H21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89</v>
      </c>
      <c r="K21" s="10">
        <v>2.0</v>
      </c>
    </row>
    <row r="22">
      <c r="A22" s="6" t="s">
        <v>46</v>
      </c>
      <c r="B22" s="7">
        <f>'22.10.25'!H22</f>
        <v>7</v>
      </c>
      <c r="C22" s="24"/>
      <c r="D22" s="19">
        <f t="shared" si="4"/>
        <v>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12"/>
      <c r="H22" s="8">
        <f t="shared" ref="H22:H24" si="6">D22-E22-F22-G22</f>
        <v>-2</v>
      </c>
      <c r="I22" s="7"/>
      <c r="J22" s="9" t="s">
        <v>34</v>
      </c>
      <c r="K22" s="10">
        <v>3.0</v>
      </c>
    </row>
    <row r="23">
      <c r="A23" s="6" t="s">
        <v>49</v>
      </c>
      <c r="B23" s="7">
        <f>'22.10.25'!H23</f>
        <v>-2</v>
      </c>
      <c r="C23" s="24"/>
      <c r="D23" s="19">
        <f t="shared" si="4"/>
        <v>-2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-4</v>
      </c>
      <c r="I23" s="7"/>
      <c r="J23" s="9" t="s">
        <v>92</v>
      </c>
      <c r="K23" s="10">
        <v>1.0</v>
      </c>
    </row>
    <row r="24">
      <c r="A24" s="6" t="s">
        <v>51</v>
      </c>
      <c r="B24" s="7">
        <f>'22.10.25'!H24</f>
        <v>2</v>
      </c>
      <c r="C24" s="24"/>
      <c r="D24" s="19">
        <f t="shared" si="4"/>
        <v>2</v>
      </c>
      <c r="E24" s="25">
        <f>IFERROR(VLOOKUP("CORVINA GUISADA C/E CHOCLO",J:K,2,FALSE),"0")</f>
        <v>3</v>
      </c>
      <c r="F24" s="20"/>
      <c r="G24" s="24"/>
      <c r="H24" s="8">
        <f t="shared" si="6"/>
        <v>-1</v>
      </c>
      <c r="I24" s="11"/>
      <c r="J24" s="9" t="s">
        <v>326</v>
      </c>
      <c r="K24" s="10">
        <v>21.0</v>
      </c>
    </row>
    <row r="25">
      <c r="A25" s="21" t="s">
        <v>53</v>
      </c>
      <c r="B25" s="7" t="str">
        <f>'22.10.25'!H25</f>
        <v/>
      </c>
      <c r="C25" s="44"/>
      <c r="D25" s="22"/>
      <c r="E25" s="22"/>
      <c r="F25" s="22"/>
      <c r="G25" s="23"/>
      <c r="H25" s="23"/>
      <c r="I25" s="23"/>
      <c r="J25" s="9" t="s">
        <v>126</v>
      </c>
      <c r="K25" s="10">
        <v>2.0</v>
      </c>
    </row>
    <row r="26">
      <c r="A26" s="6" t="s">
        <v>55</v>
      </c>
      <c r="B26" s="7">
        <f>'22.10.25'!H26</f>
        <v>1.5</v>
      </c>
      <c r="C26" s="28"/>
      <c r="D26" s="19">
        <f t="shared" ref="D26:D35" si="7">B26+C26</f>
        <v>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10.5</v>
      </c>
      <c r="F26" s="12"/>
      <c r="G26" s="12"/>
      <c r="H26" s="8">
        <f t="shared" ref="H26:H35" si="8">D26-E26-F26-G26</f>
        <v>-9</v>
      </c>
      <c r="I26" s="7"/>
      <c r="J26" s="9" t="s">
        <v>231</v>
      </c>
      <c r="K26" s="10">
        <v>1.0</v>
      </c>
    </row>
    <row r="27">
      <c r="A27" s="6" t="s">
        <v>57</v>
      </c>
      <c r="B27" s="7">
        <f>'22.10.25'!H27</f>
        <v>-1</v>
      </c>
      <c r="C27" s="28"/>
      <c r="D27" s="19">
        <f t="shared" si="7"/>
        <v>-1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-5</v>
      </c>
      <c r="I27" s="7"/>
      <c r="J27" s="9" t="s">
        <v>169</v>
      </c>
      <c r="K27" s="10">
        <v>1.0</v>
      </c>
    </row>
    <row r="28">
      <c r="A28" s="6" t="s">
        <v>58</v>
      </c>
      <c r="B28" s="7">
        <f>'22.10.25'!H28</f>
        <v>2</v>
      </c>
      <c r="C28" s="28"/>
      <c r="D28" s="19">
        <f t="shared" si="7"/>
        <v>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12"/>
      <c r="H28" s="8">
        <f t="shared" si="8"/>
        <v>0</v>
      </c>
      <c r="I28" s="7"/>
      <c r="J28" s="9" t="s">
        <v>192</v>
      </c>
      <c r="K28" s="10">
        <v>1.0</v>
      </c>
    </row>
    <row r="29">
      <c r="A29" s="6" t="s">
        <v>60</v>
      </c>
      <c r="B29" s="7">
        <f>'22.10.25'!H29</f>
        <v>3</v>
      </c>
      <c r="C29" s="28"/>
      <c r="D29" s="19">
        <f t="shared" si="7"/>
        <v>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-4</v>
      </c>
      <c r="I29" s="7"/>
      <c r="J29" s="9" t="s">
        <v>40</v>
      </c>
      <c r="K29" s="10">
        <v>3.0</v>
      </c>
    </row>
    <row r="30">
      <c r="A30" s="6" t="s">
        <v>62</v>
      </c>
      <c r="B30" s="7">
        <f>'22.10.25'!H30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179</v>
      </c>
      <c r="K30" s="10">
        <v>2.0</v>
      </c>
    </row>
    <row r="31">
      <c r="A31" s="29" t="s">
        <v>64</v>
      </c>
      <c r="B31" s="7">
        <f>'22.10.25'!H31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170</v>
      </c>
      <c r="K31" s="10">
        <v>2.0</v>
      </c>
    </row>
    <row r="32">
      <c r="A32" s="6" t="s">
        <v>66</v>
      </c>
      <c r="B32" s="7">
        <f>'22.10.25'!H32</f>
        <v>20</v>
      </c>
      <c r="C32" s="32"/>
      <c r="D32" s="19">
        <f t="shared" si="7"/>
        <v>20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11</v>
      </c>
      <c r="I32" s="7"/>
      <c r="J32" s="9" t="s">
        <v>80</v>
      </c>
      <c r="K32" s="10">
        <v>1.0</v>
      </c>
    </row>
    <row r="33">
      <c r="A33" s="6" t="s">
        <v>68</v>
      </c>
      <c r="B33" s="7">
        <f>'22.10.25'!H33</f>
        <v>6</v>
      </c>
      <c r="C33" s="32"/>
      <c r="D33" s="19">
        <f t="shared" si="7"/>
        <v>6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5</v>
      </c>
      <c r="I33" s="7"/>
      <c r="J33" s="9" t="s">
        <v>42</v>
      </c>
      <c r="K33" s="10">
        <v>1.0</v>
      </c>
    </row>
    <row r="34">
      <c r="A34" s="6" t="s">
        <v>70</v>
      </c>
      <c r="B34" s="7">
        <f>'22.10.25'!H34</f>
        <v>3</v>
      </c>
      <c r="C34" s="32"/>
      <c r="D34" s="19">
        <f t="shared" si="7"/>
        <v>3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2</v>
      </c>
      <c r="I34" s="7"/>
      <c r="J34" s="9" t="s">
        <v>44</v>
      </c>
      <c r="K34" s="10">
        <v>2.0</v>
      </c>
    </row>
    <row r="35">
      <c r="A35" s="6" t="s">
        <v>72</v>
      </c>
      <c r="B35" s="7">
        <f>'22.10.25'!H35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100</v>
      </c>
      <c r="K35" s="10">
        <v>1.0</v>
      </c>
    </row>
    <row r="36">
      <c r="A36" s="46" t="s">
        <v>293</v>
      </c>
      <c r="B36" s="7" t="str">
        <f>'22.10.25'!H36</f>
        <v/>
      </c>
      <c r="C36" s="32"/>
      <c r="D36" s="19"/>
      <c r="E36" s="25">
        <f>IFERROR(VLOOKUP("PULPO ANTICUCHERO 250G",J:K,2,FALSE),0)</f>
        <v>1</v>
      </c>
      <c r="F36" s="36"/>
      <c r="G36" s="12"/>
      <c r="H36" s="8"/>
      <c r="I36" s="7"/>
      <c r="J36" s="9" t="s">
        <v>101</v>
      </c>
      <c r="K36" s="10">
        <v>2.0</v>
      </c>
    </row>
    <row r="37">
      <c r="A37" s="6" t="s">
        <v>74</v>
      </c>
      <c r="B37" s="7">
        <f>'22.10.25'!H37</f>
        <v>11</v>
      </c>
      <c r="C37" s="32"/>
      <c r="D37" s="19">
        <f t="shared" ref="D37:D40" si="9">B37+C37</f>
        <v>11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7" s="20"/>
      <c r="G37" s="20"/>
      <c r="H37" s="19">
        <f t="shared" ref="H37:H39" si="10">D37-$E$37-F37-G37</f>
        <v>6</v>
      </c>
      <c r="I37" s="7"/>
      <c r="J37" s="9" t="s">
        <v>139</v>
      </c>
      <c r="K37" s="10">
        <v>2.0</v>
      </c>
    </row>
    <row r="38">
      <c r="A38" s="6" t="s">
        <v>76</v>
      </c>
      <c r="B38" s="7">
        <f>'22.10.25'!H38</f>
        <v>1</v>
      </c>
      <c r="C38" s="32"/>
      <c r="D38" s="19">
        <f t="shared" si="9"/>
        <v>1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8" s="20"/>
      <c r="G38" s="20"/>
      <c r="H38" s="19">
        <f t="shared" si="10"/>
        <v>-4</v>
      </c>
      <c r="I38" s="7"/>
      <c r="J38" s="9" t="s">
        <v>52</v>
      </c>
      <c r="K38" s="10">
        <v>1.0</v>
      </c>
    </row>
    <row r="39">
      <c r="A39" s="38" t="s">
        <v>78</v>
      </c>
      <c r="B39" s="7">
        <f>'22.10.25'!H39</f>
        <v>8.5</v>
      </c>
      <c r="C39" s="32"/>
      <c r="D39" s="19">
        <f t="shared" si="9"/>
        <v>8.5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2.5</v>
      </c>
      <c r="F39" s="20"/>
      <c r="G39" s="20"/>
      <c r="H39" s="19">
        <f t="shared" si="10"/>
        <v>3.5</v>
      </c>
      <c r="I39" s="7"/>
      <c r="J39" s="9" t="s">
        <v>50</v>
      </c>
      <c r="K39" s="10">
        <v>2.0</v>
      </c>
    </row>
    <row r="40">
      <c r="A40" s="29"/>
      <c r="B40" s="7">
        <f>'22.10.25'!H40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54</v>
      </c>
      <c r="K40" s="10">
        <v>6.0</v>
      </c>
    </row>
    <row r="41">
      <c r="A41" s="6"/>
      <c r="B41" s="7" t="str">
        <f>'22.10.25'!H41</f>
        <v/>
      </c>
      <c r="C41" s="35"/>
      <c r="D41" s="19"/>
      <c r="E41" s="25"/>
      <c r="F41" s="12"/>
      <c r="G41" s="12"/>
      <c r="H41" s="8"/>
      <c r="I41" s="7"/>
      <c r="J41" s="9" t="s">
        <v>56</v>
      </c>
      <c r="K41" s="10">
        <v>2.0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327</v>
      </c>
      <c r="K42" s="10">
        <v>1.0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239</v>
      </c>
      <c r="K43" s="10">
        <v>3.0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133</v>
      </c>
      <c r="K44" s="10">
        <v>1.0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13</v>
      </c>
      <c r="K45" s="10">
        <v>5.0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157</v>
      </c>
      <c r="K46" s="10">
        <v>2.0</v>
      </c>
    </row>
    <row r="47">
      <c r="J47" s="9" t="s">
        <v>59</v>
      </c>
      <c r="K47" s="10">
        <v>2.0</v>
      </c>
    </row>
    <row r="48">
      <c r="J48" s="9" t="s">
        <v>61</v>
      </c>
      <c r="K48" s="10">
        <v>5.0</v>
      </c>
    </row>
    <row r="49">
      <c r="J49" s="9" t="s">
        <v>63</v>
      </c>
      <c r="K49" s="10">
        <v>2.0</v>
      </c>
    </row>
    <row r="50">
      <c r="J50" s="9" t="s">
        <v>65</v>
      </c>
      <c r="K50" s="10">
        <v>2.0</v>
      </c>
    </row>
    <row r="51">
      <c r="J51" s="9" t="s">
        <v>171</v>
      </c>
      <c r="K51" s="10">
        <v>1.0</v>
      </c>
    </row>
    <row r="52">
      <c r="J52" s="9" t="s">
        <v>297</v>
      </c>
      <c r="K52" s="10">
        <v>2.0</v>
      </c>
    </row>
    <row r="53">
      <c r="J53" s="9" t="s">
        <v>328</v>
      </c>
      <c r="K53" s="10">
        <v>2.0</v>
      </c>
    </row>
    <row r="54">
      <c r="J54" s="9" t="s">
        <v>158</v>
      </c>
      <c r="K54" s="10">
        <v>1.0</v>
      </c>
    </row>
    <row r="55">
      <c r="J55" s="9" t="s">
        <v>71</v>
      </c>
      <c r="K55" s="10">
        <v>1.0</v>
      </c>
    </row>
    <row r="56">
      <c r="J56" s="9" t="s">
        <v>103</v>
      </c>
      <c r="K56" s="10">
        <v>3.0</v>
      </c>
    </row>
    <row r="57">
      <c r="J57" s="9" t="s">
        <v>150</v>
      </c>
      <c r="K57" s="10">
        <v>4.0</v>
      </c>
    </row>
    <row r="58">
      <c r="J58" s="9" t="s">
        <v>73</v>
      </c>
      <c r="K58" s="10">
        <v>5.0</v>
      </c>
    </row>
    <row r="59">
      <c r="J59" s="9" t="s">
        <v>159</v>
      </c>
      <c r="K59" s="10">
        <v>1.0</v>
      </c>
    </row>
    <row r="60">
      <c r="J60" s="9" t="s">
        <v>75</v>
      </c>
      <c r="K60" s="10">
        <v>1.0</v>
      </c>
    </row>
    <row r="61">
      <c r="J61" s="9" t="s">
        <v>77</v>
      </c>
      <c r="K61" s="10">
        <v>1.0</v>
      </c>
    </row>
    <row r="62">
      <c r="J62" s="9" t="s">
        <v>117</v>
      </c>
      <c r="K62" s="10">
        <v>1.0</v>
      </c>
    </row>
    <row r="63">
      <c r="J63" s="9" t="s">
        <v>79</v>
      </c>
      <c r="K63" s="10">
        <v>2.0</v>
      </c>
    </row>
    <row r="64">
      <c r="J64" s="9" t="s">
        <v>120</v>
      </c>
      <c r="K64" s="10">
        <v>1.0</v>
      </c>
    </row>
    <row r="65">
      <c r="J65" s="9" t="s">
        <v>108</v>
      </c>
      <c r="K65" s="10">
        <v>1.0</v>
      </c>
    </row>
    <row r="66">
      <c r="J66" s="9" t="s">
        <v>180</v>
      </c>
      <c r="K66" s="10">
        <v>1.0</v>
      </c>
    </row>
    <row r="67">
      <c r="J67" s="9" t="s">
        <v>91</v>
      </c>
      <c r="K67" s="10">
        <v>1.0</v>
      </c>
    </row>
  </sheetData>
  <mergeCells count="1">
    <mergeCell ref="A1:I1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329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119</v>
      </c>
      <c r="K2" s="10">
        <v>1.0</v>
      </c>
    </row>
    <row r="3">
      <c r="A3" s="6" t="s">
        <v>9</v>
      </c>
      <c r="B3" s="7">
        <f>'23.10.25'!H3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330</v>
      </c>
      <c r="K3" s="10">
        <v>1.0</v>
      </c>
    </row>
    <row r="4">
      <c r="A4" s="6" t="s">
        <v>11</v>
      </c>
      <c r="B4" s="7">
        <f>'23.10.25'!H4</f>
        <v>2</v>
      </c>
      <c r="C4" s="11"/>
      <c r="D4" s="8">
        <f t="shared" si="1"/>
        <v>2</v>
      </c>
      <c r="E4" s="8">
        <f>IFERROR(VLOOKUP("HUMITA DOÑA FRESIA C/AJI DE GALLINA",J:K,2,FALSE),"0")</f>
        <v>1</v>
      </c>
      <c r="F4" s="12"/>
      <c r="G4" s="12"/>
      <c r="H4" s="8">
        <f t="shared" si="2"/>
        <v>1</v>
      </c>
      <c r="I4" s="7"/>
      <c r="J4" s="9" t="s">
        <v>10</v>
      </c>
      <c r="K4" s="10">
        <v>5.0</v>
      </c>
    </row>
    <row r="5">
      <c r="A5" s="6" t="s">
        <v>13</v>
      </c>
      <c r="B5" s="7">
        <f>'23.10.25'!H5</f>
        <v>0</v>
      </c>
      <c r="C5" s="11"/>
      <c r="D5" s="8">
        <f t="shared" si="1"/>
        <v>0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-2</v>
      </c>
      <c r="I5" s="11"/>
      <c r="J5" s="9" t="s">
        <v>12</v>
      </c>
      <c r="K5" s="10">
        <v>3.0</v>
      </c>
    </row>
    <row r="6">
      <c r="A6" s="6" t="s">
        <v>16</v>
      </c>
      <c r="B6" s="7">
        <f>'23.10.25'!H6</f>
        <v>1</v>
      </c>
      <c r="C6" s="11"/>
      <c r="D6" s="8">
        <f t="shared" si="1"/>
        <v>1</v>
      </c>
      <c r="E6" s="8">
        <f>IFERROR(VLOOKUP("SANGRECITA C/YUCA",J:K,2,FALSE),"0")</f>
        <v>5</v>
      </c>
      <c r="F6" s="12"/>
      <c r="G6" s="12"/>
      <c r="H6" s="8">
        <f t="shared" si="2"/>
        <v>-4</v>
      </c>
      <c r="I6" s="7"/>
      <c r="J6" s="9" t="s">
        <v>14</v>
      </c>
      <c r="K6" s="10">
        <v>4.0</v>
      </c>
    </row>
    <row r="7">
      <c r="A7" s="6" t="s">
        <v>10</v>
      </c>
      <c r="B7" s="7">
        <f>'23.10.25'!H7</f>
        <v>-5</v>
      </c>
      <c r="C7" s="11"/>
      <c r="D7" s="8">
        <f t="shared" si="1"/>
        <v>-5</v>
      </c>
      <c r="E7" s="8">
        <f>IFERROR(VLOOKUP("HUMITA DOÑA FRESIA C/AJI DE GALLINA", J:K,2, FALSE)/2, 0) + IFERROR(VLOOKUP("AJI DE GALLINA",J:K,2, FALSE), 0)</f>
        <v>5.5</v>
      </c>
      <c r="F7" s="12"/>
      <c r="G7" s="24"/>
      <c r="H7" s="8">
        <f t="shared" si="2"/>
        <v>-10.5</v>
      </c>
      <c r="I7" s="11"/>
      <c r="J7" s="9" t="s">
        <v>18</v>
      </c>
      <c r="K7" s="10">
        <v>2.0</v>
      </c>
    </row>
    <row r="8">
      <c r="A8" s="6" t="s">
        <v>19</v>
      </c>
      <c r="B8" s="7">
        <f>'23.10.25'!H8</f>
        <v>2</v>
      </c>
      <c r="C8" s="11"/>
      <c r="D8" s="8">
        <f t="shared" si="1"/>
        <v>2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1</v>
      </c>
      <c r="I8" s="11"/>
      <c r="J8" s="9" t="s">
        <v>20</v>
      </c>
      <c r="K8" s="10">
        <v>4.0</v>
      </c>
    </row>
    <row r="9">
      <c r="A9" s="6" t="s">
        <v>21</v>
      </c>
      <c r="B9" s="7">
        <f>'23.10.25'!H9</f>
        <v>-1</v>
      </c>
      <c r="C9" s="11"/>
      <c r="D9" s="8">
        <f t="shared" si="1"/>
        <v>-1</v>
      </c>
      <c r="E9" s="8">
        <f>IFERROR(VLOOKUP("1/2 PATITA EN FIAMBRE",J:K,2, FALSE)/2, 0) + IFERROR(VLOOKUP("PATITA EN FIAMBRE",J:K, 2, FALSE), 0)</f>
        <v>7</v>
      </c>
      <c r="F9" s="12"/>
      <c r="G9" s="24"/>
      <c r="H9" s="8">
        <f t="shared" si="2"/>
        <v>-8</v>
      </c>
      <c r="I9" s="11"/>
      <c r="J9" s="9" t="s">
        <v>24</v>
      </c>
      <c r="K9" s="10">
        <v>10.0</v>
      </c>
    </row>
    <row r="10">
      <c r="A10" s="6" t="s">
        <v>23</v>
      </c>
      <c r="B10" s="7">
        <f>'23.10.25'!H10</f>
        <v>-2</v>
      </c>
      <c r="C10" s="11"/>
      <c r="D10" s="8">
        <f t="shared" si="1"/>
        <v>-2</v>
      </c>
      <c r="E10" s="8">
        <f>IFERROR(VLOOKUP("CECINAS DE LOMO C/YUCA",J:K,2,FALSE),"0")+IFERROR(VLOOKUP("PIQUEO DOÑA FRESIA",J:K,2,FALSE)/2,0)</f>
        <v>1.5</v>
      </c>
      <c r="F10" s="12"/>
      <c r="G10" s="24"/>
      <c r="H10" s="8">
        <f t="shared" si="2"/>
        <v>-3.5</v>
      </c>
      <c r="I10" s="11"/>
      <c r="J10" s="9" t="s">
        <v>26</v>
      </c>
      <c r="K10" s="10">
        <v>11.0</v>
      </c>
    </row>
    <row r="11">
      <c r="A11" s="6" t="s">
        <v>25</v>
      </c>
      <c r="B11" s="7">
        <f>'23.10.25'!H11</f>
        <v>5</v>
      </c>
      <c r="C11" s="11"/>
      <c r="D11" s="8">
        <f t="shared" si="1"/>
        <v>5</v>
      </c>
      <c r="E11" s="18">
        <f>IFERROR(VLOOKUP("CARNE DE CERDO ADOBADA",J:K,2,FALSE),0)</f>
        <v>2</v>
      </c>
      <c r="F11" s="12"/>
      <c r="G11" s="12"/>
      <c r="H11" s="8">
        <f t="shared" si="2"/>
        <v>3</v>
      </c>
      <c r="I11" s="7"/>
      <c r="J11" s="9" t="s">
        <v>28</v>
      </c>
      <c r="K11" s="10">
        <v>2.0</v>
      </c>
    </row>
    <row r="12">
      <c r="A12" s="6" t="s">
        <v>27</v>
      </c>
      <c r="B12" s="7">
        <f>'23.10.25'!H12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112</v>
      </c>
      <c r="K12" s="10">
        <v>1.0</v>
      </c>
    </row>
    <row r="13">
      <c r="A13" s="6" t="s">
        <v>29</v>
      </c>
      <c r="B13" s="7">
        <f>'23.10.25'!H13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32</v>
      </c>
      <c r="K13" s="10">
        <v>2.0</v>
      </c>
    </row>
    <row r="14">
      <c r="A14" s="6" t="s">
        <v>31</v>
      </c>
      <c r="B14" s="7">
        <f>'23.10.25'!H14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142</v>
      </c>
      <c r="K14" s="10">
        <v>4.0</v>
      </c>
    </row>
    <row r="15">
      <c r="A15" s="21" t="s">
        <v>33</v>
      </c>
      <c r="B15" s="7" t="str">
        <f>'23.10.25'!H15</f>
        <v/>
      </c>
      <c r="C15" s="22"/>
      <c r="D15" s="22"/>
      <c r="E15" s="22"/>
      <c r="F15" s="22"/>
      <c r="G15" s="23"/>
      <c r="H15" s="23"/>
      <c r="I15" s="23"/>
      <c r="J15" s="9" t="s">
        <v>125</v>
      </c>
      <c r="K15" s="10">
        <v>1.0</v>
      </c>
    </row>
    <row r="16">
      <c r="A16" s="6" t="s">
        <v>35</v>
      </c>
      <c r="B16" s="7">
        <f>'23.10.25'!H16</f>
        <v>2</v>
      </c>
      <c r="C16" s="24"/>
      <c r="D16" s="25">
        <f t="shared" ref="D16:D24" si="4">B16+C16</f>
        <v>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-3</v>
      </c>
      <c r="I16" s="7"/>
      <c r="J16" s="9" t="s">
        <v>118</v>
      </c>
      <c r="K16" s="10">
        <v>1.0</v>
      </c>
    </row>
    <row r="17">
      <c r="A17" s="6" t="s">
        <v>37</v>
      </c>
      <c r="B17" s="7">
        <f>'23.10.25'!H17</f>
        <v>2</v>
      </c>
      <c r="C17" s="24"/>
      <c r="D17" s="19">
        <f t="shared" si="4"/>
        <v>2</v>
      </c>
      <c r="E17" s="25">
        <f>IFERROR(VLOOKUP("AJIACO DE CUY(1/2 CUY) C/ARROZ",J:K,2,FALSE),"0")</f>
        <v>3</v>
      </c>
      <c r="F17" s="20"/>
      <c r="G17" s="24"/>
      <c r="H17" s="8">
        <f t="shared" si="5"/>
        <v>-1</v>
      </c>
      <c r="I17" s="11"/>
      <c r="J17" s="9" t="s">
        <v>89</v>
      </c>
      <c r="K17" s="10">
        <v>2.0</v>
      </c>
    </row>
    <row r="18">
      <c r="A18" s="6" t="s">
        <v>39</v>
      </c>
      <c r="B18" s="7">
        <f>'23.10.25'!H18</f>
        <v>-4</v>
      </c>
      <c r="C18" s="24"/>
      <c r="D18" s="19">
        <f t="shared" si="4"/>
        <v>-4</v>
      </c>
      <c r="E18" s="25" t="str">
        <f>IFERROR(VLOOKUP("ALBONDIGA CON ARROZ",J:K,2,FALSE),"0")</f>
        <v>0</v>
      </c>
      <c r="F18" s="20"/>
      <c r="G18" s="12"/>
      <c r="H18" s="8">
        <f t="shared" si="5"/>
        <v>-4</v>
      </c>
      <c r="I18" s="7"/>
      <c r="J18" s="9" t="s">
        <v>34</v>
      </c>
      <c r="K18" s="10">
        <v>2.0</v>
      </c>
    </row>
    <row r="19">
      <c r="A19" s="6" t="s">
        <v>41</v>
      </c>
      <c r="B19" s="7">
        <f>'23.10.25'!H19</f>
        <v>-15</v>
      </c>
      <c r="C19" s="24"/>
      <c r="D19" s="19">
        <f t="shared" si="4"/>
        <v>-15</v>
      </c>
      <c r="E19" s="25">
        <f>IFERROR(VLOOKUP("ARROZ C/PATO DESHUESADO", J:K, 2, FALSE)*2, 0)+IFERROR(VLOOKUP("ARROZ C/PATO",J:K,2,FALSE),"0")</f>
        <v>4</v>
      </c>
      <c r="F19" s="20"/>
      <c r="G19" s="12"/>
      <c r="H19" s="8">
        <f t="shared" si="5"/>
        <v>-19</v>
      </c>
      <c r="I19" s="7"/>
      <c r="J19" s="9" t="s">
        <v>331</v>
      </c>
      <c r="K19" s="10">
        <v>160.0</v>
      </c>
    </row>
    <row r="20">
      <c r="A20" s="6" t="s">
        <v>43</v>
      </c>
      <c r="B20" s="7">
        <f>'23.10.25'!H20</f>
        <v>-39</v>
      </c>
      <c r="C20" s="24"/>
      <c r="D20" s="19">
        <f t="shared" si="4"/>
        <v>-39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36</v>
      </c>
      <c r="F20" s="20"/>
      <c r="G20" s="12"/>
      <c r="H20" s="8">
        <f t="shared" si="5"/>
        <v>-75</v>
      </c>
      <c r="I20" s="7"/>
      <c r="J20" s="9" t="s">
        <v>176</v>
      </c>
      <c r="K20" s="10">
        <v>2.0</v>
      </c>
    </row>
    <row r="21">
      <c r="A21" s="6" t="s">
        <v>26</v>
      </c>
      <c r="B21" s="7" t="str">
        <f>'23.10.25'!H21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231</v>
      </c>
      <c r="K21" s="10">
        <v>1.0</v>
      </c>
    </row>
    <row r="22">
      <c r="A22" s="6" t="s">
        <v>46</v>
      </c>
      <c r="B22" s="7">
        <f>'23.10.25'!H22</f>
        <v>-2</v>
      </c>
      <c r="C22" s="24"/>
      <c r="D22" s="19">
        <f t="shared" si="4"/>
        <v>-2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16</v>
      </c>
      <c r="F22" s="20"/>
      <c r="G22" s="12"/>
      <c r="H22" s="8">
        <f t="shared" ref="H22:H24" si="6">D22-E22-F22-G22</f>
        <v>-18</v>
      </c>
      <c r="I22" s="7"/>
      <c r="J22" s="9" t="s">
        <v>217</v>
      </c>
      <c r="K22" s="10">
        <v>1.0</v>
      </c>
    </row>
    <row r="23">
      <c r="A23" s="6" t="s">
        <v>49</v>
      </c>
      <c r="B23" s="7">
        <f>'23.10.25'!H23</f>
        <v>-4</v>
      </c>
      <c r="C23" s="24"/>
      <c r="D23" s="19">
        <f t="shared" si="4"/>
        <v>-4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12"/>
      <c r="H23" s="8">
        <f t="shared" si="6"/>
        <v>-7</v>
      </c>
      <c r="I23" s="7"/>
      <c r="J23" s="9" t="s">
        <v>191</v>
      </c>
      <c r="K23" s="10">
        <v>1.0</v>
      </c>
    </row>
    <row r="24">
      <c r="A24" s="6" t="s">
        <v>51</v>
      </c>
      <c r="B24" s="7">
        <f>'23.10.25'!H24</f>
        <v>-1</v>
      </c>
      <c r="C24" s="24"/>
      <c r="D24" s="19">
        <f t="shared" si="4"/>
        <v>-1</v>
      </c>
      <c r="E24" s="25">
        <f>IFERROR(VLOOKUP("CORVINA GUISADA C/E CHOCLO",J:K,2,FALSE),"0")</f>
        <v>2</v>
      </c>
      <c r="F24" s="20"/>
      <c r="G24" s="24"/>
      <c r="H24" s="8">
        <f t="shared" si="6"/>
        <v>-3</v>
      </c>
      <c r="I24" s="11"/>
      <c r="J24" s="9" t="s">
        <v>192</v>
      </c>
      <c r="K24" s="10">
        <v>1.0</v>
      </c>
    </row>
    <row r="25">
      <c r="A25" s="21" t="s">
        <v>53</v>
      </c>
      <c r="B25" s="7" t="str">
        <f>'23.10.25'!H25</f>
        <v/>
      </c>
      <c r="C25" s="44"/>
      <c r="D25" s="22"/>
      <c r="E25" s="22"/>
      <c r="F25" s="22"/>
      <c r="G25" s="23"/>
      <c r="H25" s="23"/>
      <c r="I25" s="23"/>
      <c r="J25" s="9" t="s">
        <v>40</v>
      </c>
      <c r="K25" s="10">
        <v>8.0</v>
      </c>
    </row>
    <row r="26">
      <c r="A26" s="6" t="s">
        <v>55</v>
      </c>
      <c r="B26" s="7">
        <f>'23.10.25'!H26</f>
        <v>-9</v>
      </c>
      <c r="C26" s="28"/>
      <c r="D26" s="19">
        <f t="shared" ref="D26:D35" si="7">B26+C26</f>
        <v>-9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35" si="8">D26-E26-F26-G26</f>
        <v>-17</v>
      </c>
      <c r="I26" s="7"/>
      <c r="J26" s="9" t="s">
        <v>332</v>
      </c>
      <c r="K26" s="10">
        <v>1.0</v>
      </c>
    </row>
    <row r="27">
      <c r="A27" s="6" t="s">
        <v>57</v>
      </c>
      <c r="B27" s="7">
        <f>'23.10.25'!H27</f>
        <v>-5</v>
      </c>
      <c r="C27" s="28"/>
      <c r="D27" s="19">
        <f t="shared" si="7"/>
        <v>-5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9</v>
      </c>
      <c r="F27" s="12"/>
      <c r="G27" s="12"/>
      <c r="H27" s="8">
        <f t="shared" si="8"/>
        <v>-14</v>
      </c>
      <c r="I27" s="7"/>
      <c r="J27" s="9" t="s">
        <v>179</v>
      </c>
      <c r="K27" s="10">
        <v>1.0</v>
      </c>
    </row>
    <row r="28">
      <c r="A28" s="6" t="s">
        <v>58</v>
      </c>
      <c r="B28" s="7">
        <f>'23.10.25'!H28</f>
        <v>0</v>
      </c>
      <c r="C28" s="28"/>
      <c r="D28" s="19">
        <f t="shared" si="7"/>
        <v>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12"/>
      <c r="H28" s="8">
        <f t="shared" si="8"/>
        <v>-3</v>
      </c>
      <c r="I28" s="7"/>
      <c r="J28" s="9" t="s">
        <v>80</v>
      </c>
      <c r="K28" s="10">
        <v>2.0</v>
      </c>
    </row>
    <row r="29">
      <c r="A29" s="6" t="s">
        <v>60</v>
      </c>
      <c r="B29" s="7">
        <f>'23.10.25'!H29</f>
        <v>-4</v>
      </c>
      <c r="C29" s="28"/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-5</v>
      </c>
      <c r="I29" s="7"/>
      <c r="J29" s="9" t="s">
        <v>44</v>
      </c>
      <c r="K29" s="10">
        <v>3.0</v>
      </c>
    </row>
    <row r="30">
      <c r="A30" s="6" t="s">
        <v>62</v>
      </c>
      <c r="B30" s="7">
        <f>'23.10.25'!H30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54</v>
      </c>
      <c r="K30" s="10">
        <v>7.0</v>
      </c>
    </row>
    <row r="31">
      <c r="A31" s="29" t="s">
        <v>64</v>
      </c>
      <c r="B31" s="7">
        <f>'23.10.25'!H31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81</v>
      </c>
      <c r="K31" s="10">
        <v>2.0</v>
      </c>
    </row>
    <row r="32">
      <c r="A32" s="6" t="s">
        <v>66</v>
      </c>
      <c r="B32" s="7">
        <f>'23.10.25'!H32</f>
        <v>11</v>
      </c>
      <c r="C32" s="32"/>
      <c r="D32" s="19">
        <f t="shared" si="7"/>
        <v>11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2</v>
      </c>
      <c r="I32" s="7"/>
      <c r="J32" s="48"/>
      <c r="K32" s="10">
        <v>1.0</v>
      </c>
    </row>
    <row r="33">
      <c r="A33" s="6" t="s">
        <v>68</v>
      </c>
      <c r="B33" s="7">
        <f>'23.10.25'!H33</f>
        <v>5</v>
      </c>
      <c r="C33" s="32"/>
      <c r="D33" s="19">
        <f t="shared" si="7"/>
        <v>5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5</v>
      </c>
      <c r="I33" s="7"/>
      <c r="J33" s="9" t="s">
        <v>133</v>
      </c>
      <c r="K33" s="10">
        <v>3.0</v>
      </c>
    </row>
    <row r="34">
      <c r="A34" s="6" t="s">
        <v>70</v>
      </c>
      <c r="B34" s="7">
        <f>'23.10.25'!H34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9" t="s">
        <v>13</v>
      </c>
      <c r="K34" s="10">
        <v>2.0</v>
      </c>
    </row>
    <row r="35">
      <c r="A35" s="6" t="s">
        <v>72</v>
      </c>
      <c r="B35" s="7">
        <f>'23.10.25'!H35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59</v>
      </c>
      <c r="K35" s="10">
        <v>7.0</v>
      </c>
    </row>
    <row r="36">
      <c r="A36" s="46" t="s">
        <v>293</v>
      </c>
      <c r="B36" s="7" t="str">
        <f>'23.10.25'!H36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61</v>
      </c>
      <c r="K36" s="10">
        <v>4.0</v>
      </c>
    </row>
    <row r="37">
      <c r="A37" s="6" t="s">
        <v>74</v>
      </c>
      <c r="B37" s="7">
        <f>'23.10.25'!H37</f>
        <v>6</v>
      </c>
      <c r="C37" s="32"/>
      <c r="D37" s="19">
        <f t="shared" ref="D37:D40" si="9">B37+C37</f>
        <v>6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7" s="20"/>
      <c r="G37" s="20"/>
      <c r="H37" s="19">
        <f t="shared" ref="H37:H39" si="10">D37-$E$37-F37-G37</f>
        <v>1</v>
      </c>
      <c r="I37" s="7"/>
      <c r="J37" s="9" t="s">
        <v>63</v>
      </c>
      <c r="K37" s="10">
        <v>4.0</v>
      </c>
    </row>
    <row r="38">
      <c r="A38" s="6" t="s">
        <v>76</v>
      </c>
      <c r="B38" s="7">
        <f>'23.10.25'!H38</f>
        <v>-4</v>
      </c>
      <c r="C38" s="32"/>
      <c r="D38" s="19">
        <f t="shared" si="9"/>
        <v>-4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38" s="20"/>
      <c r="G38" s="20"/>
      <c r="H38" s="19">
        <f t="shared" si="10"/>
        <v>-9</v>
      </c>
      <c r="I38" s="7"/>
      <c r="J38" s="9" t="s">
        <v>65</v>
      </c>
      <c r="K38" s="10">
        <v>3.0</v>
      </c>
    </row>
    <row r="39">
      <c r="A39" s="38" t="s">
        <v>78</v>
      </c>
      <c r="B39" s="7">
        <f>'23.10.25'!H39</f>
        <v>3.5</v>
      </c>
      <c r="C39" s="32"/>
      <c r="D39" s="19">
        <f t="shared" si="9"/>
        <v>3.5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9" s="20"/>
      <c r="G39" s="20"/>
      <c r="H39" s="19">
        <f t="shared" si="10"/>
        <v>-1.5</v>
      </c>
      <c r="I39" s="7"/>
      <c r="J39" s="9" t="s">
        <v>69</v>
      </c>
      <c r="K39" s="10">
        <v>1.0</v>
      </c>
    </row>
    <row r="40">
      <c r="A40" s="29"/>
      <c r="B40" s="7">
        <f>'23.10.25'!H40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135</v>
      </c>
      <c r="K40" s="10">
        <v>7.0</v>
      </c>
    </row>
    <row r="41">
      <c r="A41" s="6"/>
      <c r="B41" s="7" t="str">
        <f>'23.10.25'!H41</f>
        <v/>
      </c>
      <c r="C41" s="35"/>
      <c r="D41" s="19"/>
      <c r="E41" s="25"/>
      <c r="F41" s="12"/>
      <c r="G41" s="12"/>
      <c r="H41" s="8"/>
      <c r="I41" s="7"/>
      <c r="J41" s="9" t="s">
        <v>103</v>
      </c>
      <c r="K41" s="10">
        <v>1.0</v>
      </c>
    </row>
    <row r="42">
      <c r="A42" s="6"/>
      <c r="B42" s="7" t="str">
        <f>'23.10.25'!H42</f>
        <v/>
      </c>
      <c r="C42" s="35"/>
      <c r="D42" s="19"/>
      <c r="E42" s="25"/>
      <c r="F42" s="33"/>
      <c r="G42" s="34"/>
      <c r="H42" s="8"/>
      <c r="I42" s="7"/>
      <c r="J42" s="9" t="s">
        <v>73</v>
      </c>
      <c r="K42" s="10">
        <v>5.0</v>
      </c>
    </row>
    <row r="43">
      <c r="A43" s="6"/>
      <c r="B43" s="7" t="str">
        <f>'23.10.25'!H43</f>
        <v/>
      </c>
      <c r="C43" s="35"/>
      <c r="D43" s="19"/>
      <c r="E43" s="25"/>
      <c r="F43" s="36"/>
      <c r="G43" s="12"/>
      <c r="H43" s="8"/>
      <c r="I43" s="7"/>
      <c r="J43" s="9" t="s">
        <v>104</v>
      </c>
      <c r="K43" s="10">
        <v>1.0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222</v>
      </c>
      <c r="K44" s="10">
        <v>2.0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107</v>
      </c>
      <c r="K45" s="10">
        <v>1.0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48</v>
      </c>
      <c r="K46" s="10">
        <v>1.0</v>
      </c>
    </row>
    <row r="47">
      <c r="J47" s="9" t="s">
        <v>75</v>
      </c>
      <c r="K47" s="10">
        <v>1.0</v>
      </c>
    </row>
    <row r="48">
      <c r="J48" s="9" t="s">
        <v>104</v>
      </c>
      <c r="K48" s="10">
        <v>2.0</v>
      </c>
    </row>
  </sheetData>
  <mergeCells count="1">
    <mergeCell ref="A1:I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333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45955.0</v>
      </c>
    </row>
    <row r="3">
      <c r="A3" s="6" t="s">
        <v>9</v>
      </c>
      <c r="B3" s="7">
        <f>'24.10.25'!H3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2.0</v>
      </c>
    </row>
    <row r="4">
      <c r="A4" s="6" t="s">
        <v>11</v>
      </c>
      <c r="B4" s="7">
        <f>'24.10.25'!H4</f>
        <v>1</v>
      </c>
      <c r="C4" s="11"/>
      <c r="D4" s="8">
        <f t="shared" si="1"/>
        <v>1</v>
      </c>
      <c r="E4" s="8">
        <f>IFERROR(VLOOKUP("HUMITA DOÑA FRESIA C/AJI DE GALLINA",J:K,2,FALSE),"0")</f>
        <v>1</v>
      </c>
      <c r="F4" s="12"/>
      <c r="G4" s="12"/>
      <c r="H4" s="8">
        <f t="shared" si="2"/>
        <v>0</v>
      </c>
      <c r="I4" s="7"/>
      <c r="J4" s="9" t="s">
        <v>10</v>
      </c>
      <c r="K4" s="10">
        <v>2.0</v>
      </c>
    </row>
    <row r="5">
      <c r="A5" s="6" t="s">
        <v>13</v>
      </c>
      <c r="B5" s="7">
        <f>'24.10.25'!H5</f>
        <v>-2</v>
      </c>
      <c r="C5" s="11"/>
      <c r="D5" s="8">
        <f t="shared" si="1"/>
        <v>-2</v>
      </c>
      <c r="E5" s="8">
        <f>IFERROR(VLOOKUP(A$5,J:K,2,FALSE),0)+IFERROR(VLOOKUP("PIQUEO PERUANISIMO",J:K,2,FALSE),0)</f>
        <v>8</v>
      </c>
      <c r="F5" s="12"/>
      <c r="G5" s="24"/>
      <c r="H5" s="8">
        <f t="shared" si="2"/>
        <v>-10</v>
      </c>
      <c r="I5" s="11"/>
      <c r="J5" s="9" t="s">
        <v>12</v>
      </c>
      <c r="K5" s="10">
        <v>9.0</v>
      </c>
    </row>
    <row r="6">
      <c r="A6" s="6" t="s">
        <v>16</v>
      </c>
      <c r="B6" s="7">
        <f>'24.10.25'!H6</f>
        <v>-4</v>
      </c>
      <c r="C6" s="11"/>
      <c r="D6" s="8">
        <f t="shared" si="1"/>
        <v>-4</v>
      </c>
      <c r="E6" s="8">
        <f>IFERROR(VLOOKUP("SANGRECITA C/YUCA",J:K,2,FALSE),"0")</f>
        <v>5</v>
      </c>
      <c r="F6" s="12"/>
      <c r="G6" s="12"/>
      <c r="H6" s="8">
        <f t="shared" si="2"/>
        <v>-9</v>
      </c>
      <c r="I6" s="7"/>
      <c r="J6" s="9" t="s">
        <v>85</v>
      </c>
      <c r="K6" s="10">
        <v>2.0</v>
      </c>
    </row>
    <row r="7">
      <c r="A7" s="6" t="s">
        <v>10</v>
      </c>
      <c r="B7" s="7">
        <f>'24.10.25'!H7</f>
        <v>-10.5</v>
      </c>
      <c r="C7" s="11"/>
      <c r="D7" s="8">
        <f t="shared" si="1"/>
        <v>-10.5</v>
      </c>
      <c r="E7" s="8">
        <f>IFERROR(VLOOKUP("HUMITA DOÑA FRESIA C/AJI DE GALLINA", J:K,2, FALSE)/2, 0) + IFERROR(VLOOKUP("AJI DE GALLINA",J:K,2, FALSE), 0)</f>
        <v>2.5</v>
      </c>
      <c r="F7" s="12"/>
      <c r="G7" s="24"/>
      <c r="H7" s="8">
        <f t="shared" si="2"/>
        <v>-13</v>
      </c>
      <c r="I7" s="11"/>
      <c r="J7" s="9" t="s">
        <v>14</v>
      </c>
      <c r="K7" s="10">
        <v>1.0</v>
      </c>
    </row>
    <row r="8">
      <c r="A8" s="6" t="s">
        <v>19</v>
      </c>
      <c r="B8" s="7">
        <f>'24.10.25'!H8</f>
        <v>1</v>
      </c>
      <c r="C8" s="11"/>
      <c r="D8" s="8">
        <f t="shared" si="1"/>
        <v>1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0</v>
      </c>
      <c r="I8" s="11"/>
      <c r="J8" s="9" t="s">
        <v>18</v>
      </c>
      <c r="K8" s="10">
        <v>2.0</v>
      </c>
    </row>
    <row r="9">
      <c r="A9" s="6" t="s">
        <v>21</v>
      </c>
      <c r="B9" s="7">
        <f>'24.10.25'!H9</f>
        <v>-8</v>
      </c>
      <c r="C9" s="11"/>
      <c r="D9" s="8">
        <f t="shared" si="1"/>
        <v>-8</v>
      </c>
      <c r="E9" s="8">
        <f>IFERROR(VLOOKUP("1/2 PATITA EN FIAMBRE",J:K,2, FALSE)/2, 0) + IFERROR(VLOOKUP("PATITA EN FIAMBRE",J:K, 2, FALSE), 0)</f>
        <v>2</v>
      </c>
      <c r="F9" s="12"/>
      <c r="G9" s="24"/>
      <c r="H9" s="8">
        <f t="shared" si="2"/>
        <v>-10</v>
      </c>
      <c r="I9" s="11"/>
      <c r="J9" s="9" t="s">
        <v>20</v>
      </c>
      <c r="K9" s="10">
        <v>4.0</v>
      </c>
    </row>
    <row r="10">
      <c r="A10" s="6" t="s">
        <v>23</v>
      </c>
      <c r="B10" s="7">
        <f>'24.10.25'!H10</f>
        <v>-3.5</v>
      </c>
      <c r="C10" s="11"/>
      <c r="D10" s="8">
        <f t="shared" si="1"/>
        <v>-3.5</v>
      </c>
      <c r="E10" s="8">
        <f>IFERROR(VLOOKUP("CECINAS DE LOMO C/YUCA",J:K,2,FALSE),"0")+IFERROR(VLOOKUP("PIQUEO DOÑA FRESIA",J:K,2,FALSE)/2,0)</f>
        <v>1.5</v>
      </c>
      <c r="F10" s="12"/>
      <c r="G10" s="24"/>
      <c r="H10" s="8">
        <f t="shared" si="2"/>
        <v>-5</v>
      </c>
      <c r="I10" s="11"/>
      <c r="J10" s="9" t="s">
        <v>121</v>
      </c>
      <c r="K10" s="10">
        <v>1.0</v>
      </c>
    </row>
    <row r="11">
      <c r="A11" s="6" t="s">
        <v>25</v>
      </c>
      <c r="B11" s="7">
        <f>'24.10.25'!H11</f>
        <v>3</v>
      </c>
      <c r="C11" s="11"/>
      <c r="D11" s="8">
        <f t="shared" si="1"/>
        <v>3</v>
      </c>
      <c r="E11" s="18">
        <f>IFERROR(VLOOKUP("CARNE DE CERDO ADOBADA",J:K,2,FALSE),0)</f>
        <v>1</v>
      </c>
      <c r="F11" s="12"/>
      <c r="G11" s="12"/>
      <c r="H11" s="8">
        <f t="shared" si="2"/>
        <v>2</v>
      </c>
      <c r="I11" s="7"/>
      <c r="J11" s="9" t="s">
        <v>24</v>
      </c>
      <c r="K11" s="10">
        <v>7.0</v>
      </c>
    </row>
    <row r="12">
      <c r="A12" s="6" t="s">
        <v>27</v>
      </c>
      <c r="B12" s="7">
        <f>'24.10.25'!H12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26</v>
      </c>
      <c r="K12" s="10">
        <v>6.0</v>
      </c>
    </row>
    <row r="13">
      <c r="A13" s="6" t="s">
        <v>29</v>
      </c>
      <c r="B13" s="7">
        <f>'24.10.25'!H13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28</v>
      </c>
      <c r="K13" s="10">
        <v>1.0</v>
      </c>
    </row>
    <row r="14">
      <c r="A14" s="6" t="s">
        <v>31</v>
      </c>
      <c r="B14" s="7">
        <f>'24.10.25'!H14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108</v>
      </c>
      <c r="K14" s="10">
        <v>1.0</v>
      </c>
    </row>
    <row r="15">
      <c r="A15" s="21" t="s">
        <v>33</v>
      </c>
      <c r="B15" s="7" t="str">
        <f>'24.10.25'!H15</f>
        <v/>
      </c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1.0</v>
      </c>
    </row>
    <row r="16">
      <c r="A16" s="6" t="s">
        <v>35</v>
      </c>
      <c r="B16" s="7">
        <f>'24.10.25'!H16</f>
        <v>-3</v>
      </c>
      <c r="C16" s="24"/>
      <c r="D16" s="25">
        <f t="shared" ref="D16:D24" si="4">B16+C16</f>
        <v>-3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-8</v>
      </c>
      <c r="I16" s="7"/>
      <c r="J16" s="9" t="s">
        <v>32</v>
      </c>
      <c r="K16" s="10">
        <v>3.0</v>
      </c>
    </row>
    <row r="17">
      <c r="A17" s="6" t="s">
        <v>37</v>
      </c>
      <c r="B17" s="7">
        <f>'24.10.25'!H17</f>
        <v>-1</v>
      </c>
      <c r="C17" s="24"/>
      <c r="D17" s="19">
        <f t="shared" si="4"/>
        <v>-1</v>
      </c>
      <c r="E17" s="25">
        <f>IFERROR(VLOOKUP("AJIACO DE CUY(1/2 CUY) C/ARROZ",J:K,2,FALSE),"0")</f>
        <v>9</v>
      </c>
      <c r="F17" s="20"/>
      <c r="G17" s="24"/>
      <c r="H17" s="8">
        <f t="shared" si="5"/>
        <v>-10</v>
      </c>
      <c r="I17" s="11"/>
      <c r="J17" s="9" t="s">
        <v>187</v>
      </c>
      <c r="K17" s="10">
        <v>1.0</v>
      </c>
    </row>
    <row r="18">
      <c r="A18" s="6" t="s">
        <v>39</v>
      </c>
      <c r="B18" s="7">
        <f>'24.10.25'!H18</f>
        <v>-4</v>
      </c>
      <c r="C18" s="24"/>
      <c r="D18" s="19">
        <f t="shared" si="4"/>
        <v>-4</v>
      </c>
      <c r="E18" s="25">
        <f>IFERROR(VLOOKUP("ALBONDIGA CON ARROZ",J:K,2,FALSE),"0")</f>
        <v>2</v>
      </c>
      <c r="F18" s="20"/>
      <c r="G18" s="12"/>
      <c r="H18" s="8">
        <f t="shared" si="5"/>
        <v>-6</v>
      </c>
      <c r="I18" s="7"/>
      <c r="J18" s="9" t="s">
        <v>89</v>
      </c>
      <c r="K18" s="10">
        <v>1.0</v>
      </c>
    </row>
    <row r="19">
      <c r="A19" s="6" t="s">
        <v>41</v>
      </c>
      <c r="B19" s="7">
        <f>'24.10.25'!H19</f>
        <v>-19</v>
      </c>
      <c r="C19" s="24"/>
      <c r="D19" s="19">
        <f t="shared" si="4"/>
        <v>-19</v>
      </c>
      <c r="E19" s="25">
        <f>IFERROR(VLOOKUP("ARROZ C/PATO DESHUESADO", J:K, 2, FALSE)*2, 0)+IFERROR(VLOOKUP("ARROZ C/PATO",J:K,2,FALSE),"0")</f>
        <v>5</v>
      </c>
      <c r="F19" s="20"/>
      <c r="G19" s="12"/>
      <c r="H19" s="8">
        <f t="shared" si="5"/>
        <v>-24</v>
      </c>
      <c r="I19" s="7"/>
      <c r="J19" s="9" t="s">
        <v>144</v>
      </c>
      <c r="K19" s="10">
        <v>4.0</v>
      </c>
    </row>
    <row r="20">
      <c r="A20" s="6" t="s">
        <v>43</v>
      </c>
      <c r="B20" s="7">
        <f>'24.10.25'!H20</f>
        <v>-75</v>
      </c>
      <c r="C20" s="24"/>
      <c r="D20" s="19">
        <f t="shared" si="4"/>
        <v>-75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12"/>
      <c r="H20" s="8">
        <f t="shared" si="5"/>
        <v>-98</v>
      </c>
      <c r="I20" s="7"/>
      <c r="J20" s="9" t="s">
        <v>180</v>
      </c>
      <c r="K20" s="10">
        <v>3.0</v>
      </c>
    </row>
    <row r="21">
      <c r="A21" s="6" t="s">
        <v>26</v>
      </c>
      <c r="B21" s="7" t="str">
        <f>'24.10.25'!H21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9.0</v>
      </c>
    </row>
    <row r="22">
      <c r="A22" s="6" t="s">
        <v>46</v>
      </c>
      <c r="B22" s="7">
        <f>'24.10.25'!H22</f>
        <v>-18</v>
      </c>
      <c r="C22" s="24"/>
      <c r="D22" s="19">
        <f t="shared" si="4"/>
        <v>-18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11</v>
      </c>
      <c r="F22" s="20"/>
      <c r="G22" s="12"/>
      <c r="H22" s="8">
        <f t="shared" ref="H22:H24" si="6">D22-E22-F22-G22</f>
        <v>-29</v>
      </c>
      <c r="I22" s="7"/>
      <c r="J22" s="9" t="s">
        <v>91</v>
      </c>
      <c r="K22" s="10">
        <v>1.0</v>
      </c>
    </row>
    <row r="23">
      <c r="A23" s="6" t="s">
        <v>49</v>
      </c>
      <c r="B23" s="7">
        <f>'24.10.25'!H23</f>
        <v>-7</v>
      </c>
      <c r="C23" s="24"/>
      <c r="D23" s="19">
        <f t="shared" si="4"/>
        <v>-7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12"/>
      <c r="H23" s="8">
        <f t="shared" si="6"/>
        <v>-8</v>
      </c>
      <c r="I23" s="7"/>
      <c r="J23" s="9" t="s">
        <v>87</v>
      </c>
      <c r="K23" s="10">
        <v>3.0</v>
      </c>
    </row>
    <row r="24">
      <c r="A24" s="6" t="s">
        <v>51</v>
      </c>
      <c r="B24" s="7">
        <f>'24.10.25'!H24</f>
        <v>-3</v>
      </c>
      <c r="C24" s="24"/>
      <c r="D24" s="19">
        <f t="shared" si="4"/>
        <v>-3</v>
      </c>
      <c r="E24" s="25">
        <f>IFERROR(VLOOKUP("CORVINA GUISADA C/E CHOCLO",J:K,2,FALSE),"0")</f>
        <v>9</v>
      </c>
      <c r="F24" s="20"/>
      <c r="G24" s="24"/>
      <c r="H24" s="8">
        <f t="shared" si="6"/>
        <v>-12</v>
      </c>
      <c r="I24" s="11"/>
      <c r="J24" s="9" t="s">
        <v>107</v>
      </c>
      <c r="K24" s="10">
        <v>1.0</v>
      </c>
    </row>
    <row r="25">
      <c r="A25" s="21" t="s">
        <v>53</v>
      </c>
      <c r="B25" s="7" t="str">
        <f>'24.10.25'!H25</f>
        <v/>
      </c>
      <c r="C25" s="44"/>
      <c r="D25" s="22"/>
      <c r="E25" s="22"/>
      <c r="F25" s="22"/>
      <c r="G25" s="23"/>
      <c r="H25" s="23"/>
      <c r="I25" s="23"/>
      <c r="J25" s="9" t="s">
        <v>113</v>
      </c>
      <c r="K25" s="10">
        <v>2.0</v>
      </c>
    </row>
    <row r="26">
      <c r="A26" s="6" t="s">
        <v>55</v>
      </c>
      <c r="B26" s="7">
        <f>'24.10.25'!H26</f>
        <v>-17</v>
      </c>
      <c r="C26" s="28"/>
      <c r="D26" s="19">
        <f t="shared" ref="D26:D35" si="7">B26+C26</f>
        <v>-17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11</v>
      </c>
      <c r="F26" s="12"/>
      <c r="G26" s="12"/>
      <c r="H26" s="8">
        <f t="shared" ref="H26:H35" si="8">D26-E26-F26-G26</f>
        <v>-28</v>
      </c>
      <c r="I26" s="7"/>
      <c r="J26" s="9" t="s">
        <v>126</v>
      </c>
      <c r="K26" s="10">
        <v>1.0</v>
      </c>
    </row>
    <row r="27">
      <c r="A27" s="6" t="s">
        <v>57</v>
      </c>
      <c r="B27" s="7">
        <f>'24.10.25'!H27</f>
        <v>-14</v>
      </c>
      <c r="C27" s="28"/>
      <c r="D27" s="19">
        <f t="shared" si="7"/>
        <v>-14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12"/>
      <c r="H27" s="8">
        <f t="shared" si="8"/>
        <v>-18</v>
      </c>
      <c r="I27" s="7"/>
      <c r="J27" s="9" t="s">
        <v>217</v>
      </c>
      <c r="K27" s="10">
        <v>1.0</v>
      </c>
    </row>
    <row r="28">
      <c r="A28" s="6" t="s">
        <v>58</v>
      </c>
      <c r="B28" s="7">
        <f>'24.10.25'!H28</f>
        <v>-3</v>
      </c>
      <c r="C28" s="28"/>
      <c r="D28" s="19">
        <f t="shared" si="7"/>
        <v>-3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7</v>
      </c>
      <c r="F28" s="12"/>
      <c r="G28" s="12"/>
      <c r="H28" s="8">
        <f t="shared" si="8"/>
        <v>-10</v>
      </c>
      <c r="I28" s="7"/>
      <c r="J28" s="9" t="s">
        <v>177</v>
      </c>
      <c r="K28" s="10">
        <v>1.0</v>
      </c>
    </row>
    <row r="29">
      <c r="A29" s="6" t="s">
        <v>60</v>
      </c>
      <c r="B29" s="7">
        <f>'24.10.25'!H29</f>
        <v>-5</v>
      </c>
      <c r="C29" s="28"/>
      <c r="D29" s="19">
        <f t="shared" si="7"/>
        <v>-5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-11</v>
      </c>
      <c r="I29" s="7"/>
      <c r="J29" s="9" t="s">
        <v>40</v>
      </c>
      <c r="K29" s="10">
        <v>2.0</v>
      </c>
    </row>
    <row r="30">
      <c r="A30" s="6" t="s">
        <v>62</v>
      </c>
      <c r="B30" s="7">
        <f>'24.10.25'!H30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4</v>
      </c>
      <c r="F30" s="12"/>
      <c r="G30" s="12"/>
      <c r="H30" s="8">
        <f t="shared" si="8"/>
        <v>-4</v>
      </c>
      <c r="I30" s="7"/>
      <c r="J30" s="9" t="s">
        <v>179</v>
      </c>
      <c r="K30" s="10">
        <v>1.0</v>
      </c>
    </row>
    <row r="31">
      <c r="A31" s="29" t="s">
        <v>64</v>
      </c>
      <c r="B31" s="7">
        <f>'24.10.25'!H31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170</v>
      </c>
      <c r="K31" s="10">
        <v>1.0</v>
      </c>
    </row>
    <row r="32">
      <c r="A32" s="6" t="s">
        <v>66</v>
      </c>
      <c r="B32" s="7">
        <f>'24.10.25'!H32</f>
        <v>2</v>
      </c>
      <c r="C32" s="32"/>
      <c r="D32" s="19">
        <f t="shared" si="7"/>
        <v>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-8</v>
      </c>
      <c r="I32" s="7"/>
      <c r="J32" s="9" t="s">
        <v>80</v>
      </c>
      <c r="K32" s="10">
        <v>1.0</v>
      </c>
    </row>
    <row r="33">
      <c r="A33" s="6" t="s">
        <v>68</v>
      </c>
      <c r="B33" s="7">
        <f>'24.10.25'!H33</f>
        <v>5</v>
      </c>
      <c r="C33" s="32"/>
      <c r="D33" s="19">
        <f t="shared" si="7"/>
        <v>5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3</v>
      </c>
      <c r="I33" s="7"/>
      <c r="J33" s="9" t="s">
        <v>44</v>
      </c>
      <c r="K33" s="10">
        <v>4.0</v>
      </c>
    </row>
    <row r="34">
      <c r="A34" s="6" t="s">
        <v>70</v>
      </c>
      <c r="B34" s="7">
        <f>'24.10.25'!H34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9" t="s">
        <v>100</v>
      </c>
      <c r="K34" s="10">
        <v>2.0</v>
      </c>
    </row>
    <row r="35">
      <c r="A35" s="6" t="s">
        <v>72</v>
      </c>
      <c r="B35" s="7">
        <f>'24.10.25'!H35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334</v>
      </c>
      <c r="K35" s="10">
        <v>1.0</v>
      </c>
    </row>
    <row r="36">
      <c r="A36" s="46" t="s">
        <v>293</v>
      </c>
      <c r="B36" s="7" t="str">
        <f>'24.10.25'!H36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48</v>
      </c>
      <c r="K36" s="10">
        <v>4.0</v>
      </c>
    </row>
    <row r="37">
      <c r="A37" s="6" t="s">
        <v>74</v>
      </c>
      <c r="B37" s="7">
        <f>'24.10.25'!H37</f>
        <v>1</v>
      </c>
      <c r="C37" s="32"/>
      <c r="D37" s="19">
        <f t="shared" ref="D37:D40" si="9">B37+C37</f>
        <v>1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7" s="20"/>
      <c r="G37" s="20"/>
      <c r="H37" s="19">
        <f t="shared" ref="H37:H39" si="10">D37-$E$37-F37-G37</f>
        <v>-2</v>
      </c>
      <c r="I37" s="7"/>
      <c r="J37" s="9" t="s">
        <v>52</v>
      </c>
      <c r="K37" s="10">
        <v>1.0</v>
      </c>
    </row>
    <row r="38">
      <c r="A38" s="6" t="s">
        <v>76</v>
      </c>
      <c r="B38" s="7">
        <f>'24.10.25'!H38</f>
        <v>-9</v>
      </c>
      <c r="C38" s="32"/>
      <c r="D38" s="19">
        <f t="shared" si="9"/>
        <v>-9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8" s="20"/>
      <c r="G38" s="20"/>
      <c r="H38" s="19">
        <f t="shared" si="10"/>
        <v>-12</v>
      </c>
      <c r="I38" s="7"/>
      <c r="J38" s="9" t="s">
        <v>50</v>
      </c>
      <c r="K38" s="10">
        <v>1.0</v>
      </c>
    </row>
    <row r="39">
      <c r="A39" s="38" t="s">
        <v>78</v>
      </c>
      <c r="B39" s="7">
        <f>'24.10.25'!H39</f>
        <v>-1.5</v>
      </c>
      <c r="C39" s="32"/>
      <c r="D39" s="19">
        <f t="shared" si="9"/>
        <v>-1.5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-4.5</v>
      </c>
      <c r="I39" s="7"/>
      <c r="J39" s="9" t="s">
        <v>54</v>
      </c>
      <c r="K39" s="10">
        <v>8.0</v>
      </c>
    </row>
    <row r="40">
      <c r="A40" s="29"/>
      <c r="B40" s="7">
        <f>'24.10.25'!H40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81</v>
      </c>
      <c r="K40" s="10">
        <v>6.0</v>
      </c>
    </row>
    <row r="41">
      <c r="A41" s="6"/>
      <c r="B41" s="7" t="str">
        <f>'24.10.25'!H41</f>
        <v/>
      </c>
      <c r="C41" s="35"/>
      <c r="D41" s="19"/>
      <c r="E41" s="25"/>
      <c r="F41" s="12"/>
      <c r="G41" s="12"/>
      <c r="H41" s="8"/>
      <c r="I41" s="7"/>
      <c r="J41" s="9" t="s">
        <v>17</v>
      </c>
      <c r="K41" s="10">
        <v>1.0</v>
      </c>
    </row>
    <row r="42">
      <c r="A42" s="6"/>
      <c r="B42" s="7" t="str">
        <f>'09.10.25'!H41</f>
        <v/>
      </c>
      <c r="C42" s="35"/>
      <c r="D42" s="19"/>
      <c r="E42" s="25"/>
      <c r="F42" s="33"/>
      <c r="G42" s="34"/>
      <c r="H42" s="8"/>
      <c r="I42" s="7"/>
      <c r="J42" s="9" t="s">
        <v>133</v>
      </c>
      <c r="K42" s="10">
        <v>4.0</v>
      </c>
    </row>
    <row r="43">
      <c r="A43" s="6"/>
      <c r="B43" s="7" t="str">
        <f>'09.10.25'!H42</f>
        <v/>
      </c>
      <c r="C43" s="35"/>
      <c r="D43" s="19"/>
      <c r="E43" s="25"/>
      <c r="F43" s="36"/>
      <c r="G43" s="12"/>
      <c r="H43" s="8"/>
      <c r="I43" s="7"/>
      <c r="J43" s="9" t="s">
        <v>13</v>
      </c>
      <c r="K43" s="10">
        <v>8.0</v>
      </c>
    </row>
    <row r="44">
      <c r="A44" s="6"/>
      <c r="B44" s="7" t="str">
        <f>'09.10.25'!H43</f>
        <v/>
      </c>
      <c r="C44" s="35"/>
      <c r="D44" s="19"/>
      <c r="E44" s="25"/>
      <c r="F44" s="20"/>
      <c r="G44" s="20"/>
      <c r="H44" s="8"/>
      <c r="I44" s="7"/>
      <c r="J44" s="9" t="s">
        <v>59</v>
      </c>
      <c r="K44" s="10">
        <v>2.0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61</v>
      </c>
      <c r="K45" s="10">
        <v>3.0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63</v>
      </c>
      <c r="K46" s="10">
        <v>3.0</v>
      </c>
    </row>
    <row r="47">
      <c r="J47" s="9" t="s">
        <v>65</v>
      </c>
      <c r="K47" s="10">
        <v>1.0</v>
      </c>
    </row>
    <row r="48">
      <c r="J48" s="9" t="s">
        <v>67</v>
      </c>
      <c r="K48" s="10">
        <v>2.0</v>
      </c>
    </row>
    <row r="49">
      <c r="J49" s="9" t="s">
        <v>69</v>
      </c>
      <c r="K49" s="10">
        <v>1.0</v>
      </c>
    </row>
    <row r="50">
      <c r="J50" s="9" t="s">
        <v>135</v>
      </c>
      <c r="K50" s="10">
        <v>3.0</v>
      </c>
    </row>
    <row r="51">
      <c r="J51" s="9" t="s">
        <v>73</v>
      </c>
      <c r="K51" s="10">
        <v>5.0</v>
      </c>
    </row>
    <row r="52">
      <c r="J52" s="9" t="s">
        <v>75</v>
      </c>
      <c r="K52" s="10">
        <v>1.0</v>
      </c>
    </row>
    <row r="53">
      <c r="J53" s="9" t="s">
        <v>79</v>
      </c>
      <c r="K53" s="10">
        <v>2.0</v>
      </c>
    </row>
    <row r="54">
      <c r="J54" s="9" t="s">
        <v>90</v>
      </c>
      <c r="K54" s="10">
        <v>1.0</v>
      </c>
    </row>
    <row r="55">
      <c r="J55" s="9" t="s">
        <v>154</v>
      </c>
      <c r="K55" s="10">
        <v>2.0</v>
      </c>
    </row>
    <row r="56">
      <c r="J56" s="9" t="s">
        <v>231</v>
      </c>
      <c r="K56" s="10">
        <v>1.0</v>
      </c>
    </row>
    <row r="57">
      <c r="J57" s="9" t="s">
        <v>75</v>
      </c>
      <c r="K57" s="10">
        <v>1.0</v>
      </c>
    </row>
    <row r="58">
      <c r="J58" s="9" t="s">
        <v>79</v>
      </c>
      <c r="K58" s="10">
        <v>2.0</v>
      </c>
    </row>
  </sheetData>
  <mergeCells count="1">
    <mergeCell ref="A1:I1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335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45956.0</v>
      </c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2.0</v>
      </c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>
        <f>IFERROR(VLOOKUP("HUMITA DOÑA FRESIA C/AJI DE GALLINA",J:K,2,FALSE),"0")</f>
        <v>7</v>
      </c>
      <c r="F4" s="12"/>
      <c r="G4" s="12"/>
      <c r="H4" s="8">
        <f t="shared" si="2"/>
        <v>-7</v>
      </c>
      <c r="I4" s="7"/>
      <c r="J4" s="9" t="s">
        <v>120</v>
      </c>
      <c r="K4" s="10">
        <v>3.0</v>
      </c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9" t="s">
        <v>10</v>
      </c>
      <c r="K5" s="10">
        <v>6.0</v>
      </c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>
        <f>IFERROR(VLOOKUP("SANGRECITA C/YUCA",J:K,2,FALSE),"0")</f>
        <v>5</v>
      </c>
      <c r="F6" s="12"/>
      <c r="G6" s="12"/>
      <c r="H6" s="8">
        <f t="shared" si="2"/>
        <v>-14</v>
      </c>
      <c r="I6" s="7"/>
      <c r="J6" s="9" t="s">
        <v>12</v>
      </c>
      <c r="K6" s="10">
        <v>6.0</v>
      </c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9.5</v>
      </c>
      <c r="F7" s="12"/>
      <c r="G7" s="24"/>
      <c r="H7" s="8">
        <f t="shared" si="2"/>
        <v>-22.5</v>
      </c>
      <c r="I7" s="11"/>
      <c r="J7" s="9" t="s">
        <v>85</v>
      </c>
      <c r="K7" s="10">
        <v>10.0</v>
      </c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-1</v>
      </c>
      <c r="I8" s="11"/>
      <c r="J8" s="9" t="s">
        <v>14</v>
      </c>
      <c r="K8" s="10">
        <v>4.0</v>
      </c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7.5</v>
      </c>
      <c r="F9" s="12"/>
      <c r="G9" s="24"/>
      <c r="H9" s="8">
        <f t="shared" si="2"/>
        <v>-17.5</v>
      </c>
      <c r="I9" s="11"/>
      <c r="J9" s="9" t="s">
        <v>17</v>
      </c>
      <c r="K9" s="10">
        <v>6.0</v>
      </c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5.5</v>
      </c>
      <c r="F10" s="12"/>
      <c r="G10" s="24"/>
      <c r="H10" s="8">
        <f t="shared" si="2"/>
        <v>-10.5</v>
      </c>
      <c r="I10" s="11"/>
      <c r="J10" s="9" t="s">
        <v>18</v>
      </c>
      <c r="K10" s="10">
        <v>3.0</v>
      </c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2</v>
      </c>
      <c r="F11" s="12"/>
      <c r="G11" s="12"/>
      <c r="H11" s="8">
        <f t="shared" si="2"/>
        <v>0</v>
      </c>
      <c r="I11" s="7"/>
      <c r="J11" s="9" t="s">
        <v>20</v>
      </c>
      <c r="K11" s="10">
        <v>12.0</v>
      </c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121</v>
      </c>
      <c r="K12" s="10">
        <v>2.0</v>
      </c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22</v>
      </c>
      <c r="K13" s="10">
        <v>4.0</v>
      </c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2</v>
      </c>
      <c r="F14" s="20"/>
      <c r="G14" s="12"/>
      <c r="H14" s="8">
        <f t="shared" si="2"/>
        <v>-2</v>
      </c>
      <c r="I14" s="7"/>
      <c r="J14" s="9" t="s">
        <v>24</v>
      </c>
      <c r="K14" s="10">
        <v>22.0</v>
      </c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9" t="s">
        <v>26</v>
      </c>
      <c r="K15" s="10">
        <v>15.0</v>
      </c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20"/>
      <c r="G16" s="12"/>
      <c r="H16" s="8">
        <f t="shared" ref="H16:H20" si="5">D16-E16-F16-G16</f>
        <v>-20</v>
      </c>
      <c r="I16" s="7"/>
      <c r="J16" s="9" t="s">
        <v>31</v>
      </c>
      <c r="K16" s="10">
        <v>2.0</v>
      </c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>
        <f>IFERROR(VLOOKUP("AJIACO DE CUY(1/2 CUY) C/ARROZ",J:K,2,FALSE),"0")</f>
        <v>6</v>
      </c>
      <c r="F17" s="20"/>
      <c r="G17" s="24"/>
      <c r="H17" s="8">
        <f t="shared" si="5"/>
        <v>-16</v>
      </c>
      <c r="I17" s="11"/>
      <c r="J17" s="9" t="s">
        <v>28</v>
      </c>
      <c r="K17" s="10">
        <v>2.0</v>
      </c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>
        <f>IFERROR(VLOOKUP("ALBONDIGA CON ARROZ",J:K,2,FALSE),"0")</f>
        <v>10</v>
      </c>
      <c r="F18" s="20"/>
      <c r="G18" s="12"/>
      <c r="H18" s="8">
        <f t="shared" si="5"/>
        <v>-16</v>
      </c>
      <c r="I18" s="7"/>
      <c r="J18" s="9" t="s">
        <v>108</v>
      </c>
      <c r="K18" s="10">
        <v>2.0</v>
      </c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12</v>
      </c>
      <c r="F19" s="20"/>
      <c r="G19" s="12"/>
      <c r="H19" s="8">
        <f t="shared" si="5"/>
        <v>-36</v>
      </c>
      <c r="I19" s="7"/>
      <c r="J19" s="9" t="s">
        <v>137</v>
      </c>
      <c r="K19" s="10">
        <v>1.0</v>
      </c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56</v>
      </c>
      <c r="F20" s="20"/>
      <c r="G20" s="12"/>
      <c r="H20" s="8">
        <f t="shared" si="5"/>
        <v>-154</v>
      </c>
      <c r="I20" s="7"/>
      <c r="J20" s="9" t="s">
        <v>111</v>
      </c>
      <c r="K20" s="10">
        <v>2.0</v>
      </c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30</v>
      </c>
      <c r="K21" s="10">
        <v>2.0</v>
      </c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11</v>
      </c>
      <c r="F22" s="20"/>
      <c r="G22" s="12"/>
      <c r="H22" s="8">
        <f t="shared" ref="H22:H24" si="6">D22-E22-F22-G22</f>
        <v>-40</v>
      </c>
      <c r="I22" s="7"/>
      <c r="J22" s="9" t="s">
        <v>138</v>
      </c>
      <c r="K22" s="10">
        <v>1.0</v>
      </c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-10</v>
      </c>
      <c r="I23" s="7"/>
      <c r="J23" s="9" t="s">
        <v>87</v>
      </c>
      <c r="K23" s="10">
        <v>1.0</v>
      </c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>
        <f>IFERROR(VLOOKUP("CORVINA GUISADA C/E CHOCLO",J:K,2,FALSE),"0")</f>
        <v>2</v>
      </c>
      <c r="F24" s="20"/>
      <c r="G24" s="24"/>
      <c r="H24" s="8">
        <f t="shared" si="6"/>
        <v>-14</v>
      </c>
      <c r="I24" s="11"/>
      <c r="J24" s="9" t="s">
        <v>112</v>
      </c>
      <c r="K24" s="10">
        <v>5.0</v>
      </c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9" t="s">
        <v>32</v>
      </c>
      <c r="K25" s="10">
        <v>2.0</v>
      </c>
    </row>
    <row r="26">
      <c r="A26" s="6" t="s">
        <v>55</v>
      </c>
      <c r="B26" s="7">
        <f>'25.10.25'!H26</f>
        <v>-28</v>
      </c>
      <c r="C26" s="28"/>
      <c r="D26" s="19">
        <f t="shared" ref="D26:D35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24</v>
      </c>
      <c r="F26" s="12"/>
      <c r="G26" s="12"/>
      <c r="H26" s="8">
        <f t="shared" ref="H26:H35" si="8">D26-E26-F26-G26</f>
        <v>-52</v>
      </c>
      <c r="I26" s="7"/>
      <c r="J26" s="9" t="s">
        <v>142</v>
      </c>
      <c r="K26" s="10">
        <v>2.0</v>
      </c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13</v>
      </c>
      <c r="F27" s="12"/>
      <c r="G27" s="12"/>
      <c r="H27" s="8">
        <f t="shared" si="8"/>
        <v>-31</v>
      </c>
      <c r="I27" s="7"/>
      <c r="J27" s="9" t="s">
        <v>125</v>
      </c>
      <c r="K27" s="10">
        <v>1.0</v>
      </c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10</v>
      </c>
      <c r="F28" s="12"/>
      <c r="G28" s="12"/>
      <c r="H28" s="8">
        <f t="shared" si="8"/>
        <v>-20</v>
      </c>
      <c r="I28" s="7"/>
      <c r="J28" s="9" t="s">
        <v>89</v>
      </c>
      <c r="K28" s="10">
        <v>3.0</v>
      </c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10</v>
      </c>
      <c r="F29" s="12"/>
      <c r="G29" s="12"/>
      <c r="H29" s="8">
        <f t="shared" si="8"/>
        <v>-21</v>
      </c>
      <c r="I29" s="7"/>
      <c r="J29" s="9" t="s">
        <v>144</v>
      </c>
      <c r="K29" s="10">
        <v>2.0</v>
      </c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2</v>
      </c>
      <c r="F30" s="12"/>
      <c r="G30" s="12"/>
      <c r="H30" s="8">
        <f t="shared" si="8"/>
        <v>-6</v>
      </c>
      <c r="I30" s="7"/>
      <c r="J30" s="9" t="s">
        <v>180</v>
      </c>
      <c r="K30" s="10">
        <v>2.0</v>
      </c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166</v>
      </c>
      <c r="K31" s="10">
        <v>1.0</v>
      </c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18</v>
      </c>
      <c r="F32" s="12"/>
      <c r="G32" s="12"/>
      <c r="H32" s="8">
        <f t="shared" si="8"/>
        <v>-26</v>
      </c>
      <c r="I32" s="7"/>
      <c r="J32" s="9" t="s">
        <v>34</v>
      </c>
      <c r="K32" s="10">
        <v>2.0</v>
      </c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1</v>
      </c>
      <c r="I33" s="7"/>
      <c r="J33" s="9" t="s">
        <v>91</v>
      </c>
      <c r="K33" s="10">
        <v>2.0</v>
      </c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1</v>
      </c>
      <c r="I34" s="7"/>
      <c r="J34" s="9" t="s">
        <v>92</v>
      </c>
      <c r="K34" s="10">
        <v>1.0</v>
      </c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154</v>
      </c>
      <c r="K35" s="10">
        <v>1.0</v>
      </c>
    </row>
    <row r="36">
      <c r="A36" s="46" t="s">
        <v>293</v>
      </c>
      <c r="B36" s="7" t="str">
        <f>'25.10.25'!H36</f>
        <v/>
      </c>
      <c r="C36" s="32"/>
      <c r="D36" s="19"/>
      <c r="E36" s="25">
        <f>IFERROR(VLOOKUP("PULPO ANTICUCHERO 250G",J:K,2,FALSE),0)</f>
        <v>1</v>
      </c>
      <c r="F36" s="36"/>
      <c r="G36" s="12"/>
      <c r="H36" s="8"/>
      <c r="I36" s="7"/>
      <c r="J36" s="9" t="s">
        <v>36</v>
      </c>
      <c r="K36" s="10">
        <v>1.0</v>
      </c>
    </row>
    <row r="37">
      <c r="A37" s="6" t="s">
        <v>74</v>
      </c>
      <c r="B37" s="7">
        <f>'25.10.25'!H37</f>
        <v>-2</v>
      </c>
      <c r="C37" s="32"/>
      <c r="D37" s="19">
        <f t="shared" ref="D37:D40" si="9">B37+C37</f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7" s="20"/>
      <c r="G37" s="20"/>
      <c r="H37" s="19">
        <f t="shared" ref="H37:H39" si="10">D37-$E$37-F37-G37</f>
        <v>-7</v>
      </c>
      <c r="I37" s="7"/>
      <c r="J37" s="9" t="s">
        <v>176</v>
      </c>
      <c r="K37" s="10">
        <v>3.0</v>
      </c>
    </row>
    <row r="38">
      <c r="A38" s="6" t="s">
        <v>76</v>
      </c>
      <c r="B38" s="7">
        <f>'25.10.25'!H38</f>
        <v>-12</v>
      </c>
      <c r="C38" s="32"/>
      <c r="D38" s="19">
        <f t="shared" si="9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</v>
      </c>
      <c r="F38" s="20"/>
      <c r="G38" s="20"/>
      <c r="H38" s="19">
        <f t="shared" si="10"/>
        <v>-17</v>
      </c>
      <c r="I38" s="7"/>
      <c r="J38" s="9" t="s">
        <v>107</v>
      </c>
      <c r="K38" s="10">
        <v>1.0</v>
      </c>
    </row>
    <row r="39">
      <c r="A39" s="38" t="s">
        <v>78</v>
      </c>
      <c r="B39" s="7">
        <f>'25.10.25'!H39</f>
        <v>-4.5</v>
      </c>
      <c r="C39" s="32"/>
      <c r="D39" s="19">
        <f t="shared" si="9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9" s="20"/>
      <c r="G39" s="20"/>
      <c r="H39" s="19">
        <f t="shared" si="10"/>
        <v>-9.5</v>
      </c>
      <c r="I39" s="7"/>
      <c r="J39" s="9" t="s">
        <v>113</v>
      </c>
      <c r="K39" s="10">
        <v>3.0</v>
      </c>
    </row>
    <row r="40">
      <c r="A40" s="29"/>
      <c r="B40" s="7">
        <f>'25.10.25'!H40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126</v>
      </c>
      <c r="K40" s="10">
        <v>3.0</v>
      </c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9" t="s">
        <v>231</v>
      </c>
      <c r="K41" s="10">
        <v>3.0</v>
      </c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9" t="s">
        <v>127</v>
      </c>
      <c r="K42" s="10">
        <v>1.0</v>
      </c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9" t="s">
        <v>130</v>
      </c>
      <c r="K43" s="10">
        <v>2.0</v>
      </c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9" t="s">
        <v>40</v>
      </c>
      <c r="K44" s="10">
        <v>10.0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179</v>
      </c>
      <c r="K45" s="10">
        <v>7.0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170</v>
      </c>
      <c r="K46" s="10">
        <v>1.0</v>
      </c>
    </row>
    <row r="47">
      <c r="J47" s="9" t="s">
        <v>80</v>
      </c>
      <c r="K47" s="10">
        <v>5.0</v>
      </c>
    </row>
    <row r="48">
      <c r="J48" s="9" t="s">
        <v>44</v>
      </c>
      <c r="K48" s="10">
        <v>10.0</v>
      </c>
    </row>
    <row r="49">
      <c r="J49" s="9" t="s">
        <v>45</v>
      </c>
      <c r="K49" s="10">
        <v>2.0</v>
      </c>
    </row>
    <row r="50">
      <c r="J50" s="9" t="s">
        <v>100</v>
      </c>
      <c r="K50" s="10">
        <v>5.0</v>
      </c>
    </row>
    <row r="51">
      <c r="J51" s="9" t="s">
        <v>86</v>
      </c>
      <c r="K51" s="10">
        <v>1.0</v>
      </c>
    </row>
    <row r="52">
      <c r="J52" s="9" t="s">
        <v>147</v>
      </c>
      <c r="K52" s="10">
        <v>1.0</v>
      </c>
    </row>
    <row r="53">
      <c r="J53" s="9" t="s">
        <v>48</v>
      </c>
      <c r="K53" s="10">
        <v>2.0</v>
      </c>
    </row>
    <row r="54">
      <c r="J54" s="9" t="s">
        <v>52</v>
      </c>
      <c r="K54" s="10">
        <v>1.0</v>
      </c>
    </row>
    <row r="55">
      <c r="J55" s="9" t="s">
        <v>50</v>
      </c>
      <c r="K55" s="10">
        <v>1.0</v>
      </c>
    </row>
    <row r="56">
      <c r="J56" s="9" t="s">
        <v>54</v>
      </c>
      <c r="K56" s="10">
        <v>17.0</v>
      </c>
    </row>
    <row r="57">
      <c r="J57" s="9" t="s">
        <v>81</v>
      </c>
      <c r="K57" s="10">
        <v>7.0</v>
      </c>
    </row>
    <row r="58">
      <c r="J58" s="9" t="s">
        <v>61</v>
      </c>
      <c r="K58" s="10">
        <v>3.0</v>
      </c>
    </row>
    <row r="59">
      <c r="J59" s="9" t="s">
        <v>65</v>
      </c>
      <c r="K59" s="10">
        <v>2.0</v>
      </c>
    </row>
    <row r="60">
      <c r="J60" s="9" t="s">
        <v>67</v>
      </c>
      <c r="K60" s="10">
        <v>1.0</v>
      </c>
    </row>
    <row r="61">
      <c r="J61" s="9" t="s">
        <v>135</v>
      </c>
      <c r="K61" s="10">
        <v>1.0</v>
      </c>
    </row>
    <row r="62">
      <c r="J62" s="9" t="s">
        <v>73</v>
      </c>
      <c r="K62" s="10">
        <v>5.0</v>
      </c>
    </row>
    <row r="63">
      <c r="J63" s="9" t="s">
        <v>222</v>
      </c>
      <c r="K63" s="10">
        <v>3.0</v>
      </c>
    </row>
    <row r="64">
      <c r="J64" s="9" t="s">
        <v>79</v>
      </c>
      <c r="K64" s="10">
        <v>1.0</v>
      </c>
    </row>
    <row r="65">
      <c r="J65" s="9" t="s">
        <v>59</v>
      </c>
      <c r="K65" s="10">
        <v>6.0</v>
      </c>
    </row>
    <row r="66">
      <c r="J66" s="9" t="s">
        <v>61</v>
      </c>
      <c r="K66" s="10">
        <v>6.0</v>
      </c>
    </row>
    <row r="67">
      <c r="J67" s="9" t="s">
        <v>63</v>
      </c>
      <c r="K67" s="10">
        <v>2.0</v>
      </c>
    </row>
    <row r="68">
      <c r="J68" s="9" t="s">
        <v>65</v>
      </c>
      <c r="K68" s="10">
        <v>9.0</v>
      </c>
    </row>
    <row r="69">
      <c r="J69" s="9" t="s">
        <v>67</v>
      </c>
      <c r="K69" s="10">
        <v>14.0</v>
      </c>
    </row>
    <row r="70">
      <c r="J70" s="9" t="s">
        <v>69</v>
      </c>
      <c r="K70" s="10">
        <v>1.0</v>
      </c>
    </row>
    <row r="71">
      <c r="J71" s="9" t="s">
        <v>135</v>
      </c>
      <c r="K71" s="10">
        <v>2.0</v>
      </c>
    </row>
    <row r="72">
      <c r="J72" s="9" t="s">
        <v>280</v>
      </c>
      <c r="K72" s="10">
        <v>1.0</v>
      </c>
    </row>
    <row r="73">
      <c r="J73" s="9" t="s">
        <v>249</v>
      </c>
      <c r="K73" s="10">
        <v>1.0</v>
      </c>
    </row>
    <row r="74">
      <c r="J74" s="9" t="s">
        <v>71</v>
      </c>
      <c r="K74" s="10">
        <v>1.0</v>
      </c>
    </row>
    <row r="75">
      <c r="J75" s="9" t="s">
        <v>73</v>
      </c>
      <c r="K75" s="10">
        <v>16.0</v>
      </c>
    </row>
    <row r="76">
      <c r="J76" s="9" t="s">
        <v>159</v>
      </c>
      <c r="K76" s="10">
        <v>1.0</v>
      </c>
    </row>
    <row r="77">
      <c r="J77" s="9" t="s">
        <v>75</v>
      </c>
      <c r="K77" s="10">
        <v>1.0</v>
      </c>
    </row>
    <row r="78">
      <c r="J78" s="9" t="s">
        <v>77</v>
      </c>
      <c r="K78" s="10">
        <v>2.0</v>
      </c>
    </row>
    <row r="79">
      <c r="J79" s="9" t="s">
        <v>104</v>
      </c>
      <c r="K79" s="10">
        <v>1.0</v>
      </c>
    </row>
    <row r="80">
      <c r="J80" s="9" t="s">
        <v>222</v>
      </c>
      <c r="K80" s="10">
        <v>1.0</v>
      </c>
    </row>
    <row r="81">
      <c r="J81" s="9" t="s">
        <v>79</v>
      </c>
      <c r="K81" s="10">
        <v>2.0</v>
      </c>
    </row>
    <row r="82">
      <c r="J82" s="9" t="s">
        <v>61</v>
      </c>
      <c r="K82" s="10">
        <v>3.0</v>
      </c>
    </row>
    <row r="83">
      <c r="J83" s="9" t="s">
        <v>65</v>
      </c>
      <c r="K83" s="10">
        <v>2.0</v>
      </c>
    </row>
    <row r="84">
      <c r="J84" s="9" t="s">
        <v>67</v>
      </c>
      <c r="K84" s="10">
        <v>1.0</v>
      </c>
    </row>
    <row r="85">
      <c r="J85" s="9" t="s">
        <v>135</v>
      </c>
      <c r="K85" s="10">
        <v>1.0</v>
      </c>
    </row>
    <row r="86">
      <c r="J86" s="9" t="s">
        <v>73</v>
      </c>
      <c r="K86" s="10">
        <v>5.0</v>
      </c>
    </row>
    <row r="87">
      <c r="J87" s="9" t="s">
        <v>222</v>
      </c>
      <c r="K87" s="10">
        <v>3.0</v>
      </c>
    </row>
    <row r="88">
      <c r="J88" s="9" t="s">
        <v>79</v>
      </c>
      <c r="K88" s="10">
        <v>1.0</v>
      </c>
    </row>
  </sheetData>
  <mergeCells count="1">
    <mergeCell ref="A1:I1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336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45957.0</v>
      </c>
    </row>
    <row r="3">
      <c r="A3" s="6" t="s">
        <v>9</v>
      </c>
      <c r="B3" s="7">
        <f>'26.10.25'!H3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'26.10.25'!H4</f>
        <v>-7</v>
      </c>
      <c r="C4" s="11"/>
      <c r="D4" s="8">
        <f t="shared" si="1"/>
        <v>-7</v>
      </c>
      <c r="E4" s="8">
        <f>IFERROR(VLOOKUP("HUMITA DOÑA FRESIA C/AJI DE GALLINA",J:K,2,FALSE),"0")</f>
        <v>4</v>
      </c>
      <c r="F4" s="12"/>
      <c r="G4" s="12"/>
      <c r="H4" s="8">
        <f t="shared" si="2"/>
        <v>-11</v>
      </c>
      <c r="I4" s="7"/>
      <c r="J4" s="9" t="s">
        <v>120</v>
      </c>
      <c r="K4" s="10">
        <v>1.0</v>
      </c>
    </row>
    <row r="5">
      <c r="A5" s="6" t="s">
        <v>13</v>
      </c>
      <c r="B5" s="7">
        <f>'26.10.25'!H5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9" t="s">
        <v>12</v>
      </c>
      <c r="K5" s="10">
        <v>2.0</v>
      </c>
    </row>
    <row r="6">
      <c r="A6" s="6" t="s">
        <v>16</v>
      </c>
      <c r="B6" s="7">
        <f>'26.10.25'!H6</f>
        <v>-14</v>
      </c>
      <c r="C6" s="11"/>
      <c r="D6" s="8">
        <f t="shared" si="1"/>
        <v>-14</v>
      </c>
      <c r="E6" s="8">
        <f>IFERROR(VLOOKUP("SANGRECITA C/YUCA",J:K,2,FALSE),"0")</f>
        <v>3</v>
      </c>
      <c r="F6" s="12"/>
      <c r="G6" s="12"/>
      <c r="H6" s="8">
        <f t="shared" si="2"/>
        <v>-17</v>
      </c>
      <c r="I6" s="7"/>
      <c r="J6" s="9" t="s">
        <v>85</v>
      </c>
      <c r="K6" s="10">
        <v>3.0</v>
      </c>
    </row>
    <row r="7">
      <c r="A7" s="6" t="s">
        <v>10</v>
      </c>
      <c r="B7" s="7">
        <f>'26.10.25'!H7</f>
        <v>-22.5</v>
      </c>
      <c r="C7" s="11"/>
      <c r="D7" s="8">
        <f t="shared" si="1"/>
        <v>-22.5</v>
      </c>
      <c r="E7" s="8">
        <f>IFERROR(VLOOKUP("HUMITA DOÑA FRESIA C/AJI DE GALLINA", J:K,2, FALSE)/2, 0) + IFERROR(VLOOKUP("AJI DE GALLINA",J:K,2, FALSE), 0)</f>
        <v>2</v>
      </c>
      <c r="F7" s="12"/>
      <c r="G7" s="24"/>
      <c r="H7" s="8">
        <f t="shared" si="2"/>
        <v>-24.5</v>
      </c>
      <c r="I7" s="11"/>
      <c r="J7" s="9" t="s">
        <v>14</v>
      </c>
      <c r="K7" s="10">
        <v>1.0</v>
      </c>
    </row>
    <row r="8">
      <c r="A8" s="6" t="s">
        <v>19</v>
      </c>
      <c r="B8" s="7">
        <f>'26.10.25'!H8</f>
        <v>-1</v>
      </c>
      <c r="C8" s="11"/>
      <c r="D8" s="8">
        <f t="shared" si="1"/>
        <v>-1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-2</v>
      </c>
      <c r="I8" s="11"/>
      <c r="J8" s="9" t="s">
        <v>17</v>
      </c>
      <c r="K8" s="10">
        <v>1.0</v>
      </c>
    </row>
    <row r="9">
      <c r="A9" s="6" t="s">
        <v>21</v>
      </c>
      <c r="B9" s="7">
        <f>'26.10.25'!H9</f>
        <v>-17.5</v>
      </c>
      <c r="C9" s="11"/>
      <c r="D9" s="8">
        <f t="shared" si="1"/>
        <v>-17.5</v>
      </c>
      <c r="E9" s="8">
        <f>IFERROR(VLOOKUP("1/2 PATITA EN FIAMBRE",J:K,2, FALSE)/2, 0) + IFERROR(VLOOKUP("PATITA EN FIAMBRE",J:K, 2, FALSE), 0)</f>
        <v>1.5</v>
      </c>
      <c r="F9" s="12"/>
      <c r="G9" s="24"/>
      <c r="H9" s="8">
        <f t="shared" si="2"/>
        <v>-19</v>
      </c>
      <c r="I9" s="11"/>
      <c r="J9" s="9" t="s">
        <v>18</v>
      </c>
      <c r="K9" s="10">
        <v>1.0</v>
      </c>
    </row>
    <row r="10">
      <c r="A10" s="6" t="s">
        <v>23</v>
      </c>
      <c r="B10" s="7">
        <f>'26.10.25'!H10</f>
        <v>-10.5</v>
      </c>
      <c r="C10" s="11"/>
      <c r="D10" s="8">
        <f t="shared" si="1"/>
        <v>-10.5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-10.5</v>
      </c>
      <c r="I10" s="11"/>
      <c r="J10" s="9" t="s">
        <v>20</v>
      </c>
      <c r="K10" s="10">
        <v>2.0</v>
      </c>
    </row>
    <row r="11">
      <c r="A11" s="6" t="s">
        <v>25</v>
      </c>
      <c r="B11" s="7">
        <f>'26.10.25'!H11</f>
        <v>0</v>
      </c>
      <c r="C11" s="11"/>
      <c r="D11" s="8">
        <f t="shared" si="1"/>
        <v>0</v>
      </c>
      <c r="E11" s="18">
        <f>IFERROR(VLOOKUP("CARNE DE CERDO ADOBADA",J:K,2,FALSE),0)</f>
        <v>3</v>
      </c>
      <c r="F11" s="12"/>
      <c r="G11" s="12"/>
      <c r="H11" s="8">
        <f t="shared" si="2"/>
        <v>-3</v>
      </c>
      <c r="I11" s="7"/>
      <c r="J11" s="9" t="s">
        <v>22</v>
      </c>
      <c r="K11" s="10">
        <v>3.0</v>
      </c>
    </row>
    <row r="12">
      <c r="A12" s="6" t="s">
        <v>27</v>
      </c>
      <c r="B12" s="7">
        <f>'26.10.25'!H12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26</v>
      </c>
      <c r="K12" s="10">
        <v>1.0</v>
      </c>
    </row>
    <row r="13">
      <c r="A13" s="6" t="s">
        <v>29</v>
      </c>
      <c r="B13" s="7">
        <f>'26.10.25'!H13</f>
        <v>23</v>
      </c>
      <c r="C13" s="11"/>
      <c r="D13" s="19">
        <f t="shared" si="1"/>
        <v>23</v>
      </c>
      <c r="E13" s="8">
        <f t="shared" ref="E13:E14" si="3">IFERROR(VLOOKUP(A13,J:K,2,FALSE),0)</f>
        <v>17</v>
      </c>
      <c r="F13" s="20"/>
      <c r="G13" s="12"/>
      <c r="H13" s="8">
        <f t="shared" si="2"/>
        <v>6</v>
      </c>
      <c r="I13" s="7"/>
      <c r="J13" s="9" t="s">
        <v>28</v>
      </c>
      <c r="K13" s="10">
        <v>3.0</v>
      </c>
    </row>
    <row r="14">
      <c r="A14" s="6" t="s">
        <v>31</v>
      </c>
      <c r="B14" s="7">
        <f>'26.10.25'!H14</f>
        <v>-2</v>
      </c>
      <c r="C14" s="11"/>
      <c r="D14" s="19">
        <f t="shared" si="1"/>
        <v>-2</v>
      </c>
      <c r="E14" s="8">
        <f t="shared" si="3"/>
        <v>0</v>
      </c>
      <c r="F14" s="20"/>
      <c r="G14" s="12"/>
      <c r="H14" s="8">
        <f t="shared" si="2"/>
        <v>-2</v>
      </c>
      <c r="I14" s="7"/>
      <c r="J14" s="9" t="s">
        <v>277</v>
      </c>
      <c r="K14" s="10">
        <v>1.0</v>
      </c>
    </row>
    <row r="15">
      <c r="A15" s="21" t="s">
        <v>33</v>
      </c>
      <c r="B15" s="7" t="str">
        <f>'26.10.25'!H15</f>
        <v/>
      </c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2.0</v>
      </c>
    </row>
    <row r="16">
      <c r="A16" s="6" t="s">
        <v>35</v>
      </c>
      <c r="B16" s="7">
        <f>'26.10.25'!H16</f>
        <v>-20</v>
      </c>
      <c r="C16" s="24"/>
      <c r="D16" s="25">
        <f t="shared" ref="D16:D24" si="4">B16+C16</f>
        <v>-20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-23</v>
      </c>
      <c r="I16" s="7"/>
      <c r="J16" s="9" t="s">
        <v>125</v>
      </c>
      <c r="K16" s="10">
        <v>1.0</v>
      </c>
    </row>
    <row r="17">
      <c r="A17" s="6" t="s">
        <v>37</v>
      </c>
      <c r="B17" s="7">
        <f>'26.10.25'!H17</f>
        <v>-16</v>
      </c>
      <c r="C17" s="24"/>
      <c r="D17" s="19">
        <f t="shared" si="4"/>
        <v>-16</v>
      </c>
      <c r="E17" s="25">
        <f>IFERROR(VLOOKUP("AJIACO DE CUY(1/2 CUY) C/ARROZ",J:K,2,FALSE),"0")</f>
        <v>2</v>
      </c>
      <c r="F17" s="20"/>
      <c r="G17" s="24"/>
      <c r="H17" s="8">
        <f t="shared" si="5"/>
        <v>-18</v>
      </c>
      <c r="I17" s="11"/>
      <c r="J17" s="9" t="s">
        <v>166</v>
      </c>
      <c r="K17" s="10">
        <v>1.0</v>
      </c>
    </row>
    <row r="18">
      <c r="A18" s="6" t="s">
        <v>39</v>
      </c>
      <c r="B18" s="7">
        <f>'26.10.25'!H18</f>
        <v>-16</v>
      </c>
      <c r="C18" s="24"/>
      <c r="D18" s="19">
        <f t="shared" si="4"/>
        <v>-16</v>
      </c>
      <c r="E18" s="25">
        <f>IFERROR(VLOOKUP("ALBONDIGA CON ARROZ",J:K,2,FALSE),"0")</f>
        <v>3</v>
      </c>
      <c r="F18" s="20"/>
      <c r="G18" s="12"/>
      <c r="H18" s="8">
        <f t="shared" si="5"/>
        <v>-19</v>
      </c>
      <c r="I18" s="7"/>
      <c r="J18" s="9" t="s">
        <v>90</v>
      </c>
      <c r="K18" s="10">
        <v>2.0</v>
      </c>
    </row>
    <row r="19">
      <c r="A19" s="6" t="s">
        <v>41</v>
      </c>
      <c r="B19" s="7">
        <f>'26.10.25'!H19</f>
        <v>-36</v>
      </c>
      <c r="C19" s="24"/>
      <c r="D19" s="19">
        <f t="shared" si="4"/>
        <v>-36</v>
      </c>
      <c r="E19" s="25">
        <f>IFERROR(VLOOKUP("ARROZ C/PATO DESHUESADO", J:K, 2, FALSE)*2, 0)+IFERROR(VLOOKUP("ARROZ C/PATO",J:K,2,FALSE),"0")</f>
        <v>3</v>
      </c>
      <c r="F19" s="20"/>
      <c r="G19" s="12"/>
      <c r="H19" s="8">
        <f t="shared" si="5"/>
        <v>-39</v>
      </c>
      <c r="I19" s="7"/>
      <c r="J19" s="9" t="s">
        <v>190</v>
      </c>
      <c r="K19" s="10">
        <v>1.0</v>
      </c>
    </row>
    <row r="20">
      <c r="A20" s="6" t="s">
        <v>43</v>
      </c>
      <c r="B20" s="7">
        <f>'26.10.25'!H20</f>
        <v>-154</v>
      </c>
      <c r="C20" s="24"/>
      <c r="D20" s="19">
        <f t="shared" si="4"/>
        <v>-154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8</v>
      </c>
      <c r="F20" s="20"/>
      <c r="G20" s="12"/>
      <c r="H20" s="8">
        <f t="shared" si="5"/>
        <v>-162</v>
      </c>
      <c r="I20" s="7"/>
      <c r="J20" s="9" t="s">
        <v>131</v>
      </c>
      <c r="K20" s="10">
        <v>1.0</v>
      </c>
    </row>
    <row r="21">
      <c r="A21" s="6" t="s">
        <v>26</v>
      </c>
      <c r="B21" s="7" t="str">
        <f>'26.10.25'!H21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40</v>
      </c>
      <c r="K21" s="10">
        <v>5.0</v>
      </c>
    </row>
    <row r="22">
      <c r="A22" s="6" t="s">
        <v>46</v>
      </c>
      <c r="B22" s="7">
        <f>'26.10.25'!H22</f>
        <v>-40</v>
      </c>
      <c r="C22" s="24"/>
      <c r="D22" s="19">
        <f t="shared" si="4"/>
        <v>-40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</v>
      </c>
      <c r="F22" s="20"/>
      <c r="G22" s="12"/>
      <c r="H22" s="8">
        <f t="shared" ref="H22:H24" si="6">D22-E22-F22-G22</f>
        <v>-42</v>
      </c>
      <c r="I22" s="7"/>
      <c r="J22" s="9" t="s">
        <v>179</v>
      </c>
      <c r="K22" s="10">
        <v>4.0</v>
      </c>
    </row>
    <row r="23">
      <c r="A23" s="6" t="s">
        <v>49</v>
      </c>
      <c r="B23" s="7">
        <f>'26.10.25'!H23</f>
        <v>-10</v>
      </c>
      <c r="C23" s="24"/>
      <c r="D23" s="19">
        <f t="shared" si="4"/>
        <v>-10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-10</v>
      </c>
      <c r="I23" s="7"/>
      <c r="J23" s="9" t="s">
        <v>44</v>
      </c>
      <c r="K23" s="10">
        <v>1.0</v>
      </c>
    </row>
    <row r="24">
      <c r="A24" s="6" t="s">
        <v>51</v>
      </c>
      <c r="B24" s="7">
        <f>'26.10.25'!H24</f>
        <v>-14</v>
      </c>
      <c r="C24" s="24"/>
      <c r="D24" s="19">
        <f t="shared" si="4"/>
        <v>-14</v>
      </c>
      <c r="E24" s="25" t="str">
        <f>IFERROR(VLOOKUP("CORVINA GUISADA C/E CHOCLO",J:K,2,FALSE),"0")</f>
        <v>0</v>
      </c>
      <c r="F24" s="20"/>
      <c r="G24" s="24"/>
      <c r="H24" s="8">
        <f t="shared" si="6"/>
        <v>-14</v>
      </c>
      <c r="I24" s="11"/>
      <c r="J24" s="9" t="s">
        <v>45</v>
      </c>
      <c r="K24" s="10">
        <v>1.0</v>
      </c>
    </row>
    <row r="25">
      <c r="A25" s="21" t="s">
        <v>53</v>
      </c>
      <c r="B25" s="7" t="str">
        <f>'26.10.25'!H25</f>
        <v/>
      </c>
      <c r="C25" s="44"/>
      <c r="D25" s="22"/>
      <c r="E25" s="22"/>
      <c r="F25" s="22"/>
      <c r="G25" s="23"/>
      <c r="H25" s="23"/>
      <c r="I25" s="23"/>
      <c r="J25" s="9" t="s">
        <v>100</v>
      </c>
      <c r="K25" s="10">
        <v>2.0</v>
      </c>
    </row>
    <row r="26">
      <c r="A26" s="6" t="s">
        <v>55</v>
      </c>
      <c r="B26" s="7">
        <f>'26.10.25'!H26</f>
        <v>-52</v>
      </c>
      <c r="C26" s="28"/>
      <c r="D26" s="19">
        <f t="shared" ref="D26:D35" si="7">B26+C26</f>
        <v>-52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12"/>
      <c r="G26" s="12"/>
      <c r="H26" s="8">
        <f t="shared" ref="H26:H35" si="8">D26-E26-F26-G26</f>
        <v>-59</v>
      </c>
      <c r="I26" s="7"/>
      <c r="J26" s="9" t="s">
        <v>101</v>
      </c>
      <c r="K26" s="10">
        <v>1.0</v>
      </c>
    </row>
    <row r="27">
      <c r="A27" s="6" t="s">
        <v>57</v>
      </c>
      <c r="B27" s="7">
        <f>'26.10.25'!H27</f>
        <v>-31</v>
      </c>
      <c r="C27" s="28"/>
      <c r="D27" s="19">
        <f t="shared" si="7"/>
        <v>-31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12"/>
      <c r="H27" s="8">
        <f t="shared" si="8"/>
        <v>-36</v>
      </c>
      <c r="I27" s="7"/>
      <c r="J27" s="9" t="s">
        <v>48</v>
      </c>
      <c r="K27" s="10">
        <v>1.0</v>
      </c>
    </row>
    <row r="28">
      <c r="A28" s="6" t="s">
        <v>58</v>
      </c>
      <c r="B28" s="7">
        <f>'26.10.25'!H28</f>
        <v>-20</v>
      </c>
      <c r="C28" s="28"/>
      <c r="D28" s="19">
        <f t="shared" si="7"/>
        <v>-20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-20</v>
      </c>
      <c r="I28" s="7"/>
      <c r="J28" s="9" t="s">
        <v>50</v>
      </c>
      <c r="K28" s="10">
        <v>1.0</v>
      </c>
    </row>
    <row r="29">
      <c r="A29" s="6" t="s">
        <v>60</v>
      </c>
      <c r="B29" s="7">
        <f>'26.10.25'!H29</f>
        <v>-21</v>
      </c>
      <c r="C29" s="28"/>
      <c r="D29" s="19">
        <f t="shared" si="7"/>
        <v>-21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-25</v>
      </c>
      <c r="I29" s="7"/>
      <c r="J29" s="9" t="s">
        <v>54</v>
      </c>
      <c r="K29" s="10">
        <v>6.0</v>
      </c>
    </row>
    <row r="30">
      <c r="A30" s="6" t="s">
        <v>62</v>
      </c>
      <c r="B30" s="7">
        <f>'26.10.25'!H30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9" t="s">
        <v>56</v>
      </c>
      <c r="K30" s="10">
        <v>1.0</v>
      </c>
    </row>
    <row r="31">
      <c r="A31" s="29" t="s">
        <v>64</v>
      </c>
      <c r="B31" s="7">
        <f>'26.10.25'!H31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133</v>
      </c>
      <c r="K31" s="10">
        <v>2.0</v>
      </c>
    </row>
    <row r="32">
      <c r="A32" s="6" t="s">
        <v>66</v>
      </c>
      <c r="B32" s="7">
        <f>'26.10.25'!H32</f>
        <v>-26</v>
      </c>
      <c r="C32" s="32"/>
      <c r="D32" s="19">
        <f t="shared" si="7"/>
        <v>-26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</v>
      </c>
      <c r="F32" s="12"/>
      <c r="G32" s="12"/>
      <c r="H32" s="8">
        <f t="shared" si="8"/>
        <v>-29</v>
      </c>
      <c r="I32" s="7"/>
      <c r="J32" s="9" t="s">
        <v>59</v>
      </c>
      <c r="K32" s="10">
        <v>1.0</v>
      </c>
    </row>
    <row r="33">
      <c r="A33" s="6" t="s">
        <v>68</v>
      </c>
      <c r="B33" s="7">
        <f>'26.10.25'!H33</f>
        <v>1</v>
      </c>
      <c r="C33" s="32"/>
      <c r="D33" s="19">
        <f t="shared" si="7"/>
        <v>1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-1</v>
      </c>
      <c r="I33" s="7"/>
      <c r="J33" s="9" t="s">
        <v>63</v>
      </c>
      <c r="K33" s="10">
        <v>1.0</v>
      </c>
    </row>
    <row r="34">
      <c r="A34" s="6" t="s">
        <v>70</v>
      </c>
      <c r="B34" s="7">
        <f>'26.10.25'!H34</f>
        <v>1</v>
      </c>
      <c r="C34" s="32"/>
      <c r="D34" s="19">
        <f t="shared" si="7"/>
        <v>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</v>
      </c>
      <c r="I34" s="7"/>
      <c r="J34" s="9" t="s">
        <v>73</v>
      </c>
      <c r="K34" s="10">
        <v>3.0</v>
      </c>
    </row>
    <row r="35">
      <c r="A35" s="6" t="s">
        <v>72</v>
      </c>
      <c r="B35" s="7">
        <f>'26.10.25'!H35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29</v>
      </c>
      <c r="K35" s="10">
        <v>17.0</v>
      </c>
    </row>
    <row r="36">
      <c r="A36" s="46" t="s">
        <v>293</v>
      </c>
      <c r="B36" s="7" t="str">
        <f>'26.10.25'!H36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24</v>
      </c>
      <c r="K36" s="10">
        <v>6.0</v>
      </c>
    </row>
    <row r="37">
      <c r="A37" s="6" t="s">
        <v>74</v>
      </c>
      <c r="B37" s="7">
        <f>'26.10.25'!H37</f>
        <v>-7</v>
      </c>
      <c r="C37" s="32"/>
      <c r="D37" s="19">
        <f t="shared" ref="D37:D40" si="9">B37+C37</f>
        <v>-7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7" s="20"/>
      <c r="G37" s="20"/>
      <c r="H37" s="19">
        <f t="shared" ref="H37:H39" si="10">D37-$E$37-F37-G37</f>
        <v>-9</v>
      </c>
      <c r="I37" s="7"/>
      <c r="J37" s="9" t="s">
        <v>337</v>
      </c>
      <c r="K37" s="10">
        <v>1.0</v>
      </c>
    </row>
    <row r="38">
      <c r="A38" s="6" t="s">
        <v>76</v>
      </c>
      <c r="B38" s="7">
        <f>'26.10.25'!H38</f>
        <v>-17</v>
      </c>
      <c r="C38" s="32"/>
      <c r="D38" s="19">
        <f t="shared" si="9"/>
        <v>-17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38" s="20"/>
      <c r="G38" s="20"/>
      <c r="H38" s="19">
        <f t="shared" si="10"/>
        <v>-19</v>
      </c>
      <c r="I38" s="7"/>
      <c r="J38" s="9" t="s">
        <v>80</v>
      </c>
      <c r="K38" s="10">
        <v>1.0</v>
      </c>
    </row>
    <row r="39">
      <c r="A39" s="38" t="s">
        <v>78</v>
      </c>
      <c r="B39" s="7">
        <f>'26.10.25'!H39</f>
        <v>-9.5</v>
      </c>
      <c r="C39" s="32"/>
      <c r="D39" s="19">
        <f t="shared" si="9"/>
        <v>-9.5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-11.5</v>
      </c>
      <c r="I39" s="7"/>
      <c r="J39" s="9" t="s">
        <v>44</v>
      </c>
      <c r="K39" s="10">
        <v>1.0</v>
      </c>
    </row>
    <row r="40">
      <c r="A40" s="29"/>
      <c r="B40" s="7">
        <f>'26.10.25'!H40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133</v>
      </c>
      <c r="K40" s="10">
        <v>1.0</v>
      </c>
    </row>
    <row r="41">
      <c r="A41" s="6"/>
      <c r="B41" s="7" t="str">
        <f>'26.10.25'!H41</f>
        <v/>
      </c>
      <c r="C41" s="35"/>
      <c r="D41" s="19"/>
      <c r="E41" s="25"/>
      <c r="F41" s="12"/>
      <c r="G41" s="12"/>
      <c r="H41" s="8"/>
      <c r="I41" s="7"/>
      <c r="J41" s="9" t="s">
        <v>73</v>
      </c>
      <c r="K41" s="10">
        <v>1.0</v>
      </c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9" t="s">
        <v>29</v>
      </c>
      <c r="K42" s="10">
        <v>4.0</v>
      </c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338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45958.0</v>
      </c>
    </row>
    <row r="3">
      <c r="A3" s="6" t="s">
        <v>9</v>
      </c>
      <c r="B3" s="7">
        <f>'27.10.25'!H3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</v>
      </c>
      <c r="K3" s="10">
        <v>1.0</v>
      </c>
    </row>
    <row r="4">
      <c r="A4" s="6" t="s">
        <v>11</v>
      </c>
      <c r="B4" s="7">
        <f>'27.10.25'!H4</f>
        <v>-11</v>
      </c>
      <c r="C4" s="11"/>
      <c r="D4" s="8">
        <f t="shared" si="1"/>
        <v>-11</v>
      </c>
      <c r="E4" s="8">
        <f>IFERROR(VLOOKUP("HUMITA DOÑA FRESIA C/AJI DE GALLINA",J:K,2,FALSE),"0")</f>
        <v>2</v>
      </c>
      <c r="F4" s="12"/>
      <c r="G4" s="12"/>
      <c r="H4" s="8">
        <f t="shared" si="2"/>
        <v>-13</v>
      </c>
      <c r="I4" s="7"/>
      <c r="J4" s="9" t="s">
        <v>85</v>
      </c>
      <c r="K4" s="10">
        <v>2.0</v>
      </c>
    </row>
    <row r="5">
      <c r="A5" s="6" t="s">
        <v>13</v>
      </c>
      <c r="B5" s="7">
        <f>'27.10.25'!H5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9" t="s">
        <v>17</v>
      </c>
      <c r="K5" s="10">
        <v>3.0</v>
      </c>
    </row>
    <row r="6">
      <c r="A6" s="6" t="s">
        <v>16</v>
      </c>
      <c r="B6" s="7">
        <f>'27.10.25'!H6</f>
        <v>-17</v>
      </c>
      <c r="C6" s="11"/>
      <c r="D6" s="8">
        <f t="shared" si="1"/>
        <v>-17</v>
      </c>
      <c r="E6" s="8">
        <f>IFERROR(VLOOKUP("SANGRECITA C/YUCA",J:K,2,FALSE),"0")</f>
        <v>3</v>
      </c>
      <c r="F6" s="12"/>
      <c r="G6" s="12"/>
      <c r="H6" s="8">
        <f t="shared" si="2"/>
        <v>-20</v>
      </c>
      <c r="I6" s="7"/>
      <c r="J6" s="9" t="s">
        <v>18</v>
      </c>
      <c r="K6" s="10">
        <v>1.0</v>
      </c>
    </row>
    <row r="7">
      <c r="A7" s="6" t="s">
        <v>10</v>
      </c>
      <c r="B7" s="7">
        <f>'27.10.25'!H7</f>
        <v>-24.5</v>
      </c>
      <c r="C7" s="11"/>
      <c r="D7" s="8">
        <f t="shared" si="1"/>
        <v>-24.5</v>
      </c>
      <c r="E7" s="8">
        <f>IFERROR(VLOOKUP("HUMITA DOÑA FRESIA C/AJI DE GALLINA", J:K,2, FALSE)/2, 0) + IFERROR(VLOOKUP("AJI DE GALLINA",J:K,2, FALSE), 0)</f>
        <v>1</v>
      </c>
      <c r="F7" s="12"/>
      <c r="G7" s="24"/>
      <c r="H7" s="8">
        <f t="shared" si="2"/>
        <v>-25.5</v>
      </c>
      <c r="I7" s="11"/>
      <c r="J7" s="9" t="s">
        <v>24</v>
      </c>
      <c r="K7" s="10">
        <v>6.0</v>
      </c>
    </row>
    <row r="8">
      <c r="A8" s="6" t="s">
        <v>19</v>
      </c>
      <c r="B8" s="7">
        <f>'27.10.25'!H8</f>
        <v>-2</v>
      </c>
      <c r="C8" s="11"/>
      <c r="D8" s="8">
        <f t="shared" si="1"/>
        <v>-2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-3</v>
      </c>
      <c r="I8" s="11"/>
      <c r="J8" s="9" t="s">
        <v>28</v>
      </c>
      <c r="K8" s="10">
        <v>2.0</v>
      </c>
    </row>
    <row r="9">
      <c r="A9" s="6" t="s">
        <v>21</v>
      </c>
      <c r="B9" s="7">
        <f>'27.10.25'!H9</f>
        <v>-19</v>
      </c>
      <c r="C9" s="11"/>
      <c r="D9" s="8">
        <f t="shared" si="1"/>
        <v>-19</v>
      </c>
      <c r="E9" s="8">
        <f>IFERROR(VLOOKUP("1/2 PATITA EN FIAMBRE",J:K,2, FALSE)/2, 0) + IFERROR(VLOOKUP("PATITA EN FIAMBRE",J:K, 2, FALSE), 0)</f>
        <v>1</v>
      </c>
      <c r="F9" s="12"/>
      <c r="G9" s="24"/>
      <c r="H9" s="8">
        <f t="shared" si="2"/>
        <v>-20</v>
      </c>
      <c r="I9" s="11"/>
      <c r="J9" s="9" t="s">
        <v>87</v>
      </c>
      <c r="K9" s="10">
        <v>1.0</v>
      </c>
    </row>
    <row r="10">
      <c r="A10" s="6" t="s">
        <v>23</v>
      </c>
      <c r="B10" s="7">
        <f>'27.10.25'!H10</f>
        <v>-10.5</v>
      </c>
      <c r="C10" s="11"/>
      <c r="D10" s="8">
        <f t="shared" si="1"/>
        <v>-10.5</v>
      </c>
      <c r="E10" s="8">
        <f>IFERROR(VLOOKUP("CECINAS DE LOMO C/YUCA",J:K,2,FALSE),"0")+IFERROR(VLOOKUP("PIQUEO DOÑA FRESIA",J:K,2,FALSE)/2,0)</f>
        <v>0.5</v>
      </c>
      <c r="F10" s="12"/>
      <c r="G10" s="24"/>
      <c r="H10" s="8">
        <f t="shared" si="2"/>
        <v>-11</v>
      </c>
      <c r="I10" s="11"/>
      <c r="J10" s="9" t="s">
        <v>32</v>
      </c>
      <c r="K10" s="10">
        <v>2.0</v>
      </c>
    </row>
    <row r="11">
      <c r="A11" s="6" t="s">
        <v>25</v>
      </c>
      <c r="B11" s="7">
        <f>'27.10.25'!H11</f>
        <v>-3</v>
      </c>
      <c r="C11" s="11"/>
      <c r="D11" s="8">
        <f t="shared" si="1"/>
        <v>-3</v>
      </c>
      <c r="E11" s="18">
        <f>IFERROR(VLOOKUP("CARNE DE CERDO ADOBADA",J:K,2,FALSE),0)</f>
        <v>2</v>
      </c>
      <c r="F11" s="12"/>
      <c r="G11" s="12"/>
      <c r="H11" s="8">
        <f t="shared" si="2"/>
        <v>-5</v>
      </c>
      <c r="I11" s="7"/>
      <c r="J11" s="9" t="s">
        <v>187</v>
      </c>
      <c r="K11" s="10">
        <v>1.0</v>
      </c>
    </row>
    <row r="12">
      <c r="A12" s="6" t="s">
        <v>27</v>
      </c>
      <c r="B12" s="7">
        <f>'27.10.25'!H12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142</v>
      </c>
      <c r="K12" s="10">
        <v>1.0</v>
      </c>
    </row>
    <row r="13">
      <c r="A13" s="6" t="s">
        <v>29</v>
      </c>
      <c r="B13" s="7">
        <f>'27.10.25'!H13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34</v>
      </c>
      <c r="K13" s="10">
        <v>4.0</v>
      </c>
    </row>
    <row r="14">
      <c r="A14" s="6" t="s">
        <v>31</v>
      </c>
      <c r="B14" s="7">
        <f>'27.10.25'!H14</f>
        <v>-2</v>
      </c>
      <c r="C14" s="11"/>
      <c r="D14" s="19">
        <f t="shared" si="1"/>
        <v>-2</v>
      </c>
      <c r="E14" s="8">
        <f t="shared" si="3"/>
        <v>0</v>
      </c>
      <c r="F14" s="20"/>
      <c r="G14" s="12"/>
      <c r="H14" s="8">
        <f t="shared" si="2"/>
        <v>-2</v>
      </c>
      <c r="I14" s="7"/>
      <c r="J14" s="9" t="s">
        <v>92</v>
      </c>
      <c r="K14" s="10">
        <v>1.0</v>
      </c>
    </row>
    <row r="15">
      <c r="A15" s="21" t="s">
        <v>33</v>
      </c>
      <c r="B15" s="7" t="str">
        <f>'27.10.25'!H15</f>
        <v/>
      </c>
      <c r="C15" s="22"/>
      <c r="D15" s="22"/>
      <c r="E15" s="22"/>
      <c r="F15" s="22"/>
      <c r="G15" s="23"/>
      <c r="H15" s="23"/>
      <c r="I15" s="23"/>
      <c r="J15" s="9" t="s">
        <v>154</v>
      </c>
      <c r="K15" s="10">
        <v>1.0</v>
      </c>
    </row>
    <row r="16">
      <c r="A16" s="6" t="s">
        <v>35</v>
      </c>
      <c r="B16" s="7">
        <f>'27.10.25'!H16</f>
        <v>-23</v>
      </c>
      <c r="C16" s="24"/>
      <c r="D16" s="25">
        <f t="shared" ref="D16:D24" si="4">B16+C16</f>
        <v>-23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-23</v>
      </c>
      <c r="I16" s="7"/>
      <c r="J16" s="9" t="s">
        <v>176</v>
      </c>
      <c r="K16" s="10">
        <v>1.0</v>
      </c>
    </row>
    <row r="17">
      <c r="A17" s="6" t="s">
        <v>37</v>
      </c>
      <c r="B17" s="7">
        <f>'27.10.25'!H17</f>
        <v>-18</v>
      </c>
      <c r="C17" s="24"/>
      <c r="D17" s="19">
        <f t="shared" si="4"/>
        <v>-18</v>
      </c>
      <c r="E17" s="25">
        <f>IFERROR(VLOOKUP("AJIACO DE CUY(1/2 CUY) C/ARROZ",J:K,2,FALSE),"0")</f>
        <v>1</v>
      </c>
      <c r="F17" s="20"/>
      <c r="G17" s="24"/>
      <c r="H17" s="8">
        <f t="shared" si="5"/>
        <v>-19</v>
      </c>
      <c r="I17" s="11"/>
      <c r="J17" s="9" t="s">
        <v>113</v>
      </c>
      <c r="K17" s="10">
        <v>1.0</v>
      </c>
    </row>
    <row r="18">
      <c r="A18" s="6" t="s">
        <v>39</v>
      </c>
      <c r="B18" s="7">
        <f>'27.10.25'!H18</f>
        <v>-19</v>
      </c>
      <c r="C18" s="24"/>
      <c r="D18" s="19">
        <f t="shared" si="4"/>
        <v>-19</v>
      </c>
      <c r="E18" s="25">
        <f>IFERROR(VLOOKUP("ALBONDIGA CON ARROZ",J:K,2,FALSE),"0")</f>
        <v>2</v>
      </c>
      <c r="F18" s="20"/>
      <c r="G18" s="12"/>
      <c r="H18" s="8">
        <f t="shared" si="5"/>
        <v>-21</v>
      </c>
      <c r="I18" s="7"/>
      <c r="J18" s="9" t="s">
        <v>40</v>
      </c>
      <c r="K18" s="10">
        <v>1.0</v>
      </c>
    </row>
    <row r="19">
      <c r="A19" s="6" t="s">
        <v>41</v>
      </c>
      <c r="B19" s="7">
        <f>'27.10.25'!H19</f>
        <v>-39</v>
      </c>
      <c r="C19" s="24"/>
      <c r="D19" s="19">
        <f t="shared" si="4"/>
        <v>-39</v>
      </c>
      <c r="E19" s="25">
        <f>IFERROR(VLOOKUP("ARROZ C/PATO DESHUESADO", J:K, 2, FALSE)*2, 0)+IFERROR(VLOOKUP("ARROZ C/PATO",J:K,2,FALSE),"0")</f>
        <v>5</v>
      </c>
      <c r="F19" s="20"/>
      <c r="G19" s="12"/>
      <c r="H19" s="8">
        <f t="shared" si="5"/>
        <v>-44</v>
      </c>
      <c r="I19" s="7"/>
      <c r="J19" s="9" t="s">
        <v>179</v>
      </c>
      <c r="K19" s="10">
        <v>2.0</v>
      </c>
    </row>
    <row r="20">
      <c r="A20" s="6" t="s">
        <v>43</v>
      </c>
      <c r="B20" s="7">
        <f>'27.10.25'!H20</f>
        <v>-162</v>
      </c>
      <c r="C20" s="24"/>
      <c r="D20" s="19">
        <f t="shared" si="4"/>
        <v>-162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14</v>
      </c>
      <c r="F20" s="20"/>
      <c r="G20" s="12"/>
      <c r="H20" s="8">
        <f t="shared" si="5"/>
        <v>-176</v>
      </c>
      <c r="I20" s="7"/>
      <c r="J20" s="9" t="s">
        <v>86</v>
      </c>
      <c r="K20" s="10">
        <v>1.0</v>
      </c>
    </row>
    <row r="21">
      <c r="A21" s="6" t="s">
        <v>26</v>
      </c>
      <c r="B21" s="7" t="str">
        <f>'27.10.25'!H21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48</v>
      </c>
      <c r="K21" s="10">
        <v>1.0</v>
      </c>
    </row>
    <row r="22">
      <c r="A22" s="6" t="s">
        <v>46</v>
      </c>
      <c r="B22" s="7">
        <f>'27.10.25'!H22</f>
        <v>-42</v>
      </c>
      <c r="C22" s="24"/>
      <c r="D22" s="19">
        <f t="shared" si="4"/>
        <v>-42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13</v>
      </c>
      <c r="F22" s="20"/>
      <c r="G22" s="12"/>
      <c r="H22" s="8">
        <f t="shared" ref="H22:H24" si="6">D22-E22-F22-G22</f>
        <v>-55</v>
      </c>
      <c r="I22" s="7"/>
      <c r="J22" s="9" t="s">
        <v>81</v>
      </c>
      <c r="K22" s="10">
        <v>1.0</v>
      </c>
    </row>
    <row r="23">
      <c r="A23" s="6" t="s">
        <v>49</v>
      </c>
      <c r="B23" s="7">
        <f>'27.10.25'!H23</f>
        <v>-10</v>
      </c>
      <c r="C23" s="24"/>
      <c r="D23" s="19">
        <f t="shared" si="4"/>
        <v>-10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-10</v>
      </c>
      <c r="I23" s="7"/>
      <c r="J23" s="9" t="s">
        <v>54</v>
      </c>
      <c r="K23" s="10">
        <v>1.0</v>
      </c>
    </row>
    <row r="24">
      <c r="A24" s="6" t="s">
        <v>51</v>
      </c>
      <c r="B24" s="7">
        <f>'27.10.25'!H24</f>
        <v>-14</v>
      </c>
      <c r="C24" s="24"/>
      <c r="D24" s="19">
        <f t="shared" si="4"/>
        <v>-14</v>
      </c>
      <c r="E24" s="25">
        <f>IFERROR(VLOOKUP("CORVINA GUISADA C/E CHOCLO",J:K,2,FALSE),"0")</f>
        <v>4</v>
      </c>
      <c r="F24" s="20"/>
      <c r="G24" s="24"/>
      <c r="H24" s="8">
        <f t="shared" si="6"/>
        <v>-18</v>
      </c>
      <c r="I24" s="11"/>
      <c r="J24" s="9" t="s">
        <v>239</v>
      </c>
      <c r="K24" s="10">
        <v>1.0</v>
      </c>
    </row>
    <row r="25">
      <c r="A25" s="21" t="s">
        <v>53</v>
      </c>
      <c r="B25" s="7" t="str">
        <f>'27.10.25'!H25</f>
        <v/>
      </c>
      <c r="C25" s="44"/>
      <c r="D25" s="22"/>
      <c r="E25" s="22"/>
      <c r="F25" s="22"/>
      <c r="G25" s="23"/>
      <c r="H25" s="23"/>
      <c r="I25" s="23"/>
      <c r="J25" s="9" t="s">
        <v>59</v>
      </c>
      <c r="K25" s="10">
        <v>1.0</v>
      </c>
    </row>
    <row r="26">
      <c r="A26" s="6" t="s">
        <v>55</v>
      </c>
      <c r="B26" s="7">
        <f>'27.10.25'!H26</f>
        <v>-59</v>
      </c>
      <c r="C26" s="28"/>
      <c r="D26" s="19">
        <f t="shared" ref="D26:D35" si="7">B26+C26</f>
        <v>-59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5.5</v>
      </c>
      <c r="F26" s="12"/>
      <c r="G26" s="12"/>
      <c r="H26" s="8">
        <f t="shared" ref="H26:H35" si="8">D26-E26-F26-G26</f>
        <v>-64.5</v>
      </c>
      <c r="I26" s="7"/>
      <c r="J26" s="9" t="s">
        <v>61</v>
      </c>
      <c r="K26" s="10">
        <v>3.0</v>
      </c>
    </row>
    <row r="27">
      <c r="A27" s="6" t="s">
        <v>57</v>
      </c>
      <c r="B27" s="7">
        <f>'27.10.25'!H27</f>
        <v>-36</v>
      </c>
      <c r="C27" s="28"/>
      <c r="D27" s="19">
        <f t="shared" si="7"/>
        <v>-36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12"/>
      <c r="H27" s="8">
        <f t="shared" si="8"/>
        <v>-38</v>
      </c>
      <c r="I27" s="7"/>
      <c r="J27" s="9" t="s">
        <v>63</v>
      </c>
      <c r="K27" s="10">
        <v>4.0</v>
      </c>
    </row>
    <row r="28">
      <c r="A28" s="6" t="s">
        <v>58</v>
      </c>
      <c r="B28" s="7">
        <f>'27.10.25'!H28</f>
        <v>-20</v>
      </c>
      <c r="C28" s="28"/>
      <c r="D28" s="19">
        <f t="shared" si="7"/>
        <v>-20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12"/>
      <c r="H28" s="8">
        <f t="shared" si="8"/>
        <v>-21</v>
      </c>
      <c r="I28" s="7"/>
      <c r="J28" s="9" t="s">
        <v>67</v>
      </c>
      <c r="K28" s="10">
        <v>1.0</v>
      </c>
    </row>
    <row r="29">
      <c r="A29" s="6" t="s">
        <v>60</v>
      </c>
      <c r="B29" s="7">
        <f>'27.10.25'!H29</f>
        <v>-25</v>
      </c>
      <c r="C29" s="28"/>
      <c r="D29" s="19">
        <f t="shared" si="7"/>
        <v>-25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-26</v>
      </c>
      <c r="I29" s="7"/>
      <c r="J29" s="9" t="s">
        <v>69</v>
      </c>
      <c r="K29" s="10">
        <v>1.0</v>
      </c>
    </row>
    <row r="30">
      <c r="A30" s="6" t="s">
        <v>62</v>
      </c>
      <c r="B30" s="7">
        <f>'27.10.25'!H30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9" t="s">
        <v>73</v>
      </c>
      <c r="K30" s="10">
        <v>3.0</v>
      </c>
    </row>
    <row r="31">
      <c r="A31" s="29" t="s">
        <v>64</v>
      </c>
      <c r="B31" s="7">
        <f>'27.10.25'!H31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75</v>
      </c>
      <c r="K31" s="10">
        <v>1.0</v>
      </c>
    </row>
    <row r="32">
      <c r="A32" s="6" t="s">
        <v>66</v>
      </c>
      <c r="B32" s="7">
        <f>'27.10.25'!H32</f>
        <v>-29</v>
      </c>
      <c r="C32" s="32"/>
      <c r="D32" s="19">
        <f t="shared" si="7"/>
        <v>-29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</v>
      </c>
      <c r="F32" s="12"/>
      <c r="G32" s="12"/>
      <c r="H32" s="8">
        <f t="shared" si="8"/>
        <v>-33</v>
      </c>
      <c r="I32" s="7"/>
      <c r="J32" s="9" t="s">
        <v>77</v>
      </c>
      <c r="K32" s="10">
        <v>3.0</v>
      </c>
    </row>
    <row r="33">
      <c r="A33" s="6" t="s">
        <v>68</v>
      </c>
      <c r="B33" s="7">
        <f>'27.10.25'!H33</f>
        <v>-1</v>
      </c>
      <c r="C33" s="32"/>
      <c r="D33" s="19">
        <f t="shared" si="7"/>
        <v>-1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</v>
      </c>
      <c r="I33" s="7"/>
      <c r="J33" s="9" t="s">
        <v>26</v>
      </c>
      <c r="K33" s="10">
        <v>2.0</v>
      </c>
    </row>
    <row r="34">
      <c r="A34" s="6" t="s">
        <v>70</v>
      </c>
      <c r="B34" s="7">
        <f>'27.10.25'!H34</f>
        <v>1</v>
      </c>
      <c r="C34" s="32"/>
      <c r="D34" s="19">
        <f t="shared" si="7"/>
        <v>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</v>
      </c>
      <c r="I34" s="7"/>
      <c r="J34" s="9" t="s">
        <v>111</v>
      </c>
      <c r="K34" s="10">
        <v>1.0</v>
      </c>
    </row>
    <row r="35">
      <c r="A35" s="6" t="s">
        <v>72</v>
      </c>
      <c r="B35" s="7">
        <f>'27.10.25'!H35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89</v>
      </c>
      <c r="K35" s="10">
        <v>1.0</v>
      </c>
    </row>
    <row r="36">
      <c r="A36" s="46" t="s">
        <v>293</v>
      </c>
      <c r="B36" s="7" t="str">
        <f>'27.10.25'!H36</f>
        <v/>
      </c>
      <c r="C36" s="32"/>
      <c r="D36" s="19"/>
      <c r="E36" s="25">
        <f>IFERROR(VLOOKUP("PULPO ANTICUCHERO 250G",J:K,2,FALSE),0)</f>
        <v>1</v>
      </c>
      <c r="F36" s="36"/>
      <c r="G36" s="12"/>
      <c r="H36" s="8"/>
      <c r="I36" s="7"/>
      <c r="J36" s="9" t="s">
        <v>80</v>
      </c>
      <c r="K36" s="10">
        <v>1.0</v>
      </c>
    </row>
    <row r="37">
      <c r="A37" s="6" t="s">
        <v>74</v>
      </c>
      <c r="B37" s="7">
        <f>'27.10.25'!H37</f>
        <v>-9</v>
      </c>
      <c r="C37" s="32"/>
      <c r="D37" s="19">
        <f t="shared" ref="D37:D40" si="9">B37+C37</f>
        <v>-9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7" s="20"/>
      <c r="G37" s="20"/>
      <c r="H37" s="19">
        <f t="shared" ref="H37:H39" si="10">D37-$E$37-F37-G37</f>
        <v>-10</v>
      </c>
      <c r="I37" s="7"/>
      <c r="J37" s="9" t="s">
        <v>100</v>
      </c>
      <c r="K37" s="10">
        <v>1.0</v>
      </c>
    </row>
    <row r="38">
      <c r="A38" s="6" t="s">
        <v>76</v>
      </c>
      <c r="B38" s="7">
        <f>'27.10.25'!H38</f>
        <v>-19</v>
      </c>
      <c r="C38" s="32"/>
      <c r="D38" s="19">
        <f t="shared" si="9"/>
        <v>-19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8" s="20"/>
      <c r="G38" s="20"/>
      <c r="H38" s="19">
        <f t="shared" si="10"/>
        <v>-20</v>
      </c>
      <c r="I38" s="7"/>
      <c r="J38" s="9" t="s">
        <v>71</v>
      </c>
      <c r="K38" s="10">
        <v>1.0</v>
      </c>
    </row>
    <row r="39">
      <c r="A39" s="38" t="s">
        <v>78</v>
      </c>
      <c r="B39" s="7">
        <f>'27.10.25'!H39</f>
        <v>-11.5</v>
      </c>
      <c r="C39" s="32"/>
      <c r="D39" s="19">
        <f t="shared" si="9"/>
        <v>-11.5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-12.5</v>
      </c>
      <c r="I39" s="7"/>
      <c r="J39" s="16"/>
    </row>
    <row r="40">
      <c r="A40" s="29"/>
      <c r="B40" s="7">
        <f>'27.10.25'!H40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'27.10.25'!H41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'27.10.25'!H42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339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45959.0</v>
      </c>
    </row>
    <row r="3">
      <c r="A3" s="6" t="s">
        <v>9</v>
      </c>
      <c r="B3" s="7">
        <f>'28.10.25'!H3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1.0</v>
      </c>
    </row>
    <row r="4">
      <c r="A4" s="6" t="s">
        <v>11</v>
      </c>
      <c r="B4" s="7">
        <f>'28.10.25'!H4</f>
        <v>-13</v>
      </c>
      <c r="C4" s="11"/>
      <c r="D4" s="8">
        <f t="shared" si="1"/>
        <v>-13</v>
      </c>
      <c r="E4" s="8">
        <f>IFERROR(VLOOKUP("HUMITA DOÑA FRESIA C/AJI DE GALLINA",J:K,2,FALSE),"0")</f>
        <v>8</v>
      </c>
      <c r="F4" s="12"/>
      <c r="G4" s="12"/>
      <c r="H4" s="8">
        <f t="shared" si="2"/>
        <v>-21</v>
      </c>
      <c r="I4" s="7"/>
      <c r="J4" s="9" t="s">
        <v>10</v>
      </c>
      <c r="K4" s="10">
        <v>3.0</v>
      </c>
    </row>
    <row r="5">
      <c r="A5" s="6" t="s">
        <v>13</v>
      </c>
      <c r="B5" s="7">
        <f>'28.10.25'!H5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5</v>
      </c>
      <c r="F5" s="12"/>
      <c r="G5" s="24"/>
      <c r="H5" s="8">
        <f t="shared" si="2"/>
        <v>-15</v>
      </c>
      <c r="I5" s="11"/>
      <c r="J5" s="9" t="s">
        <v>17</v>
      </c>
      <c r="K5" s="10">
        <v>3.0</v>
      </c>
    </row>
    <row r="6">
      <c r="A6" s="6" t="s">
        <v>16</v>
      </c>
      <c r="B6" s="7">
        <f>'28.10.25'!H6</f>
        <v>-20</v>
      </c>
      <c r="C6" s="11"/>
      <c r="D6" s="8">
        <f t="shared" si="1"/>
        <v>-20</v>
      </c>
      <c r="E6" s="8">
        <f>IFERROR(VLOOKUP("SANGRECITA C/YUCA",J:K,2,FALSE),"0")</f>
        <v>14</v>
      </c>
      <c r="F6" s="12"/>
      <c r="G6" s="12"/>
      <c r="H6" s="8">
        <f t="shared" si="2"/>
        <v>-34</v>
      </c>
      <c r="I6" s="7"/>
      <c r="J6" s="9" t="s">
        <v>18</v>
      </c>
      <c r="K6" s="10">
        <v>3.0</v>
      </c>
    </row>
    <row r="7">
      <c r="A7" s="6" t="s">
        <v>10</v>
      </c>
      <c r="B7" s="7">
        <f>'28.10.25'!H7</f>
        <v>-25.5</v>
      </c>
      <c r="C7" s="11"/>
      <c r="D7" s="8">
        <f t="shared" si="1"/>
        <v>-25.5</v>
      </c>
      <c r="E7" s="8">
        <f>IFERROR(VLOOKUP("HUMITA DOÑA FRESIA C/AJI DE GALLINA", J:K,2, FALSE)/2, 0) + IFERROR(VLOOKUP("AJI DE GALLINA",J:K,2, FALSE), 0)</f>
        <v>7</v>
      </c>
      <c r="F7" s="12"/>
      <c r="G7" s="24"/>
      <c r="H7" s="8">
        <f t="shared" si="2"/>
        <v>-32.5</v>
      </c>
      <c r="I7" s="11"/>
      <c r="J7" s="9" t="s">
        <v>20</v>
      </c>
      <c r="K7" s="10">
        <v>6.0</v>
      </c>
    </row>
    <row r="8">
      <c r="A8" s="6" t="s">
        <v>19</v>
      </c>
      <c r="B8" s="7">
        <f>'28.10.25'!H8</f>
        <v>-3</v>
      </c>
      <c r="C8" s="11"/>
      <c r="D8" s="8">
        <f t="shared" si="1"/>
        <v>-3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-3</v>
      </c>
      <c r="I8" s="11"/>
      <c r="J8" s="9" t="s">
        <v>22</v>
      </c>
      <c r="K8" s="10">
        <v>2.0</v>
      </c>
    </row>
    <row r="9">
      <c r="A9" s="6" t="s">
        <v>21</v>
      </c>
      <c r="B9" s="7">
        <f>'28.10.25'!H9</f>
        <v>-20</v>
      </c>
      <c r="C9" s="11"/>
      <c r="D9" s="8">
        <f t="shared" si="1"/>
        <v>-20</v>
      </c>
      <c r="E9" s="8">
        <f>IFERROR(VLOOKUP("1/2 PATITA EN FIAMBRE",J:K,2, FALSE)/2, 0) + IFERROR(VLOOKUP("PATITA EN FIAMBRE",J:K, 2, FALSE), 0)</f>
        <v>1.5</v>
      </c>
      <c r="F9" s="12"/>
      <c r="G9" s="24"/>
      <c r="H9" s="8">
        <f t="shared" si="2"/>
        <v>-21.5</v>
      </c>
      <c r="I9" s="11"/>
      <c r="J9" s="9" t="s">
        <v>24</v>
      </c>
      <c r="K9" s="10">
        <v>13.0</v>
      </c>
    </row>
    <row r="10">
      <c r="A10" s="6" t="s">
        <v>23</v>
      </c>
      <c r="B10" s="7">
        <f>'28.10.25'!H10</f>
        <v>-11</v>
      </c>
      <c r="C10" s="11"/>
      <c r="D10" s="8">
        <f t="shared" si="1"/>
        <v>-11</v>
      </c>
      <c r="E10" s="8">
        <f>IFERROR(VLOOKUP("CECINAS DE LOMO C/YUCA",J:K,2,FALSE),"0")+IFERROR(VLOOKUP("PIQUEO DOÑA FRESIA",J:K,2,FALSE)/2,0)</f>
        <v>1</v>
      </c>
      <c r="F10" s="12"/>
      <c r="G10" s="24"/>
      <c r="H10" s="8">
        <f t="shared" si="2"/>
        <v>-12</v>
      </c>
      <c r="I10" s="11"/>
      <c r="J10" s="9" t="s">
        <v>26</v>
      </c>
      <c r="K10" s="10">
        <v>4.0</v>
      </c>
    </row>
    <row r="11">
      <c r="A11" s="6" t="s">
        <v>25</v>
      </c>
      <c r="B11" s="7">
        <f>'28.10.25'!H11</f>
        <v>-5</v>
      </c>
      <c r="C11" s="11"/>
      <c r="D11" s="8">
        <f t="shared" si="1"/>
        <v>-5</v>
      </c>
      <c r="E11" s="18">
        <f>IFERROR(VLOOKUP("CARNE DE CERDO ADOBADA",J:K,2,FALSE),0)</f>
        <v>1</v>
      </c>
      <c r="F11" s="12"/>
      <c r="G11" s="12"/>
      <c r="H11" s="8">
        <f t="shared" si="2"/>
        <v>-6</v>
      </c>
      <c r="I11" s="7"/>
      <c r="J11" s="9" t="s">
        <v>28</v>
      </c>
      <c r="K11" s="10">
        <v>1.0</v>
      </c>
    </row>
    <row r="12">
      <c r="A12" s="6" t="s">
        <v>27</v>
      </c>
      <c r="B12" s="7">
        <f>'28.10.25'!H12</f>
        <v>-6</v>
      </c>
      <c r="C12" s="11"/>
      <c r="D12" s="8">
        <f t="shared" si="1"/>
        <v>-6</v>
      </c>
      <c r="E12" s="8">
        <f>IFERROR(VLOOKUP("SANCOCHADO 450g.",J:K,2,FALSE),0)</f>
        <v>6</v>
      </c>
      <c r="F12" s="12"/>
      <c r="G12" s="12"/>
      <c r="H12" s="8">
        <f t="shared" si="2"/>
        <v>-12</v>
      </c>
      <c r="I12" s="7"/>
      <c r="J12" s="9" t="s">
        <v>138</v>
      </c>
      <c r="K12" s="10">
        <v>1.0</v>
      </c>
    </row>
    <row r="13">
      <c r="A13" s="6" t="s">
        <v>29</v>
      </c>
      <c r="B13" s="7">
        <f>'28.10.25'!H13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87</v>
      </c>
      <c r="K13" s="10">
        <v>1.0</v>
      </c>
    </row>
    <row r="14">
      <c r="A14" s="6" t="s">
        <v>31</v>
      </c>
      <c r="B14" s="7">
        <f>'28.10.25'!H14</f>
        <v>-2</v>
      </c>
      <c r="C14" s="11"/>
      <c r="D14" s="19">
        <f t="shared" si="1"/>
        <v>-2</v>
      </c>
      <c r="E14" s="8">
        <f t="shared" si="3"/>
        <v>0</v>
      </c>
      <c r="F14" s="20"/>
      <c r="G14" s="12"/>
      <c r="H14" s="8">
        <f t="shared" si="2"/>
        <v>-2</v>
      </c>
      <c r="I14" s="7"/>
      <c r="J14" s="9" t="s">
        <v>112</v>
      </c>
      <c r="K14" s="10">
        <v>1.0</v>
      </c>
    </row>
    <row r="15">
      <c r="A15" s="21" t="s">
        <v>33</v>
      </c>
      <c r="B15" s="7" t="str">
        <f>'28.10.25'!H15</f>
        <v/>
      </c>
      <c r="C15" s="22"/>
      <c r="D15" s="22"/>
      <c r="E15" s="22"/>
      <c r="F15" s="22"/>
      <c r="G15" s="23"/>
      <c r="H15" s="23"/>
      <c r="I15" s="23"/>
      <c r="J15" s="9" t="s">
        <v>32</v>
      </c>
      <c r="K15" s="10">
        <v>1.0</v>
      </c>
    </row>
    <row r="16">
      <c r="A16" s="6" t="s">
        <v>35</v>
      </c>
      <c r="B16" s="7">
        <f>'28.10.25'!H16</f>
        <v>-23</v>
      </c>
      <c r="C16" s="24"/>
      <c r="D16" s="25">
        <f t="shared" ref="D16:D24" si="4">B16+C16</f>
        <v>-23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-29</v>
      </c>
      <c r="I16" s="7"/>
      <c r="J16" s="9" t="s">
        <v>142</v>
      </c>
      <c r="K16" s="10">
        <v>2.0</v>
      </c>
    </row>
    <row r="17">
      <c r="A17" s="6" t="s">
        <v>37</v>
      </c>
      <c r="B17" s="7">
        <f>'28.10.25'!H17</f>
        <v>-19</v>
      </c>
      <c r="C17" s="24"/>
      <c r="D17" s="19">
        <f t="shared" si="4"/>
        <v>-19</v>
      </c>
      <c r="E17" s="25" t="str">
        <f>IFERROR(VLOOKUP("AJIACO DE CUY(1/2 CUY) C/ARROZ",J:K,2,FALSE),"0")</f>
        <v>0</v>
      </c>
      <c r="F17" s="20"/>
      <c r="G17" s="24"/>
      <c r="H17" s="8">
        <f t="shared" si="5"/>
        <v>-19</v>
      </c>
      <c r="I17" s="11"/>
      <c r="J17" s="9" t="s">
        <v>118</v>
      </c>
      <c r="K17" s="10">
        <v>1.0</v>
      </c>
    </row>
    <row r="18">
      <c r="A18" s="6" t="s">
        <v>39</v>
      </c>
      <c r="B18" s="7">
        <f>'28.10.25'!H18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9" t="s">
        <v>34</v>
      </c>
      <c r="K18" s="10">
        <v>4.0</v>
      </c>
    </row>
    <row r="19">
      <c r="A19" s="6" t="s">
        <v>41</v>
      </c>
      <c r="B19" s="7">
        <f>'28.10.25'!H19</f>
        <v>-44</v>
      </c>
      <c r="C19" s="24"/>
      <c r="D19" s="19">
        <f t="shared" si="4"/>
        <v>-44</v>
      </c>
      <c r="E19" s="25">
        <f>IFERROR(VLOOKUP("ARROZ C/PATO DESHUESADO", J:K, 2, FALSE)*2, 0)+IFERROR(VLOOKUP("ARROZ C/PATO",J:K,2,FALSE),"0")</f>
        <v>9</v>
      </c>
      <c r="F19" s="20"/>
      <c r="G19" s="12"/>
      <c r="H19" s="8">
        <f t="shared" si="5"/>
        <v>-53</v>
      </c>
      <c r="I19" s="7"/>
      <c r="J19" s="9" t="s">
        <v>92</v>
      </c>
      <c r="K19" s="10">
        <v>1.0</v>
      </c>
    </row>
    <row r="20">
      <c r="A20" s="6" t="s">
        <v>43</v>
      </c>
      <c r="B20" s="7">
        <f>'28.10.25'!H20</f>
        <v>-176</v>
      </c>
      <c r="C20" s="24"/>
      <c r="D20" s="19">
        <f t="shared" si="4"/>
        <v>-176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25</v>
      </c>
      <c r="F20" s="20"/>
      <c r="G20" s="12"/>
      <c r="H20" s="8">
        <f t="shared" si="5"/>
        <v>-201</v>
      </c>
      <c r="I20" s="7"/>
      <c r="J20" s="9" t="s">
        <v>219</v>
      </c>
      <c r="K20" s="10">
        <v>1.0</v>
      </c>
    </row>
    <row r="21">
      <c r="A21" s="6" t="s">
        <v>26</v>
      </c>
      <c r="B21" s="7" t="str">
        <f>'28.10.25'!H21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40</v>
      </c>
      <c r="K21" s="10">
        <v>6.0</v>
      </c>
    </row>
    <row r="22">
      <c r="A22" s="6" t="s">
        <v>46</v>
      </c>
      <c r="B22" s="7">
        <f>'28.10.25'!H22</f>
        <v>-55</v>
      </c>
      <c r="C22" s="24"/>
      <c r="D22" s="19">
        <f t="shared" si="4"/>
        <v>-55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12"/>
      <c r="H22" s="8">
        <f t="shared" ref="H22:H24" si="6">D22-E22-F22-G22</f>
        <v>-64</v>
      </c>
      <c r="I22" s="7"/>
      <c r="J22" s="9" t="s">
        <v>179</v>
      </c>
      <c r="K22" s="10">
        <v>8.0</v>
      </c>
    </row>
    <row r="23">
      <c r="A23" s="6" t="s">
        <v>49</v>
      </c>
      <c r="B23" s="7">
        <f>'28.10.25'!H23</f>
        <v>-10</v>
      </c>
      <c r="C23" s="24"/>
      <c r="D23" s="19">
        <f t="shared" si="4"/>
        <v>-10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-10</v>
      </c>
      <c r="I23" s="7"/>
      <c r="J23" s="9" t="s">
        <v>44</v>
      </c>
      <c r="K23" s="10">
        <v>12.0</v>
      </c>
    </row>
    <row r="24">
      <c r="A24" s="6" t="s">
        <v>51</v>
      </c>
      <c r="B24" s="7">
        <f>'28.10.25'!H24</f>
        <v>-18</v>
      </c>
      <c r="C24" s="24"/>
      <c r="D24" s="19">
        <f t="shared" si="4"/>
        <v>-18</v>
      </c>
      <c r="E24" s="25">
        <f>IFERROR(VLOOKUP("CORVINA GUISADA C/E CHOCLO",J:K,2,FALSE),"0")</f>
        <v>4</v>
      </c>
      <c r="F24" s="20"/>
      <c r="G24" s="24"/>
      <c r="H24" s="8">
        <f t="shared" si="6"/>
        <v>-22</v>
      </c>
      <c r="I24" s="11"/>
      <c r="J24" s="9" t="s">
        <v>45</v>
      </c>
      <c r="K24" s="10">
        <v>1.0</v>
      </c>
    </row>
    <row r="25">
      <c r="A25" s="21" t="s">
        <v>53</v>
      </c>
      <c r="B25" s="7" t="str">
        <f>'28.10.25'!H25</f>
        <v/>
      </c>
      <c r="C25" s="44"/>
      <c r="D25" s="22"/>
      <c r="E25" s="22"/>
      <c r="F25" s="22"/>
      <c r="G25" s="23"/>
      <c r="H25" s="23"/>
      <c r="I25" s="23"/>
      <c r="J25" s="9" t="s">
        <v>100</v>
      </c>
      <c r="K25" s="10">
        <v>1.0</v>
      </c>
    </row>
    <row r="26">
      <c r="A26" s="6" t="s">
        <v>55</v>
      </c>
      <c r="B26" s="7">
        <f>'28.10.25'!H26</f>
        <v>-64.5</v>
      </c>
      <c r="C26" s="28"/>
      <c r="D26" s="19">
        <f t="shared" ref="D26:D35" si="7">B26+C26</f>
        <v>-64.5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</v>
      </c>
      <c r="F26" s="12"/>
      <c r="G26" s="12"/>
      <c r="H26" s="8">
        <f t="shared" ref="H26:H35" si="8">D26-E26-F26-G26</f>
        <v>-70.5</v>
      </c>
      <c r="I26" s="7"/>
      <c r="J26" s="9" t="s">
        <v>340</v>
      </c>
      <c r="K26" s="10">
        <v>1.0</v>
      </c>
    </row>
    <row r="27">
      <c r="A27" s="6" t="s">
        <v>57</v>
      </c>
      <c r="B27" s="7">
        <f>'28.10.25'!H27</f>
        <v>-38</v>
      </c>
      <c r="C27" s="28"/>
      <c r="D27" s="19">
        <f t="shared" si="7"/>
        <v>-38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12"/>
      <c r="H27" s="8">
        <f t="shared" si="8"/>
        <v>-46</v>
      </c>
      <c r="I27" s="7"/>
      <c r="J27" s="9" t="s">
        <v>86</v>
      </c>
      <c r="K27" s="10">
        <v>1.0</v>
      </c>
    </row>
    <row r="28">
      <c r="A28" s="6" t="s">
        <v>58</v>
      </c>
      <c r="B28" s="7">
        <f>'28.10.25'!H28</f>
        <v>-21</v>
      </c>
      <c r="C28" s="28"/>
      <c r="D28" s="19">
        <f t="shared" si="7"/>
        <v>-21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-21</v>
      </c>
      <c r="I28" s="7"/>
      <c r="J28" s="9" t="s">
        <v>48</v>
      </c>
      <c r="K28" s="10">
        <v>3.0</v>
      </c>
    </row>
    <row r="29">
      <c r="A29" s="6" t="s">
        <v>60</v>
      </c>
      <c r="B29" s="7">
        <f>'28.10.25'!H29</f>
        <v>-26</v>
      </c>
      <c r="C29" s="28"/>
      <c r="D29" s="19">
        <f t="shared" si="7"/>
        <v>-26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-33</v>
      </c>
      <c r="I29" s="7"/>
      <c r="J29" s="9" t="s">
        <v>52</v>
      </c>
      <c r="K29" s="10">
        <v>2.0</v>
      </c>
    </row>
    <row r="30">
      <c r="A30" s="6" t="s">
        <v>62</v>
      </c>
      <c r="B30" s="7">
        <f>'28.10.25'!H30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9" t="s">
        <v>54</v>
      </c>
      <c r="K30" s="10">
        <v>5.0</v>
      </c>
    </row>
    <row r="31">
      <c r="A31" s="29" t="s">
        <v>64</v>
      </c>
      <c r="B31" s="7">
        <f>'28.10.25'!H31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59</v>
      </c>
      <c r="K31" s="10">
        <v>1.0</v>
      </c>
    </row>
    <row r="32">
      <c r="A32" s="6" t="s">
        <v>66</v>
      </c>
      <c r="B32" s="7">
        <f>'28.10.25'!H32</f>
        <v>-33</v>
      </c>
      <c r="C32" s="32"/>
      <c r="D32" s="19">
        <f t="shared" si="7"/>
        <v>-33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14</v>
      </c>
      <c r="F32" s="12"/>
      <c r="G32" s="12"/>
      <c r="H32" s="8">
        <f t="shared" si="8"/>
        <v>-47</v>
      </c>
      <c r="I32" s="7"/>
      <c r="J32" s="9" t="s">
        <v>133</v>
      </c>
      <c r="K32" s="10">
        <v>10.0</v>
      </c>
    </row>
    <row r="33">
      <c r="A33" s="6" t="s">
        <v>68</v>
      </c>
      <c r="B33" s="7">
        <f>'28.10.25'!H33</f>
        <v>-1</v>
      </c>
      <c r="C33" s="32"/>
      <c r="D33" s="19">
        <f t="shared" si="7"/>
        <v>-1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</v>
      </c>
      <c r="I33" s="7"/>
      <c r="J33" s="9" t="s">
        <v>13</v>
      </c>
      <c r="K33" s="10">
        <v>5.0</v>
      </c>
    </row>
    <row r="34">
      <c r="A34" s="6" t="s">
        <v>70</v>
      </c>
      <c r="B34" s="7">
        <f>'28.10.25'!H34</f>
        <v>1</v>
      </c>
      <c r="C34" s="32"/>
      <c r="D34" s="19">
        <f t="shared" si="7"/>
        <v>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0</v>
      </c>
      <c r="I34" s="7"/>
      <c r="J34" s="9" t="s">
        <v>61</v>
      </c>
      <c r="K34" s="10">
        <v>7.0</v>
      </c>
    </row>
    <row r="35">
      <c r="A35" s="6" t="s">
        <v>72</v>
      </c>
      <c r="B35" s="7">
        <f>'28.10.25'!H35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63</v>
      </c>
      <c r="K35" s="10">
        <v>1.0</v>
      </c>
    </row>
    <row r="36">
      <c r="A36" s="46" t="s">
        <v>293</v>
      </c>
      <c r="B36" s="7" t="str">
        <f>'28.10.25'!H36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341</v>
      </c>
      <c r="K36" s="10">
        <v>1.0</v>
      </c>
    </row>
    <row r="37">
      <c r="A37" s="6" t="s">
        <v>74</v>
      </c>
      <c r="B37" s="7">
        <f>'28.10.25'!H37</f>
        <v>-10</v>
      </c>
      <c r="C37" s="32"/>
      <c r="D37" s="19">
        <f t="shared" ref="D37:D40" si="9">B37+C37</f>
        <v>-10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19">
        <f t="shared" ref="H37:H39" si="10">D37-$E$37-F37-G37</f>
        <v>-10</v>
      </c>
      <c r="I37" s="7"/>
      <c r="J37" s="9" t="s">
        <v>150</v>
      </c>
      <c r="K37" s="10">
        <v>6.0</v>
      </c>
    </row>
    <row r="38">
      <c r="A38" s="6" t="s">
        <v>76</v>
      </c>
      <c r="B38" s="7">
        <f>'28.10.25'!H38</f>
        <v>-20</v>
      </c>
      <c r="C38" s="32"/>
      <c r="D38" s="19">
        <f t="shared" si="9"/>
        <v>-20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si="10"/>
        <v>-20</v>
      </c>
      <c r="I38" s="7"/>
      <c r="J38" s="9" t="s">
        <v>73</v>
      </c>
      <c r="K38" s="10">
        <v>14.0</v>
      </c>
    </row>
    <row r="39">
      <c r="A39" s="38" t="s">
        <v>78</v>
      </c>
      <c r="B39" s="7">
        <f>'28.10.25'!H39</f>
        <v>-12.5</v>
      </c>
      <c r="C39" s="32"/>
      <c r="D39" s="19">
        <f t="shared" si="9"/>
        <v>-12.5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-12.5</v>
      </c>
      <c r="I39" s="7"/>
      <c r="J39" s="9" t="s">
        <v>75</v>
      </c>
      <c r="K39" s="10">
        <v>2.0</v>
      </c>
    </row>
    <row r="40">
      <c r="A40" s="29"/>
      <c r="B40" s="7">
        <f>'28.10.25'!H40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'28.10.25'!H41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'28.10.25'!H42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'28.10.25'!H43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45960.0</v>
      </c>
    </row>
    <row r="3">
      <c r="A3" s="6" t="s">
        <v>9</v>
      </c>
      <c r="B3" s="7">
        <f>'29.10.25'!H3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119</v>
      </c>
      <c r="K3" s="10">
        <v>1.0</v>
      </c>
    </row>
    <row r="4">
      <c r="A4" s="6" t="s">
        <v>11</v>
      </c>
      <c r="B4" s="7">
        <f>'29.10.25'!H4</f>
        <v>-21</v>
      </c>
      <c r="C4" s="11"/>
      <c r="D4" s="8">
        <f t="shared" si="1"/>
        <v>-21</v>
      </c>
      <c r="E4" s="8">
        <f>IFERROR(VLOOKUP("HUMITA DOÑA FRESIA C/AJI DE GALLINA",J:K,2,FALSE),"0")</f>
        <v>3</v>
      </c>
      <c r="F4" s="12"/>
      <c r="G4" s="12"/>
      <c r="H4" s="8">
        <f t="shared" si="2"/>
        <v>-24</v>
      </c>
      <c r="I4" s="7"/>
      <c r="J4" s="9" t="s">
        <v>120</v>
      </c>
      <c r="K4" s="10">
        <v>1.0</v>
      </c>
    </row>
    <row r="5">
      <c r="A5" s="6" t="s">
        <v>13</v>
      </c>
      <c r="B5" s="7">
        <f>'29.10.25'!H5</f>
        <v>-15</v>
      </c>
      <c r="C5" s="11"/>
      <c r="D5" s="8">
        <f t="shared" si="1"/>
        <v>-15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-16</v>
      </c>
      <c r="I5" s="11"/>
      <c r="J5" s="9" t="s">
        <v>10</v>
      </c>
      <c r="K5" s="10">
        <v>5.0</v>
      </c>
    </row>
    <row r="6">
      <c r="A6" s="6" t="s">
        <v>16</v>
      </c>
      <c r="B6" s="7">
        <f>'29.10.25'!H6</f>
        <v>-34</v>
      </c>
      <c r="C6" s="11"/>
      <c r="D6" s="8">
        <f t="shared" si="1"/>
        <v>-34</v>
      </c>
      <c r="E6" s="8">
        <f>IFERROR(VLOOKUP("SANGRECITA C/YUCA",J:K,2,FALSE),"0")</f>
        <v>6</v>
      </c>
      <c r="F6" s="12"/>
      <c r="G6" s="12"/>
      <c r="H6" s="8">
        <f t="shared" si="2"/>
        <v>-40</v>
      </c>
      <c r="I6" s="7"/>
      <c r="J6" s="9" t="s">
        <v>12</v>
      </c>
      <c r="K6" s="10">
        <v>3.0</v>
      </c>
    </row>
    <row r="7">
      <c r="A7" s="6" t="s">
        <v>10</v>
      </c>
      <c r="B7" s="7">
        <f>'29.10.25'!H7</f>
        <v>-32.5</v>
      </c>
      <c r="C7" s="11"/>
      <c r="D7" s="8">
        <f t="shared" si="1"/>
        <v>-32.5</v>
      </c>
      <c r="E7" s="8">
        <f>IFERROR(VLOOKUP("HUMITA DOÑA FRESIA C/AJI DE GALLINA", J:K,2, FALSE)/2, 0) + IFERROR(VLOOKUP("AJI DE GALLINA",J:K,2, FALSE), 0)</f>
        <v>6.5</v>
      </c>
      <c r="F7" s="12"/>
      <c r="G7" s="24"/>
      <c r="H7" s="8">
        <f t="shared" si="2"/>
        <v>-39</v>
      </c>
      <c r="I7" s="11"/>
      <c r="J7" s="9" t="s">
        <v>14</v>
      </c>
      <c r="K7" s="10">
        <v>1.0</v>
      </c>
    </row>
    <row r="8">
      <c r="A8" s="6" t="s">
        <v>19</v>
      </c>
      <c r="B8" s="7">
        <f>'29.10.25'!H8</f>
        <v>-3</v>
      </c>
      <c r="C8" s="11"/>
      <c r="D8" s="8">
        <f t="shared" si="1"/>
        <v>-3</v>
      </c>
      <c r="E8" s="8">
        <f>IFERROR(VLOOKUP("MOLLEJITAS GUISADAS",J:K,2,FALSE),"0")+IFERROR(VLOOKUP("PIQUEO DOÑA FRESIA",J:K,2,FALSE),0)</f>
        <v>1</v>
      </c>
      <c r="F8" s="12"/>
      <c r="G8" s="24"/>
      <c r="H8" s="8">
        <f t="shared" si="2"/>
        <v>-4</v>
      </c>
      <c r="I8" s="11"/>
      <c r="J8" s="9" t="s">
        <v>17</v>
      </c>
      <c r="K8" s="10">
        <v>2.0</v>
      </c>
    </row>
    <row r="9">
      <c r="A9" s="6" t="s">
        <v>21</v>
      </c>
      <c r="B9" s="7">
        <f>'29.10.25'!H9</f>
        <v>-21.5</v>
      </c>
      <c r="C9" s="11"/>
      <c r="D9" s="8">
        <f t="shared" si="1"/>
        <v>-21.5</v>
      </c>
      <c r="E9" s="8">
        <f>IFERROR(VLOOKUP("1/2 PATITA EN FIAMBRE",J:K,2, FALSE)/2, 0) + IFERROR(VLOOKUP("PATITA EN FIAMBRE",J:K, 2, FALSE), 0)</f>
        <v>2.5</v>
      </c>
      <c r="F9" s="12"/>
      <c r="G9" s="24"/>
      <c r="H9" s="8">
        <f t="shared" si="2"/>
        <v>-24</v>
      </c>
      <c r="I9" s="11"/>
      <c r="J9" s="9" t="s">
        <v>18</v>
      </c>
      <c r="K9" s="10">
        <v>2.0</v>
      </c>
    </row>
    <row r="10">
      <c r="A10" s="6" t="s">
        <v>23</v>
      </c>
      <c r="B10" s="7">
        <f>'29.10.25'!H10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9" t="s">
        <v>20</v>
      </c>
      <c r="K10" s="10">
        <v>2.0</v>
      </c>
    </row>
    <row r="11">
      <c r="A11" s="6" t="s">
        <v>25</v>
      </c>
      <c r="B11" s="7">
        <f>'29.10.25'!H11</f>
        <v>-6</v>
      </c>
      <c r="C11" s="11"/>
      <c r="D11" s="8">
        <f t="shared" si="1"/>
        <v>-6</v>
      </c>
      <c r="E11" s="18">
        <f>IFERROR(VLOOKUP("CARNE DE CERDO ADOBADA",J:K,2,FALSE),0)</f>
        <v>2</v>
      </c>
      <c r="F11" s="12"/>
      <c r="G11" s="12"/>
      <c r="H11" s="8">
        <f t="shared" si="2"/>
        <v>-8</v>
      </c>
      <c r="I11" s="7"/>
      <c r="J11" s="9" t="s">
        <v>24</v>
      </c>
      <c r="K11" s="10">
        <v>2.0</v>
      </c>
    </row>
    <row r="12">
      <c r="A12" s="6" t="s">
        <v>27</v>
      </c>
      <c r="B12" s="7">
        <f>'29.10.25'!H12</f>
        <v>-12</v>
      </c>
      <c r="C12" s="11"/>
      <c r="D12" s="8">
        <f t="shared" si="1"/>
        <v>-12</v>
      </c>
      <c r="E12" s="8">
        <f>IFERROR(VLOOKUP("SANCOCHADO 450g.",J:K,2,FALSE),0)</f>
        <v>3</v>
      </c>
      <c r="F12" s="12"/>
      <c r="G12" s="12"/>
      <c r="H12" s="8">
        <f t="shared" si="2"/>
        <v>-15</v>
      </c>
      <c r="I12" s="7"/>
      <c r="J12" s="9" t="s">
        <v>26</v>
      </c>
      <c r="K12" s="10">
        <v>12.0</v>
      </c>
    </row>
    <row r="13">
      <c r="A13" s="6" t="s">
        <v>29</v>
      </c>
      <c r="B13" s="7">
        <f>'29.10.25'!H13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28</v>
      </c>
      <c r="K13" s="10">
        <v>2.0</v>
      </c>
    </row>
    <row r="14">
      <c r="A14" s="6" t="s">
        <v>31</v>
      </c>
      <c r="B14" s="7">
        <f>'29.10.25'!H14</f>
        <v>-2</v>
      </c>
      <c r="C14" s="11"/>
      <c r="D14" s="19">
        <f t="shared" si="1"/>
        <v>-2</v>
      </c>
      <c r="E14" s="8">
        <f t="shared" si="3"/>
        <v>0</v>
      </c>
      <c r="F14" s="20"/>
      <c r="G14" s="12"/>
      <c r="H14" s="8">
        <f t="shared" si="2"/>
        <v>-2</v>
      </c>
      <c r="I14" s="7"/>
      <c r="J14" s="9" t="s">
        <v>32</v>
      </c>
      <c r="K14" s="10">
        <v>2.0</v>
      </c>
    </row>
    <row r="15">
      <c r="A15" s="21" t="s">
        <v>33</v>
      </c>
      <c r="B15" s="7" t="str">
        <f>'29.10.25'!H15</f>
        <v/>
      </c>
      <c r="C15" s="22"/>
      <c r="D15" s="22"/>
      <c r="E15" s="22"/>
      <c r="F15" s="22"/>
      <c r="G15" s="23"/>
      <c r="H15" s="23"/>
      <c r="I15" s="23"/>
      <c r="J15" s="9" t="s">
        <v>187</v>
      </c>
      <c r="K15" s="10">
        <v>1.0</v>
      </c>
    </row>
    <row r="16">
      <c r="A16" s="6" t="s">
        <v>35</v>
      </c>
      <c r="B16" s="7">
        <f>'29.10.25'!H16</f>
        <v>-29</v>
      </c>
      <c r="C16" s="24"/>
      <c r="D16" s="25">
        <f t="shared" ref="D16:D24" si="4">B16+C16</f>
        <v>-29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-31</v>
      </c>
      <c r="I16" s="7"/>
      <c r="J16" s="9" t="s">
        <v>34</v>
      </c>
      <c r="K16" s="10">
        <v>2.0</v>
      </c>
    </row>
    <row r="17">
      <c r="A17" s="6" t="s">
        <v>37</v>
      </c>
      <c r="B17" s="7">
        <f>'29.10.25'!H17</f>
        <v>-19</v>
      </c>
      <c r="C17" s="24"/>
      <c r="D17" s="19">
        <f t="shared" si="4"/>
        <v>-19</v>
      </c>
      <c r="E17" s="25">
        <f>IFERROR(VLOOKUP("AJIACO DE CUY(1/2 CUY) C/ARROZ",J:K,2,FALSE),"0")</f>
        <v>3</v>
      </c>
      <c r="F17" s="20"/>
      <c r="G17" s="24"/>
      <c r="H17" s="8">
        <f t="shared" si="5"/>
        <v>-22</v>
      </c>
      <c r="I17" s="11"/>
      <c r="J17" s="9" t="s">
        <v>91</v>
      </c>
      <c r="K17" s="10">
        <v>3.0</v>
      </c>
    </row>
    <row r="18">
      <c r="A18" s="6" t="s">
        <v>39</v>
      </c>
      <c r="B18" s="7">
        <f>'29.10.25'!H18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9" t="s">
        <v>146</v>
      </c>
      <c r="K18" s="10">
        <v>2.0</v>
      </c>
    </row>
    <row r="19">
      <c r="A19" s="6" t="s">
        <v>41</v>
      </c>
      <c r="B19" s="7">
        <f>'29.10.25'!H19</f>
        <v>-53</v>
      </c>
      <c r="C19" s="24"/>
      <c r="D19" s="19">
        <f t="shared" si="4"/>
        <v>-53</v>
      </c>
      <c r="E19" s="25">
        <f>IFERROR(VLOOKUP("ARROZ C/PATO DESHUESADO", J:K, 2, FALSE)*2, 0)+IFERROR(VLOOKUP("ARROZ C/PATO",J:K,2,FALSE),"0")</f>
        <v>6</v>
      </c>
      <c r="F19" s="20"/>
      <c r="G19" s="12"/>
      <c r="H19" s="8">
        <f t="shared" si="5"/>
        <v>-59</v>
      </c>
      <c r="I19" s="7"/>
      <c r="J19" s="9" t="s">
        <v>36</v>
      </c>
      <c r="K19" s="10">
        <v>2.0</v>
      </c>
    </row>
    <row r="20">
      <c r="A20" s="6" t="s">
        <v>43</v>
      </c>
      <c r="B20" s="7">
        <f>'29.10.25'!H20</f>
        <v>-201</v>
      </c>
      <c r="C20" s="24"/>
      <c r="D20" s="19">
        <f t="shared" si="4"/>
        <v>-201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34</v>
      </c>
      <c r="F20" s="20"/>
      <c r="G20" s="12"/>
      <c r="H20" s="8">
        <f t="shared" si="5"/>
        <v>-235</v>
      </c>
      <c r="I20" s="7"/>
      <c r="J20" s="9" t="s">
        <v>177</v>
      </c>
      <c r="K20" s="10">
        <v>1.0</v>
      </c>
    </row>
    <row r="21">
      <c r="A21" s="6" t="s">
        <v>26</v>
      </c>
      <c r="B21" s="7" t="str">
        <f>'29.10.25'!H21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192</v>
      </c>
      <c r="K21" s="10">
        <v>1.0</v>
      </c>
    </row>
    <row r="22">
      <c r="A22" s="6" t="s">
        <v>46</v>
      </c>
      <c r="B22" s="7">
        <f>'29.10.25'!H22</f>
        <v>-64</v>
      </c>
      <c r="C22" s="24"/>
      <c r="D22" s="19">
        <f t="shared" si="4"/>
        <v>-64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-78</v>
      </c>
      <c r="I22" s="7"/>
      <c r="J22" s="9" t="s">
        <v>343</v>
      </c>
      <c r="K22" s="10">
        <v>1.0</v>
      </c>
    </row>
    <row r="23">
      <c r="A23" s="6" t="s">
        <v>49</v>
      </c>
      <c r="B23" s="7">
        <f>'29.10.25'!H23</f>
        <v>-10</v>
      </c>
      <c r="C23" s="24"/>
      <c r="D23" s="19">
        <f t="shared" si="4"/>
        <v>-10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-10</v>
      </c>
      <c r="I23" s="7"/>
      <c r="J23" s="9" t="s">
        <v>40</v>
      </c>
      <c r="K23" s="10">
        <v>1.0</v>
      </c>
    </row>
    <row r="24">
      <c r="A24" s="6" t="s">
        <v>51</v>
      </c>
      <c r="B24" s="7">
        <f>'29.10.25'!H24</f>
        <v>-22</v>
      </c>
      <c r="C24" s="24"/>
      <c r="D24" s="19">
        <f t="shared" si="4"/>
        <v>-22</v>
      </c>
      <c r="E24" s="25">
        <f>IFERROR(VLOOKUP("CORVINA GUISADA C/E CHOCLO",J:K,2,FALSE),"0")</f>
        <v>2</v>
      </c>
      <c r="F24" s="20"/>
      <c r="G24" s="24"/>
      <c r="H24" s="8">
        <f t="shared" si="6"/>
        <v>-24</v>
      </c>
      <c r="I24" s="11"/>
      <c r="J24" s="9" t="s">
        <v>179</v>
      </c>
      <c r="K24" s="10">
        <v>3.0</v>
      </c>
    </row>
    <row r="25">
      <c r="A25" s="21" t="s">
        <v>53</v>
      </c>
      <c r="B25" s="7" t="str">
        <f>'29.10.25'!H25</f>
        <v/>
      </c>
      <c r="C25" s="44"/>
      <c r="D25" s="22"/>
      <c r="E25" s="22"/>
      <c r="F25" s="22"/>
      <c r="G25" s="23"/>
      <c r="H25" s="23"/>
      <c r="I25" s="23"/>
      <c r="J25" s="9" t="s">
        <v>80</v>
      </c>
      <c r="K25" s="10">
        <v>1.0</v>
      </c>
    </row>
    <row r="26">
      <c r="A26" s="6" t="s">
        <v>55</v>
      </c>
      <c r="B26" s="7">
        <f>'29.10.25'!H26</f>
        <v>-70.5</v>
      </c>
      <c r="C26" s="28"/>
      <c r="D26" s="19">
        <f t="shared" ref="D26:D35" si="7">B26+C26</f>
        <v>-70.5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</v>
      </c>
      <c r="F26" s="12"/>
      <c r="G26" s="12"/>
      <c r="H26" s="8">
        <f t="shared" ref="H26:H35" si="8">D26-E26-F26-G26</f>
        <v>-75.5</v>
      </c>
      <c r="I26" s="7"/>
      <c r="J26" s="9" t="s">
        <v>44</v>
      </c>
      <c r="K26" s="10">
        <v>6.0</v>
      </c>
    </row>
    <row r="27">
      <c r="A27" s="6" t="s">
        <v>57</v>
      </c>
      <c r="B27" s="7">
        <f>'29.10.25'!H27</f>
        <v>-46</v>
      </c>
      <c r="C27" s="28"/>
      <c r="D27" s="19">
        <f t="shared" si="7"/>
        <v>-46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12"/>
      <c r="H27" s="8">
        <f t="shared" si="8"/>
        <v>-48</v>
      </c>
      <c r="I27" s="7"/>
      <c r="J27" s="9" t="s">
        <v>45</v>
      </c>
      <c r="K27" s="10">
        <v>1.0</v>
      </c>
    </row>
    <row r="28">
      <c r="A28" s="6" t="s">
        <v>58</v>
      </c>
      <c r="B28" s="7">
        <f>'29.10.25'!H28</f>
        <v>-21</v>
      </c>
      <c r="C28" s="28"/>
      <c r="D28" s="19">
        <f t="shared" si="7"/>
        <v>-21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-21</v>
      </c>
      <c r="I28" s="7"/>
      <c r="J28" s="9" t="s">
        <v>101</v>
      </c>
      <c r="K28" s="10">
        <v>2.0</v>
      </c>
    </row>
    <row r="29">
      <c r="A29" s="6" t="s">
        <v>60</v>
      </c>
      <c r="B29" s="7">
        <f>'29.10.25'!H29</f>
        <v>-33</v>
      </c>
      <c r="C29" s="28"/>
      <c r="D29" s="19">
        <f t="shared" si="7"/>
        <v>-33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-35</v>
      </c>
      <c r="I29" s="7"/>
      <c r="J29" s="9" t="s">
        <v>52</v>
      </c>
      <c r="K29" s="10">
        <v>2.0</v>
      </c>
    </row>
    <row r="30">
      <c r="A30" s="6" t="s">
        <v>62</v>
      </c>
      <c r="B30" s="7">
        <f>'29.10.25'!H30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9" t="s">
        <v>54</v>
      </c>
      <c r="K30" s="10">
        <v>4.0</v>
      </c>
    </row>
    <row r="31">
      <c r="A31" s="29" t="s">
        <v>64</v>
      </c>
      <c r="B31" s="7">
        <f>'29.10.25'!H31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170</v>
      </c>
      <c r="K31" s="10">
        <v>1.0</v>
      </c>
    </row>
    <row r="32">
      <c r="A32" s="6" t="s">
        <v>66</v>
      </c>
      <c r="B32" s="7">
        <f>'29.10.25'!H32</f>
        <v>-47</v>
      </c>
      <c r="C32" s="32"/>
      <c r="D32" s="19">
        <f t="shared" si="7"/>
        <v>-47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16</v>
      </c>
      <c r="F32" s="12"/>
      <c r="G32" s="12"/>
      <c r="H32" s="8">
        <f t="shared" si="8"/>
        <v>-63</v>
      </c>
      <c r="I32" s="7"/>
      <c r="J32" s="9" t="s">
        <v>133</v>
      </c>
      <c r="K32" s="10">
        <v>2.0</v>
      </c>
    </row>
    <row r="33">
      <c r="A33" s="6" t="s">
        <v>68</v>
      </c>
      <c r="B33" s="7">
        <f>'29.10.25'!H33</f>
        <v>-1</v>
      </c>
      <c r="C33" s="32"/>
      <c r="D33" s="19">
        <f t="shared" si="7"/>
        <v>-1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-5</v>
      </c>
      <c r="I33" s="7"/>
      <c r="J33" s="9" t="s">
        <v>13</v>
      </c>
      <c r="K33" s="10">
        <v>1.0</v>
      </c>
    </row>
    <row r="34">
      <c r="A34" s="6" t="s">
        <v>70</v>
      </c>
      <c r="B34" s="7">
        <f>'29.10.25'!H34</f>
        <v>0</v>
      </c>
      <c r="C34" s="32"/>
      <c r="D34" s="19">
        <f t="shared" si="7"/>
        <v>0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0</v>
      </c>
      <c r="I34" s="7"/>
      <c r="J34" s="9" t="s">
        <v>59</v>
      </c>
      <c r="K34" s="10">
        <v>2.0</v>
      </c>
    </row>
    <row r="35">
      <c r="A35" s="6" t="s">
        <v>72</v>
      </c>
      <c r="B35" s="7">
        <f>'29.10.25'!H35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61</v>
      </c>
      <c r="K35" s="10">
        <v>2.0</v>
      </c>
    </row>
    <row r="36">
      <c r="A36" s="46" t="s">
        <v>293</v>
      </c>
      <c r="B36" s="7" t="str">
        <f>'29.10.25'!H36</f>
        <v/>
      </c>
      <c r="C36" s="32"/>
      <c r="D36" s="19"/>
      <c r="E36" s="25">
        <f>IFERROR(VLOOKUP("PULPO ANTICUCHERO 250G",J:K,2,FALSE),0)</f>
        <v>1</v>
      </c>
      <c r="F36" s="36"/>
      <c r="G36" s="12"/>
      <c r="H36" s="8"/>
      <c r="I36" s="7"/>
      <c r="J36" s="9" t="s">
        <v>63</v>
      </c>
      <c r="K36" s="10">
        <v>6.0</v>
      </c>
    </row>
    <row r="37">
      <c r="A37" s="6" t="s">
        <v>74</v>
      </c>
      <c r="B37" s="7">
        <f>'29.10.25'!H37</f>
        <v>-10</v>
      </c>
      <c r="C37" s="32"/>
      <c r="D37" s="19">
        <f t="shared" ref="D37:D40" si="9">B37+C37</f>
        <v>-10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7" s="20"/>
      <c r="G37" s="20"/>
      <c r="H37" s="19">
        <f t="shared" ref="H37:H39" si="10">D37-$E$37-F37-G37</f>
        <v>-14</v>
      </c>
      <c r="I37" s="7"/>
      <c r="J37" s="9" t="s">
        <v>135</v>
      </c>
      <c r="K37" s="10">
        <v>1.0</v>
      </c>
    </row>
    <row r="38">
      <c r="A38" s="6" t="s">
        <v>76</v>
      </c>
      <c r="B38" s="7">
        <f>'29.10.25'!H38</f>
        <v>-20</v>
      </c>
      <c r="C38" s="32"/>
      <c r="D38" s="19">
        <f t="shared" si="9"/>
        <v>-20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38" s="20"/>
      <c r="G38" s="20"/>
      <c r="H38" s="19">
        <f t="shared" si="10"/>
        <v>-24</v>
      </c>
      <c r="I38" s="7"/>
      <c r="J38" s="9" t="s">
        <v>280</v>
      </c>
      <c r="K38" s="10">
        <v>1.0</v>
      </c>
    </row>
    <row r="39">
      <c r="A39" s="38" t="s">
        <v>78</v>
      </c>
      <c r="B39" s="7">
        <f>'29.10.25'!H39</f>
        <v>-12.5</v>
      </c>
      <c r="C39" s="32"/>
      <c r="D39" s="19">
        <f t="shared" si="9"/>
        <v>-12.5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10"/>
        <v>-16.5</v>
      </c>
      <c r="I39" s="7"/>
      <c r="J39" s="9" t="s">
        <v>294</v>
      </c>
      <c r="K39" s="10">
        <v>1.0</v>
      </c>
    </row>
    <row r="40">
      <c r="A40" s="29"/>
      <c r="B40" s="7">
        <f>'29.10.25'!H40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71</v>
      </c>
      <c r="K40" s="10">
        <v>1.0</v>
      </c>
    </row>
    <row r="41">
      <c r="A41" s="6"/>
      <c r="B41" s="7" t="str">
        <f>'29.10.25'!H41</f>
        <v/>
      </c>
      <c r="C41" s="35"/>
      <c r="D41" s="19"/>
      <c r="E41" s="25"/>
      <c r="F41" s="12"/>
      <c r="G41" s="12"/>
      <c r="H41" s="8"/>
      <c r="I41" s="7"/>
      <c r="J41" s="9" t="s">
        <v>150</v>
      </c>
      <c r="K41" s="10">
        <v>3.0</v>
      </c>
    </row>
    <row r="42">
      <c r="A42" s="6"/>
      <c r="B42" s="7" t="str">
        <f>'29.10.25'!H42</f>
        <v/>
      </c>
      <c r="C42" s="35"/>
      <c r="D42" s="19"/>
      <c r="E42" s="25"/>
      <c r="F42" s="33"/>
      <c r="G42" s="34"/>
      <c r="H42" s="8"/>
      <c r="I42" s="7"/>
      <c r="J42" s="9" t="s">
        <v>73</v>
      </c>
      <c r="K42" s="10">
        <v>6.0</v>
      </c>
    </row>
    <row r="43">
      <c r="A43" s="6"/>
      <c r="B43" s="7" t="str">
        <f>'29.10.25'!H43</f>
        <v/>
      </c>
      <c r="C43" s="35"/>
      <c r="D43" s="19"/>
      <c r="E43" s="25"/>
      <c r="F43" s="36"/>
      <c r="G43" s="12"/>
      <c r="H43" s="8"/>
      <c r="I43" s="7"/>
      <c r="J43" s="9" t="s">
        <v>75</v>
      </c>
      <c r="K43" s="10">
        <v>4.0</v>
      </c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9" t="s">
        <v>259</v>
      </c>
      <c r="K44" s="10">
        <v>1.0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117</v>
      </c>
      <c r="K45" s="10">
        <v>1.0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79</v>
      </c>
      <c r="K46" s="10">
        <v>1.0</v>
      </c>
    </row>
    <row r="47">
      <c r="J47" s="9" t="s">
        <v>320</v>
      </c>
      <c r="K47" s="10">
        <v>1.0</v>
      </c>
    </row>
    <row r="48">
      <c r="J48" s="9" t="s">
        <v>90</v>
      </c>
      <c r="K48" s="10">
        <v>1.0</v>
      </c>
    </row>
    <row r="49">
      <c r="J49" s="9" t="s">
        <v>332</v>
      </c>
      <c r="K49" s="10">
        <v>1.0</v>
      </c>
    </row>
    <row r="50">
      <c r="J50" s="9" t="s">
        <v>56</v>
      </c>
      <c r="K50" s="10">
        <v>1.0</v>
      </c>
    </row>
    <row r="51">
      <c r="J51" s="9" t="s">
        <v>134</v>
      </c>
      <c r="K51" s="10">
        <v>1.0</v>
      </c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45961.0</v>
      </c>
    </row>
    <row r="3">
      <c r="A3" s="6" t="s">
        <v>9</v>
      </c>
      <c r="B3" s="7">
        <f>'30.10.25'!H3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185</v>
      </c>
      <c r="K3" s="10">
        <v>1.0</v>
      </c>
    </row>
    <row r="4">
      <c r="A4" s="6" t="s">
        <v>11</v>
      </c>
      <c r="B4" s="7">
        <f>'30.10.25'!H4</f>
        <v>-24</v>
      </c>
      <c r="C4" s="11"/>
      <c r="D4" s="8">
        <f t="shared" si="1"/>
        <v>-24</v>
      </c>
      <c r="E4" s="8">
        <f>IFERROR(VLOOKUP("HUMITA DOÑA FRESIA C/AJI DE GALLINA",J:K,2,FALSE),"0")</f>
        <v>1</v>
      </c>
      <c r="F4" s="12"/>
      <c r="G4" s="12"/>
      <c r="H4" s="8">
        <f t="shared" si="2"/>
        <v>-25</v>
      </c>
      <c r="I4" s="7"/>
      <c r="J4" s="9" t="s">
        <v>120</v>
      </c>
      <c r="K4" s="10">
        <v>1.0</v>
      </c>
    </row>
    <row r="5">
      <c r="A5" s="6" t="s">
        <v>13</v>
      </c>
      <c r="B5" s="7">
        <f>'30.10.25'!H5</f>
        <v>-16</v>
      </c>
      <c r="C5" s="11"/>
      <c r="D5" s="8">
        <f t="shared" si="1"/>
        <v>-16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-18</v>
      </c>
      <c r="I5" s="11"/>
      <c r="J5" s="9" t="s">
        <v>10</v>
      </c>
      <c r="K5" s="10">
        <v>3.0</v>
      </c>
    </row>
    <row r="6">
      <c r="A6" s="6" t="s">
        <v>16</v>
      </c>
      <c r="B6" s="7">
        <f>'30.10.25'!H6</f>
        <v>-40</v>
      </c>
      <c r="C6" s="11"/>
      <c r="D6" s="8">
        <f t="shared" si="1"/>
        <v>-40</v>
      </c>
      <c r="E6" s="8">
        <f>IFERROR(VLOOKUP("SANGRECITA C/YUCA",J:K,2,FALSE),"0")</f>
        <v>3</v>
      </c>
      <c r="F6" s="12"/>
      <c r="G6" s="12"/>
      <c r="H6" s="8">
        <f t="shared" si="2"/>
        <v>-43</v>
      </c>
      <c r="I6" s="7"/>
      <c r="J6" s="9" t="s">
        <v>17</v>
      </c>
      <c r="K6" s="10">
        <v>7.0</v>
      </c>
    </row>
    <row r="7">
      <c r="A7" s="6" t="s">
        <v>10</v>
      </c>
      <c r="B7" s="7">
        <f>'30.10.25'!H7</f>
        <v>-39</v>
      </c>
      <c r="C7" s="11"/>
      <c r="D7" s="8">
        <f t="shared" si="1"/>
        <v>-39</v>
      </c>
      <c r="E7" s="8">
        <f>IFERROR(VLOOKUP("HUMITA DOÑA FRESIA C/AJI DE GALLINA", J:K,2, FALSE)/2, 0) + IFERROR(VLOOKUP("AJI DE GALLINA",J:K,2, FALSE), 0)</f>
        <v>3.5</v>
      </c>
      <c r="F7" s="12"/>
      <c r="G7" s="24"/>
      <c r="H7" s="8">
        <f t="shared" si="2"/>
        <v>-42.5</v>
      </c>
      <c r="I7" s="11"/>
      <c r="J7" s="9" t="s">
        <v>20</v>
      </c>
      <c r="K7" s="10">
        <v>8.0</v>
      </c>
    </row>
    <row r="8">
      <c r="A8" s="6" t="s">
        <v>19</v>
      </c>
      <c r="B8" s="7">
        <f>'30.10.25'!H8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9" t="s">
        <v>22</v>
      </c>
      <c r="K8" s="10">
        <v>2.0</v>
      </c>
    </row>
    <row r="9">
      <c r="A9" s="6" t="s">
        <v>21</v>
      </c>
      <c r="B9" s="7">
        <f>'30.10.25'!H9</f>
        <v>-24</v>
      </c>
      <c r="C9" s="11"/>
      <c r="D9" s="8">
        <f t="shared" si="1"/>
        <v>-24</v>
      </c>
      <c r="E9" s="8">
        <f>IFERROR(VLOOKUP("1/2 PATITA EN FIAMBRE",J:K,2, FALSE)/2, 0) + IFERROR(VLOOKUP("PATITA EN FIAMBRE",J:K, 2, FALSE), 0)</f>
        <v>3.5</v>
      </c>
      <c r="F9" s="12"/>
      <c r="G9" s="24"/>
      <c r="H9" s="8">
        <f t="shared" si="2"/>
        <v>-27.5</v>
      </c>
      <c r="I9" s="11"/>
      <c r="J9" s="9" t="s">
        <v>24</v>
      </c>
      <c r="K9" s="10">
        <v>5.0</v>
      </c>
    </row>
    <row r="10">
      <c r="A10" s="6" t="s">
        <v>23</v>
      </c>
      <c r="B10" s="7">
        <f>'30.10.25'!H10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9" t="s">
        <v>26</v>
      </c>
      <c r="K10" s="10">
        <v>6.0</v>
      </c>
    </row>
    <row r="11">
      <c r="A11" s="6" t="s">
        <v>25</v>
      </c>
      <c r="B11" s="7">
        <f>'30.10.25'!H11</f>
        <v>-8</v>
      </c>
      <c r="C11" s="11"/>
      <c r="D11" s="8">
        <f t="shared" si="1"/>
        <v>-8</v>
      </c>
      <c r="E11" s="18">
        <f>IFERROR(VLOOKUP("CARNE DE CERDO ADOBADA",J:K,2,FALSE),0)</f>
        <v>2</v>
      </c>
      <c r="F11" s="12"/>
      <c r="G11" s="12"/>
      <c r="H11" s="8">
        <f t="shared" si="2"/>
        <v>-10</v>
      </c>
      <c r="I11" s="7"/>
      <c r="J11" s="9" t="s">
        <v>31</v>
      </c>
      <c r="K11" s="10">
        <v>2.0</v>
      </c>
    </row>
    <row r="12">
      <c r="A12" s="6" t="s">
        <v>27</v>
      </c>
      <c r="B12" s="7">
        <f>'30.10.25'!H12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9" t="s">
        <v>28</v>
      </c>
      <c r="K12" s="10">
        <v>2.0</v>
      </c>
    </row>
    <row r="13">
      <c r="A13" s="6" t="s">
        <v>29</v>
      </c>
      <c r="B13" s="7">
        <f>'30.10.25'!H13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9" t="s">
        <v>32</v>
      </c>
      <c r="K13" s="10">
        <v>3.0</v>
      </c>
    </row>
    <row r="14">
      <c r="A14" s="6" t="s">
        <v>31</v>
      </c>
      <c r="B14" s="7">
        <f>'30.10.25'!H14</f>
        <v>-2</v>
      </c>
      <c r="C14" s="11"/>
      <c r="D14" s="19">
        <f t="shared" si="1"/>
        <v>-2</v>
      </c>
      <c r="E14" s="8">
        <f t="shared" si="3"/>
        <v>2</v>
      </c>
      <c r="F14" s="20"/>
      <c r="G14" s="12"/>
      <c r="H14" s="8">
        <f t="shared" si="2"/>
        <v>-4</v>
      </c>
      <c r="I14" s="7"/>
      <c r="J14" s="9" t="s">
        <v>180</v>
      </c>
      <c r="K14" s="10">
        <v>1.0</v>
      </c>
    </row>
    <row r="15">
      <c r="A15" s="21" t="s">
        <v>33</v>
      </c>
      <c r="B15" s="7" t="str">
        <f>'30.10.25'!H15</f>
        <v/>
      </c>
      <c r="C15" s="22"/>
      <c r="D15" s="22"/>
      <c r="E15" s="22"/>
      <c r="F15" s="22"/>
      <c r="G15" s="23"/>
      <c r="H15" s="23"/>
      <c r="I15" s="23"/>
      <c r="J15" s="9" t="s">
        <v>34</v>
      </c>
      <c r="K15" s="10">
        <v>2.0</v>
      </c>
    </row>
    <row r="16">
      <c r="A16" s="6" t="s">
        <v>35</v>
      </c>
      <c r="B16" s="7">
        <f>'30.10.25'!H16</f>
        <v>-31</v>
      </c>
      <c r="C16" s="24"/>
      <c r="D16" s="25">
        <f t="shared" ref="D16:D24" si="4">B16+C16</f>
        <v>-31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8</v>
      </c>
      <c r="F16" s="20"/>
      <c r="G16" s="12"/>
      <c r="H16" s="8">
        <f t="shared" ref="H16:H20" si="5">D16-E16-F16-G16</f>
        <v>-39</v>
      </c>
      <c r="I16" s="7"/>
      <c r="J16" s="9" t="s">
        <v>91</v>
      </c>
      <c r="K16" s="10">
        <v>3.0</v>
      </c>
    </row>
    <row r="17">
      <c r="A17" s="6" t="s">
        <v>37</v>
      </c>
      <c r="B17" s="7">
        <f>'30.10.25'!H17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9" t="s">
        <v>215</v>
      </c>
      <c r="K17" s="10">
        <v>1.0</v>
      </c>
    </row>
    <row r="18">
      <c r="A18" s="6" t="s">
        <v>39</v>
      </c>
      <c r="B18" s="7">
        <f>'30.10.25'!H18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9" t="s">
        <v>345</v>
      </c>
      <c r="K18" s="10">
        <v>92.0</v>
      </c>
    </row>
    <row r="19">
      <c r="A19" s="6" t="s">
        <v>41</v>
      </c>
      <c r="B19" s="7">
        <f>'30.10.25'!H19</f>
        <v>-59</v>
      </c>
      <c r="C19" s="24"/>
      <c r="D19" s="19">
        <f t="shared" si="4"/>
        <v>-59</v>
      </c>
      <c r="E19" s="25">
        <f>IFERROR(VLOOKUP("ARROZ C/PATO DESHUESADO", J:K, 2, FALSE)*2, 0)+IFERROR(VLOOKUP("ARROZ C/PATO",J:K,2,FALSE),"0")</f>
        <v>9</v>
      </c>
      <c r="F19" s="20"/>
      <c r="G19" s="12"/>
      <c r="H19" s="8">
        <f t="shared" si="5"/>
        <v>-68</v>
      </c>
      <c r="I19" s="7"/>
      <c r="J19" s="9" t="s">
        <v>14</v>
      </c>
      <c r="K19" s="10">
        <v>1.0</v>
      </c>
    </row>
    <row r="20">
      <c r="A20" s="6" t="s">
        <v>43</v>
      </c>
      <c r="B20" s="7">
        <f>'30.10.25'!H20</f>
        <v>-235</v>
      </c>
      <c r="C20" s="24"/>
      <c r="D20" s="19">
        <f t="shared" si="4"/>
        <v>-235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21</v>
      </c>
      <c r="F20" s="20"/>
      <c r="G20" s="12"/>
      <c r="H20" s="8">
        <f t="shared" si="5"/>
        <v>-256</v>
      </c>
      <c r="I20" s="7"/>
      <c r="J20" s="9" t="s">
        <v>18</v>
      </c>
      <c r="K20" s="10">
        <v>1.0</v>
      </c>
    </row>
    <row r="21">
      <c r="A21" s="6" t="s">
        <v>26</v>
      </c>
      <c r="B21" s="7" t="str">
        <f>'30.10.25'!H21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36</v>
      </c>
      <c r="K21" s="10">
        <v>1.0</v>
      </c>
    </row>
    <row r="22">
      <c r="A22" s="6" t="s">
        <v>46</v>
      </c>
      <c r="B22" s="7">
        <f>'30.10.25'!H22</f>
        <v>-78</v>
      </c>
      <c r="C22" s="24"/>
      <c r="D22" s="19">
        <f t="shared" si="4"/>
        <v>-78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20"/>
      <c r="G22" s="12"/>
      <c r="H22" s="8">
        <f t="shared" ref="H22:H24" si="6">D22-E22-F22-G22</f>
        <v>-85</v>
      </c>
      <c r="I22" s="7"/>
      <c r="J22" s="9" t="s">
        <v>287</v>
      </c>
      <c r="K22" s="10">
        <v>1.0</v>
      </c>
    </row>
    <row r="23">
      <c r="A23" s="6" t="s">
        <v>49</v>
      </c>
      <c r="B23" s="7">
        <f>'30.10.25'!H23</f>
        <v>-10</v>
      </c>
      <c r="C23" s="24"/>
      <c r="D23" s="19">
        <f t="shared" si="4"/>
        <v>-10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12"/>
      <c r="H23" s="8">
        <f t="shared" si="6"/>
        <v>-13</v>
      </c>
      <c r="I23" s="7"/>
      <c r="J23" s="9" t="s">
        <v>113</v>
      </c>
      <c r="K23" s="10">
        <v>3.0</v>
      </c>
    </row>
    <row r="24">
      <c r="A24" s="6" t="s">
        <v>51</v>
      </c>
      <c r="B24" s="7">
        <f>'30.10.25'!H24</f>
        <v>-24</v>
      </c>
      <c r="C24" s="24"/>
      <c r="D24" s="19">
        <f t="shared" si="4"/>
        <v>-24</v>
      </c>
      <c r="E24" s="25">
        <f>IFERROR(VLOOKUP("CORVINA GUISADA C/E CHOCLO",J:K,2,FALSE),"0")</f>
        <v>2</v>
      </c>
      <c r="F24" s="20"/>
      <c r="G24" s="24"/>
      <c r="H24" s="8">
        <f t="shared" si="6"/>
        <v>-26</v>
      </c>
      <c r="I24" s="11"/>
      <c r="J24" s="9" t="s">
        <v>40</v>
      </c>
      <c r="K24" s="10">
        <v>3.0</v>
      </c>
    </row>
    <row r="25">
      <c r="A25" s="21" t="s">
        <v>53</v>
      </c>
      <c r="B25" s="7" t="str">
        <f>'30.10.25'!H25</f>
        <v/>
      </c>
      <c r="C25" s="44"/>
      <c r="D25" s="22"/>
      <c r="E25" s="22"/>
      <c r="F25" s="22"/>
      <c r="G25" s="23"/>
      <c r="H25" s="23"/>
      <c r="I25" s="23"/>
      <c r="J25" s="9" t="s">
        <v>346</v>
      </c>
      <c r="K25" s="10">
        <v>2.0</v>
      </c>
    </row>
    <row r="26">
      <c r="A26" s="6" t="s">
        <v>55</v>
      </c>
      <c r="B26" s="7">
        <f>'30.10.25'!H26</f>
        <v>-75.5</v>
      </c>
      <c r="C26" s="28"/>
      <c r="D26" s="19">
        <f t="shared" ref="D26:D35" si="7">B26+C26</f>
        <v>-75.5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11</v>
      </c>
      <c r="F26" s="12"/>
      <c r="G26" s="12"/>
      <c r="H26" s="8">
        <f t="shared" ref="H26:H35" si="8">D26-E26-F26-G26</f>
        <v>-86.5</v>
      </c>
      <c r="I26" s="7"/>
      <c r="J26" s="9" t="s">
        <v>179</v>
      </c>
      <c r="K26" s="10">
        <v>1.0</v>
      </c>
    </row>
    <row r="27">
      <c r="A27" s="6" t="s">
        <v>57</v>
      </c>
      <c r="B27" s="7">
        <f>'30.10.25'!H27</f>
        <v>-48</v>
      </c>
      <c r="C27" s="28"/>
      <c r="D27" s="19">
        <f t="shared" si="7"/>
        <v>-48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12"/>
      <c r="H27" s="8">
        <f t="shared" si="8"/>
        <v>-51</v>
      </c>
      <c r="I27" s="7"/>
      <c r="J27" s="9" t="s">
        <v>44</v>
      </c>
      <c r="K27" s="10">
        <v>4.0</v>
      </c>
    </row>
    <row r="28">
      <c r="A28" s="6" t="s">
        <v>58</v>
      </c>
      <c r="B28" s="7">
        <f>'30.10.25'!H28</f>
        <v>-21</v>
      </c>
      <c r="C28" s="28"/>
      <c r="D28" s="19">
        <f t="shared" si="7"/>
        <v>-21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12"/>
      <c r="H28" s="8">
        <f t="shared" si="8"/>
        <v>-25</v>
      </c>
      <c r="I28" s="7"/>
      <c r="J28" s="9" t="s">
        <v>48</v>
      </c>
      <c r="K28" s="10">
        <v>3.0</v>
      </c>
    </row>
    <row r="29">
      <c r="A29" s="6" t="s">
        <v>60</v>
      </c>
      <c r="B29" s="7">
        <f>'30.10.25'!H29</f>
        <v>-35</v>
      </c>
      <c r="C29" s="28"/>
      <c r="D29" s="19">
        <f t="shared" si="7"/>
        <v>-35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-40</v>
      </c>
      <c r="I29" s="7"/>
      <c r="J29" s="9" t="s">
        <v>54</v>
      </c>
      <c r="K29" s="10">
        <v>5.0</v>
      </c>
    </row>
    <row r="30">
      <c r="A30" s="6" t="s">
        <v>62</v>
      </c>
      <c r="B30" s="7">
        <f>'30.10.25'!H30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9" t="s">
        <v>108</v>
      </c>
      <c r="K30" s="10">
        <v>1.0</v>
      </c>
    </row>
    <row r="31">
      <c r="A31" s="29" t="s">
        <v>64</v>
      </c>
      <c r="B31" s="7">
        <f>'30.10.25'!H31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87</v>
      </c>
      <c r="K31" s="10">
        <v>1.0</v>
      </c>
    </row>
    <row r="32">
      <c r="A32" s="6" t="s">
        <v>66</v>
      </c>
      <c r="B32" s="7">
        <f>'30.10.25'!H32</f>
        <v>-63</v>
      </c>
      <c r="C32" s="32"/>
      <c r="D32" s="19">
        <f t="shared" si="7"/>
        <v>-63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8</v>
      </c>
      <c r="F32" s="12"/>
      <c r="G32" s="12"/>
      <c r="H32" s="8">
        <f t="shared" si="8"/>
        <v>-71</v>
      </c>
      <c r="I32" s="7"/>
      <c r="J32" s="9" t="s">
        <v>133</v>
      </c>
      <c r="K32" s="10">
        <v>3.0</v>
      </c>
    </row>
    <row r="33">
      <c r="A33" s="6" t="s">
        <v>68</v>
      </c>
      <c r="B33" s="7">
        <f>'30.10.25'!H33</f>
        <v>-5</v>
      </c>
      <c r="C33" s="32"/>
      <c r="D33" s="19">
        <f t="shared" si="7"/>
        <v>-5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-8</v>
      </c>
      <c r="I33" s="7"/>
      <c r="J33" s="9" t="s">
        <v>13</v>
      </c>
      <c r="K33" s="10">
        <v>2.0</v>
      </c>
    </row>
    <row r="34">
      <c r="A34" s="6" t="s">
        <v>70</v>
      </c>
      <c r="B34" s="7">
        <f>'30.10.25'!H34</f>
        <v>0</v>
      </c>
      <c r="C34" s="32"/>
      <c r="D34" s="19">
        <f t="shared" si="7"/>
        <v>0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-1</v>
      </c>
      <c r="I34" s="7"/>
      <c r="J34" s="9" t="s">
        <v>59</v>
      </c>
      <c r="K34" s="10">
        <v>3.0</v>
      </c>
    </row>
    <row r="35">
      <c r="A35" s="6" t="s">
        <v>72</v>
      </c>
      <c r="B35" s="7">
        <f>'30.10.25'!H35</f>
        <v>0</v>
      </c>
      <c r="C35" s="32"/>
      <c r="D35" s="19">
        <f t="shared" si="7"/>
        <v>0</v>
      </c>
      <c r="E35" s="45"/>
      <c r="F35" s="36"/>
      <c r="G35" s="12"/>
      <c r="H35" s="8">
        <f t="shared" si="8"/>
        <v>0</v>
      </c>
      <c r="I35" s="7"/>
      <c r="J35" s="9" t="s">
        <v>61</v>
      </c>
      <c r="K35" s="10">
        <v>3.0</v>
      </c>
    </row>
    <row r="36">
      <c r="A36" s="46" t="s">
        <v>293</v>
      </c>
      <c r="B36" s="7" t="str">
        <f>'30.10.25'!H36</f>
        <v/>
      </c>
      <c r="C36" s="32"/>
      <c r="D36" s="19"/>
      <c r="E36" s="25">
        <f>IFERROR(VLOOKUP("PULPO ANTICUCHERO 250G",J:K,2,FALSE),0)</f>
        <v>0</v>
      </c>
      <c r="F36" s="36"/>
      <c r="G36" s="12"/>
      <c r="H36" s="8"/>
      <c r="I36" s="7"/>
      <c r="J36" s="9" t="s">
        <v>67</v>
      </c>
      <c r="K36" s="10">
        <v>1.0</v>
      </c>
    </row>
    <row r="37">
      <c r="A37" s="6" t="s">
        <v>74</v>
      </c>
      <c r="B37" s="7">
        <f>'30.10.25'!H37</f>
        <v>-14</v>
      </c>
      <c r="C37" s="32"/>
      <c r="D37" s="19">
        <f t="shared" ref="D37:D40" si="9">B37+C37</f>
        <v>-14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7" s="20"/>
      <c r="G37" s="20"/>
      <c r="H37" s="19">
        <f t="shared" ref="H37:H39" si="10">D37-$E$37-F37-G37</f>
        <v>-17</v>
      </c>
      <c r="I37" s="7"/>
      <c r="J37" s="9" t="s">
        <v>73</v>
      </c>
      <c r="K37" s="10">
        <v>3.0</v>
      </c>
    </row>
    <row r="38">
      <c r="A38" s="6" t="s">
        <v>76</v>
      </c>
      <c r="B38" s="7">
        <f>'30.10.25'!H38</f>
        <v>-24</v>
      </c>
      <c r="C38" s="32"/>
      <c r="D38" s="19">
        <f t="shared" si="9"/>
        <v>-24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8" s="20"/>
      <c r="G38" s="20"/>
      <c r="H38" s="19">
        <f t="shared" si="10"/>
        <v>-27</v>
      </c>
      <c r="I38" s="7"/>
      <c r="J38" s="9" t="s">
        <v>176</v>
      </c>
      <c r="K38" s="10">
        <v>1.0</v>
      </c>
    </row>
    <row r="39">
      <c r="A39" s="38" t="s">
        <v>78</v>
      </c>
      <c r="B39" s="7">
        <f>'30.10.25'!H39</f>
        <v>-16.5</v>
      </c>
      <c r="C39" s="32"/>
      <c r="D39" s="19">
        <f t="shared" si="9"/>
        <v>-16.5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9" s="20"/>
      <c r="G39" s="20"/>
      <c r="H39" s="19">
        <f t="shared" si="10"/>
        <v>-19.5</v>
      </c>
      <c r="I39" s="7"/>
      <c r="J39" s="9" t="s">
        <v>75</v>
      </c>
      <c r="K39" s="10">
        <v>2.0</v>
      </c>
    </row>
    <row r="40">
      <c r="A40" s="29"/>
      <c r="B40" s="7">
        <f>'30.10.25'!H40</f>
        <v>0</v>
      </c>
      <c r="C40" s="22"/>
      <c r="D40" s="30">
        <f t="shared" si="9"/>
        <v>0</v>
      </c>
      <c r="E40" s="22"/>
      <c r="F40" s="23"/>
      <c r="G40" s="23"/>
      <c r="H40" s="31">
        <f>D40-E40-F40-G40</f>
        <v>0</v>
      </c>
      <c r="I40" s="23"/>
      <c r="J40" s="9" t="s">
        <v>104</v>
      </c>
      <c r="K40" s="10">
        <v>2.0</v>
      </c>
    </row>
    <row r="41">
      <c r="A41" s="6"/>
      <c r="B41" s="7" t="str">
        <f>'30.10.25'!H41</f>
        <v/>
      </c>
      <c r="C41" s="35"/>
      <c r="D41" s="19"/>
      <c r="E41" s="25"/>
      <c r="F41" s="12"/>
      <c r="G41" s="12"/>
      <c r="H41" s="8"/>
      <c r="I41" s="7"/>
      <c r="J41" s="9" t="s">
        <v>79</v>
      </c>
      <c r="K41" s="10">
        <v>1.0</v>
      </c>
    </row>
    <row r="42">
      <c r="A42" s="6"/>
      <c r="B42" s="7" t="str">
        <f>'30.10.25'!H42</f>
        <v/>
      </c>
      <c r="C42" s="35"/>
      <c r="D42" s="19"/>
      <c r="E42" s="25"/>
      <c r="F42" s="33"/>
      <c r="G42" s="34"/>
      <c r="H42" s="8"/>
      <c r="I42" s="7"/>
      <c r="J42" s="9" t="s">
        <v>231</v>
      </c>
      <c r="K42" s="10">
        <v>3.0</v>
      </c>
    </row>
    <row r="43">
      <c r="A43" s="6"/>
      <c r="B43" s="7" t="str">
        <f>'30.10.25'!H43</f>
        <v/>
      </c>
      <c r="C43" s="35"/>
      <c r="D43" s="19"/>
      <c r="E43" s="25"/>
      <c r="F43" s="36"/>
      <c r="G43" s="12"/>
      <c r="H43" s="8"/>
      <c r="I43" s="7"/>
      <c r="J43" s="9" t="s">
        <v>191</v>
      </c>
      <c r="K43" s="10">
        <v>1.0</v>
      </c>
    </row>
    <row r="44">
      <c r="A44" s="6"/>
      <c r="B44" s="7" t="str">
        <f>'30.10.25'!H44</f>
        <v/>
      </c>
      <c r="C44" s="35"/>
      <c r="D44" s="19"/>
      <c r="E44" s="25"/>
      <c r="F44" s="20"/>
      <c r="G44" s="20"/>
      <c r="H44" s="8"/>
      <c r="I44" s="7"/>
      <c r="J44" s="9" t="s">
        <v>80</v>
      </c>
      <c r="K44" s="10">
        <v>1.0</v>
      </c>
    </row>
    <row r="45">
      <c r="A45" s="6"/>
      <c r="B45" s="7" t="str">
        <f>'30.10.25'!H45</f>
        <v/>
      </c>
      <c r="C45" s="35"/>
      <c r="D45" s="19"/>
      <c r="E45" s="25"/>
      <c r="F45" s="20"/>
      <c r="G45" s="20"/>
      <c r="H45" s="8"/>
      <c r="I45" s="7"/>
      <c r="J45" s="9" t="s">
        <v>42</v>
      </c>
      <c r="K45" s="10">
        <v>1.0</v>
      </c>
    </row>
    <row r="46">
      <c r="A46" s="38"/>
      <c r="B46" s="7" t="str">
        <f>'30.10.25'!H46</f>
        <v/>
      </c>
      <c r="C46" s="35"/>
      <c r="D46" s="19"/>
      <c r="E46" s="25"/>
      <c r="F46" s="20"/>
      <c r="G46" s="20"/>
      <c r="H46" s="8"/>
      <c r="I46" s="7"/>
      <c r="J46" s="9" t="s">
        <v>50</v>
      </c>
      <c r="K46" s="10">
        <v>1.0</v>
      </c>
    </row>
    <row r="47">
      <c r="J47" s="9" t="s">
        <v>81</v>
      </c>
      <c r="K47" s="10">
        <v>3.0</v>
      </c>
    </row>
    <row r="48">
      <c r="J48" s="9" t="s">
        <v>65</v>
      </c>
      <c r="K48" s="10">
        <v>3.0</v>
      </c>
    </row>
    <row r="49">
      <c r="J49" s="9" t="s">
        <v>67</v>
      </c>
      <c r="K49" s="10">
        <v>1.0</v>
      </c>
    </row>
    <row r="50">
      <c r="J50" s="9" t="s">
        <v>134</v>
      </c>
      <c r="K50" s="10">
        <v>1.0</v>
      </c>
    </row>
    <row r="51">
      <c r="J51" s="9" t="s">
        <v>135</v>
      </c>
      <c r="K51" s="10">
        <v>1.0</v>
      </c>
    </row>
    <row r="52">
      <c r="J52" s="9" t="s">
        <v>158</v>
      </c>
      <c r="K52" s="10">
        <v>1.0</v>
      </c>
    </row>
    <row r="53">
      <c r="J53" s="9" t="s">
        <v>103</v>
      </c>
      <c r="K53" s="10">
        <v>1.0</v>
      </c>
    </row>
    <row r="54">
      <c r="J54" s="9" t="s">
        <v>73</v>
      </c>
      <c r="K54" s="10">
        <v>3.0</v>
      </c>
    </row>
    <row r="55">
      <c r="J55" s="9" t="s">
        <v>77</v>
      </c>
      <c r="K55" s="10">
        <v>2.0</v>
      </c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'31.10.25'!H3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'31.10.25'!H4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'31.10.25'!H5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'31.10.25'!H6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'31.10.25'!H7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'31.10.25'!H8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'31.10.25'!H9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'31.10.25'!H10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'31.10.25'!H11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'31.10.25'!H12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'31.10.25'!H13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'31.10.25'!H14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'31.10.25'!H15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'31.10.25'!H16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'31.10.25'!H17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'31.10.25'!H18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'31.10.25'!H19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'31.10.25'!H20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'31.10.25'!H21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'31.10.25'!H22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'31.10.25'!H23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'31.10.25'!H24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'31.10.25'!H25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'31.10.25'!H26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'31.10.25'!H27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'31.10.25'!H28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'31.10.25'!H29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'31.10.25'!H30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'31.10.25'!H31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'31.10.25'!H32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'31.10.25'!H33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'31.10.25'!H34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'31.10.25'!H35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'31.10.25'!H36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'31.10.25'!H37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'31.10.25'!H38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'31.10.25'!H39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'31.10.25'!H40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'31.10.25'!H41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'31.10.25'!H42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'31.10.25'!H43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'31.10.25'!H44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'31.10.25'!H45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'31.10.25'!H46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'01.11.25'!H3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'01.11.25'!H4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'01.11.25'!H5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'01.11.25'!H6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'01.11.25'!H7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'01.11.25'!H8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'01.11.25'!H9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'01.11.25'!H10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'01.11.25'!H11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'01.11.25'!H12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'01.11.25'!H13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'01.11.25'!H14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'01.11.25'!H15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'01.11.25'!H16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'01.11.25'!H17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'01.11.25'!H18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'01.11.25'!H19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'01.11.25'!H20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'01.11.25'!H21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'01.11.25'!H22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'01.11.25'!H23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'01.11.25'!H24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'01.11.25'!H25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'01.11.25'!H26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'01.11.25'!H27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'01.11.25'!H28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'01.11.25'!H29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'01.11.25'!H30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'01.11.25'!H31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'01.11.25'!H32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'01.11.25'!H33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'01.11.25'!H34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'01.11.25'!H35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'01.11.25'!H36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'01.11.25'!H37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'01.11.25'!H38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'01.11.25'!H39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'01.11.25'!H40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'01.11.25'!H41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'01.11.25'!H42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'01.11.25'!H43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'01.11.25'!H44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'01.11.25'!H45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'02.11.25'!H3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'02.11.25'!H4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'02.11.25'!H5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'02.11.25'!H6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'02.11.25'!H7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'02.11.25'!H8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'02.11.25'!H9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'02.11.25'!H10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'02.11.25'!H11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'02.11.25'!H12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'02.11.25'!H13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'02.11.25'!H14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'02.11.25'!H15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'02.11.25'!H16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'02.11.25'!H17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'02.11.25'!H18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'02.11.25'!H19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'02.11.25'!H20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'02.11.25'!H21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'02.11.25'!H22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'02.11.25'!H23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'02.11.25'!H24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'02.11.25'!H25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'02.11.25'!H26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'02.11.25'!H27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'02.11.25'!H28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'02.11.25'!H29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'02.11.25'!H30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'02.11.25'!H31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'02.11.25'!H32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'02.11.25'!H33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'02.11.25'!H34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'02.11.25'!H35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'02.11.25'!H36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'02.11.25'!H37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'02.11.25'!H38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'02.11.25'!H39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'02.11.25'!H40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'02.11.25'!H41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'02.11.25'!H42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'02.11.25'!H43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'02.11.25'!H44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'02.11.25'!H45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'02.11.25'!H46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'03.11.25'!H3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'03.11.25'!H4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'03.11.25'!H5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'03.11.25'!H6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'03.11.25'!H7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'03.11.25'!H8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'03.11.25'!H9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'03.11.25'!H10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'03.11.25'!H11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'03.11.25'!H12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'03.11.25'!H13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'03.11.25'!H14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'03.11.25'!H15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'03.11.25'!H16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'03.11.25'!H17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'03.11.25'!H18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'03.11.25'!H19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'03.11.25'!H20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'03.11.25'!H21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'03.11.25'!H22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'03.11.25'!H23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'03.11.25'!H24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'03.11.25'!H25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'03.11.25'!H26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'03.11.25'!H27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'03.11.25'!H28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'03.11.25'!H29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'03.11.25'!H30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'03.11.25'!H31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'03.11.25'!H32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'03.11.25'!H33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'03.11.25'!H34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'03.11.25'!H35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'03.11.25'!H36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'03.11.25'!H37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'03.11.25'!H38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'03.11.25'!H39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'03.11.25'!H40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'03.11.25'!H41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'03.11.25'!H42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'03.11.25'!H43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'03.11.25'!H44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'03.11.25'!H45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'03.11.25'!H46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'04.11.25'!H3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'04.11.25'!H4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'04.11.25'!H5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'04.11.25'!H6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'04.11.25'!H7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'04.11.25'!H8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'04.11.25'!H9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'04.11.25'!H10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'04.11.25'!H11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'04.11.25'!H12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'04.11.25'!H13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'04.11.25'!H14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'04.11.25'!H15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'04.11.25'!H16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'04.11.25'!H17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'04.11.25'!H18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'04.11.25'!H19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'04.11.25'!H20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'04.11.25'!H21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'04.11.25'!H22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'04.11.25'!H23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'04.11.25'!H24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'04.11.25'!H25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'04.11.25'!H26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'04.11.25'!H27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'04.11.25'!H28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'04.11.25'!H29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'04.11.25'!H30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'04.11.25'!H31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'04.11.25'!H32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'04.11.25'!H33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'04.11.25'!H34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'04.11.25'!H35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'04.11.25'!H36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'04.11.25'!H37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'04.11.25'!H38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'04.11.25'!H39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'04.11.25'!H40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'05.11.25'!H3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'05.11.25'!H4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'05.11.25'!H5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'05.11.25'!H6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'05.11.25'!H7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'05.11.25'!H8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'05.11.25'!H9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'05.11.25'!H10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'05.11.25'!H11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'05.11.25'!H12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'05.11.25'!H13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'05.11.25'!H14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'05.11.25'!H15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'05.11.25'!H16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'05.11.25'!H17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'05.11.25'!H18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'05.11.25'!H19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'05.11.25'!H20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'05.11.25'!H21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'05.11.25'!H22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'05.11.25'!H23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'05.11.25'!H24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'05.11.25'!H25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'05.11.25'!H26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'05.11.25'!H27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'05.11.25'!H28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'05.11.25'!H29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'05.11.25'!H30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'05.11.25'!H31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'05.11.25'!H32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'05.11.25'!H33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'05.11.25'!H34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'05.11.25'!H35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'05.11.25'!H36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'05.11.25'!H37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'05.11.25'!H38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'05.11.25'!H39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'05.11.25'!H40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'05.11.25'!H41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'05.11.25'!H42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'05.11.25'!H43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'05.11.25'!H44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'05.11.25'!H45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'06.11.25'!H3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'06.11.25'!H4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'06.11.25'!H5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'06.11.25'!H6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'06.11.25'!H7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'06.11.25'!H8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'06.11.25'!H9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'06.11.25'!H10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'06.11.25'!H11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'06.11.25'!H12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'06.11.25'!H13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'06.11.25'!H14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'06.11.25'!H15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'06.11.25'!H16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'06.11.25'!H17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'06.11.25'!H18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'06.11.25'!H19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'06.11.25'!H20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'06.11.25'!H21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'06.11.25'!H22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'06.11.25'!H23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'06.11.25'!H24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'06.11.25'!H25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'06.11.25'!H26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'06.11.25'!H27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'06.11.25'!H28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'06.11.25'!H29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'06.11.25'!H30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'06.11.25'!H31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'06.11.25'!H32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'06.11.25'!H33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'06.11.25'!H34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'06.11.25'!H35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'06.11.25'!H36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'06.11.25'!H37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'06.11.25'!H38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'06.11.25'!H39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'06.11.25'!H40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'06.11.25'!H41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'06.11.25'!H42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'06.11.25'!H43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'06.11.25'!H44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'07.11.25'!H3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'07.11.25'!H4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'07.11.25'!H5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'07.11.25'!H6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'07.11.25'!H7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'07.11.25'!H8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'07.11.25'!H9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'07.11.25'!H10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'07.11.25'!H11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'07.11.25'!H12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'07.11.25'!H13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'07.11.25'!H14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'07.11.25'!H15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'07.11.25'!H16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'07.11.25'!H17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'07.11.25'!H18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'07.11.25'!H19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'07.11.25'!H20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'07.11.25'!H21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'07.11.25'!H22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'07.11.25'!H23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'07.11.25'!H24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'07.11.25'!H25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'07.11.25'!H26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'07.11.25'!H27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'07.11.25'!H28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'07.11.25'!H29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'07.11.25'!H30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'07.11.25'!H31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'07.11.25'!H32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'07.11.25'!H33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'07.11.25'!H34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'07.11.25'!H35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'07.11.25'!H36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'07.11.25'!H37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'07.11.25'!H38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'07.11.25'!H39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'07.11.25'!H40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'07.11.25'!H41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'07.11.25'!H42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'07.11.25'!H43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'07.11.25'!H44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'08.11.25'!H3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'08.11.25'!H4</f>
        <v>-25</v>
      </c>
      <c r="C4" s="11"/>
      <c r="D4" s="8">
        <f t="shared" si="1"/>
        <v>-25</v>
      </c>
      <c r="E4" s="8" t="str">
        <f>IFERROR(VLOOKUP("HUMITA DOÑA FRESIA C/AJI DE GALLINA",J:K,2,FALSE),"0")</f>
        <v>0</v>
      </c>
      <c r="F4" s="12"/>
      <c r="G4" s="12"/>
      <c r="H4" s="8">
        <f t="shared" si="2"/>
        <v>-25</v>
      </c>
      <c r="I4" s="7"/>
      <c r="J4" s="16"/>
    </row>
    <row r="5">
      <c r="A5" s="6" t="s">
        <v>13</v>
      </c>
      <c r="B5" s="7">
        <f>'08.11.25'!H5</f>
        <v>-18</v>
      </c>
      <c r="C5" s="11"/>
      <c r="D5" s="8">
        <f t="shared" si="1"/>
        <v>-18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-18</v>
      </c>
      <c r="I5" s="11"/>
      <c r="J5" s="16"/>
    </row>
    <row r="6">
      <c r="A6" s="6" t="s">
        <v>16</v>
      </c>
      <c r="B6" s="7">
        <f>'08.11.25'!H6</f>
        <v>-43</v>
      </c>
      <c r="C6" s="11"/>
      <c r="D6" s="8">
        <f t="shared" si="1"/>
        <v>-43</v>
      </c>
      <c r="E6" s="8" t="str">
        <f>IFERROR(VLOOKUP("SANGRECITA C/YUCA",J:K,2,FALSE),"0")</f>
        <v>0</v>
      </c>
      <c r="F6" s="12"/>
      <c r="G6" s="12"/>
      <c r="H6" s="8">
        <f t="shared" si="2"/>
        <v>-43</v>
      </c>
      <c r="I6" s="7"/>
      <c r="J6" s="16"/>
    </row>
    <row r="7">
      <c r="A7" s="6" t="s">
        <v>10</v>
      </c>
      <c r="B7" s="7">
        <f>'08.11.25'!H7</f>
        <v>-42.5</v>
      </c>
      <c r="C7" s="11"/>
      <c r="D7" s="8">
        <f t="shared" si="1"/>
        <v>-42.5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-42.5</v>
      </c>
      <c r="I7" s="11"/>
      <c r="J7" s="16"/>
    </row>
    <row r="8">
      <c r="A8" s="6" t="s">
        <v>19</v>
      </c>
      <c r="B8" s="7">
        <f>'08.11.25'!H8</f>
        <v>-4</v>
      </c>
      <c r="C8" s="11"/>
      <c r="D8" s="8">
        <f t="shared" si="1"/>
        <v>-4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-4</v>
      </c>
      <c r="I8" s="11"/>
      <c r="J8" s="16"/>
    </row>
    <row r="9">
      <c r="A9" s="6" t="s">
        <v>21</v>
      </c>
      <c r="B9" s="7">
        <f>'08.11.25'!H9</f>
        <v>-27.5</v>
      </c>
      <c r="C9" s="11"/>
      <c r="D9" s="8">
        <f t="shared" si="1"/>
        <v>-27.5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-27.5</v>
      </c>
      <c r="I9" s="11"/>
      <c r="J9" s="16"/>
    </row>
    <row r="10">
      <c r="A10" s="6" t="s">
        <v>23</v>
      </c>
      <c r="B10" s="7">
        <f>'08.11.25'!H10</f>
        <v>-12</v>
      </c>
      <c r="C10" s="11"/>
      <c r="D10" s="8">
        <f t="shared" si="1"/>
        <v>-12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-12</v>
      </c>
      <c r="I10" s="11"/>
      <c r="J10" s="16"/>
    </row>
    <row r="11">
      <c r="A11" s="6" t="s">
        <v>25</v>
      </c>
      <c r="B11" s="7">
        <f>'08.11.25'!H11</f>
        <v>-10</v>
      </c>
      <c r="C11" s="11"/>
      <c r="D11" s="8">
        <f t="shared" si="1"/>
        <v>-10</v>
      </c>
      <c r="E11" s="18">
        <f>IFERROR(VLOOKUP("CARNE DE CERDO ADOBADA",J:K,2,FALSE),0)</f>
        <v>0</v>
      </c>
      <c r="F11" s="12"/>
      <c r="G11" s="12"/>
      <c r="H11" s="8">
        <f t="shared" si="2"/>
        <v>-10</v>
      </c>
      <c r="I11" s="7"/>
      <c r="J11" s="16"/>
    </row>
    <row r="12">
      <c r="A12" s="6" t="s">
        <v>27</v>
      </c>
      <c r="B12" s="7">
        <f>'08.11.25'!H12</f>
        <v>-15</v>
      </c>
      <c r="C12" s="11"/>
      <c r="D12" s="8">
        <f t="shared" si="1"/>
        <v>-15</v>
      </c>
      <c r="E12" s="8">
        <f>IFERROR(VLOOKUP("SANCOCHADO 450g.",J:K,2,FALSE),0)</f>
        <v>0</v>
      </c>
      <c r="F12" s="12"/>
      <c r="G12" s="12"/>
      <c r="H12" s="8">
        <f t="shared" si="2"/>
        <v>-15</v>
      </c>
      <c r="I12" s="7"/>
      <c r="J12" s="16"/>
    </row>
    <row r="13">
      <c r="A13" s="6" t="s">
        <v>29</v>
      </c>
      <c r="B13" s="7">
        <f>'08.11.25'!H13</f>
        <v>6</v>
      </c>
      <c r="C13" s="11"/>
      <c r="D13" s="19">
        <f t="shared" si="1"/>
        <v>6</v>
      </c>
      <c r="E13" s="8">
        <f t="shared" ref="E13:E14" si="3">IFERROR(VLOOKUP(A13,J:K,2,FALSE),0)</f>
        <v>0</v>
      </c>
      <c r="F13" s="20"/>
      <c r="G13" s="12"/>
      <c r="H13" s="8">
        <f t="shared" si="2"/>
        <v>6</v>
      </c>
      <c r="I13" s="7"/>
      <c r="J13" s="16"/>
    </row>
    <row r="14">
      <c r="A14" s="6" t="s">
        <v>31</v>
      </c>
      <c r="B14" s="7">
        <f>'08.11.25'!H14</f>
        <v>-4</v>
      </c>
      <c r="C14" s="11"/>
      <c r="D14" s="19">
        <f t="shared" si="1"/>
        <v>-4</v>
      </c>
      <c r="E14" s="8">
        <f t="shared" si="3"/>
        <v>0</v>
      </c>
      <c r="F14" s="20"/>
      <c r="G14" s="12"/>
      <c r="H14" s="8">
        <f t="shared" si="2"/>
        <v>-4</v>
      </c>
      <c r="I14" s="7"/>
      <c r="J14" s="16"/>
    </row>
    <row r="15">
      <c r="A15" s="21" t="s">
        <v>33</v>
      </c>
      <c r="B15" s="7" t="str">
        <f>'08.11.25'!H15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'08.11.25'!H16</f>
        <v>-39</v>
      </c>
      <c r="C16" s="24"/>
      <c r="D16" s="25">
        <f t="shared" ref="D16:D24" si="4">B16+C16</f>
        <v>-39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-39</v>
      </c>
      <c r="I16" s="7"/>
      <c r="J16" s="16"/>
    </row>
    <row r="17">
      <c r="A17" s="6" t="s">
        <v>37</v>
      </c>
      <c r="B17" s="7">
        <f>'08.11.25'!H17</f>
        <v>-22</v>
      </c>
      <c r="C17" s="24"/>
      <c r="D17" s="19">
        <f t="shared" si="4"/>
        <v>-22</v>
      </c>
      <c r="E17" s="25" t="str">
        <f>IFERROR(VLOOKUP("AJIACO DE CUY(1/2 CUY) C/ARROZ",J:K,2,FALSE),"0")</f>
        <v>0</v>
      </c>
      <c r="F17" s="20"/>
      <c r="G17" s="24"/>
      <c r="H17" s="8">
        <f t="shared" si="5"/>
        <v>-22</v>
      </c>
      <c r="I17" s="11"/>
      <c r="J17" s="16"/>
    </row>
    <row r="18">
      <c r="A18" s="6" t="s">
        <v>39</v>
      </c>
      <c r="B18" s="7">
        <f>'08.11.25'!H18</f>
        <v>-21</v>
      </c>
      <c r="C18" s="24"/>
      <c r="D18" s="19">
        <f t="shared" si="4"/>
        <v>-21</v>
      </c>
      <c r="E18" s="25" t="str">
        <f>IFERROR(VLOOKUP("ALBONDIGA CON ARROZ",J:K,2,FALSE),"0")</f>
        <v>0</v>
      </c>
      <c r="F18" s="20"/>
      <c r="G18" s="12"/>
      <c r="H18" s="8">
        <f t="shared" si="5"/>
        <v>-21</v>
      </c>
      <c r="I18" s="7"/>
      <c r="J18" s="16"/>
    </row>
    <row r="19">
      <c r="A19" s="6" t="s">
        <v>41</v>
      </c>
      <c r="B19" s="7">
        <f>'08.11.25'!H19</f>
        <v>-68</v>
      </c>
      <c r="C19" s="24"/>
      <c r="D19" s="19">
        <f t="shared" si="4"/>
        <v>-68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-68</v>
      </c>
      <c r="I19" s="7"/>
      <c r="J19" s="16"/>
    </row>
    <row r="20">
      <c r="A20" s="6" t="s">
        <v>43</v>
      </c>
      <c r="B20" s="7">
        <f>'08.11.25'!H20</f>
        <v>-256</v>
      </c>
      <c r="C20" s="24"/>
      <c r="D20" s="19">
        <f t="shared" si="4"/>
        <v>-256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-256</v>
      </c>
      <c r="I20" s="7"/>
      <c r="J20" s="16"/>
    </row>
    <row r="21">
      <c r="A21" s="6" t="s">
        <v>26</v>
      </c>
      <c r="B21" s="7" t="str">
        <f>'08.11.25'!H21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'08.11.25'!H22</f>
        <v>-85</v>
      </c>
      <c r="C22" s="24"/>
      <c r="D22" s="19">
        <f t="shared" si="4"/>
        <v>-85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-85</v>
      </c>
      <c r="I22" s="7"/>
      <c r="J22" s="16"/>
    </row>
    <row r="23">
      <c r="A23" s="6" t="s">
        <v>49</v>
      </c>
      <c r="B23" s="7">
        <f>'08.11.25'!H23</f>
        <v>-13</v>
      </c>
      <c r="C23" s="24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-13</v>
      </c>
      <c r="I23" s="7"/>
      <c r="J23" s="16"/>
    </row>
    <row r="24">
      <c r="A24" s="6" t="s">
        <v>51</v>
      </c>
      <c r="B24" s="7">
        <f>'08.11.25'!H24</f>
        <v>-26</v>
      </c>
      <c r="C24" s="24"/>
      <c r="D24" s="19">
        <f t="shared" si="4"/>
        <v>-26</v>
      </c>
      <c r="E24" s="25" t="str">
        <f>IFERROR(VLOOKUP("CORVINA GUISADA C/E CHOCLO",J:K,2,FALSE),"0")</f>
        <v>0</v>
      </c>
      <c r="F24" s="20"/>
      <c r="G24" s="24"/>
      <c r="H24" s="8">
        <f t="shared" si="6"/>
        <v>-26</v>
      </c>
      <c r="I24" s="11"/>
      <c r="J24" s="16"/>
    </row>
    <row r="25">
      <c r="A25" s="21" t="s">
        <v>53</v>
      </c>
      <c r="B25" s="7" t="str">
        <f>'08.11.25'!H25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'08.11.25'!H26</f>
        <v>-86.5</v>
      </c>
      <c r="C26" s="28"/>
      <c r="D26" s="19">
        <f t="shared" ref="D26:D40" si="7">B26+C26</f>
        <v>-86.5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-86.5</v>
      </c>
      <c r="I26" s="7"/>
      <c r="J26" s="16"/>
    </row>
    <row r="27">
      <c r="A27" s="6" t="s">
        <v>57</v>
      </c>
      <c r="B27" s="7">
        <f>'08.11.25'!H27</f>
        <v>-51</v>
      </c>
      <c r="C27" s="28"/>
      <c r="D27" s="19">
        <f t="shared" si="7"/>
        <v>-51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-51</v>
      </c>
      <c r="I27" s="7"/>
      <c r="J27" s="16"/>
    </row>
    <row r="28">
      <c r="A28" s="6" t="s">
        <v>58</v>
      </c>
      <c r="B28" s="7">
        <f>'08.11.25'!H28</f>
        <v>-25</v>
      </c>
      <c r="C28" s="28"/>
      <c r="D28" s="19">
        <f t="shared" si="7"/>
        <v>-25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-25</v>
      </c>
      <c r="I28" s="7"/>
      <c r="J28" s="16"/>
    </row>
    <row r="29">
      <c r="A29" s="6" t="s">
        <v>60</v>
      </c>
      <c r="B29" s="7">
        <f>'08.11.25'!H29</f>
        <v>-40</v>
      </c>
      <c r="C29" s="28"/>
      <c r="D29" s="19">
        <f t="shared" si="7"/>
        <v>-40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-40</v>
      </c>
      <c r="I29" s="7"/>
      <c r="J29" s="16"/>
    </row>
    <row r="30">
      <c r="A30" s="6" t="s">
        <v>62</v>
      </c>
      <c r="B30" s="7">
        <f>'08.11.25'!H30</f>
        <v>-6</v>
      </c>
      <c r="C30" s="28"/>
      <c r="D30" s="19">
        <f t="shared" si="7"/>
        <v>-6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-6</v>
      </c>
      <c r="I30" s="7"/>
      <c r="J30" s="16"/>
    </row>
    <row r="31">
      <c r="A31" s="29" t="s">
        <v>64</v>
      </c>
      <c r="B31" s="7">
        <f>'08.11.25'!H31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'08.11.25'!H32</f>
        <v>-71</v>
      </c>
      <c r="C32" s="32"/>
      <c r="D32" s="19">
        <f t="shared" si="7"/>
        <v>-71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-71</v>
      </c>
      <c r="I32" s="7"/>
      <c r="J32" s="16"/>
    </row>
    <row r="33">
      <c r="A33" s="6" t="s">
        <v>68</v>
      </c>
      <c r="B33" s="7">
        <f>'08.11.25'!H33</f>
        <v>-8</v>
      </c>
      <c r="C33" s="32"/>
      <c r="D33" s="19">
        <f t="shared" si="7"/>
        <v>-8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-8</v>
      </c>
      <c r="I33" s="7"/>
      <c r="J33" s="16"/>
    </row>
    <row r="34">
      <c r="A34" s="6" t="s">
        <v>70</v>
      </c>
      <c r="B34" s="7">
        <f>'08.11.25'!H34</f>
        <v>-1</v>
      </c>
      <c r="C34" s="32"/>
      <c r="D34" s="19">
        <f t="shared" si="7"/>
        <v>-1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</v>
      </c>
      <c r="I34" s="7"/>
      <c r="J34" s="16"/>
    </row>
    <row r="35">
      <c r="A35" s="6" t="s">
        <v>72</v>
      </c>
      <c r="B35" s="7">
        <f>'08.11.25'!H35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>
        <f>'08.11.25'!H36</f>
        <v>0</v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'08.11.25'!H37</f>
        <v>-17</v>
      </c>
      <c r="C37" s="32"/>
      <c r="D37" s="19">
        <f t="shared" si="7"/>
        <v>-17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-17</v>
      </c>
      <c r="I37" s="7"/>
      <c r="J37" s="16"/>
    </row>
    <row r="38">
      <c r="A38" s="6" t="s">
        <v>76</v>
      </c>
      <c r="B38" s="7">
        <f>'08.11.25'!H38</f>
        <v>-27</v>
      </c>
      <c r="C38" s="32"/>
      <c r="D38" s="19">
        <f t="shared" si="7"/>
        <v>-27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-27</v>
      </c>
      <c r="I38" s="7"/>
      <c r="J38" s="16"/>
    </row>
    <row r="39">
      <c r="A39" s="38" t="s">
        <v>78</v>
      </c>
      <c r="B39" s="7">
        <f>'08.11.25'!H39</f>
        <v>-19.5</v>
      </c>
      <c r="C39" s="32"/>
      <c r="D39" s="19">
        <f t="shared" si="7"/>
        <v>-19.5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-19.5</v>
      </c>
      <c r="I39" s="7"/>
      <c r="J39" s="16"/>
    </row>
    <row r="40">
      <c r="A40" s="29"/>
      <c r="B40" s="7">
        <f>'08.11.25'!H40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'08.11.25'!H41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'08.11.25'!H42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'08.11.25'!H43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'08.11.25'!H44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'08.11.25'!H45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>
        <v>2.0</v>
      </c>
      <c r="H5" s="8">
        <f t="shared" si="2"/>
        <v>-12</v>
      </c>
      <c r="I5" s="11" t="s">
        <v>283</v>
      </c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24">
        <v>1.0</v>
      </c>
      <c r="H12" s="8">
        <f t="shared" si="2"/>
        <v>-7</v>
      </c>
      <c r="I12" s="11" t="s">
        <v>283</v>
      </c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>
        <v>3.0</v>
      </c>
      <c r="H24" s="8">
        <f t="shared" si="6"/>
        <v>-15</v>
      </c>
      <c r="I24" s="11" t="s">
        <v>283</v>
      </c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24">
        <v>2.0</v>
      </c>
      <c r="H36" s="8">
        <f t="shared" si="8"/>
        <v>-2</v>
      </c>
      <c r="I36" s="11" t="s">
        <v>283</v>
      </c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11" t="s">
        <v>356</v>
      </c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/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359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  <c r="L11" s="15" t="s">
        <v>367</v>
      </c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369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16"/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  <c r="J4" s="16"/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-10</v>
      </c>
      <c r="I5" s="11"/>
      <c r="J5" s="16"/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 t="str">
        <f>IFERROR(VLOOKUP("SANGRECITA C/YUCA",J:K,2,FALSE),"0")</f>
        <v>0</v>
      </c>
      <c r="F6" s="12"/>
      <c r="G6" s="12"/>
      <c r="H6" s="8">
        <f t="shared" si="2"/>
        <v>-9</v>
      </c>
      <c r="I6" s="7"/>
      <c r="J6" s="16"/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0</v>
      </c>
      <c r="F7" s="12"/>
      <c r="G7" s="24"/>
      <c r="H7" s="8">
        <f t="shared" si="2"/>
        <v>-13</v>
      </c>
      <c r="I7" s="11"/>
      <c r="J7" s="16"/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24"/>
      <c r="H8" s="8">
        <f t="shared" si="2"/>
        <v>0</v>
      </c>
      <c r="I8" s="11"/>
      <c r="J8" s="16"/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0</v>
      </c>
      <c r="F9" s="12"/>
      <c r="G9" s="24"/>
      <c r="H9" s="8">
        <f t="shared" si="2"/>
        <v>-10</v>
      </c>
      <c r="I9" s="11"/>
      <c r="J9" s="16"/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0</v>
      </c>
      <c r="F10" s="12"/>
      <c r="G10" s="24"/>
      <c r="H10" s="8">
        <f t="shared" si="2"/>
        <v>-5</v>
      </c>
      <c r="I10" s="11"/>
      <c r="J10" s="16"/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0</v>
      </c>
      <c r="F11" s="12"/>
      <c r="G11" s="12"/>
      <c r="H11" s="8">
        <f t="shared" si="2"/>
        <v>2</v>
      </c>
      <c r="I11" s="7"/>
      <c r="J11" s="16"/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16"/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16"/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16"/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16"/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-8</v>
      </c>
      <c r="I16" s="7"/>
      <c r="J16" s="16"/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 t="str">
        <f>IFERROR(VLOOKUP("AJIACO DE CUY(1/2 CUY) C/ARROZ",J:K,2,FALSE),"0")</f>
        <v>0</v>
      </c>
      <c r="F17" s="20"/>
      <c r="G17" s="24"/>
      <c r="H17" s="8">
        <f t="shared" si="5"/>
        <v>-10</v>
      </c>
      <c r="I17" s="11"/>
      <c r="J17" s="16"/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 t="str">
        <f>IFERROR(VLOOKUP("ALBONDIGA CON ARROZ",J:K,2,FALSE),"0")</f>
        <v>0</v>
      </c>
      <c r="F18" s="20"/>
      <c r="G18" s="12"/>
      <c r="H18" s="8">
        <f t="shared" si="5"/>
        <v>-6</v>
      </c>
      <c r="I18" s="7"/>
      <c r="J18" s="16"/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0</v>
      </c>
      <c r="F19" s="20"/>
      <c r="G19" s="12"/>
      <c r="H19" s="8">
        <f t="shared" si="5"/>
        <v>-24</v>
      </c>
      <c r="I19" s="7"/>
      <c r="J19" s="16"/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-98</v>
      </c>
      <c r="I20" s="7"/>
      <c r="J20" s="16"/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16"/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-29</v>
      </c>
      <c r="I22" s="7"/>
      <c r="J22" s="16"/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-8</v>
      </c>
      <c r="I23" s="7"/>
      <c r="J23" s="16"/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 t="str">
        <f>IFERROR(VLOOKUP("CORVINA GUISADA C/E CHOCLO",J:K,2,FALSE),"0")</f>
        <v>0</v>
      </c>
      <c r="F24" s="20"/>
      <c r="G24" s="24"/>
      <c r="H24" s="8">
        <f t="shared" si="6"/>
        <v>-12</v>
      </c>
      <c r="I24" s="11"/>
      <c r="J24" s="16"/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16"/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7" si="8">D26-E26-F26-G26</f>
        <v>-28</v>
      </c>
      <c r="I26" s="7"/>
      <c r="J26" s="16"/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12"/>
      <c r="H27" s="8">
        <f t="shared" si="8"/>
        <v>-18</v>
      </c>
      <c r="I27" s="7"/>
      <c r="J27" s="16"/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12"/>
      <c r="H28" s="8">
        <f t="shared" si="8"/>
        <v>-10</v>
      </c>
      <c r="I28" s="7"/>
      <c r="J28" s="16"/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-11</v>
      </c>
      <c r="I29" s="7"/>
      <c r="J29" s="16"/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16"/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16"/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-8</v>
      </c>
      <c r="I32" s="7"/>
      <c r="J32" s="16"/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3</v>
      </c>
      <c r="I33" s="7"/>
      <c r="J33" s="16"/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16"/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16"/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16"/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7" s="20"/>
      <c r="G37" s="20"/>
      <c r="H37" s="8">
        <f t="shared" si="8"/>
        <v>-2</v>
      </c>
      <c r="I37" s="7"/>
      <c r="J37" s="16"/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8" s="20"/>
      <c r="G38" s="20"/>
      <c r="H38" s="19">
        <f t="shared" ref="H38:H39" si="9">D38-$E$37-F38-G38</f>
        <v>-12</v>
      </c>
      <c r="I38" s="7"/>
      <c r="J38" s="16"/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9" s="20"/>
      <c r="G39" s="20"/>
      <c r="H39" s="19">
        <f t="shared" si="9"/>
        <v>-4.5</v>
      </c>
      <c r="I39" s="7"/>
      <c r="J39" s="16"/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16"/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16"/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16"/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16"/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16"/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16"/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16"/>
    </row>
    <row r="47">
      <c r="J47" s="16"/>
    </row>
    <row r="48">
      <c r="J48" s="16"/>
    </row>
    <row r="49">
      <c r="J49" s="16"/>
    </row>
    <row r="50">
      <c r="J50" s="16"/>
    </row>
    <row r="51">
      <c r="J51" s="16"/>
    </row>
    <row r="52">
      <c r="J52" s="16"/>
    </row>
    <row r="53">
      <c r="J53" s="16"/>
    </row>
    <row r="54">
      <c r="J54" s="16"/>
    </row>
    <row r="55">
      <c r="J55" s="16"/>
    </row>
    <row r="56">
      <c r="J56" s="16"/>
    </row>
    <row r="57">
      <c r="J57" s="16"/>
    </row>
    <row r="58">
      <c r="J58" s="16"/>
    </row>
    <row r="59">
      <c r="J59" s="16"/>
    </row>
    <row r="60">
      <c r="J60" s="16"/>
    </row>
    <row r="61">
      <c r="J61" s="16"/>
    </row>
    <row r="62">
      <c r="J62" s="16"/>
    </row>
    <row r="63">
      <c r="J63" s="16"/>
    </row>
    <row r="64">
      <c r="J64" s="16"/>
    </row>
    <row r="65">
      <c r="J65" s="16"/>
    </row>
    <row r="66">
      <c r="J66" s="16"/>
    </row>
    <row r="67">
      <c r="J67" s="16"/>
    </row>
    <row r="68">
      <c r="J68" s="16"/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7" max="7" width="15.38"/>
    <col customWidth="1" min="9" max="9" width="26.5"/>
    <col customWidth="1" min="10" max="10" width="34.25"/>
  </cols>
  <sheetData>
    <row r="1">
      <c r="A1" s="1" t="s">
        <v>370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47">
        <v>45991.0</v>
      </c>
    </row>
    <row r="3">
      <c r="A3" s="6" t="s">
        <v>9</v>
      </c>
      <c r="B3" s="7">
        <f>'25.10.25'!H3</f>
        <v>0</v>
      </c>
      <c r="C3" s="11"/>
      <c r="D3" s="8">
        <f t="shared" ref="D3:D14" si="1">B3+C3</f>
        <v>0</v>
      </c>
      <c r="E3" s="8" t="str">
        <f>IFERROR(VLOOKUP("TAMAL DE LA CASA CON ZARZA CRIOLLAL",J:K,2,FALSE),"0")</f>
        <v>0</v>
      </c>
      <c r="F3" s="7"/>
      <c r="G3" s="7"/>
      <c r="H3" s="8">
        <f t="shared" ref="H3:H14" si="2">D3-E3-F3-G3</f>
        <v>0</v>
      </c>
      <c r="I3" s="7"/>
      <c r="J3" s="9" t="s">
        <v>120</v>
      </c>
      <c r="K3" s="10">
        <v>4.0</v>
      </c>
    </row>
    <row r="4">
      <c r="A4" s="6" t="s">
        <v>11</v>
      </c>
      <c r="B4" s="7">
        <f>'25.10.25'!H4</f>
        <v>0</v>
      </c>
      <c r="C4" s="11"/>
      <c r="D4" s="8">
        <f t="shared" si="1"/>
        <v>0</v>
      </c>
      <c r="E4" s="8">
        <f>IFERROR(VLOOKUP("HUMITA DOÑA FRESIA C/AJI DE GALLINA",J:K,2,FALSE),"0")</f>
        <v>5</v>
      </c>
      <c r="F4" s="12"/>
      <c r="G4" s="12"/>
      <c r="H4" s="8">
        <f t="shared" si="2"/>
        <v>-5</v>
      </c>
      <c r="I4" s="7"/>
      <c r="J4" s="9" t="s">
        <v>10</v>
      </c>
      <c r="K4" s="10">
        <v>6.0</v>
      </c>
    </row>
    <row r="5">
      <c r="A5" s="6" t="s">
        <v>13</v>
      </c>
      <c r="B5" s="7">
        <f>'25.10.25'!H5</f>
        <v>-10</v>
      </c>
      <c r="C5" s="11"/>
      <c r="D5" s="8">
        <f t="shared" si="1"/>
        <v>-10</v>
      </c>
      <c r="E5" s="8">
        <f>IFERROR(VLOOKUP(A$5,J:K,2,FALSE),0)+IFERROR(VLOOKUP("PIQUEO PERUANISIMO",J:K,2,FALSE),0)</f>
        <v>5</v>
      </c>
      <c r="F5" s="12"/>
      <c r="G5" s="24"/>
      <c r="H5" s="8">
        <f t="shared" si="2"/>
        <v>-15</v>
      </c>
      <c r="I5" s="11"/>
      <c r="J5" s="9" t="s">
        <v>12</v>
      </c>
      <c r="K5" s="10">
        <v>8.0</v>
      </c>
    </row>
    <row r="6">
      <c r="A6" s="6" t="s">
        <v>16</v>
      </c>
      <c r="B6" s="7">
        <f>'25.10.25'!H6</f>
        <v>-9</v>
      </c>
      <c r="C6" s="11"/>
      <c r="D6" s="8">
        <f t="shared" si="1"/>
        <v>-9</v>
      </c>
      <c r="E6" s="8">
        <f>IFERROR(VLOOKUP("SANGRECITA C/YUCA",J:K,2,FALSE),"0")</f>
        <v>14</v>
      </c>
      <c r="F6" s="12"/>
      <c r="G6" s="12"/>
      <c r="H6" s="8">
        <f t="shared" si="2"/>
        <v>-23</v>
      </c>
      <c r="I6" s="7"/>
      <c r="J6" s="9" t="s">
        <v>85</v>
      </c>
      <c r="K6" s="10">
        <v>3.0</v>
      </c>
    </row>
    <row r="7">
      <c r="A7" s="6" t="s">
        <v>10</v>
      </c>
      <c r="B7" s="7">
        <f>'25.10.25'!H7</f>
        <v>-13</v>
      </c>
      <c r="C7" s="11"/>
      <c r="D7" s="8">
        <f t="shared" si="1"/>
        <v>-13</v>
      </c>
      <c r="E7" s="8">
        <f>IFERROR(VLOOKUP("HUMITA DOÑA FRESIA C/AJI DE GALLINA", J:K,2, FALSE)/2, 0) + IFERROR(VLOOKUP("AJI DE GALLINA",J:K,2, FALSE), 0)</f>
        <v>8.5</v>
      </c>
      <c r="F7" s="12"/>
      <c r="G7" s="24"/>
      <c r="H7" s="8">
        <f t="shared" si="2"/>
        <v>-21.5</v>
      </c>
      <c r="I7" s="11"/>
      <c r="J7" s="9" t="s">
        <v>14</v>
      </c>
      <c r="K7" s="10">
        <v>1.0</v>
      </c>
    </row>
    <row r="8">
      <c r="A8" s="6" t="s">
        <v>19</v>
      </c>
      <c r="B8" s="7">
        <f>'25.10.25'!H8</f>
        <v>0</v>
      </c>
      <c r="C8" s="11"/>
      <c r="D8" s="8">
        <f t="shared" si="1"/>
        <v>0</v>
      </c>
      <c r="E8" s="8">
        <f>IFERROR(VLOOKUP("MOLLEJITAS GUISADAS",J:K,2,FALSE),"0")+IFERROR(VLOOKUP("PIQUEO DOÑA FRESIA",J:K,2,FALSE),0)</f>
        <v>4</v>
      </c>
      <c r="F8" s="12"/>
      <c r="G8" s="24"/>
      <c r="H8" s="8">
        <f t="shared" si="2"/>
        <v>-4</v>
      </c>
      <c r="I8" s="11"/>
      <c r="J8" s="9" t="s">
        <v>17</v>
      </c>
      <c r="K8" s="10">
        <v>3.0</v>
      </c>
    </row>
    <row r="9">
      <c r="A9" s="6" t="s">
        <v>21</v>
      </c>
      <c r="B9" s="7">
        <f>'25.10.25'!H9</f>
        <v>-10</v>
      </c>
      <c r="C9" s="11"/>
      <c r="D9" s="8">
        <f t="shared" si="1"/>
        <v>-10</v>
      </c>
      <c r="E9" s="8">
        <f>IFERROR(VLOOKUP("1/2 PATITA EN FIAMBRE",J:K,2, FALSE)/2, 0) + IFERROR(VLOOKUP("PATITA EN FIAMBRE",J:K, 2, FALSE), 0)</f>
        <v>4</v>
      </c>
      <c r="F9" s="12"/>
      <c r="G9" s="24"/>
      <c r="H9" s="8">
        <f t="shared" si="2"/>
        <v>-14</v>
      </c>
      <c r="I9" s="11"/>
      <c r="J9" s="9" t="s">
        <v>18</v>
      </c>
      <c r="K9" s="10">
        <v>5.0</v>
      </c>
    </row>
    <row r="10">
      <c r="A10" s="6" t="s">
        <v>23</v>
      </c>
      <c r="B10" s="7">
        <f>'25.10.25'!H10</f>
        <v>-5</v>
      </c>
      <c r="C10" s="11"/>
      <c r="D10" s="8">
        <f t="shared" si="1"/>
        <v>-5</v>
      </c>
      <c r="E10" s="8">
        <f>IFERROR(VLOOKUP("CECINAS DE LOMO C/YUCA",J:K,2,FALSE),"0")+IFERROR(VLOOKUP("PIQUEO DOÑA FRESIA",J:K,2,FALSE)/2,0)</f>
        <v>7.5</v>
      </c>
      <c r="F10" s="12"/>
      <c r="G10" s="24"/>
      <c r="H10" s="8">
        <f t="shared" si="2"/>
        <v>-12.5</v>
      </c>
      <c r="I10" s="11"/>
      <c r="J10" s="9" t="s">
        <v>20</v>
      </c>
      <c r="K10" s="10">
        <v>10.0</v>
      </c>
    </row>
    <row r="11">
      <c r="A11" s="6" t="s">
        <v>25</v>
      </c>
      <c r="B11" s="7">
        <f>'25.10.25'!H11</f>
        <v>2</v>
      </c>
      <c r="C11" s="11"/>
      <c r="D11" s="8">
        <f t="shared" si="1"/>
        <v>2</v>
      </c>
      <c r="E11" s="18">
        <f>IFERROR(VLOOKUP("CARNE DE CERDO ADOBADA",J:K,2,FALSE),0)</f>
        <v>6</v>
      </c>
      <c r="F11" s="12"/>
      <c r="G11" s="12"/>
      <c r="H11" s="8">
        <f t="shared" si="2"/>
        <v>-4</v>
      </c>
      <c r="I11" s="7"/>
      <c r="J11" s="9" t="s">
        <v>22</v>
      </c>
      <c r="K11" s="10">
        <v>6.0</v>
      </c>
    </row>
    <row r="12">
      <c r="A12" s="6" t="s">
        <v>27</v>
      </c>
      <c r="B12" s="7">
        <f>'25.10.25'!H12</f>
        <v>-6</v>
      </c>
      <c r="C12" s="11"/>
      <c r="D12" s="8">
        <f t="shared" si="1"/>
        <v>-6</v>
      </c>
      <c r="E12" s="8">
        <f>IFERROR(VLOOKUP("SANCOCHADO 450g.",J:K,2,FALSE),0)</f>
        <v>0</v>
      </c>
      <c r="F12" s="12"/>
      <c r="G12" s="12"/>
      <c r="H12" s="8">
        <f t="shared" si="2"/>
        <v>-6</v>
      </c>
      <c r="I12" s="7"/>
      <c r="J12" s="9" t="s">
        <v>186</v>
      </c>
      <c r="K12" s="10">
        <v>4.0</v>
      </c>
    </row>
    <row r="13">
      <c r="A13" s="6" t="s">
        <v>29</v>
      </c>
      <c r="B13" s="7">
        <f>'25.10.25'!H13</f>
        <v>23</v>
      </c>
      <c r="C13" s="11"/>
      <c r="D13" s="19">
        <f t="shared" si="1"/>
        <v>23</v>
      </c>
      <c r="E13" s="8">
        <f t="shared" ref="E13:E14" si="3">IFERROR(VLOOKUP(A13,J:K,2,FALSE),0)</f>
        <v>0</v>
      </c>
      <c r="F13" s="20"/>
      <c r="G13" s="12"/>
      <c r="H13" s="8">
        <f t="shared" si="2"/>
        <v>23</v>
      </c>
      <c r="I13" s="7"/>
      <c r="J13" s="9" t="s">
        <v>24</v>
      </c>
      <c r="K13" s="10">
        <v>16.0</v>
      </c>
    </row>
    <row r="14">
      <c r="A14" s="6" t="s">
        <v>31</v>
      </c>
      <c r="B14" s="7">
        <f>'25.10.25'!H14</f>
        <v>0</v>
      </c>
      <c r="C14" s="11"/>
      <c r="D14" s="19">
        <f t="shared" si="1"/>
        <v>0</v>
      </c>
      <c r="E14" s="8">
        <f t="shared" si="3"/>
        <v>4</v>
      </c>
      <c r="F14" s="20"/>
      <c r="G14" s="12"/>
      <c r="H14" s="8">
        <f t="shared" si="2"/>
        <v>-4</v>
      </c>
      <c r="I14" s="7"/>
      <c r="J14" s="9" t="s">
        <v>26</v>
      </c>
      <c r="K14" s="10">
        <v>17.0</v>
      </c>
    </row>
    <row r="15">
      <c r="A15" s="21" t="s">
        <v>33</v>
      </c>
      <c r="B15" s="7" t="str">
        <f>'25.10.25'!H15</f>
        <v/>
      </c>
      <c r="C15" s="22"/>
      <c r="D15" s="22"/>
      <c r="E15" s="22"/>
      <c r="F15" s="22"/>
      <c r="G15" s="23"/>
      <c r="H15" s="23"/>
      <c r="I15" s="23"/>
      <c r="J15" s="9" t="s">
        <v>31</v>
      </c>
      <c r="K15" s="10">
        <v>4.0</v>
      </c>
    </row>
    <row r="16">
      <c r="A16" s="6" t="s">
        <v>35</v>
      </c>
      <c r="B16" s="7">
        <f>'25.10.25'!H16</f>
        <v>-8</v>
      </c>
      <c r="C16" s="24"/>
      <c r="D16" s="25">
        <f t="shared" ref="D16:D24" si="4">B16+C16</f>
        <v>-8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10</v>
      </c>
      <c r="F16" s="20"/>
      <c r="G16" s="12"/>
      <c r="H16" s="8">
        <f t="shared" ref="H16:H20" si="5">D16-E16-F16-G16</f>
        <v>-18</v>
      </c>
      <c r="I16" s="7"/>
      <c r="J16" s="9" t="s">
        <v>28</v>
      </c>
      <c r="K16" s="10">
        <v>6.0</v>
      </c>
    </row>
    <row r="17">
      <c r="A17" s="6" t="s">
        <v>37</v>
      </c>
      <c r="B17" s="7">
        <f>'25.10.25'!H17</f>
        <v>-10</v>
      </c>
      <c r="C17" s="24"/>
      <c r="D17" s="19">
        <f t="shared" si="4"/>
        <v>-10</v>
      </c>
      <c r="E17" s="25">
        <f>IFERROR(VLOOKUP("AJIACO DE CUY(1/2 CUY) C/ARROZ",J:K,2,FALSE),"0")</f>
        <v>8</v>
      </c>
      <c r="F17" s="20"/>
      <c r="G17" s="24"/>
      <c r="H17" s="8">
        <f t="shared" si="5"/>
        <v>-18</v>
      </c>
      <c r="I17" s="11"/>
      <c r="J17" s="9" t="s">
        <v>112</v>
      </c>
      <c r="K17" s="10">
        <v>7.0</v>
      </c>
    </row>
    <row r="18">
      <c r="A18" s="6" t="s">
        <v>39</v>
      </c>
      <c r="B18" s="7">
        <f>'25.10.25'!H18</f>
        <v>-6</v>
      </c>
      <c r="C18" s="24"/>
      <c r="D18" s="19">
        <f t="shared" si="4"/>
        <v>-6</v>
      </c>
      <c r="E18" s="25">
        <f>IFERROR(VLOOKUP("ALBONDIGA CON ARROZ",J:K,2,FALSE),"0")</f>
        <v>3</v>
      </c>
      <c r="F18" s="20"/>
      <c r="G18" s="12"/>
      <c r="H18" s="8">
        <f t="shared" si="5"/>
        <v>-9</v>
      </c>
      <c r="I18" s="7"/>
      <c r="J18" s="9" t="s">
        <v>32</v>
      </c>
      <c r="K18" s="10">
        <v>14.0</v>
      </c>
    </row>
    <row r="19">
      <c r="A19" s="6" t="s">
        <v>41</v>
      </c>
      <c r="B19" s="7">
        <f>'25.10.25'!H19</f>
        <v>-24</v>
      </c>
      <c r="C19" s="24"/>
      <c r="D19" s="19">
        <f t="shared" si="4"/>
        <v>-24</v>
      </c>
      <c r="E19" s="25">
        <f>IFERROR(VLOOKUP("ARROZ C/PATO DESHUESADO", J:K, 2, FALSE)*2, 0)+IFERROR(VLOOKUP("ARROZ C/PATO",J:K,2,FALSE),"0")</f>
        <v>13</v>
      </c>
      <c r="F19" s="20"/>
      <c r="G19" s="12"/>
      <c r="H19" s="8">
        <f t="shared" si="5"/>
        <v>-37</v>
      </c>
      <c r="I19" s="7"/>
      <c r="J19" s="9" t="s">
        <v>187</v>
      </c>
      <c r="K19" s="10">
        <v>1.0</v>
      </c>
    </row>
    <row r="20">
      <c r="A20" s="6" t="s">
        <v>43</v>
      </c>
      <c r="B20" s="7">
        <f>'25.10.25'!H20</f>
        <v>-98</v>
      </c>
      <c r="C20" s="24"/>
      <c r="D20" s="19">
        <f t="shared" si="4"/>
        <v>-98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68</v>
      </c>
      <c r="F20" s="20"/>
      <c r="G20" s="12"/>
      <c r="H20" s="8">
        <f t="shared" si="5"/>
        <v>-166</v>
      </c>
      <c r="I20" s="7"/>
      <c r="J20" s="9" t="s">
        <v>125</v>
      </c>
      <c r="K20" s="10">
        <v>2.0</v>
      </c>
    </row>
    <row r="21">
      <c r="A21" s="6" t="s">
        <v>26</v>
      </c>
      <c r="B21" s="7" t="str">
        <f>'25.10.25'!H21</f>
        <v/>
      </c>
      <c r="C21" s="24"/>
      <c r="D21" s="19">
        <f t="shared" si="4"/>
        <v>0</v>
      </c>
      <c r="E21" s="20"/>
      <c r="F21" s="20"/>
      <c r="G21" s="12"/>
      <c r="H21" s="7"/>
      <c r="I21" s="7"/>
      <c r="J21" s="9" t="s">
        <v>292</v>
      </c>
      <c r="K21" s="10">
        <v>1.0</v>
      </c>
    </row>
    <row r="22">
      <c r="A22" s="6" t="s">
        <v>46</v>
      </c>
      <c r="B22" s="7">
        <f>'25.10.25'!H22</f>
        <v>-29</v>
      </c>
      <c r="C22" s="24"/>
      <c r="D22" s="19">
        <f t="shared" si="4"/>
        <v>-29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-47</v>
      </c>
      <c r="I22" s="7"/>
      <c r="J22" s="9" t="s">
        <v>180</v>
      </c>
      <c r="K22" s="10">
        <v>4.0</v>
      </c>
    </row>
    <row r="23">
      <c r="A23" s="6" t="s">
        <v>49</v>
      </c>
      <c r="B23" s="7">
        <f>'25.10.25'!H23</f>
        <v>-8</v>
      </c>
      <c r="C23" s="24"/>
      <c r="D23" s="19">
        <f t="shared" si="4"/>
        <v>-8</v>
      </c>
      <c r="E23" s="25">
        <f>IFERROR(VLOOKUP("PEPIAN DE PAVO",J:K,2,FALSE),"0")+IFERROR(VLOOKUP("PRESA DE PAVA",J:K,2,FALSE),0)+IFERROR(VLOOKUP("SANDWICH DE PAVO",J:K,2,FALSE),0)</f>
        <v>6</v>
      </c>
      <c r="F23" s="20"/>
      <c r="G23" s="12"/>
      <c r="H23" s="8">
        <f t="shared" si="6"/>
        <v>-14</v>
      </c>
      <c r="I23" s="7"/>
      <c r="J23" s="9" t="s">
        <v>34</v>
      </c>
      <c r="K23" s="10">
        <v>6.0</v>
      </c>
    </row>
    <row r="24">
      <c r="A24" s="6" t="s">
        <v>51</v>
      </c>
      <c r="B24" s="7">
        <f>'25.10.25'!H24</f>
        <v>-12</v>
      </c>
      <c r="C24" s="24"/>
      <c r="D24" s="19">
        <f t="shared" si="4"/>
        <v>-12</v>
      </c>
      <c r="E24" s="25">
        <f>IFERROR(VLOOKUP("CORVINA GUISADA C/E CHOCLO",J:K,2,FALSE),"0")</f>
        <v>6</v>
      </c>
      <c r="F24" s="20"/>
      <c r="G24" s="24"/>
      <c r="H24" s="8">
        <f t="shared" si="6"/>
        <v>-18</v>
      </c>
      <c r="I24" s="11"/>
      <c r="J24" s="9" t="s">
        <v>91</v>
      </c>
      <c r="K24" s="10">
        <v>3.0</v>
      </c>
    </row>
    <row r="25">
      <c r="A25" s="21" t="s">
        <v>53</v>
      </c>
      <c r="B25" s="7" t="str">
        <f>'25.10.25'!H25</f>
        <v/>
      </c>
      <c r="C25" s="44"/>
      <c r="D25" s="22"/>
      <c r="E25" s="22"/>
      <c r="F25" s="22"/>
      <c r="G25" s="23"/>
      <c r="H25" s="23"/>
      <c r="I25" s="23"/>
      <c r="J25" s="9" t="s">
        <v>92</v>
      </c>
      <c r="K25" s="10">
        <v>3.0</v>
      </c>
    </row>
    <row r="26">
      <c r="A26" s="6" t="s">
        <v>55</v>
      </c>
      <c r="B26" s="7">
        <f>'25.10.25'!H26</f>
        <v>-28</v>
      </c>
      <c r="C26" s="28"/>
      <c r="D26" s="19">
        <f t="shared" ref="D26:D40" si="7">B26+C26</f>
        <v>-28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13</v>
      </c>
      <c r="F26" s="12"/>
      <c r="G26" s="12"/>
      <c r="H26" s="8">
        <f t="shared" ref="H26:H37" si="8">D26-E26-F26-G26</f>
        <v>-41</v>
      </c>
      <c r="I26" s="7"/>
      <c r="J26" s="9" t="s">
        <v>146</v>
      </c>
      <c r="K26" s="10">
        <v>1.0</v>
      </c>
    </row>
    <row r="27">
      <c r="A27" s="6" t="s">
        <v>57</v>
      </c>
      <c r="B27" s="7">
        <f>'25.10.25'!H27</f>
        <v>-18</v>
      </c>
      <c r="C27" s="28"/>
      <c r="D27" s="19">
        <f t="shared" si="7"/>
        <v>-18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17</v>
      </c>
      <c r="F27" s="12"/>
      <c r="G27" s="12"/>
      <c r="H27" s="8">
        <f t="shared" si="8"/>
        <v>-35</v>
      </c>
      <c r="I27" s="7"/>
      <c r="J27" s="9" t="s">
        <v>36</v>
      </c>
      <c r="K27" s="10">
        <v>3.0</v>
      </c>
    </row>
    <row r="28">
      <c r="A28" s="6" t="s">
        <v>58</v>
      </c>
      <c r="B28" s="7">
        <f>'25.10.25'!H28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12</v>
      </c>
      <c r="F28" s="12"/>
      <c r="G28" s="12"/>
      <c r="H28" s="8">
        <f t="shared" si="8"/>
        <v>-22</v>
      </c>
      <c r="I28" s="7"/>
      <c r="J28" s="9" t="s">
        <v>176</v>
      </c>
      <c r="K28" s="10">
        <v>1.0</v>
      </c>
    </row>
    <row r="29">
      <c r="A29" s="6" t="s">
        <v>60</v>
      </c>
      <c r="B29" s="7">
        <f>'25.10.25'!H29</f>
        <v>-11</v>
      </c>
      <c r="C29" s="28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10</v>
      </c>
      <c r="F29" s="12"/>
      <c r="G29" s="12"/>
      <c r="H29" s="8">
        <f t="shared" si="8"/>
        <v>-21</v>
      </c>
      <c r="I29" s="7"/>
      <c r="J29" s="9" t="s">
        <v>107</v>
      </c>
      <c r="K29" s="10">
        <v>3.0</v>
      </c>
    </row>
    <row r="30">
      <c r="A30" s="6" t="s">
        <v>62</v>
      </c>
      <c r="B30" s="7">
        <f>'25.10.25'!H30</f>
        <v>-4</v>
      </c>
      <c r="C30" s="28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9" t="s">
        <v>113</v>
      </c>
      <c r="K30" s="10">
        <v>2.0</v>
      </c>
    </row>
    <row r="31">
      <c r="A31" s="29" t="s">
        <v>64</v>
      </c>
      <c r="B31" s="7">
        <f>'25.10.25'!H31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126</v>
      </c>
      <c r="K31" s="10">
        <v>2.0</v>
      </c>
    </row>
    <row r="32">
      <c r="A32" s="6" t="s">
        <v>66</v>
      </c>
      <c r="B32" s="7">
        <f>'25.10.25'!H32</f>
        <v>-8</v>
      </c>
      <c r="C32" s="32"/>
      <c r="D32" s="19">
        <f t="shared" si="7"/>
        <v>-8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29</v>
      </c>
      <c r="F32" s="12"/>
      <c r="G32" s="12"/>
      <c r="H32" s="8">
        <f t="shared" si="8"/>
        <v>-37</v>
      </c>
      <c r="I32" s="7"/>
      <c r="J32" s="9" t="s">
        <v>231</v>
      </c>
      <c r="K32" s="10">
        <v>1.0</v>
      </c>
    </row>
    <row r="33">
      <c r="A33" s="6" t="s">
        <v>68</v>
      </c>
      <c r="B33" s="7">
        <f>'25.10.25'!H33</f>
        <v>3</v>
      </c>
      <c r="C33" s="32"/>
      <c r="D33" s="19">
        <f t="shared" si="7"/>
        <v>3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0</v>
      </c>
      <c r="I33" s="7"/>
      <c r="J33" s="9" t="s">
        <v>130</v>
      </c>
      <c r="K33" s="10">
        <v>1.0</v>
      </c>
    </row>
    <row r="34">
      <c r="A34" s="6" t="s">
        <v>70</v>
      </c>
      <c r="B34" s="7">
        <f>'25.10.25'!H34</f>
        <v>2</v>
      </c>
      <c r="C34" s="32"/>
      <c r="D34" s="19">
        <f t="shared" si="7"/>
        <v>2</v>
      </c>
      <c r="E34" s="25">
        <f>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2</v>
      </c>
      <c r="I34" s="7"/>
      <c r="J34" s="9" t="s">
        <v>40</v>
      </c>
      <c r="K34" s="10">
        <v>11.0</v>
      </c>
    </row>
    <row r="35">
      <c r="A35" s="6" t="s">
        <v>72</v>
      </c>
      <c r="B35" s="7">
        <f>'25.10.25'!H35</f>
        <v>0</v>
      </c>
      <c r="C35" s="32"/>
      <c r="D35" s="19">
        <f t="shared" si="7"/>
        <v>0</v>
      </c>
      <c r="E35" s="45">
        <v>0.0</v>
      </c>
      <c r="F35" s="36"/>
      <c r="G35" s="12"/>
      <c r="H35" s="8">
        <f t="shared" si="8"/>
        <v>0</v>
      </c>
      <c r="I35" s="7"/>
      <c r="J35" s="9" t="s">
        <v>179</v>
      </c>
      <c r="K35" s="10">
        <v>5.0</v>
      </c>
    </row>
    <row r="36">
      <c r="A36" s="46" t="s">
        <v>293</v>
      </c>
      <c r="B36" s="7" t="str">
        <f>'25.10.25'!H36</f>
        <v/>
      </c>
      <c r="C36" s="32"/>
      <c r="D36" s="19">
        <f t="shared" si="7"/>
        <v>0</v>
      </c>
      <c r="E36" s="25">
        <f>IFERROR(VLOOKUP("PULPO ANTICUCHERO 250G",J:K,2,FALSE),0)</f>
        <v>0</v>
      </c>
      <c r="F36" s="36"/>
      <c r="G36" s="12"/>
      <c r="H36" s="8">
        <f t="shared" si="8"/>
        <v>0</v>
      </c>
      <c r="I36" s="7"/>
      <c r="J36" s="9" t="s">
        <v>80</v>
      </c>
      <c r="K36" s="10">
        <v>2.0</v>
      </c>
    </row>
    <row r="37">
      <c r="A37" s="6" t="s">
        <v>74</v>
      </c>
      <c r="B37" s="7">
        <f>'25.10.25'!H37</f>
        <v>-2</v>
      </c>
      <c r="C37" s="32"/>
      <c r="D37" s="19">
        <f t="shared" si="7"/>
        <v>-2</v>
      </c>
      <c r="E37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7" s="20"/>
      <c r="G37" s="20"/>
      <c r="H37" s="8">
        <f t="shared" si="8"/>
        <v>-8</v>
      </c>
      <c r="I37" s="7"/>
      <c r="J37" s="9" t="s">
        <v>44</v>
      </c>
      <c r="K37" s="10">
        <v>9.0</v>
      </c>
    </row>
    <row r="38">
      <c r="A38" s="6" t="s">
        <v>76</v>
      </c>
      <c r="B38" s="7">
        <f>'25.10.25'!H38</f>
        <v>-12</v>
      </c>
      <c r="C38" s="32"/>
      <c r="D38" s="19">
        <f t="shared" si="7"/>
        <v>-12</v>
      </c>
      <c r="E38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8" s="20"/>
      <c r="G38" s="20"/>
      <c r="H38" s="19">
        <f t="shared" ref="H38:H39" si="9">D38-$E$37-F38-G38</f>
        <v>-18</v>
      </c>
      <c r="I38" s="7"/>
      <c r="J38" s="9" t="s">
        <v>45</v>
      </c>
      <c r="K38" s="10">
        <v>1.0</v>
      </c>
    </row>
    <row r="39">
      <c r="A39" s="38" t="s">
        <v>78</v>
      </c>
      <c r="B39" s="7">
        <f>'25.10.25'!H39</f>
        <v>-4.5</v>
      </c>
      <c r="C39" s="32"/>
      <c r="D39" s="19">
        <f t="shared" si="7"/>
        <v>-4.5</v>
      </c>
      <c r="E39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1.5</v>
      </c>
      <c r="F39" s="20"/>
      <c r="G39" s="20"/>
      <c r="H39" s="19">
        <f t="shared" si="9"/>
        <v>-10.5</v>
      </c>
      <c r="I39" s="7"/>
      <c r="J39" s="9" t="s">
        <v>100</v>
      </c>
      <c r="K39" s="10">
        <v>2.0</v>
      </c>
    </row>
    <row r="40">
      <c r="A40" s="29"/>
      <c r="B40" s="7">
        <f>'25.10.25'!H40</f>
        <v>0</v>
      </c>
      <c r="C40" s="22"/>
      <c r="D40" s="30">
        <f t="shared" si="7"/>
        <v>0</v>
      </c>
      <c r="E40" s="22"/>
      <c r="F40" s="23"/>
      <c r="G40" s="23"/>
      <c r="H40" s="31">
        <f>D40-E40-F40-G40</f>
        <v>0</v>
      </c>
      <c r="I40" s="23"/>
      <c r="J40" s="9" t="s">
        <v>86</v>
      </c>
      <c r="K40" s="10">
        <v>1.0</v>
      </c>
    </row>
    <row r="41">
      <c r="A41" s="6"/>
      <c r="B41" s="7" t="str">
        <f>'25.10.25'!H41</f>
        <v/>
      </c>
      <c r="C41" s="35"/>
      <c r="D41" s="19"/>
      <c r="E41" s="25"/>
      <c r="F41" s="12"/>
      <c r="G41" s="12"/>
      <c r="H41" s="8"/>
      <c r="I41" s="7"/>
      <c r="J41" s="9" t="s">
        <v>147</v>
      </c>
      <c r="K41" s="10">
        <v>1.0</v>
      </c>
    </row>
    <row r="42">
      <c r="A42" s="6"/>
      <c r="B42" s="7" t="str">
        <f>'25.10.25'!H42</f>
        <v/>
      </c>
      <c r="C42" s="35"/>
      <c r="D42" s="19"/>
      <c r="E42" s="25"/>
      <c r="F42" s="33"/>
      <c r="G42" s="34"/>
      <c r="H42" s="8"/>
      <c r="I42" s="7"/>
      <c r="J42" s="9" t="s">
        <v>48</v>
      </c>
      <c r="K42" s="10">
        <v>3.0</v>
      </c>
    </row>
    <row r="43">
      <c r="A43" s="6"/>
      <c r="B43" s="7" t="str">
        <f>'25.10.25'!H43</f>
        <v/>
      </c>
      <c r="C43" s="35"/>
      <c r="D43" s="19"/>
      <c r="E43" s="25"/>
      <c r="F43" s="36"/>
      <c r="G43" s="12"/>
      <c r="H43" s="8"/>
      <c r="I43" s="7"/>
      <c r="J43" s="9" t="s">
        <v>52</v>
      </c>
      <c r="K43" s="10">
        <v>1.0</v>
      </c>
    </row>
    <row r="44">
      <c r="A44" s="6"/>
      <c r="B44" s="7" t="str">
        <f>'25.10.25'!H44</f>
        <v/>
      </c>
      <c r="C44" s="35"/>
      <c r="D44" s="19"/>
      <c r="E44" s="25"/>
      <c r="F44" s="20"/>
      <c r="G44" s="20"/>
      <c r="H44" s="8"/>
      <c r="I44" s="7"/>
      <c r="J44" s="9" t="s">
        <v>50</v>
      </c>
      <c r="K44" s="10">
        <v>2.0</v>
      </c>
    </row>
    <row r="45">
      <c r="A45" s="6"/>
      <c r="B45" s="7" t="str">
        <f>'09.10.25'!H44</f>
        <v/>
      </c>
      <c r="C45" s="35"/>
      <c r="D45" s="19"/>
      <c r="E45" s="25"/>
      <c r="F45" s="20"/>
      <c r="G45" s="20"/>
      <c r="H45" s="8"/>
      <c r="I45" s="7"/>
      <c r="J45" s="9" t="s">
        <v>54</v>
      </c>
      <c r="K45" s="10">
        <v>7.0</v>
      </c>
    </row>
    <row r="46">
      <c r="A46" s="38"/>
      <c r="B46" s="7" t="str">
        <f>'09.10.25'!H45</f>
        <v/>
      </c>
      <c r="C46" s="35"/>
      <c r="D46" s="19"/>
      <c r="E46" s="25"/>
      <c r="F46" s="20"/>
      <c r="G46" s="20"/>
      <c r="H46" s="8"/>
      <c r="I46" s="7"/>
      <c r="J46" s="9" t="s">
        <v>81</v>
      </c>
      <c r="K46" s="10">
        <v>9.0</v>
      </c>
    </row>
    <row r="47">
      <c r="J47" s="9" t="s">
        <v>56</v>
      </c>
      <c r="K47" s="10">
        <v>3.0</v>
      </c>
    </row>
    <row r="48">
      <c r="J48" s="9" t="s">
        <v>142</v>
      </c>
      <c r="K48" s="10">
        <v>1.0</v>
      </c>
    </row>
    <row r="49">
      <c r="J49" s="9" t="s">
        <v>102</v>
      </c>
      <c r="K49" s="10">
        <v>1.0</v>
      </c>
    </row>
    <row r="50">
      <c r="J50" s="9" t="s">
        <v>77</v>
      </c>
      <c r="K50" s="10">
        <v>2.0</v>
      </c>
    </row>
    <row r="51">
      <c r="J51" s="9" t="s">
        <v>117</v>
      </c>
      <c r="K51" s="10">
        <v>2.0</v>
      </c>
    </row>
    <row r="52">
      <c r="J52" s="9" t="s">
        <v>133</v>
      </c>
      <c r="K52" s="10">
        <v>5.0</v>
      </c>
    </row>
    <row r="53">
      <c r="J53" s="9" t="s">
        <v>13</v>
      </c>
      <c r="K53" s="10">
        <v>5.0</v>
      </c>
    </row>
    <row r="54">
      <c r="J54" s="9" t="s">
        <v>59</v>
      </c>
      <c r="K54" s="10">
        <v>2.0</v>
      </c>
    </row>
    <row r="55">
      <c r="J55" s="9" t="s">
        <v>61</v>
      </c>
      <c r="K55" s="10">
        <v>9.0</v>
      </c>
    </row>
    <row r="56">
      <c r="J56" s="9" t="s">
        <v>371</v>
      </c>
      <c r="K56" s="10">
        <v>1.0</v>
      </c>
    </row>
    <row r="57">
      <c r="J57" s="9" t="s">
        <v>63</v>
      </c>
      <c r="K57" s="10">
        <v>3.0</v>
      </c>
    </row>
    <row r="58">
      <c r="J58" s="9" t="s">
        <v>65</v>
      </c>
      <c r="K58" s="10">
        <v>6.0</v>
      </c>
    </row>
    <row r="59">
      <c r="J59" s="9" t="s">
        <v>67</v>
      </c>
      <c r="K59" s="10">
        <v>10.0</v>
      </c>
    </row>
    <row r="60">
      <c r="J60" s="9" t="s">
        <v>69</v>
      </c>
      <c r="K60" s="10">
        <v>1.0</v>
      </c>
    </row>
    <row r="61">
      <c r="J61" s="9" t="s">
        <v>134</v>
      </c>
      <c r="K61" s="10">
        <v>1.0</v>
      </c>
    </row>
    <row r="62">
      <c r="J62" s="9" t="s">
        <v>273</v>
      </c>
      <c r="K62" s="10">
        <v>1.0</v>
      </c>
    </row>
    <row r="63">
      <c r="J63" s="9" t="s">
        <v>135</v>
      </c>
      <c r="K63" s="10">
        <v>3.0</v>
      </c>
    </row>
    <row r="64">
      <c r="J64" s="9" t="s">
        <v>372</v>
      </c>
      <c r="K64" s="10">
        <v>1.0</v>
      </c>
    </row>
    <row r="65">
      <c r="J65" s="9" t="s">
        <v>103</v>
      </c>
      <c r="K65" s="10">
        <v>3.0</v>
      </c>
    </row>
    <row r="66">
      <c r="J66" s="9" t="s">
        <v>73</v>
      </c>
      <c r="K66" s="10">
        <v>14.0</v>
      </c>
    </row>
    <row r="67">
      <c r="J67" s="9" t="s">
        <v>75</v>
      </c>
      <c r="K67" s="10">
        <v>6.0</v>
      </c>
    </row>
    <row r="68">
      <c r="J68" s="9" t="s">
        <v>259</v>
      </c>
      <c r="K68" s="10">
        <v>1.0</v>
      </c>
    </row>
    <row r="69">
      <c r="J69" s="16"/>
    </row>
    <row r="70">
      <c r="J70" s="16"/>
    </row>
    <row r="71">
      <c r="J71" s="16"/>
    </row>
    <row r="72">
      <c r="J72" s="16"/>
    </row>
    <row r="73">
      <c r="J73" s="16"/>
    </row>
    <row r="74">
      <c r="J74" s="16"/>
    </row>
    <row r="75">
      <c r="J75" s="16"/>
    </row>
    <row r="76">
      <c r="J76" s="16"/>
    </row>
    <row r="77">
      <c r="J77" s="16"/>
    </row>
    <row r="78">
      <c r="J78" s="16"/>
    </row>
    <row r="79">
      <c r="J79" s="16"/>
    </row>
    <row r="80">
      <c r="J80" s="16"/>
    </row>
    <row r="81">
      <c r="J81" s="16"/>
    </row>
    <row r="82">
      <c r="J82" s="16"/>
    </row>
    <row r="83">
      <c r="J83" s="16"/>
    </row>
    <row r="84">
      <c r="J84" s="16"/>
    </row>
    <row r="85">
      <c r="J85" s="16"/>
    </row>
    <row r="86">
      <c r="J86" s="16"/>
    </row>
    <row r="87">
      <c r="J87" s="16"/>
    </row>
    <row r="88">
      <c r="J88" s="16"/>
    </row>
    <row r="89">
      <c r="J89" s="16"/>
    </row>
    <row r="90">
      <c r="J90" s="16"/>
    </row>
    <row r="91">
      <c r="J91" s="16"/>
    </row>
    <row r="92">
      <c r="J92" s="16"/>
    </row>
    <row r="93">
      <c r="J93" s="16"/>
    </row>
    <row r="94">
      <c r="J94" s="16"/>
    </row>
    <row r="95">
      <c r="J95" s="16"/>
    </row>
    <row r="96">
      <c r="J96" s="16"/>
    </row>
    <row r="97">
      <c r="J97" s="16"/>
    </row>
    <row r="98">
      <c r="J98" s="16"/>
    </row>
    <row r="99">
      <c r="J99" s="16"/>
    </row>
    <row r="100">
      <c r="J100" s="16"/>
    </row>
    <row r="101">
      <c r="J101" s="16"/>
    </row>
    <row r="102">
      <c r="J102" s="16"/>
    </row>
    <row r="103">
      <c r="J103" s="16"/>
    </row>
    <row r="104">
      <c r="J104" s="16"/>
    </row>
    <row r="105">
      <c r="J105" s="16"/>
    </row>
    <row r="106">
      <c r="J106" s="16"/>
    </row>
    <row r="107">
      <c r="J107" s="16"/>
    </row>
    <row r="108">
      <c r="J108" s="16"/>
    </row>
    <row r="109">
      <c r="J109" s="16"/>
    </row>
    <row r="110">
      <c r="J110" s="16"/>
    </row>
    <row r="111">
      <c r="J111" s="16"/>
    </row>
    <row r="112">
      <c r="J112" s="16"/>
    </row>
    <row r="113">
      <c r="J113" s="16"/>
    </row>
    <row r="114">
      <c r="J114" s="16"/>
    </row>
    <row r="115">
      <c r="J115" s="16"/>
    </row>
    <row r="116">
      <c r="J116" s="16"/>
    </row>
    <row r="117">
      <c r="J117" s="16"/>
    </row>
    <row r="118">
      <c r="J118" s="16"/>
    </row>
    <row r="119">
      <c r="J119" s="16"/>
    </row>
    <row r="120">
      <c r="J120" s="16"/>
    </row>
    <row r="121">
      <c r="J121" s="16"/>
    </row>
    <row r="122">
      <c r="J122" s="16"/>
    </row>
    <row r="123">
      <c r="J123" s="16"/>
    </row>
    <row r="124">
      <c r="J124" s="16"/>
    </row>
    <row r="125">
      <c r="J125" s="16"/>
    </row>
    <row r="126">
      <c r="J126" s="16"/>
    </row>
    <row r="127">
      <c r="J127" s="16"/>
    </row>
    <row r="128">
      <c r="J128" s="16"/>
    </row>
    <row r="129">
      <c r="J129" s="16"/>
    </row>
    <row r="130">
      <c r="J130" s="16"/>
    </row>
    <row r="131">
      <c r="J131" s="16"/>
    </row>
    <row r="132">
      <c r="J132" s="16"/>
    </row>
    <row r="133">
      <c r="J133" s="16"/>
    </row>
    <row r="134">
      <c r="J134" s="16"/>
    </row>
    <row r="135">
      <c r="J135" s="16"/>
    </row>
    <row r="136">
      <c r="J136" s="16"/>
    </row>
    <row r="137">
      <c r="J137" s="16"/>
    </row>
    <row r="138">
      <c r="J138" s="16"/>
    </row>
    <row r="139">
      <c r="J139" s="16"/>
    </row>
    <row r="140">
      <c r="J140" s="16"/>
    </row>
    <row r="141">
      <c r="J141" s="16"/>
    </row>
    <row r="142">
      <c r="J142" s="16"/>
    </row>
    <row r="143">
      <c r="J143" s="16"/>
    </row>
    <row r="144">
      <c r="J144" s="16"/>
    </row>
    <row r="145">
      <c r="J145" s="16"/>
    </row>
    <row r="146">
      <c r="J146" s="16"/>
    </row>
    <row r="147">
      <c r="J147" s="16"/>
    </row>
    <row r="148">
      <c r="J148" s="16"/>
    </row>
    <row r="149">
      <c r="J149" s="16"/>
    </row>
    <row r="150">
      <c r="J150" s="16"/>
    </row>
    <row r="151">
      <c r="J151" s="16"/>
    </row>
    <row r="152">
      <c r="J152" s="16"/>
    </row>
    <row r="153">
      <c r="J153" s="16"/>
    </row>
    <row r="154">
      <c r="J154" s="16"/>
    </row>
    <row r="155">
      <c r="J155" s="16"/>
    </row>
    <row r="156">
      <c r="J156" s="16"/>
    </row>
    <row r="157">
      <c r="J157" s="16"/>
    </row>
    <row r="158">
      <c r="J158" s="16"/>
    </row>
    <row r="159">
      <c r="J159" s="16"/>
    </row>
    <row r="160">
      <c r="J160" s="16"/>
    </row>
    <row r="161">
      <c r="J161" s="16"/>
    </row>
    <row r="162">
      <c r="J162" s="16"/>
    </row>
    <row r="163">
      <c r="J163" s="16"/>
    </row>
    <row r="164">
      <c r="J164" s="16"/>
    </row>
    <row r="165">
      <c r="J165" s="16"/>
    </row>
    <row r="166">
      <c r="J166" s="16"/>
    </row>
    <row r="167">
      <c r="J167" s="16"/>
    </row>
    <row r="168">
      <c r="J168" s="16"/>
    </row>
    <row r="169">
      <c r="J169" s="16"/>
    </row>
    <row r="170">
      <c r="J170" s="16"/>
    </row>
    <row r="171">
      <c r="J171" s="16"/>
    </row>
    <row r="172">
      <c r="J172" s="16"/>
    </row>
    <row r="173">
      <c r="J173" s="16"/>
    </row>
    <row r="174">
      <c r="J174" s="16"/>
    </row>
    <row r="175">
      <c r="J175" s="16"/>
    </row>
    <row r="176">
      <c r="J176" s="16"/>
    </row>
    <row r="177">
      <c r="J177" s="16"/>
    </row>
    <row r="178">
      <c r="J178" s="16"/>
    </row>
    <row r="179">
      <c r="J179" s="16"/>
    </row>
  </sheetData>
  <mergeCells count="1">
    <mergeCell ref="A1:I1"/>
  </mergeCells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389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403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'24.09.25'!H3</f>
        <v>5</v>
      </c>
      <c r="C3" s="7"/>
      <c r="D3" s="8">
        <f t="shared" ref="D3:D14" si="1">B3+C3</f>
        <v>5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5</v>
      </c>
      <c r="I3" s="11"/>
    </row>
    <row r="4">
      <c r="A4" s="6" t="s">
        <v>11</v>
      </c>
      <c r="B4" s="7">
        <f>'24.09.25'!H4</f>
        <v>0</v>
      </c>
      <c r="C4" s="7"/>
      <c r="D4" s="8">
        <f t="shared" si="1"/>
        <v>0</v>
      </c>
      <c r="E4" s="8" t="str">
        <f>IFERROR(VLOOKUP("HUMITA DOÑA FRESIA C/AJI DE GALLINA",J:K,2,FALSE),"0")</f>
        <v>0</v>
      </c>
      <c r="F4" s="12"/>
      <c r="G4" s="12"/>
      <c r="H4" s="8">
        <f t="shared" si="2"/>
        <v>0</v>
      </c>
      <c r="I4" s="7"/>
    </row>
    <row r="5">
      <c r="A5" s="6" t="s">
        <v>13</v>
      </c>
      <c r="B5" s="7">
        <f>'24.09.25'!H5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4</v>
      </c>
      <c r="I5" s="7"/>
    </row>
    <row r="6">
      <c r="A6" s="6" t="s">
        <v>16</v>
      </c>
      <c r="B6" s="7">
        <f>'24.09.25'!H6</f>
        <v>2</v>
      </c>
      <c r="C6" s="7"/>
      <c r="D6" s="8">
        <f t="shared" si="1"/>
        <v>2</v>
      </c>
      <c r="E6" s="8" t="str">
        <f>IFERROR(VLOOKUP("SANGRECITA C/YUCA",J:K,2,FALSE),"0")</f>
        <v>0</v>
      </c>
      <c r="F6" s="12"/>
      <c r="G6" s="12"/>
      <c r="H6" s="8">
        <f t="shared" si="2"/>
        <v>2</v>
      </c>
      <c r="I6" s="7"/>
    </row>
    <row r="7">
      <c r="A7" s="6" t="s">
        <v>10</v>
      </c>
      <c r="B7" s="7">
        <f>'24.09.25'!H7</f>
        <v>7</v>
      </c>
      <c r="C7" s="7"/>
      <c r="D7" s="8">
        <f t="shared" si="1"/>
        <v>7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7</v>
      </c>
      <c r="I7" s="7"/>
    </row>
    <row r="8">
      <c r="A8" s="6" t="s">
        <v>19</v>
      </c>
      <c r="B8" s="7">
        <f>'24.09.25'!H8</f>
        <v>2.5</v>
      </c>
      <c r="C8" s="7"/>
      <c r="D8" s="8">
        <f t="shared" si="1"/>
        <v>2.5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2.5</v>
      </c>
      <c r="I8" s="7"/>
    </row>
    <row r="9">
      <c r="A9" s="6" t="s">
        <v>21</v>
      </c>
      <c r="B9" s="7">
        <f>'24.09.25'!H9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2</v>
      </c>
      <c r="I9" s="12"/>
    </row>
    <row r="10">
      <c r="A10" s="6" t="s">
        <v>23</v>
      </c>
      <c r="B10" s="7">
        <f>'24.09.25'!H10</f>
        <v>3.5</v>
      </c>
      <c r="C10" s="7"/>
      <c r="D10" s="8">
        <f t="shared" si="1"/>
        <v>3.5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3.5</v>
      </c>
      <c r="I10" s="7"/>
    </row>
    <row r="11">
      <c r="A11" s="6" t="s">
        <v>25</v>
      </c>
      <c r="B11" s="7">
        <f>'24.09.25'!H11</f>
        <v>4</v>
      </c>
      <c r="C11" s="7"/>
      <c r="D11" s="8">
        <f t="shared" si="1"/>
        <v>4</v>
      </c>
      <c r="E11" s="18">
        <f>IFERROR(VLOOKUP("CARNE DE CERDO ADOBADA",J:K,2,FALSE),0)</f>
        <v>0</v>
      </c>
      <c r="F11" s="12"/>
      <c r="G11" s="12"/>
      <c r="H11" s="8">
        <f t="shared" si="2"/>
        <v>4</v>
      </c>
      <c r="I11" s="7"/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'24.09.25'!H13</f>
        <v>3</v>
      </c>
      <c r="C13" s="7"/>
      <c r="D13" s="19">
        <f t="shared" si="1"/>
        <v>3</v>
      </c>
      <c r="E13" s="8">
        <f t="shared" ref="E13:E14" si="3">IFERROR(VLOOKUP(A13,J:K,2,FALSE),0)</f>
        <v>0</v>
      </c>
      <c r="F13" s="20"/>
      <c r="G13" s="12"/>
      <c r="H13" s="8">
        <f t="shared" si="2"/>
        <v>3</v>
      </c>
      <c r="I13" s="7"/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'24.09.25'!H16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12</v>
      </c>
      <c r="I16" s="7"/>
    </row>
    <row r="17">
      <c r="A17" s="6" t="s">
        <v>37</v>
      </c>
      <c r="B17" s="7">
        <f>'24.09.25'!H17</f>
        <v>8</v>
      </c>
      <c r="C17" s="12"/>
      <c r="D17" s="19">
        <f t="shared" si="4"/>
        <v>8</v>
      </c>
      <c r="E17" s="25" t="str">
        <f>IFERROR(VLOOKUP("AJIACO DE CUY(1/2 CUY) C/ARROZ",J:K,2,FALSE),"0")</f>
        <v>0</v>
      </c>
      <c r="F17" s="20"/>
      <c r="G17" s="12"/>
      <c r="H17" s="8">
        <f t="shared" si="5"/>
        <v>8</v>
      </c>
      <c r="I17" s="7"/>
    </row>
    <row r="18">
      <c r="A18" s="6" t="s">
        <v>39</v>
      </c>
      <c r="B18" s="7">
        <f>'24.09.25'!H18</f>
        <v>3</v>
      </c>
      <c r="C18" s="12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'24.09.25'!H19</f>
        <v>1</v>
      </c>
      <c r="C19" s="12"/>
      <c r="D19" s="19">
        <f t="shared" si="4"/>
        <v>1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1</v>
      </c>
      <c r="I19" s="11"/>
    </row>
    <row r="20">
      <c r="A20" s="6" t="s">
        <v>43</v>
      </c>
      <c r="B20" s="7">
        <f>'24.09.25'!H20</f>
        <v>9</v>
      </c>
      <c r="C20" s="12"/>
      <c r="D20" s="19">
        <f t="shared" si="4"/>
        <v>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9</v>
      </c>
      <c r="I20" s="7"/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'24.09.25'!H22</f>
        <v>21</v>
      </c>
      <c r="C22" s="12"/>
      <c r="D22" s="19">
        <f t="shared" si="4"/>
        <v>21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21</v>
      </c>
      <c r="I22" s="7"/>
    </row>
    <row r="23">
      <c r="A23" s="6" t="s">
        <v>49</v>
      </c>
      <c r="B23" s="7">
        <f>'24.09.25'!H23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'24.09.25'!H24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'24.09.25'!H26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6.5</v>
      </c>
      <c r="I26" s="7"/>
    </row>
    <row r="27">
      <c r="A27" s="6" t="s">
        <v>57</v>
      </c>
      <c r="B27" s="7">
        <f>'24.09.25'!H27</f>
        <v>0</v>
      </c>
      <c r="C27" s="28"/>
      <c r="D27" s="19">
        <f t="shared" si="7"/>
        <v>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0</v>
      </c>
      <c r="I27" s="12"/>
    </row>
    <row r="28">
      <c r="A28" s="6" t="s">
        <v>58</v>
      </c>
      <c r="B28" s="7">
        <f>'24.09.25'!H28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5</v>
      </c>
      <c r="I28" s="24"/>
    </row>
    <row r="29">
      <c r="A29" s="6" t="s">
        <v>60</v>
      </c>
      <c r="B29" s="7">
        <f>'24.09.25'!H29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4</v>
      </c>
      <c r="I29" s="7"/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'24.09.25'!H32</f>
        <v>28</v>
      </c>
      <c r="C32" s="35"/>
      <c r="D32" s="19">
        <f t="shared" si="7"/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28</v>
      </c>
      <c r="I32" s="7"/>
    </row>
    <row r="33">
      <c r="A33" s="6" t="s">
        <v>68</v>
      </c>
      <c r="B33" s="7">
        <f>'24.09.25'!H33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4</v>
      </c>
      <c r="I33" s="7"/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</row>
    <row r="35">
      <c r="A35" s="6" t="s">
        <v>72</v>
      </c>
      <c r="B35" s="7">
        <f>'24.09.25'!H35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'24.09.25'!H36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16</v>
      </c>
      <c r="I36" s="7"/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6</v>
      </c>
      <c r="I37" s="7"/>
    </row>
    <row r="38">
      <c r="A38" s="38" t="s">
        <v>78</v>
      </c>
      <c r="B38" s="7">
        <f>'24.09.25'!H38</f>
        <v>29</v>
      </c>
      <c r="C38" s="35"/>
      <c r="D38" s="19">
        <f t="shared" si="7"/>
        <v>29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29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8">
      <c r="M18" s="49"/>
    </row>
  </sheetData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9" max="9" width="25.0"/>
    <col customWidth="1" min="10" max="10" width="24.88"/>
  </cols>
  <sheetData>
    <row r="1">
      <c r="A1" s="1" t="s">
        <v>404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405</v>
      </c>
      <c r="K2" s="10">
        <v>1.0</v>
      </c>
    </row>
    <row r="3">
      <c r="A3" s="6" t="s">
        <v>9</v>
      </c>
      <c r="B3" s="11">
        <v>0.0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14.0</v>
      </c>
    </row>
    <row r="4">
      <c r="A4" s="6" t="s">
        <v>11</v>
      </c>
      <c r="B4" s="11">
        <v>7.0</v>
      </c>
      <c r="C4" s="7"/>
      <c r="D4" s="8">
        <f t="shared" si="1"/>
        <v>7</v>
      </c>
      <c r="E4" s="8">
        <f>IFERROR(VLOOKUP("HUMITA DOÑA FRESIA C/AJI DE GALLINA",J:K,2,FALSE),"0")</f>
        <v>1</v>
      </c>
      <c r="F4" s="12"/>
      <c r="G4" s="12"/>
      <c r="H4" s="8">
        <f t="shared" si="2"/>
        <v>6</v>
      </c>
      <c r="I4" s="7"/>
      <c r="J4" s="9" t="s">
        <v>12</v>
      </c>
      <c r="K4" s="10">
        <v>5.0</v>
      </c>
    </row>
    <row r="5">
      <c r="A5" s="6" t="s">
        <v>13</v>
      </c>
      <c r="B5" s="11">
        <v>0.0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  <c r="J5" s="9" t="s">
        <v>85</v>
      </c>
      <c r="K5" s="10">
        <v>6.0</v>
      </c>
    </row>
    <row r="6">
      <c r="A6" s="6" t="s">
        <v>16</v>
      </c>
      <c r="B6" s="11">
        <v>0.0</v>
      </c>
      <c r="C6" s="11">
        <v>30.0</v>
      </c>
      <c r="D6" s="8">
        <f t="shared" si="1"/>
        <v>30</v>
      </c>
      <c r="E6" s="8">
        <f>IFERROR(VLOOKUP("SANGRECITA C/YUCA",J:K,2,FALSE),"0")</f>
        <v>11</v>
      </c>
      <c r="F6" s="12"/>
      <c r="G6" s="12"/>
      <c r="H6" s="8">
        <f t="shared" si="2"/>
        <v>19</v>
      </c>
      <c r="I6" s="7"/>
      <c r="J6" s="9" t="s">
        <v>14</v>
      </c>
      <c r="K6" s="10">
        <v>2.0</v>
      </c>
    </row>
    <row r="7">
      <c r="A7" s="6" t="s">
        <v>10</v>
      </c>
      <c r="B7" s="11">
        <v>2.0</v>
      </c>
      <c r="C7" s="11">
        <v>14.0</v>
      </c>
      <c r="D7" s="8">
        <f t="shared" si="1"/>
        <v>16</v>
      </c>
      <c r="E7" s="8">
        <f>IFERROR(VLOOKUP("HUMITA DOÑA FRESIA C/AJI DE GALLINA", J:K,2, FALSE)/2, 0) + IFERROR(VLOOKUP("AJI DE GALLINA",J:K,2, FALSE), 0)</f>
        <v>14.5</v>
      </c>
      <c r="F7" s="12"/>
      <c r="G7" s="12"/>
      <c r="H7" s="8">
        <f t="shared" si="2"/>
        <v>1.5</v>
      </c>
      <c r="I7" s="7"/>
      <c r="J7" s="9" t="s">
        <v>17</v>
      </c>
      <c r="K7" s="10">
        <v>7.0</v>
      </c>
    </row>
    <row r="8">
      <c r="A8" s="6" t="s">
        <v>19</v>
      </c>
      <c r="B8" s="11">
        <v>2.0</v>
      </c>
      <c r="C8" s="11">
        <v>2.0</v>
      </c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3</v>
      </c>
      <c r="I8" s="7"/>
      <c r="J8" s="9" t="s">
        <v>18</v>
      </c>
      <c r="K8" s="10">
        <v>9.0</v>
      </c>
    </row>
    <row r="9">
      <c r="A9" s="6" t="s">
        <v>21</v>
      </c>
      <c r="B9" s="11">
        <v>2.0</v>
      </c>
      <c r="C9" s="11">
        <v>10.0</v>
      </c>
      <c r="D9" s="8">
        <f t="shared" si="1"/>
        <v>12</v>
      </c>
      <c r="E9" s="8">
        <f>IFERROR(VLOOKUP("1/2 PATITA EN FIAMBRE",J:K,2, FALSE)/2, 0) + IFERROR(VLOOKUP("PATITA EN FIAMBRE",J:K, 2, FALSE), 0)</f>
        <v>12</v>
      </c>
      <c r="F9" s="12"/>
      <c r="G9" s="12"/>
      <c r="H9" s="18">
        <f t="shared" si="2"/>
        <v>0</v>
      </c>
      <c r="I9" s="12"/>
      <c r="J9" s="9" t="s">
        <v>20</v>
      </c>
      <c r="K9" s="10">
        <v>13.0</v>
      </c>
    </row>
    <row r="10">
      <c r="A10" s="6" t="s">
        <v>23</v>
      </c>
      <c r="B10" s="11">
        <v>0.0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  <c r="J10" s="9" t="s">
        <v>121</v>
      </c>
      <c r="K10" s="10">
        <v>1.0</v>
      </c>
    </row>
    <row r="11">
      <c r="A11" s="6" t="s">
        <v>25</v>
      </c>
      <c r="B11" s="11">
        <v>3.0</v>
      </c>
      <c r="C11" s="11">
        <v>10.0</v>
      </c>
      <c r="D11" s="8">
        <f t="shared" si="1"/>
        <v>13</v>
      </c>
      <c r="E11" s="18">
        <f>IFERROR(VLOOKUP("CARNE DE CERDO ADOBADA",J:K,2,FALSE),0)</f>
        <v>7</v>
      </c>
      <c r="F11" s="12"/>
      <c r="G11" s="12"/>
      <c r="H11" s="8">
        <f t="shared" si="2"/>
        <v>6</v>
      </c>
      <c r="I11" s="7"/>
      <c r="J11" s="9" t="s">
        <v>22</v>
      </c>
      <c r="K11" s="10">
        <v>5.0</v>
      </c>
    </row>
    <row r="12">
      <c r="A12" s="6" t="s">
        <v>27</v>
      </c>
      <c r="B12" s="7">
        <f>'24.09.25'!H12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10.0</v>
      </c>
    </row>
    <row r="13">
      <c r="A13" s="6" t="s">
        <v>29</v>
      </c>
      <c r="B13" s="11">
        <v>0.0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26</v>
      </c>
      <c r="K13" s="10">
        <v>21.0</v>
      </c>
    </row>
    <row r="14">
      <c r="A14" s="6" t="s">
        <v>31</v>
      </c>
      <c r="B14" s="7">
        <f>'24.09.25'!H14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28</v>
      </c>
      <c r="K14" s="10">
        <v>7.0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5.0</v>
      </c>
    </row>
    <row r="16">
      <c r="A16" s="6" t="s">
        <v>35</v>
      </c>
      <c r="B16" s="11">
        <v>10.0</v>
      </c>
      <c r="C16" s="24">
        <v>25.0</v>
      </c>
      <c r="D16" s="25">
        <f t="shared" ref="D16:D24" si="4">B16+C16</f>
        <v>35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13</v>
      </c>
      <c r="F16" s="20"/>
      <c r="G16" s="12"/>
      <c r="H16" s="8">
        <f t="shared" ref="H16:H20" si="5">D16-E16-F16-G16</f>
        <v>22</v>
      </c>
      <c r="I16" s="7"/>
      <c r="J16" s="9" t="s">
        <v>137</v>
      </c>
      <c r="K16" s="10">
        <v>2.0</v>
      </c>
    </row>
    <row r="17">
      <c r="A17" s="6" t="s">
        <v>37</v>
      </c>
      <c r="B17" s="11">
        <v>3.0</v>
      </c>
      <c r="C17" s="24">
        <v>16.0</v>
      </c>
      <c r="D17" s="19">
        <f t="shared" si="4"/>
        <v>19</v>
      </c>
      <c r="E17" s="25">
        <f>IFERROR(VLOOKUP("AJIACO DE CUY(1/2 CUY) C/ARROZ",J:K,2,FALSE),"0")</f>
        <v>5</v>
      </c>
      <c r="F17" s="20"/>
      <c r="G17" s="24"/>
      <c r="H17" s="8">
        <f t="shared" si="5"/>
        <v>14</v>
      </c>
      <c r="I17" s="7"/>
      <c r="J17" s="9" t="s">
        <v>32</v>
      </c>
      <c r="K17" s="10">
        <v>19.0</v>
      </c>
    </row>
    <row r="18">
      <c r="A18" s="6" t="s">
        <v>39</v>
      </c>
      <c r="B18" s="11">
        <v>3.0</v>
      </c>
      <c r="C18" s="24">
        <v>8.0</v>
      </c>
      <c r="D18" s="19">
        <f t="shared" si="4"/>
        <v>11</v>
      </c>
      <c r="E18" s="25">
        <f>IFERROR(VLOOKUP("ALBONDIGA CON ARROZ",J:K,2,FALSE),"0")</f>
        <v>6</v>
      </c>
      <c r="F18" s="20"/>
      <c r="G18" s="12"/>
      <c r="H18" s="8">
        <f t="shared" si="5"/>
        <v>5</v>
      </c>
      <c r="I18" s="7"/>
      <c r="J18" s="9" t="s">
        <v>125</v>
      </c>
      <c r="K18" s="10">
        <v>1.0</v>
      </c>
    </row>
    <row r="19">
      <c r="A19" s="6" t="s">
        <v>41</v>
      </c>
      <c r="B19" s="11">
        <v>0.0</v>
      </c>
      <c r="C19" s="24">
        <v>25.0</v>
      </c>
      <c r="D19" s="19">
        <f t="shared" si="4"/>
        <v>25</v>
      </c>
      <c r="E19" s="25">
        <f>IFERROR(VLOOKUP("ARROZ C/PATO DESHUESADO", J:K, 2, FALSE)*2, 0)+IFERROR(VLOOKUP("ARROZ C/PATO",J:K,2,FALSE),"0")</f>
        <v>25</v>
      </c>
      <c r="F19" s="20"/>
      <c r="G19" s="24"/>
      <c r="H19" s="8">
        <f t="shared" si="5"/>
        <v>0</v>
      </c>
      <c r="I19" s="11"/>
      <c r="J19" s="9" t="s">
        <v>89</v>
      </c>
      <c r="K19" s="10">
        <v>5.0</v>
      </c>
    </row>
    <row r="20">
      <c r="A20" s="6" t="s">
        <v>43</v>
      </c>
      <c r="B20" s="11">
        <v>7.0</v>
      </c>
      <c r="C20" s="24">
        <v>120.0</v>
      </c>
      <c r="D20" s="19">
        <f t="shared" si="4"/>
        <v>127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62</v>
      </c>
      <c r="F20" s="20"/>
      <c r="G20" s="12"/>
      <c r="H20" s="8">
        <f t="shared" si="5"/>
        <v>65</v>
      </c>
      <c r="I20" s="7"/>
      <c r="J20" s="9" t="s">
        <v>34</v>
      </c>
      <c r="K20" s="10">
        <v>11.0</v>
      </c>
    </row>
    <row r="21">
      <c r="A21" s="6" t="s">
        <v>26</v>
      </c>
      <c r="B21" s="7" t="str">
        <f>'24.09.25'!H21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91</v>
      </c>
      <c r="K21" s="10">
        <v>8.0</v>
      </c>
    </row>
    <row r="22">
      <c r="A22" s="6" t="s">
        <v>46</v>
      </c>
      <c r="B22" s="11">
        <v>1.0</v>
      </c>
      <c r="C22" s="24">
        <v>30.0</v>
      </c>
      <c r="D22" s="19">
        <f t="shared" si="4"/>
        <v>31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16</v>
      </c>
      <c r="F22" s="20"/>
      <c r="G22" s="12"/>
      <c r="H22" s="8">
        <f t="shared" ref="H22:H24" si="6">D22-E22-F22-G22</f>
        <v>15</v>
      </c>
      <c r="I22" s="7"/>
      <c r="J22" s="9" t="s">
        <v>92</v>
      </c>
      <c r="K22" s="10">
        <v>1.0</v>
      </c>
    </row>
    <row r="23">
      <c r="A23" s="6" t="s">
        <v>49</v>
      </c>
      <c r="B23" s="11">
        <v>0.0</v>
      </c>
      <c r="C23" s="24">
        <v>12.0</v>
      </c>
      <c r="D23" s="19">
        <f t="shared" si="4"/>
        <v>12</v>
      </c>
      <c r="E23" s="25">
        <f>IFERROR(VLOOKUP("PEPIAN DE PAVO",J:K,2,FALSE),"0")+IFERROR(VLOOKUP("PRESA DE PAVA",J:K,2,FALSE),0)+IFERROR(VLOOKUP("SANDWICH DE PAVO",J:K,2,FALSE),0)</f>
        <v>7</v>
      </c>
      <c r="F23" s="20"/>
      <c r="G23" s="12"/>
      <c r="H23" s="8">
        <f t="shared" si="6"/>
        <v>5</v>
      </c>
      <c r="I23" s="7"/>
      <c r="J23" s="9" t="s">
        <v>36</v>
      </c>
      <c r="K23" s="10">
        <v>3.0</v>
      </c>
    </row>
    <row r="24">
      <c r="A24" s="6" t="s">
        <v>51</v>
      </c>
      <c r="B24" s="11">
        <v>5.0</v>
      </c>
      <c r="C24" s="24">
        <v>10.0</v>
      </c>
      <c r="D24" s="19">
        <f t="shared" si="4"/>
        <v>15</v>
      </c>
      <c r="E24" s="25">
        <f>IFERROR(VLOOKUP("CORVINA GUISADA C/E CHOCLO",J:K,2,FALSE),"0")</f>
        <v>11</v>
      </c>
      <c r="F24" s="20"/>
      <c r="G24" s="24">
        <v>3.0</v>
      </c>
      <c r="H24" s="8">
        <f t="shared" si="6"/>
        <v>1</v>
      </c>
      <c r="I24" s="11" t="s">
        <v>267</v>
      </c>
      <c r="J24" s="9" t="s">
        <v>176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113</v>
      </c>
      <c r="K25" s="10">
        <v>2.0</v>
      </c>
    </row>
    <row r="26">
      <c r="A26" s="6" t="s">
        <v>55</v>
      </c>
      <c r="B26" s="11">
        <v>9.0</v>
      </c>
      <c r="C26" s="28">
        <v>10.0</v>
      </c>
      <c r="D26" s="19">
        <f t="shared" ref="D26:D38" si="7">B26+C26</f>
        <v>19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16</v>
      </c>
      <c r="F26" s="12"/>
      <c r="G26" s="12"/>
      <c r="H26" s="8">
        <f t="shared" ref="H26:H35" si="8">D26-E26-F26-G26</f>
        <v>3</v>
      </c>
      <c r="I26" s="7"/>
      <c r="J26" s="9" t="s">
        <v>126</v>
      </c>
      <c r="K26" s="10">
        <v>4.0</v>
      </c>
    </row>
    <row r="27">
      <c r="A27" s="6" t="s">
        <v>57</v>
      </c>
      <c r="B27" s="11">
        <v>2.0</v>
      </c>
      <c r="C27" s="28">
        <v>10.0</v>
      </c>
      <c r="D27" s="19">
        <f t="shared" si="7"/>
        <v>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24"/>
      <c r="H27" s="18">
        <f t="shared" si="8"/>
        <v>5</v>
      </c>
      <c r="I27" s="12"/>
      <c r="J27" s="9" t="s">
        <v>40</v>
      </c>
      <c r="K27" s="10">
        <v>5.0</v>
      </c>
    </row>
    <row r="28">
      <c r="A28" s="6" t="s">
        <v>58</v>
      </c>
      <c r="B28" s="11">
        <v>2.0</v>
      </c>
      <c r="C28" s="28">
        <v>20.0</v>
      </c>
      <c r="D28" s="19">
        <f t="shared" si="7"/>
        <v>22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16</v>
      </c>
      <c r="F28" s="12"/>
      <c r="G28" s="24"/>
      <c r="H28" s="18">
        <f t="shared" si="8"/>
        <v>6</v>
      </c>
      <c r="I28" s="24"/>
      <c r="J28" s="9" t="s">
        <v>155</v>
      </c>
      <c r="K28" s="10">
        <v>1.0</v>
      </c>
    </row>
    <row r="29">
      <c r="A29" s="6" t="s">
        <v>60</v>
      </c>
      <c r="B29" s="11">
        <v>8.0</v>
      </c>
      <c r="C29" s="28"/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2</v>
      </c>
      <c r="I29" s="7"/>
      <c r="J29" s="9" t="s">
        <v>170</v>
      </c>
      <c r="K29" s="10">
        <v>3.0</v>
      </c>
    </row>
    <row r="30">
      <c r="A30" s="6" t="s">
        <v>62</v>
      </c>
      <c r="B30" s="7">
        <f>'24.09.25'!H30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80</v>
      </c>
      <c r="K30" s="10">
        <v>6.0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44</v>
      </c>
      <c r="K31" s="10">
        <v>7.0</v>
      </c>
    </row>
    <row r="32">
      <c r="A32" s="6" t="s">
        <v>66</v>
      </c>
      <c r="B32" s="11">
        <v>10.0</v>
      </c>
      <c r="C32" s="32">
        <v>30.0</v>
      </c>
      <c r="D32" s="19">
        <f t="shared" si="7"/>
        <v>40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31</v>
      </c>
      <c r="F32" s="12"/>
      <c r="G32" s="12"/>
      <c r="H32" s="8">
        <f t="shared" si="8"/>
        <v>9</v>
      </c>
      <c r="I32" s="7"/>
      <c r="J32" s="9" t="s">
        <v>100</v>
      </c>
      <c r="K32" s="10">
        <v>9.0</v>
      </c>
    </row>
    <row r="33">
      <c r="A33" s="6" t="s">
        <v>68</v>
      </c>
      <c r="B33" s="7">
        <f>'24.09.25'!H33</f>
        <v>4</v>
      </c>
      <c r="C33" s="32">
        <v>4.0</v>
      </c>
      <c r="D33" s="19">
        <f t="shared" si="7"/>
        <v>8</v>
      </c>
      <c r="E33" s="25">
        <f>IFERROR(VLOOKUP("CORVINA SUDADA",J:K,2,FALSE),0)+IFERROR(VLOOKUP("CHUPE DE CORVINA",J:K,2,FALSE),0)</f>
        <v>8</v>
      </c>
      <c r="F33" s="12"/>
      <c r="G33" s="12"/>
      <c r="H33" s="8">
        <f t="shared" si="8"/>
        <v>0</v>
      </c>
      <c r="I33" s="7"/>
      <c r="J33" s="9" t="s">
        <v>406</v>
      </c>
      <c r="K33" s="10">
        <v>4.0</v>
      </c>
    </row>
    <row r="34">
      <c r="A34" s="6" t="s">
        <v>70</v>
      </c>
      <c r="B34" s="7">
        <f>'24.09.25'!H34</f>
        <v>4</v>
      </c>
      <c r="C34" s="35"/>
      <c r="D34" s="19">
        <f t="shared" si="7"/>
        <v>4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4</v>
      </c>
      <c r="I34" s="7"/>
      <c r="J34" s="9" t="s">
        <v>54</v>
      </c>
      <c r="K34" s="10">
        <v>14.0</v>
      </c>
    </row>
    <row r="35">
      <c r="A35" s="6" t="s">
        <v>72</v>
      </c>
      <c r="B35" s="7">
        <f>'24.09.25'!H35</f>
        <v>0</v>
      </c>
      <c r="C35" s="32">
        <v>1.0</v>
      </c>
      <c r="D35" s="19">
        <f t="shared" si="7"/>
        <v>1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1</v>
      </c>
      <c r="F35" s="36"/>
      <c r="G35" s="12"/>
      <c r="H35" s="8">
        <f t="shared" si="8"/>
        <v>0</v>
      </c>
      <c r="I35" s="7"/>
      <c r="J35" s="9" t="s">
        <v>81</v>
      </c>
      <c r="K35" s="10">
        <v>12.0</v>
      </c>
    </row>
    <row r="36">
      <c r="A36" s="6" t="s">
        <v>74</v>
      </c>
      <c r="B36" s="11">
        <v>7.0</v>
      </c>
      <c r="C36" s="35"/>
      <c r="D36" s="19">
        <f t="shared" si="7"/>
        <v>7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4</v>
      </c>
      <c r="I36" s="7"/>
      <c r="J36" s="9" t="s">
        <v>56</v>
      </c>
      <c r="K36" s="10">
        <v>1.0</v>
      </c>
    </row>
    <row r="37">
      <c r="A37" s="6" t="s">
        <v>76</v>
      </c>
      <c r="B37" s="7">
        <f>'24.09.25'!H37</f>
        <v>6</v>
      </c>
      <c r="C37" s="35"/>
      <c r="D37" s="19">
        <f t="shared" si="7"/>
        <v>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11</v>
      </c>
      <c r="F37" s="20"/>
      <c r="G37" s="20"/>
      <c r="H37" s="19">
        <f t="shared" si="9"/>
        <v>3</v>
      </c>
      <c r="I37" s="7"/>
      <c r="J37" s="9" t="s">
        <v>107</v>
      </c>
      <c r="K37" s="10">
        <v>1.0</v>
      </c>
    </row>
    <row r="38">
      <c r="A38" s="38" t="s">
        <v>78</v>
      </c>
      <c r="B38" s="11">
        <v>9.0</v>
      </c>
      <c r="C38" s="35"/>
      <c r="D38" s="19">
        <f t="shared" si="7"/>
        <v>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</v>
      </c>
      <c r="F38" s="20"/>
      <c r="G38" s="20"/>
      <c r="H38" s="19">
        <f t="shared" si="9"/>
        <v>6</v>
      </c>
      <c r="I38" s="7"/>
      <c r="J38" s="9" t="s">
        <v>179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194</v>
      </c>
      <c r="K39" s="10">
        <v>1.0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135</v>
      </c>
      <c r="K40" s="10">
        <v>1.0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75</v>
      </c>
      <c r="K41" s="10">
        <v>5.0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104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133</v>
      </c>
      <c r="K43" s="10">
        <v>10.0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59</v>
      </c>
      <c r="K44" s="10">
        <v>12.0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61</v>
      </c>
      <c r="K45" s="10">
        <v>6.0</v>
      </c>
    </row>
    <row r="46">
      <c r="J46" s="9" t="s">
        <v>63</v>
      </c>
      <c r="K46" s="10">
        <v>4.0</v>
      </c>
    </row>
    <row r="47">
      <c r="J47" s="9" t="s">
        <v>65</v>
      </c>
      <c r="K47" s="10">
        <v>7.0</v>
      </c>
    </row>
    <row r="48">
      <c r="J48" s="9" t="s">
        <v>248</v>
      </c>
      <c r="K48" s="10">
        <v>1.0</v>
      </c>
    </row>
    <row r="49">
      <c r="J49" s="9" t="s">
        <v>135</v>
      </c>
      <c r="K49" s="10">
        <v>3.0</v>
      </c>
    </row>
    <row r="50">
      <c r="J50" s="9" t="s">
        <v>407</v>
      </c>
      <c r="K50" s="10">
        <v>1.0</v>
      </c>
    </row>
    <row r="51">
      <c r="J51" s="9" t="s">
        <v>73</v>
      </c>
      <c r="K51" s="10">
        <v>11.0</v>
      </c>
    </row>
  </sheetData>
  <mergeCells count="1">
    <mergeCell ref="A1:I1"/>
  </mergeCells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  <col customWidth="1" min="9" max="9" width="26.25"/>
    <col customWidth="1" min="10" max="10" width="25.0"/>
  </cols>
  <sheetData>
    <row r="1">
      <c r="A1" s="1" t="s">
        <v>408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'01.01.26'!H3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5.0</v>
      </c>
    </row>
    <row r="4">
      <c r="A4" s="6" t="s">
        <v>11</v>
      </c>
      <c r="B4" s="7">
        <f>'01.01.26'!H4</f>
        <v>6</v>
      </c>
      <c r="C4" s="7"/>
      <c r="D4" s="8">
        <f t="shared" si="1"/>
        <v>6</v>
      </c>
      <c r="E4" s="8">
        <f>IFERROR(VLOOKUP("HUMITA DOÑA FRESIA C/AJI DE GALLINA",J:K,2,FALSE),"0")</f>
        <v>4</v>
      </c>
      <c r="F4" s="12"/>
      <c r="G4" s="12"/>
      <c r="H4" s="8">
        <f t="shared" si="2"/>
        <v>2</v>
      </c>
      <c r="I4" s="7"/>
      <c r="J4" s="9" t="s">
        <v>12</v>
      </c>
      <c r="K4" s="10">
        <v>3.0</v>
      </c>
    </row>
    <row r="5">
      <c r="A5" s="6" t="s">
        <v>13</v>
      </c>
      <c r="B5" s="7">
        <f>'01.01.26'!H5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  <c r="J5" s="9" t="s">
        <v>85</v>
      </c>
      <c r="K5" s="10">
        <v>7.0</v>
      </c>
    </row>
    <row r="6">
      <c r="A6" s="6" t="s">
        <v>16</v>
      </c>
      <c r="B6" s="7">
        <f>'01.01.26'!H6</f>
        <v>19</v>
      </c>
      <c r="C6" s="7"/>
      <c r="D6" s="8">
        <f t="shared" si="1"/>
        <v>19</v>
      </c>
      <c r="E6" s="8">
        <f>IFERROR(VLOOKUP("SANGRECITA C/YUCA",J:K,2,FALSE),"0")</f>
        <v>6</v>
      </c>
      <c r="F6" s="12"/>
      <c r="G6" s="24"/>
      <c r="H6" s="8">
        <f t="shared" si="2"/>
        <v>13</v>
      </c>
      <c r="I6" s="11"/>
      <c r="J6" s="9" t="s">
        <v>20</v>
      </c>
      <c r="K6" s="10">
        <v>7.0</v>
      </c>
    </row>
    <row r="7">
      <c r="A7" s="6" t="s">
        <v>10</v>
      </c>
      <c r="B7" s="7">
        <f>'01.01.26'!H7</f>
        <v>1.5</v>
      </c>
      <c r="C7" s="11">
        <v>10.0</v>
      </c>
      <c r="D7" s="8">
        <f t="shared" si="1"/>
        <v>11.5</v>
      </c>
      <c r="E7" s="8">
        <f>IFERROR(VLOOKUP("HUMITA DOÑA FRESIA C/AJI DE GALLINA", J:K,2, FALSE)/2, 0) + IFERROR(VLOOKUP("AJI DE GALLINA",J:K,2, FALSE), 0)</f>
        <v>7</v>
      </c>
      <c r="F7" s="12"/>
      <c r="G7" s="12"/>
      <c r="H7" s="8">
        <f t="shared" si="2"/>
        <v>4.5</v>
      </c>
      <c r="I7" s="7"/>
      <c r="J7" s="9" t="s">
        <v>22</v>
      </c>
      <c r="K7" s="10">
        <v>3.0</v>
      </c>
    </row>
    <row r="8">
      <c r="A8" s="6" t="s">
        <v>19</v>
      </c>
      <c r="B8" s="7">
        <f>'01.01.26'!H8</f>
        <v>3</v>
      </c>
      <c r="C8" s="7"/>
      <c r="D8" s="8">
        <f t="shared" si="1"/>
        <v>3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2</v>
      </c>
      <c r="I8" s="7"/>
      <c r="J8" s="9" t="s">
        <v>24</v>
      </c>
      <c r="K8" s="10">
        <v>11.0</v>
      </c>
    </row>
    <row r="9">
      <c r="A9" s="6" t="s">
        <v>21</v>
      </c>
      <c r="B9" s="7">
        <f>'01.01.26'!H9</f>
        <v>0</v>
      </c>
      <c r="C9" s="11">
        <v>9.0</v>
      </c>
      <c r="D9" s="8">
        <f t="shared" si="1"/>
        <v>9</v>
      </c>
      <c r="E9" s="8">
        <f>IFERROR(VLOOKUP("1/2 PATITA EN FIAMBRE",J:K,2, FALSE)/2, 0) + IFERROR(VLOOKUP("PATITA EN FIAMBRE",J:K, 2, FALSE), 0)</f>
        <v>2</v>
      </c>
      <c r="F9" s="12"/>
      <c r="G9" s="12"/>
      <c r="H9" s="18">
        <f t="shared" si="2"/>
        <v>7</v>
      </c>
      <c r="I9" s="12"/>
      <c r="J9" s="9" t="s">
        <v>26</v>
      </c>
      <c r="K9" s="10">
        <v>13.0</v>
      </c>
    </row>
    <row r="10">
      <c r="A10" s="6" t="s">
        <v>23</v>
      </c>
      <c r="B10" s="7">
        <f>'01.01.26'!H10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  <c r="J10" s="9" t="s">
        <v>28</v>
      </c>
      <c r="K10" s="10">
        <v>1.0</v>
      </c>
    </row>
    <row r="11">
      <c r="A11" s="6" t="s">
        <v>25</v>
      </c>
      <c r="B11" s="7">
        <f>'01.01.26'!H11</f>
        <v>6</v>
      </c>
      <c r="C11" s="7"/>
      <c r="D11" s="8">
        <f t="shared" si="1"/>
        <v>6</v>
      </c>
      <c r="E11" s="18">
        <f>IFERROR(VLOOKUP("CARNE DE CERDO ADOBADA",J:K,2,FALSE),0)</f>
        <v>1</v>
      </c>
      <c r="F11" s="12"/>
      <c r="G11" s="12"/>
      <c r="H11" s="8">
        <f t="shared" si="2"/>
        <v>5</v>
      </c>
      <c r="I11" s="7"/>
      <c r="J11" s="9" t="s">
        <v>137</v>
      </c>
      <c r="K11" s="10">
        <v>1.0</v>
      </c>
    </row>
    <row r="12">
      <c r="A12" s="6" t="s">
        <v>27</v>
      </c>
      <c r="B12" s="7">
        <f>'01.01.26'!H12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32</v>
      </c>
      <c r="K12" s="10">
        <v>3.0</v>
      </c>
    </row>
    <row r="13">
      <c r="A13" s="6" t="s">
        <v>29</v>
      </c>
      <c r="B13" s="7">
        <f>'01.01.26'!H13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187</v>
      </c>
      <c r="K13" s="10">
        <v>3.0</v>
      </c>
    </row>
    <row r="14">
      <c r="A14" s="6" t="s">
        <v>31</v>
      </c>
      <c r="B14" s="7">
        <f>'01.01.26'!H14</f>
        <v>0</v>
      </c>
      <c r="C14" s="11">
        <v>3.0</v>
      </c>
      <c r="D14" s="19">
        <f t="shared" si="1"/>
        <v>3</v>
      </c>
      <c r="E14" s="8">
        <f t="shared" si="3"/>
        <v>0</v>
      </c>
      <c r="F14" s="20"/>
      <c r="G14" s="12"/>
      <c r="H14" s="8">
        <f t="shared" si="2"/>
        <v>3</v>
      </c>
      <c r="I14" s="7"/>
      <c r="J14" s="9" t="s">
        <v>89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5.0</v>
      </c>
    </row>
    <row r="16">
      <c r="A16" s="6" t="s">
        <v>35</v>
      </c>
      <c r="B16" s="7">
        <f>'01.01.26'!H16</f>
        <v>22</v>
      </c>
      <c r="C16" s="12"/>
      <c r="D16" s="25">
        <f t="shared" ref="D16:D24" si="4">B16+C16</f>
        <v>22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15</v>
      </c>
      <c r="I16" s="7"/>
      <c r="J16" s="9" t="s">
        <v>91</v>
      </c>
      <c r="K16" s="10">
        <v>1.0</v>
      </c>
    </row>
    <row r="17">
      <c r="A17" s="6" t="s">
        <v>37</v>
      </c>
      <c r="B17" s="7">
        <f>'01.01.26'!H17</f>
        <v>14</v>
      </c>
      <c r="C17" s="12"/>
      <c r="D17" s="19">
        <f t="shared" si="4"/>
        <v>14</v>
      </c>
      <c r="E17" s="25">
        <f>IFERROR(VLOOKUP("AJIACO DE CUY(1/2 CUY) C/ARROZ",J:K,2,FALSE),"0")</f>
        <v>3</v>
      </c>
      <c r="F17" s="20"/>
      <c r="G17" s="12"/>
      <c r="H17" s="8">
        <f t="shared" si="5"/>
        <v>11</v>
      </c>
      <c r="I17" s="7"/>
      <c r="J17" s="9" t="s">
        <v>113</v>
      </c>
      <c r="K17" s="10">
        <v>2.0</v>
      </c>
    </row>
    <row r="18">
      <c r="A18" s="6" t="s">
        <v>39</v>
      </c>
      <c r="B18" s="7">
        <f>'01.01.26'!H18</f>
        <v>5</v>
      </c>
      <c r="C18" s="24">
        <v>2.0</v>
      </c>
      <c r="D18" s="19">
        <f t="shared" si="4"/>
        <v>7</v>
      </c>
      <c r="E18" s="25">
        <f>IFERROR(VLOOKUP("ALBONDIGA CON ARROZ",J:K,2,FALSE),"0")</f>
        <v>7</v>
      </c>
      <c r="F18" s="20"/>
      <c r="G18" s="12"/>
      <c r="H18" s="8">
        <f t="shared" si="5"/>
        <v>0</v>
      </c>
      <c r="I18" s="7"/>
      <c r="J18" s="9" t="s">
        <v>40</v>
      </c>
      <c r="K18" s="10">
        <v>4.0</v>
      </c>
    </row>
    <row r="19">
      <c r="A19" s="6" t="s">
        <v>41</v>
      </c>
      <c r="B19" s="7">
        <f>'01.01.26'!H19</f>
        <v>0</v>
      </c>
      <c r="C19" s="12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  <c r="J19" s="9" t="s">
        <v>179</v>
      </c>
      <c r="K19" s="10">
        <v>4.0</v>
      </c>
    </row>
    <row r="20">
      <c r="A20" s="6" t="s">
        <v>43</v>
      </c>
      <c r="B20" s="7">
        <f>'01.01.26'!H20</f>
        <v>65</v>
      </c>
      <c r="C20" s="24">
        <v>11.0</v>
      </c>
      <c r="D20" s="19">
        <f t="shared" si="4"/>
        <v>76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41</v>
      </c>
      <c r="F20" s="20"/>
      <c r="G20" s="12"/>
      <c r="H20" s="8">
        <f t="shared" si="5"/>
        <v>35</v>
      </c>
      <c r="I20" s="7"/>
      <c r="J20" s="9" t="s">
        <v>170</v>
      </c>
      <c r="K20" s="10">
        <v>1.0</v>
      </c>
    </row>
    <row r="21">
      <c r="A21" s="6" t="s">
        <v>26</v>
      </c>
      <c r="B21" s="7" t="str">
        <f>'01.01.26'!H21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80</v>
      </c>
      <c r="K21" s="10">
        <v>3.0</v>
      </c>
    </row>
    <row r="22">
      <c r="A22" s="6" t="s">
        <v>46</v>
      </c>
      <c r="B22" s="7">
        <f>'01.01.26'!H22</f>
        <v>15</v>
      </c>
      <c r="C22" s="12"/>
      <c r="D22" s="19">
        <f t="shared" si="4"/>
        <v>15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20"/>
      <c r="G22" s="24">
        <v>6.0</v>
      </c>
      <c r="H22" s="8">
        <f t="shared" ref="H22:H24" si="6">D22-E22-F22-G22</f>
        <v>1</v>
      </c>
      <c r="I22" s="11" t="s">
        <v>409</v>
      </c>
      <c r="J22" s="9" t="s">
        <v>44</v>
      </c>
      <c r="K22" s="10">
        <v>1.0</v>
      </c>
    </row>
    <row r="23">
      <c r="A23" s="6" t="s">
        <v>49</v>
      </c>
      <c r="B23" s="7">
        <f>'01.01.26'!H23</f>
        <v>5</v>
      </c>
      <c r="C23" s="12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0</v>
      </c>
      <c r="I23" s="7"/>
      <c r="J23" s="9" t="s">
        <v>100</v>
      </c>
      <c r="K23" s="10">
        <v>1.0</v>
      </c>
    </row>
    <row r="24">
      <c r="A24" s="6" t="s">
        <v>51</v>
      </c>
      <c r="B24" s="7">
        <f>'01.01.26'!H24</f>
        <v>1</v>
      </c>
      <c r="C24" s="24">
        <v>6.0</v>
      </c>
      <c r="D24" s="19">
        <f t="shared" si="4"/>
        <v>7</v>
      </c>
      <c r="E24" s="25">
        <f>IFERROR(VLOOKUP("CORVINA GUISADA C/E CHOCLO",J:K,2,FALSE),"0")</f>
        <v>5</v>
      </c>
      <c r="F24" s="20"/>
      <c r="G24" s="24">
        <v>1.0</v>
      </c>
      <c r="H24" s="8">
        <f t="shared" si="6"/>
        <v>1</v>
      </c>
      <c r="I24" s="11" t="s">
        <v>410</v>
      </c>
      <c r="J24" s="9" t="s">
        <v>54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81</v>
      </c>
      <c r="K25" s="10">
        <v>3.0</v>
      </c>
    </row>
    <row r="26">
      <c r="A26" s="6" t="s">
        <v>55</v>
      </c>
      <c r="B26" s="7">
        <f>'01.01.26'!H26</f>
        <v>3</v>
      </c>
      <c r="C26" s="28">
        <v>5.0</v>
      </c>
      <c r="D26" s="19">
        <f t="shared" ref="D26:D38" si="7">B26+C26</f>
        <v>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4</v>
      </c>
      <c r="I26" s="7"/>
      <c r="J26" s="9" t="s">
        <v>59</v>
      </c>
      <c r="K26" s="10">
        <v>2.0</v>
      </c>
    </row>
    <row r="27">
      <c r="A27" s="6" t="s">
        <v>57</v>
      </c>
      <c r="B27" s="7">
        <f>'01.01.26'!H27</f>
        <v>5</v>
      </c>
      <c r="C27" s="28">
        <v>5.0</v>
      </c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/>
      <c r="H27" s="18">
        <f t="shared" si="8"/>
        <v>6</v>
      </c>
      <c r="I27" s="12"/>
      <c r="J27" s="9" t="s">
        <v>61</v>
      </c>
      <c r="K27" s="10">
        <v>2.0</v>
      </c>
    </row>
    <row r="28">
      <c r="A28" s="6" t="s">
        <v>58</v>
      </c>
      <c r="B28" s="7">
        <f>'01.01.26'!H28</f>
        <v>6</v>
      </c>
      <c r="C28" s="28">
        <v>5.0</v>
      </c>
      <c r="D28" s="19">
        <f t="shared" si="7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/>
      <c r="H28" s="18">
        <f t="shared" si="8"/>
        <v>7</v>
      </c>
      <c r="I28" s="24"/>
      <c r="J28" s="9" t="s">
        <v>63</v>
      </c>
      <c r="K28" s="10">
        <v>3.0</v>
      </c>
    </row>
    <row r="29">
      <c r="A29" s="6" t="s">
        <v>60</v>
      </c>
      <c r="B29" s="7">
        <f>'01.01.26'!H29</f>
        <v>2</v>
      </c>
      <c r="C29" s="28">
        <v>10.0</v>
      </c>
      <c r="D29" s="19">
        <f t="shared" si="7"/>
        <v>12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9</v>
      </c>
      <c r="I29" s="7"/>
      <c r="J29" s="9" t="s">
        <v>65</v>
      </c>
      <c r="K29" s="10">
        <v>5.0</v>
      </c>
    </row>
    <row r="30">
      <c r="A30" s="6" t="s">
        <v>62</v>
      </c>
      <c r="B30" s="7">
        <f>'01.01.26'!H30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135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249</v>
      </c>
      <c r="K31" s="10">
        <v>1.0</v>
      </c>
    </row>
    <row r="32">
      <c r="A32" s="6" t="s">
        <v>66</v>
      </c>
      <c r="B32" s="7">
        <f>'01.01.26'!H32</f>
        <v>9</v>
      </c>
      <c r="C32" s="32">
        <v>15.0</v>
      </c>
      <c r="D32" s="19">
        <f t="shared" si="7"/>
        <v>24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15</v>
      </c>
      <c r="I32" s="7"/>
      <c r="J32" s="9" t="s">
        <v>73</v>
      </c>
      <c r="K32" s="10">
        <v>6.0</v>
      </c>
    </row>
    <row r="33">
      <c r="A33" s="6" t="s">
        <v>68</v>
      </c>
      <c r="B33" s="7">
        <f>'01.01.26'!H33</f>
        <v>0</v>
      </c>
      <c r="C33" s="32">
        <v>2.0</v>
      </c>
      <c r="D33" s="19">
        <f t="shared" si="7"/>
        <v>2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1</v>
      </c>
      <c r="I33" s="7"/>
      <c r="J33" s="9" t="s">
        <v>75</v>
      </c>
      <c r="K33" s="10">
        <v>2.0</v>
      </c>
    </row>
    <row r="34">
      <c r="A34" s="6" t="s">
        <v>70</v>
      </c>
      <c r="B34" s="7">
        <f>'01.01.26'!H34</f>
        <v>4</v>
      </c>
      <c r="C34" s="32">
        <v>6.0</v>
      </c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  <c r="J34" s="9" t="s">
        <v>179</v>
      </c>
      <c r="K34" s="10">
        <v>1.0</v>
      </c>
    </row>
    <row r="35">
      <c r="A35" s="6" t="s">
        <v>72</v>
      </c>
      <c r="B35" s="7">
        <f>'01.01.26'!H35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126</v>
      </c>
      <c r="K35" s="10">
        <v>1.0</v>
      </c>
    </row>
    <row r="36">
      <c r="A36" s="6" t="s">
        <v>74</v>
      </c>
      <c r="B36" s="7">
        <f>'01.01.26'!H36</f>
        <v>4</v>
      </c>
      <c r="C36" s="32">
        <v>10.0</v>
      </c>
      <c r="D36" s="19">
        <f t="shared" si="7"/>
        <v>14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11</v>
      </c>
      <c r="I36" s="7"/>
      <c r="J36" s="9" t="s">
        <v>108</v>
      </c>
      <c r="K36" s="10">
        <v>1.0</v>
      </c>
    </row>
    <row r="37">
      <c r="A37" s="6" t="s">
        <v>76</v>
      </c>
      <c r="B37" s="7">
        <f>'01.01.26'!H37</f>
        <v>3</v>
      </c>
      <c r="C37" s="32">
        <v>10.0</v>
      </c>
      <c r="D37" s="19">
        <f t="shared" si="7"/>
        <v>13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7" s="20"/>
      <c r="G37" s="20"/>
      <c r="H37" s="19">
        <f t="shared" si="9"/>
        <v>10</v>
      </c>
      <c r="I37" s="7"/>
      <c r="J37" s="9" t="s">
        <v>56</v>
      </c>
      <c r="K37" s="10">
        <v>1.0</v>
      </c>
    </row>
    <row r="38">
      <c r="A38" s="38" t="s">
        <v>78</v>
      </c>
      <c r="B38" s="7">
        <f>'01.01.26'!H38</f>
        <v>6</v>
      </c>
      <c r="C38" s="35"/>
      <c r="D38" s="19">
        <f t="shared" si="7"/>
        <v>6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3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  <col customWidth="1" min="9" max="9" width="27.75"/>
    <col customWidth="1" min="10" max="10" width="26.5"/>
  </cols>
  <sheetData>
    <row r="1">
      <c r="A1" s="1" t="s">
        <v>411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'02.01.26'!H4</f>
        <v>2</v>
      </c>
      <c r="C4" s="11">
        <v>4.0</v>
      </c>
      <c r="D4" s="8">
        <f t="shared" si="1"/>
        <v>6</v>
      </c>
      <c r="E4" s="8">
        <f>IFERROR(VLOOKUP("HUMITA DOÑA FRESIA C/AJI DE GALLINA",J:K,2,FALSE),"0")</f>
        <v>1</v>
      </c>
      <c r="F4" s="12"/>
      <c r="G4" s="12"/>
      <c r="H4" s="8">
        <f t="shared" si="2"/>
        <v>5</v>
      </c>
      <c r="I4" s="7"/>
      <c r="J4" s="9" t="s">
        <v>10</v>
      </c>
      <c r="K4" s="10">
        <v>5.0</v>
      </c>
    </row>
    <row r="5">
      <c r="A5" s="6" t="s">
        <v>13</v>
      </c>
      <c r="B5" s="7">
        <f>'02.01.26'!H5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  <c r="J5" s="9" t="s">
        <v>12</v>
      </c>
      <c r="K5" s="10">
        <v>6.0</v>
      </c>
    </row>
    <row r="6">
      <c r="A6" s="6" t="s">
        <v>16</v>
      </c>
      <c r="B6" s="7">
        <f>'02.01.26'!H6</f>
        <v>13</v>
      </c>
      <c r="C6" s="11">
        <v>9.0</v>
      </c>
      <c r="D6" s="8">
        <f t="shared" si="1"/>
        <v>22</v>
      </c>
      <c r="E6" s="8">
        <f>IFERROR(VLOOKUP("SANGRECITA C/YUCA",J:K,2,FALSE),"0")</f>
        <v>10</v>
      </c>
      <c r="F6" s="12"/>
      <c r="G6" s="24">
        <v>2.0</v>
      </c>
      <c r="H6" s="8">
        <f t="shared" si="2"/>
        <v>10</v>
      </c>
      <c r="I6" s="11" t="s">
        <v>413</v>
      </c>
      <c r="J6" s="9" t="s">
        <v>14</v>
      </c>
      <c r="K6" s="10">
        <v>6.0</v>
      </c>
    </row>
    <row r="7">
      <c r="A7" s="6" t="s">
        <v>10</v>
      </c>
      <c r="B7" s="7">
        <f>'02.01.26'!H7</f>
        <v>4.5</v>
      </c>
      <c r="C7" s="11">
        <v>10.0</v>
      </c>
      <c r="D7" s="8">
        <f t="shared" si="1"/>
        <v>14.5</v>
      </c>
      <c r="E7" s="8">
        <f>IFERROR(VLOOKUP("HUMITA DOÑA FRESIA C/AJI DE GALLINA", J:K,2, FALSE)/2, 0) + IFERROR(VLOOKUP("AJI DE GALLINA",J:K,2, FALSE), 0)</f>
        <v>5.5</v>
      </c>
      <c r="F7" s="12"/>
      <c r="G7" s="12"/>
      <c r="H7" s="8">
        <f t="shared" si="2"/>
        <v>9</v>
      </c>
      <c r="I7" s="7"/>
      <c r="J7" s="9" t="s">
        <v>17</v>
      </c>
      <c r="K7" s="10">
        <v>4.0</v>
      </c>
    </row>
    <row r="8">
      <c r="A8" s="6" t="s">
        <v>19</v>
      </c>
      <c r="B8" s="7">
        <f>'02.01.26'!H8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1</v>
      </c>
      <c r="I8" s="7"/>
      <c r="J8" s="9" t="s">
        <v>18</v>
      </c>
      <c r="K8" s="10">
        <v>3.0</v>
      </c>
    </row>
    <row r="9">
      <c r="A9" s="6" t="s">
        <v>21</v>
      </c>
      <c r="B9" s="7">
        <f>'02.01.26'!H9</f>
        <v>7</v>
      </c>
      <c r="C9" s="11">
        <v>3.0</v>
      </c>
      <c r="D9" s="8">
        <f t="shared" si="1"/>
        <v>10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9</v>
      </c>
      <c r="I9" s="12"/>
      <c r="J9" s="9" t="s">
        <v>20</v>
      </c>
      <c r="K9" s="10">
        <v>7.0</v>
      </c>
    </row>
    <row r="10">
      <c r="A10" s="6" t="s">
        <v>23</v>
      </c>
      <c r="B10" s="7">
        <f>'02.01.26'!H10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  <c r="J10" s="9" t="s">
        <v>22</v>
      </c>
      <c r="K10" s="10">
        <v>3.0</v>
      </c>
    </row>
    <row r="11">
      <c r="A11" s="6" t="s">
        <v>25</v>
      </c>
      <c r="B11" s="7">
        <f>'02.01.26'!H11</f>
        <v>5</v>
      </c>
      <c r="C11" s="11">
        <v>7.0</v>
      </c>
      <c r="D11" s="8">
        <f t="shared" si="1"/>
        <v>12</v>
      </c>
      <c r="E11" s="18">
        <f>IFERROR(VLOOKUP("CARNE DE CERDO ADOBADA",J:K,2,FALSE),0)</f>
        <v>1</v>
      </c>
      <c r="F11" s="12"/>
      <c r="G11" s="12"/>
      <c r="H11" s="8">
        <f t="shared" si="2"/>
        <v>11</v>
      </c>
      <c r="I11" s="7"/>
      <c r="J11" s="9" t="s">
        <v>24</v>
      </c>
      <c r="K11" s="10">
        <v>11.0</v>
      </c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26</v>
      </c>
      <c r="K12" s="10">
        <v>10.0</v>
      </c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31</v>
      </c>
      <c r="K13" s="10">
        <v>1.0</v>
      </c>
    </row>
    <row r="14">
      <c r="A14" s="6" t="s">
        <v>31</v>
      </c>
      <c r="B14" s="7">
        <f>'02.01.26'!H14</f>
        <v>3</v>
      </c>
      <c r="C14" s="11">
        <v>1.0</v>
      </c>
      <c r="D14" s="19">
        <f t="shared" si="1"/>
        <v>4</v>
      </c>
      <c r="E14" s="8">
        <f t="shared" si="3"/>
        <v>1</v>
      </c>
      <c r="F14" s="20"/>
      <c r="G14" s="12"/>
      <c r="H14" s="8">
        <f t="shared" si="2"/>
        <v>3</v>
      </c>
      <c r="I14" s="7"/>
      <c r="J14" s="9" t="s">
        <v>28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3.0</v>
      </c>
    </row>
    <row r="16">
      <c r="A16" s="6" t="s">
        <v>35</v>
      </c>
      <c r="B16" s="7">
        <f>'02.01.26'!H16</f>
        <v>15</v>
      </c>
      <c r="C16" s="24">
        <v>5.0</v>
      </c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13</v>
      </c>
      <c r="I16" s="7"/>
      <c r="J16" s="9" t="s">
        <v>137</v>
      </c>
      <c r="K16" s="10">
        <v>1.0</v>
      </c>
    </row>
    <row r="17">
      <c r="A17" s="6" t="s">
        <v>37</v>
      </c>
      <c r="B17" s="7">
        <f>'02.01.26'!H17</f>
        <v>11</v>
      </c>
      <c r="C17" s="12"/>
      <c r="D17" s="19">
        <f t="shared" si="4"/>
        <v>11</v>
      </c>
      <c r="E17" s="25">
        <f>IFERROR(VLOOKUP("AJIACO DE CUY(1/2 CUY) C/ARROZ",J:K,2,FALSE),"0")</f>
        <v>6</v>
      </c>
      <c r="F17" s="20"/>
      <c r="G17" s="24">
        <v>1.0</v>
      </c>
      <c r="H17" s="8">
        <f t="shared" si="5"/>
        <v>4</v>
      </c>
      <c r="I17" s="11" t="s">
        <v>414</v>
      </c>
      <c r="J17" s="9" t="s">
        <v>32</v>
      </c>
      <c r="K17" s="10">
        <v>6.0</v>
      </c>
    </row>
    <row r="18">
      <c r="A18" s="6" t="s">
        <v>39</v>
      </c>
      <c r="B18" s="7">
        <f>'02.01.26'!H18</f>
        <v>0</v>
      </c>
      <c r="C18" s="24">
        <v>3.0</v>
      </c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  <c r="J18" s="9" t="s">
        <v>187</v>
      </c>
      <c r="K18" s="10">
        <v>5.0</v>
      </c>
    </row>
    <row r="19">
      <c r="A19" s="6" t="s">
        <v>41</v>
      </c>
      <c r="B19" s="7">
        <f>'02.01.26'!H19</f>
        <v>0</v>
      </c>
      <c r="C19" s="24">
        <v>15.0</v>
      </c>
      <c r="D19" s="19">
        <f t="shared" si="4"/>
        <v>15</v>
      </c>
      <c r="E19" s="25">
        <f>IFERROR(VLOOKUP("ARROZ C/PATO DESHUESADO", J:K, 2, FALSE)*2, 0)+IFERROR(VLOOKUP("ARROZ C/PATO",J:K,2,FALSE),"0")</f>
        <v>10</v>
      </c>
      <c r="F19" s="20"/>
      <c r="G19" s="24">
        <v>5.0</v>
      </c>
      <c r="H19" s="8">
        <f t="shared" si="5"/>
        <v>0</v>
      </c>
      <c r="I19" s="11" t="s">
        <v>415</v>
      </c>
      <c r="J19" s="9" t="s">
        <v>89</v>
      </c>
      <c r="K19" s="10">
        <v>2.0</v>
      </c>
    </row>
    <row r="20">
      <c r="A20" s="6" t="s">
        <v>43</v>
      </c>
      <c r="B20" s="7">
        <f>'02.01.26'!H20</f>
        <v>35</v>
      </c>
      <c r="C20" s="24">
        <v>40.0</v>
      </c>
      <c r="D20" s="19">
        <f t="shared" si="4"/>
        <v>75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33</v>
      </c>
      <c r="F20" s="20"/>
      <c r="G20" s="24">
        <v>18.0</v>
      </c>
      <c r="H20" s="8">
        <f t="shared" si="5"/>
        <v>24</v>
      </c>
      <c r="I20" s="11" t="s">
        <v>416</v>
      </c>
      <c r="J20" s="9" t="s">
        <v>144</v>
      </c>
      <c r="K20" s="10">
        <v>1.0</v>
      </c>
    </row>
    <row r="21">
      <c r="A21" s="6" t="s">
        <v>26</v>
      </c>
      <c r="B21" s="7" t="str">
        <f>'02.01.26'!H21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3.0</v>
      </c>
    </row>
    <row r="22">
      <c r="A22" s="6" t="s">
        <v>46</v>
      </c>
      <c r="B22" s="7">
        <f>'02.01.26'!H22</f>
        <v>1</v>
      </c>
      <c r="C22" s="24">
        <v>40.0</v>
      </c>
      <c r="D22" s="19">
        <f t="shared" si="4"/>
        <v>41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24">
        <v>13.0</v>
      </c>
      <c r="H22" s="8">
        <f t="shared" ref="H22:H24" si="6">D22-E22-F22-G22</f>
        <v>19</v>
      </c>
      <c r="I22" s="11" t="s">
        <v>417</v>
      </c>
      <c r="J22" s="9" t="s">
        <v>107</v>
      </c>
      <c r="K22" s="10">
        <v>1.0</v>
      </c>
    </row>
    <row r="23">
      <c r="A23" s="6" t="s">
        <v>49</v>
      </c>
      <c r="B23" s="7">
        <f>'02.01.26'!H23</f>
        <v>0</v>
      </c>
      <c r="C23" s="24">
        <v>6.0</v>
      </c>
      <c r="D23" s="19">
        <f t="shared" si="4"/>
        <v>6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24"/>
      <c r="H23" s="8">
        <f t="shared" si="6"/>
        <v>3</v>
      </c>
      <c r="I23" s="7"/>
      <c r="J23" s="9" t="s">
        <v>40</v>
      </c>
      <c r="K23" s="10">
        <v>7.0</v>
      </c>
    </row>
    <row r="24">
      <c r="A24" s="6" t="s">
        <v>51</v>
      </c>
      <c r="B24" s="7">
        <f>'02.01.26'!H24</f>
        <v>1</v>
      </c>
      <c r="C24" s="24">
        <v>5.0</v>
      </c>
      <c r="D24" s="19">
        <f t="shared" si="4"/>
        <v>6</v>
      </c>
      <c r="E24" s="25">
        <f>IFERROR(VLOOKUP("CORVINA GUISADA C/E CHOCLO",J:K,2,FALSE),"0")</f>
        <v>3</v>
      </c>
      <c r="F24" s="20"/>
      <c r="G24" s="12"/>
      <c r="H24" s="8">
        <f t="shared" si="6"/>
        <v>3</v>
      </c>
      <c r="I24" s="7"/>
      <c r="J24" s="9" t="s">
        <v>179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80</v>
      </c>
      <c r="K25" s="10">
        <v>3.0</v>
      </c>
    </row>
    <row r="26">
      <c r="A26" s="6" t="s">
        <v>55</v>
      </c>
      <c r="B26" s="7">
        <f>'02.01.26'!H26</f>
        <v>4</v>
      </c>
      <c r="C26" s="28">
        <v>10.0</v>
      </c>
      <c r="D26" s="19">
        <f t="shared" ref="D26:D38" si="7">B26+C26</f>
        <v>14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10</v>
      </c>
      <c r="F26" s="12"/>
      <c r="G26" s="12"/>
      <c r="H26" s="8">
        <f t="shared" ref="H26:H35" si="8">D26-E26-F26-G26</f>
        <v>4</v>
      </c>
      <c r="I26" s="7"/>
      <c r="J26" s="9" t="s">
        <v>44</v>
      </c>
      <c r="K26" s="10">
        <v>4.0</v>
      </c>
    </row>
    <row r="27">
      <c r="A27" s="6" t="s">
        <v>57</v>
      </c>
      <c r="B27" s="7">
        <f>'02.01.26'!H27</f>
        <v>6</v>
      </c>
      <c r="C27" s="28">
        <v>8.0</v>
      </c>
      <c r="D27" s="19">
        <f t="shared" si="7"/>
        <v>14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9</v>
      </c>
      <c r="F27" s="12"/>
      <c r="G27" s="24">
        <v>1.0</v>
      </c>
      <c r="H27" s="18">
        <f t="shared" si="8"/>
        <v>4</v>
      </c>
      <c r="I27" s="24" t="s">
        <v>418</v>
      </c>
      <c r="J27" s="9" t="s">
        <v>54</v>
      </c>
      <c r="K27" s="10">
        <v>10.0</v>
      </c>
    </row>
    <row r="28">
      <c r="A28" s="6" t="s">
        <v>58</v>
      </c>
      <c r="B28" s="7">
        <f>'02.01.26'!H28</f>
        <v>7</v>
      </c>
      <c r="C28" s="28">
        <v>5.0</v>
      </c>
      <c r="D28" s="19">
        <f t="shared" si="7"/>
        <v>12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8</v>
      </c>
      <c r="F28" s="12"/>
      <c r="G28" s="24"/>
      <c r="H28" s="18">
        <f t="shared" si="8"/>
        <v>4</v>
      </c>
      <c r="I28" s="24"/>
      <c r="J28" s="9" t="s">
        <v>81</v>
      </c>
      <c r="K28" s="10">
        <v>8.0</v>
      </c>
    </row>
    <row r="29">
      <c r="A29" s="6" t="s">
        <v>60</v>
      </c>
      <c r="B29" s="7">
        <f>'02.01.26'!H29</f>
        <v>9</v>
      </c>
      <c r="C29" s="28">
        <v>4.0</v>
      </c>
      <c r="D29" s="19">
        <f t="shared" si="7"/>
        <v>13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10</v>
      </c>
      <c r="I29" s="7"/>
      <c r="J29" s="9" t="s">
        <v>56</v>
      </c>
      <c r="K29" s="10">
        <v>1.0</v>
      </c>
    </row>
    <row r="30">
      <c r="A30" s="6" t="s">
        <v>62</v>
      </c>
      <c r="B30" s="7">
        <f>'02.01.26'!H30</f>
        <v>0</v>
      </c>
      <c r="C30" s="28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125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36</v>
      </c>
      <c r="K31" s="10">
        <v>1.0</v>
      </c>
    </row>
    <row r="32">
      <c r="A32" s="6" t="s">
        <v>66</v>
      </c>
      <c r="B32" s="7">
        <f>'02.01.26'!H32</f>
        <v>15</v>
      </c>
      <c r="C32" s="32">
        <v>5.0</v>
      </c>
      <c r="D32" s="19">
        <f t="shared" si="7"/>
        <v>20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17</v>
      </c>
      <c r="F32" s="12"/>
      <c r="G32" s="12"/>
      <c r="H32" s="8">
        <f t="shared" si="8"/>
        <v>3</v>
      </c>
      <c r="I32" s="7"/>
      <c r="J32" s="9" t="s">
        <v>155</v>
      </c>
      <c r="K32" s="10">
        <v>1.0</v>
      </c>
    </row>
    <row r="33">
      <c r="A33" s="6" t="s">
        <v>68</v>
      </c>
      <c r="B33" s="7">
        <f>'02.01.26'!H33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  <c r="J33" s="9" t="s">
        <v>133</v>
      </c>
      <c r="K33" s="10">
        <v>5.0</v>
      </c>
    </row>
    <row r="34">
      <c r="A34" s="6" t="s">
        <v>70</v>
      </c>
      <c r="B34" s="7">
        <f>'02.01.26'!H34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  <c r="J34" s="9" t="s">
        <v>59</v>
      </c>
      <c r="K34" s="10">
        <v>1.0</v>
      </c>
    </row>
    <row r="35">
      <c r="A35" s="6" t="s">
        <v>72</v>
      </c>
      <c r="B35" s="7">
        <f>'02.01.26'!H35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61</v>
      </c>
      <c r="K35" s="10">
        <v>5.0</v>
      </c>
    </row>
    <row r="36">
      <c r="A36" s="6" t="s">
        <v>74</v>
      </c>
      <c r="B36" s="7">
        <f>'02.01.26'!H36</f>
        <v>11</v>
      </c>
      <c r="C36" s="32">
        <v>5.0</v>
      </c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12</v>
      </c>
      <c r="F36" s="20"/>
      <c r="G36" s="20"/>
      <c r="H36" s="19">
        <f t="shared" ref="H36:H38" si="9">D36-$E$36-F36-G36</f>
        <v>4</v>
      </c>
      <c r="I36" s="7"/>
      <c r="J36" s="9" t="s">
        <v>63</v>
      </c>
      <c r="K36" s="10">
        <v>1.0</v>
      </c>
    </row>
    <row r="37">
      <c r="A37" s="6" t="s">
        <v>76</v>
      </c>
      <c r="B37" s="7">
        <f>'02.01.26'!H37</f>
        <v>10</v>
      </c>
      <c r="C37" s="32">
        <v>5.0</v>
      </c>
      <c r="D37" s="19">
        <f t="shared" si="7"/>
        <v>15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6</v>
      </c>
      <c r="F37" s="20"/>
      <c r="G37" s="20"/>
      <c r="H37" s="19">
        <f t="shared" si="9"/>
        <v>3</v>
      </c>
      <c r="I37" s="7"/>
      <c r="J37" s="9" t="s">
        <v>65</v>
      </c>
      <c r="K37" s="10">
        <v>3.0</v>
      </c>
    </row>
    <row r="38">
      <c r="A38" s="38" t="s">
        <v>78</v>
      </c>
      <c r="B38" s="7">
        <f>'02.01.26'!H38</f>
        <v>3</v>
      </c>
      <c r="C38" s="32">
        <v>10.0</v>
      </c>
      <c r="D38" s="19">
        <f t="shared" si="7"/>
        <v>13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</v>
      </c>
      <c r="I38" s="7"/>
      <c r="J38" s="9" t="s">
        <v>257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135</v>
      </c>
      <c r="K39" s="10">
        <v>2.0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322</v>
      </c>
      <c r="K40" s="10">
        <v>1.0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73</v>
      </c>
      <c r="K41" s="10">
        <v>10.0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75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104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100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4.75"/>
  </cols>
  <sheetData>
    <row r="1">
      <c r="A1" s="1" t="s">
        <v>419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'03.01.26'!H3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'03.01.26'!H4</f>
        <v>5</v>
      </c>
      <c r="C4" s="11">
        <v>4.0</v>
      </c>
      <c r="D4" s="8">
        <f t="shared" si="1"/>
        <v>9</v>
      </c>
      <c r="E4" s="8">
        <f>IFERROR(VLOOKUP("HUMITA DOÑA FRESIA C/AJI DE GALLINA",J:K,2,FALSE),"0")</f>
        <v>8</v>
      </c>
      <c r="F4" s="12"/>
      <c r="G4" s="12"/>
      <c r="H4" s="8">
        <f t="shared" si="2"/>
        <v>1</v>
      </c>
      <c r="I4" s="7"/>
      <c r="J4" s="9" t="s">
        <v>10</v>
      </c>
      <c r="K4" s="10">
        <v>6.0</v>
      </c>
    </row>
    <row r="5">
      <c r="A5" s="6" t="s">
        <v>13</v>
      </c>
      <c r="B5" s="7">
        <f>'03.01.26'!H5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  <c r="J5" s="9" t="s">
        <v>12</v>
      </c>
      <c r="K5" s="10">
        <v>13.0</v>
      </c>
    </row>
    <row r="6">
      <c r="A6" s="6" t="s">
        <v>16</v>
      </c>
      <c r="B6" s="7">
        <f>'03.01.26'!H6</f>
        <v>10</v>
      </c>
      <c r="C6" s="11">
        <v>12.0</v>
      </c>
      <c r="D6" s="8">
        <f t="shared" si="1"/>
        <v>22</v>
      </c>
      <c r="E6" s="8">
        <f>IFERROR(VLOOKUP("SANGRECITA C/YUCA",J:K,2,FALSE),"0")</f>
        <v>22</v>
      </c>
      <c r="F6" s="12"/>
      <c r="G6" s="12"/>
      <c r="H6" s="8">
        <f t="shared" si="2"/>
        <v>0</v>
      </c>
      <c r="I6" s="7"/>
      <c r="J6" s="9" t="s">
        <v>85</v>
      </c>
      <c r="K6" s="10">
        <v>5.0</v>
      </c>
    </row>
    <row r="7">
      <c r="A7" s="6" t="s">
        <v>10</v>
      </c>
      <c r="B7" s="7">
        <f>'03.01.26'!H7</f>
        <v>9</v>
      </c>
      <c r="C7" s="11">
        <v>3.0</v>
      </c>
      <c r="D7" s="8">
        <f t="shared" si="1"/>
        <v>12</v>
      </c>
      <c r="E7" s="8">
        <f>IFERROR(VLOOKUP("HUMITA DOÑA FRESIA C/AJI DE GALLINA", J:K,2, FALSE)/2, 0) + IFERROR(VLOOKUP("AJI DE GALLINA",J:K,2, FALSE), 0)</f>
        <v>10</v>
      </c>
      <c r="F7" s="12"/>
      <c r="G7" s="24">
        <v>2.0</v>
      </c>
      <c r="H7" s="8">
        <f t="shared" si="2"/>
        <v>0</v>
      </c>
      <c r="I7" s="11" t="s">
        <v>420</v>
      </c>
      <c r="J7" s="9" t="s">
        <v>14</v>
      </c>
      <c r="K7" s="10">
        <v>4.0</v>
      </c>
    </row>
    <row r="8">
      <c r="A8" s="6" t="s">
        <v>19</v>
      </c>
      <c r="B8" s="7">
        <f>'03.01.26'!H8</f>
        <v>1</v>
      </c>
      <c r="C8" s="11">
        <v>4.0</v>
      </c>
      <c r="D8" s="8">
        <f t="shared" si="1"/>
        <v>5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2</v>
      </c>
      <c r="I8" s="7"/>
      <c r="J8" s="9" t="s">
        <v>17</v>
      </c>
      <c r="K8" s="10">
        <v>3.0</v>
      </c>
    </row>
    <row r="9">
      <c r="A9" s="6" t="s">
        <v>21</v>
      </c>
      <c r="B9" s="7">
        <f>'03.01.26'!H9</f>
        <v>9</v>
      </c>
      <c r="C9" s="11">
        <v>3.0</v>
      </c>
      <c r="D9" s="8">
        <f t="shared" si="1"/>
        <v>12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8</v>
      </c>
      <c r="I9" s="12"/>
      <c r="J9" s="9" t="s">
        <v>18</v>
      </c>
      <c r="K9" s="10">
        <v>5.0</v>
      </c>
    </row>
    <row r="10">
      <c r="A10" s="6" t="s">
        <v>23</v>
      </c>
      <c r="B10" s="7">
        <f>'03.01.26'!H10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  <c r="J10" s="9" t="s">
        <v>20</v>
      </c>
      <c r="K10" s="10">
        <v>21.0</v>
      </c>
    </row>
    <row r="11">
      <c r="A11" s="6" t="s">
        <v>25</v>
      </c>
      <c r="B11" s="7">
        <f>'03.01.26'!H11</f>
        <v>11</v>
      </c>
      <c r="C11" s="11">
        <v>5.0</v>
      </c>
      <c r="D11" s="8">
        <f t="shared" si="1"/>
        <v>16</v>
      </c>
      <c r="E11" s="18">
        <f>IFERROR(VLOOKUP("CARNE DE CERDO ADOBADA",J:K,2,FALSE),0)</f>
        <v>6</v>
      </c>
      <c r="F11" s="12"/>
      <c r="G11" s="12"/>
      <c r="H11" s="8">
        <f t="shared" si="2"/>
        <v>10</v>
      </c>
      <c r="I11" s="7"/>
      <c r="J11" s="9" t="s">
        <v>22</v>
      </c>
      <c r="K11" s="10">
        <v>7.0</v>
      </c>
    </row>
    <row r="12">
      <c r="A12" s="6" t="s">
        <v>27</v>
      </c>
      <c r="B12" s="7">
        <f>'03.01.26'!H12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24</v>
      </c>
      <c r="K12" s="10">
        <v>20.0</v>
      </c>
    </row>
    <row r="13">
      <c r="A13" s="6" t="s">
        <v>29</v>
      </c>
      <c r="B13" s="7">
        <f>'03.01.26'!H13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26</v>
      </c>
      <c r="K13" s="10">
        <v>21.0</v>
      </c>
    </row>
    <row r="14">
      <c r="A14" s="6" t="s">
        <v>31</v>
      </c>
      <c r="B14" s="7">
        <f>'03.01.26'!H14</f>
        <v>3</v>
      </c>
      <c r="C14" s="11">
        <v>1.0</v>
      </c>
      <c r="D14" s="19">
        <f t="shared" si="1"/>
        <v>4</v>
      </c>
      <c r="E14" s="8">
        <f t="shared" si="3"/>
        <v>2</v>
      </c>
      <c r="F14" s="20"/>
      <c r="G14" s="12"/>
      <c r="H14" s="8">
        <f t="shared" si="2"/>
        <v>2</v>
      </c>
      <c r="I14" s="7"/>
      <c r="J14" s="9" t="s">
        <v>31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28</v>
      </c>
      <c r="K15" s="10">
        <v>6.0</v>
      </c>
    </row>
    <row r="16">
      <c r="A16" s="6" t="s">
        <v>35</v>
      </c>
      <c r="B16" s="7">
        <f>'03.01.26'!H16</f>
        <v>13</v>
      </c>
      <c r="C16" s="24">
        <v>14.0</v>
      </c>
      <c r="D16" s="25">
        <f t="shared" ref="D16:D24" si="4">B16+C16</f>
        <v>27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21</v>
      </c>
      <c r="F16" s="20"/>
      <c r="G16" s="12"/>
      <c r="H16" s="8">
        <f t="shared" ref="H16:H20" si="5">D16-E16-F16-G16</f>
        <v>6</v>
      </c>
      <c r="I16" s="7"/>
      <c r="J16" s="9" t="s">
        <v>108</v>
      </c>
      <c r="K16" s="10">
        <v>4.0</v>
      </c>
    </row>
    <row r="17">
      <c r="A17" s="6" t="s">
        <v>37</v>
      </c>
      <c r="B17" s="7">
        <f>'03.01.26'!H17</f>
        <v>4</v>
      </c>
      <c r="C17" s="24">
        <v>9.0</v>
      </c>
      <c r="D17" s="19">
        <f t="shared" si="4"/>
        <v>13</v>
      </c>
      <c r="E17" s="25">
        <f>IFERROR(VLOOKUP("AJIACO DE CUY(1/2 CUY) C/ARROZ",J:K,2,FALSE),"0")</f>
        <v>13</v>
      </c>
      <c r="F17" s="20"/>
      <c r="G17" s="12"/>
      <c r="H17" s="8">
        <f t="shared" si="5"/>
        <v>0</v>
      </c>
      <c r="I17" s="7"/>
      <c r="J17" s="9" t="s">
        <v>137</v>
      </c>
      <c r="K17" s="10">
        <v>7.0</v>
      </c>
    </row>
    <row r="18">
      <c r="A18" s="6" t="s">
        <v>39</v>
      </c>
      <c r="B18" s="7">
        <f>'03.01.26'!H18</f>
        <v>3</v>
      </c>
      <c r="C18" s="24">
        <v>6.0</v>
      </c>
      <c r="D18" s="19">
        <f t="shared" si="4"/>
        <v>9</v>
      </c>
      <c r="E18" s="25">
        <f>IFERROR(VLOOKUP("ALBONDIGA CON ARROZ",J:K,2,FALSE),"0")</f>
        <v>5</v>
      </c>
      <c r="F18" s="20"/>
      <c r="G18" s="12"/>
      <c r="H18" s="8">
        <f t="shared" si="5"/>
        <v>4</v>
      </c>
      <c r="I18" s="7"/>
      <c r="J18" s="9" t="s">
        <v>32</v>
      </c>
      <c r="K18" s="10">
        <v>15.0</v>
      </c>
    </row>
    <row r="19">
      <c r="A19" s="6" t="s">
        <v>41</v>
      </c>
      <c r="B19" s="7">
        <f>'03.01.26'!H19</f>
        <v>0</v>
      </c>
      <c r="C19" s="24">
        <v>15.0</v>
      </c>
      <c r="D19" s="19">
        <f t="shared" si="4"/>
        <v>15</v>
      </c>
      <c r="E19" s="25">
        <f>IFERROR(VLOOKUP("ARROZ C/PATO DESHUESADO", J:K, 2, FALSE)*2, 0)+IFERROR(VLOOKUP("ARROZ C/PATO",J:K,2,FALSE),"0")</f>
        <v>13</v>
      </c>
      <c r="F19" s="20"/>
      <c r="G19" s="24">
        <v>2.0</v>
      </c>
      <c r="H19" s="8">
        <f t="shared" si="5"/>
        <v>0</v>
      </c>
      <c r="I19" s="11" t="s">
        <v>421</v>
      </c>
      <c r="J19" s="9" t="s">
        <v>187</v>
      </c>
      <c r="K19" s="10">
        <v>3.0</v>
      </c>
    </row>
    <row r="20">
      <c r="A20" s="6" t="s">
        <v>43</v>
      </c>
      <c r="B20" s="7">
        <f>'03.01.26'!H20</f>
        <v>24</v>
      </c>
      <c r="C20" s="24">
        <v>80.0</v>
      </c>
      <c r="D20" s="19">
        <f t="shared" si="4"/>
        <v>104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84</v>
      </c>
      <c r="F20" s="20"/>
      <c r="G20" s="24">
        <v>6.0</v>
      </c>
      <c r="H20" s="8">
        <f t="shared" si="5"/>
        <v>14</v>
      </c>
      <c r="I20" s="11" t="s">
        <v>422</v>
      </c>
      <c r="J20" s="9" t="s">
        <v>89</v>
      </c>
      <c r="K20" s="10">
        <v>2.0</v>
      </c>
    </row>
    <row r="21">
      <c r="A21" s="6" t="s">
        <v>26</v>
      </c>
      <c r="B21" s="7" t="str">
        <f>'03.01.26'!H21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8.0</v>
      </c>
    </row>
    <row r="22">
      <c r="A22" s="6" t="s">
        <v>46</v>
      </c>
      <c r="B22" s="7">
        <f>'03.01.26'!H22</f>
        <v>19</v>
      </c>
      <c r="C22" s="24">
        <v>30.0</v>
      </c>
      <c r="D22" s="19">
        <f t="shared" si="4"/>
        <v>49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32</v>
      </c>
      <c r="F22" s="20"/>
      <c r="G22" s="24">
        <v>6.0</v>
      </c>
      <c r="H22" s="8">
        <f t="shared" ref="H22:H24" si="6">D22-E22-F22-G22</f>
        <v>11</v>
      </c>
      <c r="I22" s="11" t="s">
        <v>423</v>
      </c>
      <c r="J22" s="9" t="s">
        <v>91</v>
      </c>
      <c r="K22" s="10">
        <v>2.0</v>
      </c>
    </row>
    <row r="23">
      <c r="A23" s="6" t="s">
        <v>49</v>
      </c>
      <c r="B23" s="7">
        <f>'03.01.26'!H23</f>
        <v>3</v>
      </c>
      <c r="C23" s="24">
        <v>6.0</v>
      </c>
      <c r="D23" s="19">
        <f t="shared" si="4"/>
        <v>9</v>
      </c>
      <c r="E23" s="25">
        <f>IFERROR(VLOOKUP("PEPIAN DE PAVO",J:K,2,FALSE),"0")+IFERROR(VLOOKUP("PRESA DE PAVA",J:K,2,FALSE),0)+IFERROR(VLOOKUP("SANDWICH DE PAVO",J:K,2,FALSE),0)</f>
        <v>6</v>
      </c>
      <c r="F23" s="20"/>
      <c r="G23" s="24">
        <v>3.0</v>
      </c>
      <c r="H23" s="8">
        <f t="shared" si="6"/>
        <v>0</v>
      </c>
      <c r="I23" s="11" t="s">
        <v>424</v>
      </c>
      <c r="J23" s="9" t="s">
        <v>92</v>
      </c>
      <c r="K23" s="10">
        <v>2.0</v>
      </c>
    </row>
    <row r="24">
      <c r="A24" s="6" t="s">
        <v>51</v>
      </c>
      <c r="B24" s="7">
        <f>'03.01.26'!H24</f>
        <v>3</v>
      </c>
      <c r="C24" s="24">
        <v>5.0</v>
      </c>
      <c r="D24" s="19">
        <f t="shared" si="4"/>
        <v>8</v>
      </c>
      <c r="E24" s="25">
        <f>IFERROR(VLOOKUP("CORVINA GUISADA C/E CHOCLO",J:K,2,FALSE),"0")</f>
        <v>8</v>
      </c>
      <c r="F24" s="20"/>
      <c r="G24" s="12"/>
      <c r="H24" s="8">
        <f t="shared" si="6"/>
        <v>0</v>
      </c>
      <c r="I24" s="7"/>
      <c r="J24" s="9" t="s">
        <v>176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107</v>
      </c>
      <c r="K25" s="10">
        <v>1.0</v>
      </c>
    </row>
    <row r="26">
      <c r="A26" s="6" t="s">
        <v>55</v>
      </c>
      <c r="B26" s="7">
        <f>'03.01.26'!H26</f>
        <v>4</v>
      </c>
      <c r="C26" s="28">
        <v>19.0</v>
      </c>
      <c r="D26" s="19">
        <f t="shared" ref="D26:D38" si="7">B26+C26</f>
        <v>23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23</v>
      </c>
      <c r="F26" s="12"/>
      <c r="G26" s="12"/>
      <c r="H26" s="8">
        <f t="shared" ref="H26:H35" si="8">D26-E26-F26-G26</f>
        <v>0</v>
      </c>
      <c r="I26" s="7"/>
      <c r="J26" s="9" t="s">
        <v>113</v>
      </c>
      <c r="K26" s="10">
        <v>3.0</v>
      </c>
    </row>
    <row r="27">
      <c r="A27" s="6" t="s">
        <v>57</v>
      </c>
      <c r="B27" s="7">
        <f>'03.01.26'!H27</f>
        <v>4</v>
      </c>
      <c r="C27" s="28">
        <v>15.0</v>
      </c>
      <c r="D27" s="19">
        <f t="shared" si="7"/>
        <v>19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18</v>
      </c>
      <c r="F27" s="12"/>
      <c r="G27" s="24"/>
      <c r="H27" s="18">
        <f t="shared" si="8"/>
        <v>1</v>
      </c>
      <c r="I27" s="12"/>
      <c r="J27" s="9" t="s">
        <v>126</v>
      </c>
      <c r="K27" s="10">
        <v>2.0</v>
      </c>
    </row>
    <row r="28">
      <c r="A28" s="6" t="s">
        <v>58</v>
      </c>
      <c r="B28" s="7">
        <f>'03.01.26'!H28</f>
        <v>4</v>
      </c>
      <c r="C28" s="28">
        <v>6.0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9</v>
      </c>
      <c r="F28" s="12"/>
      <c r="G28" s="24"/>
      <c r="H28" s="18">
        <f t="shared" si="8"/>
        <v>1</v>
      </c>
      <c r="I28" s="24"/>
      <c r="J28" s="9" t="s">
        <v>219</v>
      </c>
      <c r="K28" s="10">
        <v>1.0</v>
      </c>
    </row>
    <row r="29">
      <c r="A29" s="6" t="s">
        <v>60</v>
      </c>
      <c r="B29" s="7">
        <f>'03.01.26'!H29</f>
        <v>10</v>
      </c>
      <c r="C29" s="28"/>
      <c r="D29" s="19">
        <f t="shared" si="7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24">
        <v>3.0</v>
      </c>
      <c r="H29" s="8">
        <f t="shared" si="8"/>
        <v>0</v>
      </c>
      <c r="I29" s="11" t="s">
        <v>425</v>
      </c>
      <c r="J29" s="9" t="s">
        <v>191</v>
      </c>
      <c r="K29" s="10">
        <v>1.0</v>
      </c>
    </row>
    <row r="30">
      <c r="A30" s="6" t="s">
        <v>62</v>
      </c>
      <c r="B30" s="7">
        <f>'03.01.26'!H30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40</v>
      </c>
      <c r="K30" s="10">
        <v>14.0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155</v>
      </c>
      <c r="K31" s="10">
        <v>1.0</v>
      </c>
    </row>
    <row r="32">
      <c r="A32" s="6" t="s">
        <v>66</v>
      </c>
      <c r="B32" s="7">
        <f>'03.01.26'!H32</f>
        <v>3</v>
      </c>
      <c r="C32" s="32">
        <v>40.0</v>
      </c>
      <c r="D32" s="19">
        <f t="shared" si="7"/>
        <v>43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36</v>
      </c>
      <c r="F32" s="12"/>
      <c r="G32" s="24">
        <v>1.0</v>
      </c>
      <c r="H32" s="8">
        <f t="shared" si="8"/>
        <v>6</v>
      </c>
      <c r="I32" s="11" t="s">
        <v>426</v>
      </c>
      <c r="J32" s="9" t="s">
        <v>179</v>
      </c>
      <c r="K32" s="10">
        <v>8.0</v>
      </c>
    </row>
    <row r="33">
      <c r="A33" s="6" t="s">
        <v>68</v>
      </c>
      <c r="B33" s="7">
        <f>'03.01.26'!H33</f>
        <v>1</v>
      </c>
      <c r="C33" s="32">
        <v>5.0</v>
      </c>
      <c r="D33" s="19">
        <f t="shared" si="7"/>
        <v>6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4</v>
      </c>
      <c r="I33" s="7"/>
      <c r="J33" s="9" t="s">
        <v>170</v>
      </c>
      <c r="K33" s="10">
        <v>3.0</v>
      </c>
    </row>
    <row r="34">
      <c r="A34" s="6" t="s">
        <v>70</v>
      </c>
      <c r="B34" s="7">
        <f>'03.01.26'!H34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  <c r="J34" s="9" t="s">
        <v>80</v>
      </c>
      <c r="K34" s="10">
        <v>4.0</v>
      </c>
    </row>
    <row r="35">
      <c r="A35" s="6" t="s">
        <v>72</v>
      </c>
      <c r="B35" s="7">
        <f>'03.01.26'!H35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44</v>
      </c>
      <c r="K35" s="10">
        <v>15.0</v>
      </c>
    </row>
    <row r="36">
      <c r="A36" s="6" t="s">
        <v>74</v>
      </c>
      <c r="B36" s="7">
        <f>'03.01.26'!H36</f>
        <v>4</v>
      </c>
      <c r="C36" s="32">
        <v>14.0</v>
      </c>
      <c r="D36" s="19">
        <f t="shared" si="7"/>
        <v>18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9</v>
      </c>
      <c r="F36" s="20"/>
      <c r="G36" s="20"/>
      <c r="H36" s="19">
        <f t="shared" ref="H36:H38" si="9">D36-$E$36-F36-G36</f>
        <v>9</v>
      </c>
      <c r="I36" s="7"/>
      <c r="J36" s="9" t="s">
        <v>100</v>
      </c>
      <c r="K36" s="10">
        <v>7.0</v>
      </c>
    </row>
    <row r="37">
      <c r="A37" s="6" t="s">
        <v>76</v>
      </c>
      <c r="B37" s="7">
        <f>'03.01.26'!H37</f>
        <v>3</v>
      </c>
      <c r="C37" s="32">
        <v>10.0</v>
      </c>
      <c r="D37" s="19">
        <f t="shared" si="7"/>
        <v>13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</v>
      </c>
      <c r="F37" s="20"/>
      <c r="G37" s="20"/>
      <c r="H37" s="19">
        <f t="shared" si="9"/>
        <v>4</v>
      </c>
      <c r="I37" s="7"/>
      <c r="J37" s="9" t="s">
        <v>139</v>
      </c>
      <c r="K37" s="10">
        <v>2.0</v>
      </c>
    </row>
    <row r="38">
      <c r="A38" s="38" t="s">
        <v>78</v>
      </c>
      <c r="B38" s="7">
        <f>'03.01.26'!H38</f>
        <v>1</v>
      </c>
      <c r="C38" s="32">
        <v>19.0</v>
      </c>
      <c r="D38" s="19">
        <f t="shared" si="7"/>
        <v>20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7</v>
      </c>
      <c r="F38" s="20"/>
      <c r="G38" s="20"/>
      <c r="H38" s="19">
        <f t="shared" si="9"/>
        <v>11</v>
      </c>
      <c r="I38" s="7"/>
      <c r="J38" s="9" t="s">
        <v>54</v>
      </c>
      <c r="K38" s="10">
        <v>17.0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81</v>
      </c>
      <c r="K39" s="10">
        <v>6.0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56</v>
      </c>
      <c r="K40" s="10">
        <v>3.0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125</v>
      </c>
      <c r="K41" s="10">
        <v>1.0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147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427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133</v>
      </c>
      <c r="K44" s="10">
        <v>12.0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59</v>
      </c>
      <c r="K45" s="10">
        <v>4.0</v>
      </c>
    </row>
    <row r="46">
      <c r="J46" s="9" t="s">
        <v>61</v>
      </c>
      <c r="K46" s="10">
        <v>8.0</v>
      </c>
    </row>
    <row r="47">
      <c r="J47" s="9" t="s">
        <v>63</v>
      </c>
      <c r="K47" s="10">
        <v>9.0</v>
      </c>
    </row>
    <row r="48">
      <c r="J48" s="9" t="s">
        <v>65</v>
      </c>
      <c r="K48" s="10">
        <v>6.0</v>
      </c>
    </row>
    <row r="49">
      <c r="J49" s="9" t="s">
        <v>67</v>
      </c>
      <c r="K49" s="10">
        <v>2.0</v>
      </c>
    </row>
    <row r="50">
      <c r="J50" s="9" t="s">
        <v>135</v>
      </c>
      <c r="K50" s="10">
        <v>3.0</v>
      </c>
    </row>
    <row r="51">
      <c r="J51" s="9" t="s">
        <v>323</v>
      </c>
      <c r="K51" s="10">
        <v>1.0</v>
      </c>
    </row>
    <row r="52">
      <c r="J52" s="9" t="s">
        <v>341</v>
      </c>
      <c r="K52" s="10">
        <v>1.0</v>
      </c>
    </row>
    <row r="53">
      <c r="J53" s="9" t="s">
        <v>73</v>
      </c>
      <c r="K53" s="10">
        <v>22.0</v>
      </c>
    </row>
    <row r="54">
      <c r="J54" s="9" t="s">
        <v>75</v>
      </c>
      <c r="K54" s="10">
        <v>11.0</v>
      </c>
    </row>
    <row r="55">
      <c r="J55" s="9" t="s">
        <v>77</v>
      </c>
      <c r="K55" s="10">
        <v>2.0</v>
      </c>
    </row>
    <row r="56">
      <c r="J56" s="9" t="s">
        <v>104</v>
      </c>
      <c r="K56" s="10">
        <v>3.0</v>
      </c>
    </row>
    <row r="57">
      <c r="J57" s="9" t="s">
        <v>428</v>
      </c>
      <c r="K57" s="10">
        <v>1.0</v>
      </c>
    </row>
  </sheetData>
  <mergeCells count="1">
    <mergeCell ref="A1:I1"/>
  </mergeCells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41.25"/>
  </cols>
  <sheetData>
    <row r="1">
      <c r="A1" s="1" t="s">
        <v>429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46027.0</v>
      </c>
    </row>
    <row r="3">
      <c r="A3" s="6" t="s">
        <v>9</v>
      </c>
      <c r="B3" s="7">
        <f>'04.01.26'!H3</f>
        <v>0</v>
      </c>
      <c r="C3" s="7"/>
      <c r="D3" s="8">
        <f t="shared" ref="D3:D13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3" si="2">D3-E3-F3-G3</f>
        <v>0</v>
      </c>
      <c r="I3" s="11"/>
      <c r="J3" s="9" t="s">
        <v>10</v>
      </c>
      <c r="K3" s="10">
        <v>5.0</v>
      </c>
    </row>
    <row r="4">
      <c r="A4" s="6" t="s">
        <v>11</v>
      </c>
      <c r="B4" s="7">
        <f>'04.01.26'!H4</f>
        <v>1</v>
      </c>
      <c r="C4" s="11">
        <v>9.0</v>
      </c>
      <c r="D4" s="8">
        <f t="shared" si="1"/>
        <v>10</v>
      </c>
      <c r="E4" s="8">
        <f>IFERROR(VLOOKUP("HUMITA DOÑA FRESIA C/AJI DE GALLINA",J:K,2,FALSE),"0")</f>
        <v>4</v>
      </c>
      <c r="F4" s="12"/>
      <c r="G4" s="12"/>
      <c r="H4" s="8">
        <f t="shared" si="2"/>
        <v>6</v>
      </c>
      <c r="I4" s="7"/>
      <c r="J4" s="9" t="s">
        <v>12</v>
      </c>
      <c r="K4" s="10">
        <v>2.0</v>
      </c>
    </row>
    <row r="5">
      <c r="A5" s="6" t="s">
        <v>13</v>
      </c>
      <c r="B5" s="7">
        <f>'04.01.26'!H5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  <c r="J5" s="9" t="s">
        <v>14</v>
      </c>
      <c r="K5" s="10">
        <v>1.0</v>
      </c>
    </row>
    <row r="6">
      <c r="A6" s="6" t="s">
        <v>16</v>
      </c>
      <c r="B6" s="7">
        <f>'04.01.26'!H6</f>
        <v>0</v>
      </c>
      <c r="C6" s="11">
        <v>11.0</v>
      </c>
      <c r="D6" s="8">
        <f t="shared" si="1"/>
        <v>11</v>
      </c>
      <c r="E6" s="8">
        <f>IFERROR(VLOOKUP("SANGRECITA C/YUCA",J:K,2,FALSE),"0")</f>
        <v>11</v>
      </c>
      <c r="F6" s="12"/>
      <c r="G6" s="12"/>
      <c r="H6" s="8">
        <f t="shared" si="2"/>
        <v>0</v>
      </c>
      <c r="I6" s="7"/>
      <c r="J6" s="9" t="s">
        <v>17</v>
      </c>
      <c r="K6" s="10">
        <v>9.0</v>
      </c>
    </row>
    <row r="7">
      <c r="A7" s="6" t="s">
        <v>10</v>
      </c>
      <c r="B7" s="7">
        <f>'04.01.26'!H7</f>
        <v>0</v>
      </c>
      <c r="C7" s="11">
        <v>9.0</v>
      </c>
      <c r="D7" s="8">
        <f t="shared" si="1"/>
        <v>9</v>
      </c>
      <c r="E7" s="8">
        <f>IFERROR(VLOOKUP("HUMITA DOÑA FRESIA C/AJI DE GALLINA", J:K,2, FALSE)/2, 0) + IFERROR(VLOOKUP("AJI DE GALLINA",J:K,2, FALSE), 0)</f>
        <v>7</v>
      </c>
      <c r="F7" s="12"/>
      <c r="G7" s="12"/>
      <c r="H7" s="8">
        <f t="shared" si="2"/>
        <v>2</v>
      </c>
      <c r="I7" s="7"/>
      <c r="J7" s="9" t="s">
        <v>18</v>
      </c>
      <c r="K7" s="10">
        <v>1.0</v>
      </c>
    </row>
    <row r="8">
      <c r="A8" s="6" t="s">
        <v>19</v>
      </c>
      <c r="B8" s="7">
        <f>'04.01.26'!H8</f>
        <v>2</v>
      </c>
      <c r="C8" s="11">
        <v>2.0</v>
      </c>
      <c r="D8" s="8">
        <f t="shared" si="1"/>
        <v>4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3</v>
      </c>
      <c r="I8" s="7"/>
      <c r="J8" s="9" t="s">
        <v>20</v>
      </c>
      <c r="K8" s="10">
        <v>7.0</v>
      </c>
    </row>
    <row r="9">
      <c r="A9" s="6" t="s">
        <v>21</v>
      </c>
      <c r="B9" s="7">
        <f>'04.01.26'!H9</f>
        <v>8</v>
      </c>
      <c r="C9" s="7"/>
      <c r="D9" s="8">
        <f t="shared" si="1"/>
        <v>8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7</v>
      </c>
      <c r="I9" s="12"/>
      <c r="J9" s="9" t="s">
        <v>22</v>
      </c>
      <c r="K9" s="10">
        <v>3.0</v>
      </c>
    </row>
    <row r="10">
      <c r="A10" s="6" t="s">
        <v>23</v>
      </c>
      <c r="B10" s="7">
        <f>'04.01.26'!H10</f>
        <v>0</v>
      </c>
      <c r="C10" s="11">
        <v>5.0</v>
      </c>
      <c r="D10" s="8">
        <f t="shared" si="1"/>
        <v>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5</v>
      </c>
      <c r="I10" s="7"/>
      <c r="J10" s="9" t="s">
        <v>24</v>
      </c>
      <c r="K10" s="10">
        <v>7.0</v>
      </c>
    </row>
    <row r="11">
      <c r="A11" s="6" t="s">
        <v>25</v>
      </c>
      <c r="B11" s="7">
        <f>'04.01.26'!H11</f>
        <v>10</v>
      </c>
      <c r="C11" s="11"/>
      <c r="D11" s="8">
        <f t="shared" si="1"/>
        <v>10</v>
      </c>
      <c r="E11" s="18">
        <f>IFERROR(VLOOKUP("CARNE DE CERDO ADOBADA",J:K,2,FALSE),0)</f>
        <v>0</v>
      </c>
      <c r="F11" s="12"/>
      <c r="G11" s="24">
        <v>1.0</v>
      </c>
      <c r="H11" s="8">
        <f t="shared" si="2"/>
        <v>9</v>
      </c>
      <c r="I11" s="11" t="s">
        <v>430</v>
      </c>
      <c r="J11" s="9" t="s">
        <v>26</v>
      </c>
      <c r="K11" s="10">
        <v>7.0</v>
      </c>
    </row>
    <row r="12">
      <c r="A12" s="6" t="s">
        <v>27</v>
      </c>
      <c r="B12" s="7">
        <f>'04.01.26'!H12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108</v>
      </c>
      <c r="K12" s="10">
        <v>2.0</v>
      </c>
    </row>
    <row r="13">
      <c r="A13" s="6" t="s">
        <v>29</v>
      </c>
      <c r="B13" s="7">
        <f>'04.01.26'!H13</f>
        <v>0</v>
      </c>
      <c r="C13" s="11">
        <v>25.0</v>
      </c>
      <c r="D13" s="19">
        <f t="shared" si="1"/>
        <v>25</v>
      </c>
      <c r="E13" s="8">
        <f>IFERROR(VLOOKUP(A13,J:K,2,FALSE),0)</f>
        <v>25</v>
      </c>
      <c r="F13" s="20"/>
      <c r="G13" s="12"/>
      <c r="H13" s="8">
        <f t="shared" si="2"/>
        <v>0</v>
      </c>
      <c r="I13" s="7"/>
      <c r="J13" s="9" t="s">
        <v>137</v>
      </c>
      <c r="K13" s="10">
        <v>2.0</v>
      </c>
    </row>
    <row r="14">
      <c r="A14" s="46" t="s">
        <v>431</v>
      </c>
      <c r="B14" s="7"/>
      <c r="C14" s="11"/>
      <c r="D14" s="19"/>
      <c r="E14" s="8"/>
      <c r="F14" s="20"/>
      <c r="G14" s="12"/>
      <c r="H14" s="50">
        <v>11.0</v>
      </c>
      <c r="I14" s="7"/>
      <c r="J14" s="9"/>
      <c r="K14" s="10"/>
    </row>
    <row r="15">
      <c r="A15" s="46" t="s">
        <v>432</v>
      </c>
      <c r="B15" s="7"/>
      <c r="C15" s="7"/>
      <c r="D15" s="19"/>
      <c r="E15" s="8"/>
      <c r="F15" s="20"/>
      <c r="G15" s="12"/>
      <c r="H15" s="50">
        <v>10.0</v>
      </c>
      <c r="I15" s="7"/>
      <c r="J15" s="9"/>
      <c r="K15" s="10"/>
    </row>
    <row r="16">
      <c r="A16" s="6" t="s">
        <v>31</v>
      </c>
      <c r="B16" s="7">
        <f>'04.01.26'!H14</f>
        <v>2</v>
      </c>
      <c r="C16" s="7"/>
      <c r="D16" s="19">
        <f>B16+C16</f>
        <v>2</v>
      </c>
      <c r="E16" s="8">
        <f>IFERROR(VLOOKUP(A16,J:K,2,FALSE),0)</f>
        <v>0</v>
      </c>
      <c r="F16" s="20"/>
      <c r="G16" s="24">
        <v>2.0</v>
      </c>
      <c r="H16" s="8">
        <f>D16-E16-F16-G16</f>
        <v>0</v>
      </c>
      <c r="I16" s="11" t="s">
        <v>268</v>
      </c>
      <c r="J16" s="9" t="s">
        <v>32</v>
      </c>
      <c r="K16" s="10">
        <v>4.0</v>
      </c>
    </row>
    <row r="17">
      <c r="A17" s="21" t="s">
        <v>33</v>
      </c>
      <c r="B17" s="22"/>
      <c r="C17" s="22"/>
      <c r="D17" s="22"/>
      <c r="E17" s="22"/>
      <c r="F17" s="22"/>
      <c r="G17" s="23"/>
      <c r="H17" s="23"/>
      <c r="I17" s="23"/>
      <c r="J17" s="9" t="s">
        <v>187</v>
      </c>
      <c r="K17" s="10">
        <v>3.0</v>
      </c>
    </row>
    <row r="18">
      <c r="A18" s="6" t="s">
        <v>35</v>
      </c>
      <c r="B18" s="7">
        <f>'04.01.26'!H16</f>
        <v>6</v>
      </c>
      <c r="C18" s="24">
        <v>23.0</v>
      </c>
      <c r="D18" s="25">
        <f t="shared" ref="D18:D26" si="3">B18+C18</f>
        <v>29</v>
      </c>
      <c r="E18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8" s="20"/>
      <c r="G18" s="12"/>
      <c r="H18" s="8">
        <f t="shared" ref="H18:H22" si="4">D18-E18-F18-G18</f>
        <v>22</v>
      </c>
      <c r="I18" s="7"/>
      <c r="J18" s="9" t="s">
        <v>85</v>
      </c>
      <c r="K18" s="10">
        <v>3.0</v>
      </c>
    </row>
    <row r="19">
      <c r="A19" s="6" t="s">
        <v>37</v>
      </c>
      <c r="B19" s="7">
        <f>'04.01.26'!H17</f>
        <v>0</v>
      </c>
      <c r="C19" s="24">
        <v>10.0</v>
      </c>
      <c r="D19" s="19">
        <f t="shared" si="3"/>
        <v>10</v>
      </c>
      <c r="E19" s="25">
        <f>IFERROR(VLOOKUP("AJIACO DE CUY(1/2 CUY) C/ARROZ",J:K,2,FALSE),"0")</f>
        <v>2</v>
      </c>
      <c r="F19" s="20"/>
      <c r="G19" s="12"/>
      <c r="H19" s="8">
        <f t="shared" si="4"/>
        <v>8</v>
      </c>
      <c r="I19" s="7"/>
      <c r="J19" s="9" t="s">
        <v>125</v>
      </c>
      <c r="K19" s="10">
        <v>1.0</v>
      </c>
    </row>
    <row r="20">
      <c r="A20" s="6" t="s">
        <v>39</v>
      </c>
      <c r="B20" s="7">
        <f>'04.01.26'!H18</f>
        <v>4</v>
      </c>
      <c r="C20" s="24">
        <v>3.0</v>
      </c>
      <c r="D20" s="19">
        <f t="shared" si="3"/>
        <v>7</v>
      </c>
      <c r="E20" s="25">
        <f>IFERROR(VLOOKUP("ALBONDIGA CON ARROZ",J:K,2,FALSE),"0")</f>
        <v>3</v>
      </c>
      <c r="F20" s="20"/>
      <c r="G20" s="12"/>
      <c r="H20" s="8">
        <f t="shared" si="4"/>
        <v>4</v>
      </c>
      <c r="I20" s="11" t="s">
        <v>433</v>
      </c>
      <c r="J20" s="9" t="s">
        <v>91</v>
      </c>
      <c r="K20" s="10">
        <v>1.0</v>
      </c>
    </row>
    <row r="21">
      <c r="A21" s="6" t="s">
        <v>41</v>
      </c>
      <c r="B21" s="7">
        <f>'04.01.26'!H19</f>
        <v>0</v>
      </c>
      <c r="C21" s="24">
        <v>12.0</v>
      </c>
      <c r="D21" s="19">
        <f t="shared" si="3"/>
        <v>12</v>
      </c>
      <c r="E21" s="25">
        <f>IFERROR(VLOOKUP("ARROZ C/PATO DESHUESADO", J:K, 2, FALSE)*2, 0)+IFERROR(VLOOKUP("ARROZ C/PATO",J:K,2,FALSE),"0")</f>
        <v>11</v>
      </c>
      <c r="F21" s="20"/>
      <c r="G21" s="24">
        <v>1.0</v>
      </c>
      <c r="H21" s="8">
        <f t="shared" si="4"/>
        <v>0</v>
      </c>
      <c r="I21" s="11" t="s">
        <v>434</v>
      </c>
      <c r="J21" s="9" t="s">
        <v>92</v>
      </c>
      <c r="K21" s="10">
        <v>1.0</v>
      </c>
    </row>
    <row r="22">
      <c r="A22" s="6" t="s">
        <v>43</v>
      </c>
      <c r="B22" s="7">
        <f>'04.01.26'!H20</f>
        <v>14</v>
      </c>
      <c r="C22" s="24">
        <v>190.0</v>
      </c>
      <c r="D22" s="19">
        <f t="shared" si="3"/>
        <v>204</v>
      </c>
      <c r="E22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33</v>
      </c>
      <c r="F22" s="20"/>
      <c r="G22" s="24">
        <v>150.0</v>
      </c>
      <c r="H22" s="8">
        <f t="shared" si="4"/>
        <v>21</v>
      </c>
      <c r="I22" s="11" t="s">
        <v>435</v>
      </c>
      <c r="J22" s="9" t="s">
        <v>176</v>
      </c>
      <c r="K22" s="10">
        <v>1.0</v>
      </c>
    </row>
    <row r="23">
      <c r="A23" s="6" t="s">
        <v>26</v>
      </c>
      <c r="B23" s="7" t="str">
        <f>'04.01.26'!H21</f>
        <v/>
      </c>
      <c r="C23" s="12"/>
      <c r="D23" s="19">
        <f t="shared" si="3"/>
        <v>0</v>
      </c>
      <c r="E23" s="20"/>
      <c r="F23" s="20"/>
      <c r="G23" s="12"/>
      <c r="H23" s="7"/>
      <c r="I23" s="7"/>
      <c r="J23" s="9" t="s">
        <v>107</v>
      </c>
      <c r="K23" s="10">
        <v>3.0</v>
      </c>
    </row>
    <row r="24">
      <c r="A24" s="6" t="s">
        <v>46</v>
      </c>
      <c r="B24" s="7">
        <f>'04.01.26'!H22</f>
        <v>11</v>
      </c>
      <c r="C24" s="24">
        <v>30.0</v>
      </c>
      <c r="D24" s="19">
        <f t="shared" si="3"/>
        <v>41</v>
      </c>
      <c r="E24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4" s="20"/>
      <c r="G24" s="12"/>
      <c r="H24" s="8">
        <f t="shared" ref="H24:H26" si="5">D24-E24-F24-G24</f>
        <v>31</v>
      </c>
      <c r="I24" s="7"/>
      <c r="J24" s="9" t="s">
        <v>40</v>
      </c>
      <c r="K24" s="10">
        <v>3.0</v>
      </c>
    </row>
    <row r="25">
      <c r="A25" s="6" t="s">
        <v>49</v>
      </c>
      <c r="B25" s="7">
        <f>'04.01.26'!H23</f>
        <v>0</v>
      </c>
      <c r="C25" s="24">
        <v>1.0</v>
      </c>
      <c r="D25" s="19">
        <f t="shared" si="3"/>
        <v>1</v>
      </c>
      <c r="E25" s="25">
        <f>IFERROR(VLOOKUP("PEPIAN DE PAVO",J:K,2,FALSE),"0")+IFERROR(VLOOKUP("PRESA DE PAVA",J:K,2,FALSE),0)+IFERROR(VLOOKUP("SANDWICH DE PAVO",J:K,2,FALSE),0)</f>
        <v>1</v>
      </c>
      <c r="F25" s="20"/>
      <c r="G25" s="12"/>
      <c r="H25" s="8">
        <f t="shared" si="5"/>
        <v>0</v>
      </c>
      <c r="I25" s="7"/>
      <c r="J25" s="9" t="s">
        <v>179</v>
      </c>
      <c r="K25" s="10">
        <v>4.0</v>
      </c>
    </row>
    <row r="26">
      <c r="A26" s="6" t="s">
        <v>51</v>
      </c>
      <c r="B26" s="7">
        <f>'04.01.26'!H24</f>
        <v>0</v>
      </c>
      <c r="C26" s="24">
        <v>7.0</v>
      </c>
      <c r="D26" s="19">
        <f t="shared" si="3"/>
        <v>7</v>
      </c>
      <c r="E26" s="25" t="str">
        <f>IFERROR(VLOOKUP("CORVINA GUISADA C/E CHOCLO",J:K,2,FALSE),"0")</f>
        <v>0</v>
      </c>
      <c r="F26" s="20"/>
      <c r="G26" s="12"/>
      <c r="H26" s="8">
        <f t="shared" si="5"/>
        <v>7</v>
      </c>
      <c r="I26" s="7"/>
      <c r="J26" s="9" t="s">
        <v>45</v>
      </c>
      <c r="K26" s="10">
        <v>1.0</v>
      </c>
    </row>
    <row r="27">
      <c r="A27" s="21" t="s">
        <v>53</v>
      </c>
      <c r="B27" s="22"/>
      <c r="C27" s="22"/>
      <c r="D27" s="22"/>
      <c r="E27" s="22"/>
      <c r="F27" s="22"/>
      <c r="G27" s="23"/>
      <c r="H27" s="23"/>
      <c r="I27" s="23"/>
      <c r="J27" s="9" t="s">
        <v>100</v>
      </c>
      <c r="K27" s="10">
        <v>1.0</v>
      </c>
    </row>
    <row r="28">
      <c r="A28" s="6" t="s">
        <v>55</v>
      </c>
      <c r="B28" s="7">
        <f>'04.01.26'!H26</f>
        <v>0</v>
      </c>
      <c r="C28" s="28">
        <v>10.0</v>
      </c>
      <c r="D28" s="19">
        <f t="shared" ref="D28:D40" si="6">B28+C28</f>
        <v>10</v>
      </c>
      <c r="E28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8" s="12"/>
      <c r="G28" s="12"/>
      <c r="H28" s="8">
        <f t="shared" ref="H28:H37" si="7">D28-E28-F28-G28</f>
        <v>3</v>
      </c>
      <c r="I28" s="7"/>
      <c r="J28" s="9" t="s">
        <v>139</v>
      </c>
      <c r="K28" s="10">
        <v>1.0</v>
      </c>
    </row>
    <row r="29">
      <c r="A29" s="6" t="s">
        <v>57</v>
      </c>
      <c r="B29" s="7">
        <f>'04.01.26'!H27</f>
        <v>1</v>
      </c>
      <c r="C29" s="28">
        <v>6.0</v>
      </c>
      <c r="D29" s="19">
        <f t="shared" si="6"/>
        <v>7</v>
      </c>
      <c r="E29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9" s="12"/>
      <c r="G29" s="24"/>
      <c r="H29" s="18">
        <f t="shared" si="7"/>
        <v>0</v>
      </c>
      <c r="I29" s="12"/>
      <c r="J29" s="9" t="s">
        <v>54</v>
      </c>
      <c r="K29" s="10">
        <v>7.0</v>
      </c>
    </row>
    <row r="30">
      <c r="A30" s="6" t="s">
        <v>58</v>
      </c>
      <c r="B30" s="7">
        <f>'04.01.26'!H28</f>
        <v>1</v>
      </c>
      <c r="C30" s="28">
        <v>7.0</v>
      </c>
      <c r="D30" s="19">
        <f t="shared" si="6"/>
        <v>8</v>
      </c>
      <c r="E30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7</v>
      </c>
      <c r="F30" s="12"/>
      <c r="G30" s="24"/>
      <c r="H30" s="18">
        <f t="shared" si="7"/>
        <v>1</v>
      </c>
      <c r="I30" s="24"/>
      <c r="J30" s="9" t="s">
        <v>81</v>
      </c>
      <c r="K30" s="10">
        <v>6.0</v>
      </c>
    </row>
    <row r="31">
      <c r="A31" s="6" t="s">
        <v>60</v>
      </c>
      <c r="B31" s="7">
        <f>'04.01.26'!H29</f>
        <v>0</v>
      </c>
      <c r="C31" s="28">
        <v>4.0</v>
      </c>
      <c r="D31" s="19">
        <f t="shared" si="6"/>
        <v>4</v>
      </c>
      <c r="E31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31" s="12"/>
      <c r="G31" s="12"/>
      <c r="H31" s="8">
        <f t="shared" si="7"/>
        <v>1</v>
      </c>
      <c r="I31" s="7"/>
      <c r="J31" s="9" t="s">
        <v>56</v>
      </c>
      <c r="K31" s="10">
        <v>1.0</v>
      </c>
    </row>
    <row r="32">
      <c r="A32" s="6" t="s">
        <v>62</v>
      </c>
      <c r="B32" s="7">
        <f>'04.01.26'!H30</f>
        <v>0</v>
      </c>
      <c r="C32" s="28"/>
      <c r="D32" s="19">
        <f t="shared" si="6"/>
        <v>0</v>
      </c>
      <c r="E32" s="25">
        <f>IFERROR(VLOOKUP("CHICHARRON DE POLLO C/ PAPAS FRITAS",J:K,2,FALSE),0)+IFERROR(VLOOKUP("1/2 PORC. CHICHARRON DE POLLO",J:K,2,FALSE),0)</f>
        <v>0</v>
      </c>
      <c r="F32" s="12"/>
      <c r="G32" s="12"/>
      <c r="H32" s="8">
        <f t="shared" si="7"/>
        <v>0</v>
      </c>
      <c r="I32" s="7"/>
      <c r="J32" s="9" t="s">
        <v>59</v>
      </c>
      <c r="K32" s="10">
        <v>1.0</v>
      </c>
    </row>
    <row r="33">
      <c r="A33" s="29" t="s">
        <v>64</v>
      </c>
      <c r="B33" s="22"/>
      <c r="C33" s="22"/>
      <c r="D33" s="30">
        <f t="shared" si="6"/>
        <v>0</v>
      </c>
      <c r="E33" s="22"/>
      <c r="F33" s="23"/>
      <c r="G33" s="23"/>
      <c r="H33" s="31">
        <f t="shared" si="7"/>
        <v>0</v>
      </c>
      <c r="I33" s="23"/>
      <c r="J33" s="9" t="s">
        <v>61</v>
      </c>
      <c r="K33" s="10">
        <v>4.0</v>
      </c>
    </row>
    <row r="34">
      <c r="A34" s="6" t="s">
        <v>66</v>
      </c>
      <c r="B34" s="7">
        <f>'04.01.26'!H32</f>
        <v>6</v>
      </c>
      <c r="C34" s="32">
        <v>4.0</v>
      </c>
      <c r="D34" s="19">
        <f t="shared" si="6"/>
        <v>10</v>
      </c>
      <c r="E34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4" s="12"/>
      <c r="G34" s="12"/>
      <c r="H34" s="8">
        <f t="shared" si="7"/>
        <v>0</v>
      </c>
      <c r="I34" s="7"/>
      <c r="J34" s="9" t="s">
        <v>63</v>
      </c>
      <c r="K34" s="10">
        <v>1.0</v>
      </c>
    </row>
    <row r="35">
      <c r="A35" s="6" t="s">
        <v>68</v>
      </c>
      <c r="B35" s="7">
        <f>'04.01.26'!H33</f>
        <v>4</v>
      </c>
      <c r="C35" s="32">
        <v>20.0</v>
      </c>
      <c r="D35" s="19">
        <f t="shared" si="6"/>
        <v>24</v>
      </c>
      <c r="E35" s="25">
        <f>IFERROR(VLOOKUP("CORVINA SUDADA",J:K,2,FALSE),0)+IFERROR(VLOOKUP("CHUPE DE CORVINA",J:K,2,FALSE),0)</f>
        <v>1</v>
      </c>
      <c r="F35" s="12"/>
      <c r="G35" s="12"/>
      <c r="H35" s="8">
        <f t="shared" si="7"/>
        <v>23</v>
      </c>
      <c r="I35" s="7"/>
      <c r="J35" s="9" t="s">
        <v>73</v>
      </c>
      <c r="K35" s="10">
        <v>11.0</v>
      </c>
    </row>
    <row r="36">
      <c r="A36" s="6" t="s">
        <v>70</v>
      </c>
      <c r="B36" s="7">
        <f>'04.01.26'!H34</f>
        <v>10</v>
      </c>
      <c r="C36" s="35"/>
      <c r="D36" s="19">
        <f t="shared" si="6"/>
        <v>10</v>
      </c>
      <c r="E36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6" s="33"/>
      <c r="G36" s="34"/>
      <c r="H36" s="8">
        <f t="shared" si="7"/>
        <v>10</v>
      </c>
      <c r="I36" s="7"/>
      <c r="J36" s="9" t="s">
        <v>29</v>
      </c>
      <c r="K36" s="10">
        <v>25.0</v>
      </c>
    </row>
    <row r="37">
      <c r="A37" s="6" t="s">
        <v>72</v>
      </c>
      <c r="B37" s="7">
        <f>'04.01.26'!H35</f>
        <v>0</v>
      </c>
      <c r="C37" s="35"/>
      <c r="D37" s="19">
        <f t="shared" si="6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36"/>
      <c r="G37" s="12"/>
      <c r="H37" s="8">
        <f t="shared" si="7"/>
        <v>0</v>
      </c>
      <c r="I37" s="7"/>
      <c r="J37" s="9" t="s">
        <v>75</v>
      </c>
      <c r="K37" s="10">
        <v>6.0</v>
      </c>
    </row>
    <row r="38">
      <c r="A38" s="6" t="s">
        <v>74</v>
      </c>
      <c r="B38" s="7">
        <f>'04.01.26'!H36</f>
        <v>9</v>
      </c>
      <c r="C38" s="32">
        <v>5.0</v>
      </c>
      <c r="D38" s="19">
        <f t="shared" si="6"/>
        <v>14</v>
      </c>
      <c r="E38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8" s="20"/>
      <c r="G38" s="20"/>
      <c r="H38" s="19">
        <f t="shared" ref="H38:H40" si="8">D38-$E$38-F38-G38</f>
        <v>9</v>
      </c>
      <c r="I38" s="7"/>
      <c r="J38" s="9" t="s">
        <v>104</v>
      </c>
      <c r="K38" s="10">
        <v>2.0</v>
      </c>
    </row>
    <row r="39">
      <c r="A39" s="6" t="s">
        <v>76</v>
      </c>
      <c r="B39" s="7">
        <f>'04.01.26'!H37</f>
        <v>4</v>
      </c>
      <c r="C39" s="32">
        <v>1.0</v>
      </c>
      <c r="D39" s="19">
        <f t="shared" si="6"/>
        <v>5</v>
      </c>
      <c r="E39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9" s="20"/>
      <c r="G39" s="20"/>
      <c r="H39" s="19">
        <f t="shared" si="8"/>
        <v>0</v>
      </c>
      <c r="I39" s="7"/>
      <c r="J39" s="9" t="s">
        <v>191</v>
      </c>
      <c r="K39" s="10">
        <v>1.0</v>
      </c>
    </row>
    <row r="40">
      <c r="A40" s="38" t="s">
        <v>78</v>
      </c>
      <c r="B40" s="7">
        <f>'04.01.26'!H38</f>
        <v>11</v>
      </c>
      <c r="C40" s="35"/>
      <c r="D40" s="19">
        <f t="shared" si="6"/>
        <v>11</v>
      </c>
      <c r="E40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</v>
      </c>
      <c r="F40" s="20"/>
      <c r="G40" s="20"/>
      <c r="H40" s="19">
        <f t="shared" si="8"/>
        <v>6</v>
      </c>
      <c r="I40" s="7"/>
      <c r="J40" s="9" t="s">
        <v>80</v>
      </c>
      <c r="K40" s="10">
        <v>1.0</v>
      </c>
    </row>
    <row r="41">
      <c r="A41" s="29"/>
      <c r="B41" s="22"/>
      <c r="C41" s="22"/>
      <c r="D41" s="30"/>
      <c r="E41" s="22"/>
      <c r="F41" s="23"/>
      <c r="G41" s="23"/>
      <c r="H41" s="31"/>
      <c r="I41" s="23"/>
      <c r="J41" s="9" t="s">
        <v>44</v>
      </c>
      <c r="K41" s="10">
        <v>2.0</v>
      </c>
    </row>
    <row r="42">
      <c r="A42" s="6"/>
      <c r="B42" s="7" t="str">
        <f>'04.01.26'!H40</f>
        <v/>
      </c>
      <c r="C42" s="35"/>
      <c r="D42" s="19"/>
      <c r="E42" s="25"/>
      <c r="F42" s="12"/>
      <c r="G42" s="12"/>
      <c r="H42" s="8"/>
      <c r="I42" s="7"/>
      <c r="J42" s="9" t="s">
        <v>65</v>
      </c>
      <c r="K42" s="10">
        <v>1.0</v>
      </c>
    </row>
    <row r="43">
      <c r="A43" s="6"/>
      <c r="B43" s="7" t="str">
        <f>'04.01.26'!H41</f>
        <v/>
      </c>
      <c r="C43" s="35"/>
      <c r="D43" s="19"/>
      <c r="E43" s="25"/>
      <c r="F43" s="33"/>
      <c r="G43" s="34"/>
      <c r="H43" s="8"/>
      <c r="I43" s="7"/>
    </row>
    <row r="44">
      <c r="A44" s="6"/>
      <c r="B44" s="7" t="str">
        <f>'04.01.26'!H42</f>
        <v/>
      </c>
      <c r="C44" s="35"/>
      <c r="D44" s="19"/>
      <c r="E44" s="25"/>
      <c r="F44" s="36"/>
      <c r="G44" s="12"/>
      <c r="H44" s="8"/>
      <c r="I44" s="7"/>
    </row>
    <row r="45">
      <c r="A45" s="6"/>
      <c r="B45" s="7"/>
      <c r="C45" s="35"/>
      <c r="D45" s="19"/>
      <c r="E45" s="25"/>
      <c r="F45" s="20"/>
      <c r="G45" s="20"/>
      <c r="H45" s="8"/>
      <c r="I45" s="7"/>
    </row>
    <row r="46">
      <c r="A46" s="6"/>
      <c r="B46" s="7"/>
      <c r="C46" s="35"/>
      <c r="D46" s="19"/>
      <c r="E46" s="25"/>
      <c r="F46" s="20"/>
      <c r="G46" s="20"/>
      <c r="H46" s="8"/>
      <c r="I46" s="7"/>
    </row>
    <row r="47">
      <c r="A47" s="38"/>
      <c r="B47" s="7"/>
      <c r="C47" s="35"/>
      <c r="D47" s="19"/>
      <c r="E47" s="25"/>
      <c r="F47" s="20"/>
      <c r="G47" s="20"/>
      <c r="H47" s="8"/>
      <c r="I47" s="7"/>
    </row>
  </sheetData>
  <mergeCells count="1">
    <mergeCell ref="A1:I1"/>
  </mergeCells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2.88"/>
  </cols>
  <sheetData>
    <row r="1">
      <c r="A1" s="1" t="s">
        <v>436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'05.01.26'!H3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3.0</v>
      </c>
    </row>
    <row r="4">
      <c r="A4" s="6" t="s">
        <v>11</v>
      </c>
      <c r="B4" s="7">
        <f>'05.01.26'!H4</f>
        <v>6</v>
      </c>
      <c r="C4" s="7"/>
      <c r="D4" s="8">
        <f t="shared" si="1"/>
        <v>6</v>
      </c>
      <c r="E4" s="8">
        <f>IFERROR(VLOOKUP("HUMITA DOÑA FRESIA C/AJI DE GALLINA",J:K,2,FALSE),"0")</f>
        <v>1</v>
      </c>
      <c r="F4" s="12"/>
      <c r="G4" s="12"/>
      <c r="H4" s="8">
        <f t="shared" si="2"/>
        <v>5</v>
      </c>
      <c r="I4" s="7"/>
      <c r="J4" s="9" t="s">
        <v>12</v>
      </c>
      <c r="K4" s="10">
        <v>2.0</v>
      </c>
    </row>
    <row r="5">
      <c r="A5" s="6" t="s">
        <v>13</v>
      </c>
      <c r="B5" s="7">
        <f>'05.01.26'!H5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5</v>
      </c>
      <c r="I5" s="7"/>
      <c r="J5" s="9" t="s">
        <v>85</v>
      </c>
      <c r="K5" s="10">
        <v>4.0</v>
      </c>
    </row>
    <row r="6">
      <c r="A6" s="6" t="s">
        <v>16</v>
      </c>
      <c r="B6" s="7">
        <f>'05.01.26'!H6</f>
        <v>0</v>
      </c>
      <c r="C6" s="11">
        <v>9.0</v>
      </c>
      <c r="D6" s="8">
        <f t="shared" si="1"/>
        <v>9</v>
      </c>
      <c r="E6" s="8">
        <f>IFERROR(VLOOKUP("SANGRECITA C/YUCA",J:K,2,FALSE),"0")</f>
        <v>5</v>
      </c>
      <c r="F6" s="12"/>
      <c r="G6" s="12"/>
      <c r="H6" s="8">
        <f t="shared" si="2"/>
        <v>4</v>
      </c>
      <c r="I6" s="7"/>
      <c r="J6" s="9" t="s">
        <v>18</v>
      </c>
      <c r="K6" s="10">
        <v>1.0</v>
      </c>
    </row>
    <row r="7">
      <c r="A7" s="6" t="s">
        <v>10</v>
      </c>
      <c r="B7" s="7">
        <f>'05.01.26'!H7</f>
        <v>2</v>
      </c>
      <c r="C7" s="11">
        <v>12.0</v>
      </c>
      <c r="D7" s="8">
        <f t="shared" si="1"/>
        <v>14</v>
      </c>
      <c r="E7" s="8">
        <f>IFERROR(VLOOKUP("HUMITA DOÑA FRESIA C/AJI DE GALLINA", J:K,2, FALSE)/2, 0) + IFERROR(VLOOKUP("AJI DE GALLINA",J:K,2, FALSE), 0)</f>
        <v>3.5</v>
      </c>
      <c r="F7" s="12"/>
      <c r="G7" s="12"/>
      <c r="H7" s="8">
        <f t="shared" si="2"/>
        <v>10.5</v>
      </c>
      <c r="I7" s="7"/>
      <c r="J7" s="9" t="s">
        <v>20</v>
      </c>
      <c r="K7" s="10">
        <v>5.0</v>
      </c>
    </row>
    <row r="8">
      <c r="A8" s="6" t="s">
        <v>19</v>
      </c>
      <c r="B8" s="7">
        <f>'05.01.26'!H8</f>
        <v>3</v>
      </c>
      <c r="C8" s="11">
        <v>4.0</v>
      </c>
      <c r="D8" s="8">
        <f t="shared" si="1"/>
        <v>7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6</v>
      </c>
      <c r="I8" s="7"/>
      <c r="J8" s="9" t="s">
        <v>22</v>
      </c>
      <c r="K8" s="10">
        <v>2.0</v>
      </c>
    </row>
    <row r="9">
      <c r="A9" s="6" t="s">
        <v>21</v>
      </c>
      <c r="B9" s="7">
        <f>'05.01.26'!H9</f>
        <v>7</v>
      </c>
      <c r="C9" s="11">
        <v>3.0</v>
      </c>
      <c r="D9" s="8">
        <f t="shared" si="1"/>
        <v>10</v>
      </c>
      <c r="E9" s="8">
        <f>IFERROR(VLOOKUP("1/2 PATITA EN FIAMBRE",J:K,2, FALSE)/2, 0) + IFERROR(VLOOKUP("PATITA EN FIAMBRE",J:K, 2, FALSE), 0)</f>
        <v>6</v>
      </c>
      <c r="F9" s="12"/>
      <c r="G9" s="12"/>
      <c r="H9" s="18">
        <f t="shared" si="2"/>
        <v>4</v>
      </c>
      <c r="I9" s="12"/>
      <c r="J9" s="9" t="s">
        <v>24</v>
      </c>
      <c r="K9" s="10">
        <v>1.0</v>
      </c>
    </row>
    <row r="10">
      <c r="A10" s="6" t="s">
        <v>23</v>
      </c>
      <c r="B10" s="7">
        <f>'05.01.26'!H10</f>
        <v>5</v>
      </c>
      <c r="C10" s="7"/>
      <c r="D10" s="8">
        <f t="shared" si="1"/>
        <v>5</v>
      </c>
      <c r="E10" s="8">
        <f>IFERROR(VLOOKUP("CECINAS DE LOMO C/YUCA",J:K,2,FALSE),"0")+IFERROR(VLOOKUP("PIQUEO DOÑA FRESIA",J:K,2,FALSE)/2,0)</f>
        <v>4</v>
      </c>
      <c r="F10" s="12"/>
      <c r="G10" s="12"/>
      <c r="H10" s="8">
        <f t="shared" si="2"/>
        <v>1</v>
      </c>
      <c r="I10" s="7"/>
      <c r="J10" s="9" t="s">
        <v>26</v>
      </c>
      <c r="K10" s="10">
        <v>3.0</v>
      </c>
    </row>
    <row r="11">
      <c r="A11" s="6" t="s">
        <v>25</v>
      </c>
      <c r="B11" s="7">
        <f>'05.01.26'!H11</f>
        <v>9</v>
      </c>
      <c r="C11" s="7"/>
      <c r="D11" s="8">
        <f t="shared" si="1"/>
        <v>9</v>
      </c>
      <c r="E11" s="18">
        <f>IFERROR(VLOOKUP("CARNE DE CERDO ADOBADA",J:K,2,FALSE),0)</f>
        <v>4</v>
      </c>
      <c r="F11" s="12"/>
      <c r="G11" s="12"/>
      <c r="H11" s="8">
        <f t="shared" si="2"/>
        <v>5</v>
      </c>
      <c r="I11" s="7"/>
      <c r="J11" s="9" t="s">
        <v>28</v>
      </c>
      <c r="K11" s="10">
        <v>4.0</v>
      </c>
    </row>
    <row r="12">
      <c r="A12" s="6" t="s">
        <v>27</v>
      </c>
      <c r="B12" s="7">
        <f>'05.01.26'!H12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108</v>
      </c>
      <c r="K12" s="10">
        <v>3.0</v>
      </c>
    </row>
    <row r="13">
      <c r="A13" s="6" t="s">
        <v>29</v>
      </c>
      <c r="B13" s="7">
        <f>'05.01.26'!H13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112</v>
      </c>
      <c r="K13" s="10">
        <v>4.0</v>
      </c>
    </row>
    <row r="14">
      <c r="A14" s="6" t="s">
        <v>31</v>
      </c>
      <c r="B14" s="7">
        <f>'05.01.26'!H16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32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3.0</v>
      </c>
    </row>
    <row r="16">
      <c r="A16" s="6" t="s">
        <v>35</v>
      </c>
      <c r="B16" s="7">
        <f>'05.01.26'!H18</f>
        <v>22</v>
      </c>
      <c r="C16" s="12"/>
      <c r="D16" s="25">
        <f t="shared" ref="D16:D24" si="4">B16+C16</f>
        <v>22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17</v>
      </c>
      <c r="I16" s="7"/>
      <c r="J16" s="9" t="s">
        <v>91</v>
      </c>
      <c r="K16" s="10">
        <v>1.0</v>
      </c>
    </row>
    <row r="17">
      <c r="A17" s="6" t="s">
        <v>37</v>
      </c>
      <c r="B17" s="7">
        <f>'05.01.26'!H19</f>
        <v>8</v>
      </c>
      <c r="C17" s="12"/>
      <c r="D17" s="19">
        <f t="shared" si="4"/>
        <v>8</v>
      </c>
      <c r="E17" s="25">
        <f>IFERROR(VLOOKUP("AJIACO DE CUY(1/2 CUY) C/ARROZ",J:K,2,FALSE),"0")</f>
        <v>2</v>
      </c>
      <c r="F17" s="20"/>
      <c r="G17" s="12"/>
      <c r="H17" s="8">
        <f t="shared" si="5"/>
        <v>6</v>
      </c>
      <c r="I17" s="7"/>
      <c r="J17" s="9" t="s">
        <v>40</v>
      </c>
      <c r="K17" s="10">
        <v>2.0</v>
      </c>
    </row>
    <row r="18">
      <c r="A18" s="6" t="s">
        <v>39</v>
      </c>
      <c r="B18" s="7">
        <f>'05.01.26'!H20</f>
        <v>4</v>
      </c>
      <c r="C18" s="24">
        <v>4.0</v>
      </c>
      <c r="D18" s="19">
        <f t="shared" si="4"/>
        <v>8</v>
      </c>
      <c r="E18" s="25">
        <f>IFERROR(VLOOKUP("ALBONDIGA CON ARROZ",J:K,2,FALSE),"0")</f>
        <v>4</v>
      </c>
      <c r="F18" s="20"/>
      <c r="G18" s="12"/>
      <c r="H18" s="8">
        <f t="shared" si="5"/>
        <v>4</v>
      </c>
      <c r="I18" s="7"/>
      <c r="J18" s="9" t="s">
        <v>179</v>
      </c>
      <c r="K18" s="10">
        <v>1.0</v>
      </c>
    </row>
    <row r="19">
      <c r="A19" s="6" t="s">
        <v>41</v>
      </c>
      <c r="B19" s="7">
        <f>'05.01.26'!H21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3</v>
      </c>
      <c r="F19" s="20"/>
      <c r="G19" s="24">
        <v>7.0</v>
      </c>
      <c r="H19" s="8">
        <f t="shared" si="5"/>
        <v>0</v>
      </c>
      <c r="I19" s="11" t="s">
        <v>296</v>
      </c>
      <c r="J19" s="9" t="s">
        <v>44</v>
      </c>
      <c r="K19" s="10">
        <v>3.0</v>
      </c>
    </row>
    <row r="20">
      <c r="A20" s="6" t="s">
        <v>43</v>
      </c>
      <c r="B20" s="7">
        <f>'05.01.26'!H22</f>
        <v>21</v>
      </c>
      <c r="C20" s="24">
        <v>40.0</v>
      </c>
      <c r="D20" s="19">
        <f t="shared" si="4"/>
        <v>61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7</v>
      </c>
      <c r="F20" s="20"/>
      <c r="G20" s="24">
        <v>4.0</v>
      </c>
      <c r="H20" s="8">
        <f t="shared" si="5"/>
        <v>50</v>
      </c>
      <c r="I20" s="11" t="s">
        <v>437</v>
      </c>
      <c r="J20" s="9" t="s">
        <v>100</v>
      </c>
      <c r="K20" s="10">
        <v>1.0</v>
      </c>
    </row>
    <row r="21">
      <c r="A21" s="6" t="s">
        <v>26</v>
      </c>
      <c r="B21" s="7" t="str">
        <f>'05.01.26'!H23</f>
        <v/>
      </c>
      <c r="C21" s="12"/>
      <c r="D21" s="19">
        <f t="shared" si="4"/>
        <v>0</v>
      </c>
      <c r="E21" s="20"/>
      <c r="F21" s="20"/>
      <c r="G21" s="24"/>
      <c r="H21" s="7"/>
      <c r="I21" s="7"/>
      <c r="J21" s="9" t="s">
        <v>54</v>
      </c>
      <c r="K21" s="10">
        <v>2.0</v>
      </c>
    </row>
    <row r="22">
      <c r="A22" s="6" t="s">
        <v>46</v>
      </c>
      <c r="B22" s="7">
        <f>'05.01.26'!H24</f>
        <v>31</v>
      </c>
      <c r="C22" s="12"/>
      <c r="D22" s="19">
        <f t="shared" si="4"/>
        <v>31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17</v>
      </c>
      <c r="F22" s="20"/>
      <c r="G22" s="24"/>
      <c r="H22" s="8">
        <f>D22-E22-F22-G22</f>
        <v>14</v>
      </c>
      <c r="I22" s="11"/>
      <c r="J22" s="9" t="s">
        <v>81</v>
      </c>
      <c r="K22" s="10">
        <v>3.0</v>
      </c>
    </row>
    <row r="23">
      <c r="A23" s="6" t="s">
        <v>49</v>
      </c>
      <c r="B23" s="7">
        <f>'05.01.26'!H25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/>
      <c r="I23" s="7"/>
      <c r="J23" s="9" t="s">
        <v>56</v>
      </c>
      <c r="K23" s="10">
        <v>1.0</v>
      </c>
    </row>
    <row r="24">
      <c r="A24" s="6" t="s">
        <v>51</v>
      </c>
      <c r="B24" s="7">
        <f>'05.01.26'!H26</f>
        <v>7</v>
      </c>
      <c r="C24" s="24"/>
      <c r="D24" s="19">
        <f t="shared" si="4"/>
        <v>7</v>
      </c>
      <c r="E24" s="25">
        <f>IFERROR(VLOOKUP("CORVINA GUISADA C/E CHOCLO",J:K,2,FALSE),"0")</f>
        <v>3</v>
      </c>
      <c r="F24" s="20"/>
      <c r="G24" s="24">
        <v>1.0</v>
      </c>
      <c r="H24" s="8">
        <f>D24-E24-F24-G24</f>
        <v>3</v>
      </c>
      <c r="I24" s="11" t="s">
        <v>438</v>
      </c>
      <c r="J24" s="9" t="s">
        <v>133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59</v>
      </c>
      <c r="K25" s="10">
        <v>6.0</v>
      </c>
    </row>
    <row r="26">
      <c r="A26" s="6" t="s">
        <v>55</v>
      </c>
      <c r="B26" s="7">
        <f>'05.01.26'!H28</f>
        <v>3</v>
      </c>
      <c r="C26" s="28"/>
      <c r="D26" s="19">
        <f t="shared" ref="D26:D30" si="6">B26+C26</f>
        <v>3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</v>
      </c>
      <c r="F26" s="12"/>
      <c r="G26" s="12"/>
      <c r="H26" s="8">
        <f t="shared" ref="H26:H35" si="7">D26-E26-F26-G26</f>
        <v>1</v>
      </c>
      <c r="I26" s="7"/>
      <c r="J26" s="9" t="s">
        <v>61</v>
      </c>
      <c r="K26" s="10">
        <v>1.0</v>
      </c>
    </row>
    <row r="27">
      <c r="A27" s="6" t="s">
        <v>57</v>
      </c>
      <c r="B27" s="7">
        <f>'05.01.26'!H29</f>
        <v>0</v>
      </c>
      <c r="C27" s="28">
        <v>11.0</v>
      </c>
      <c r="D27" s="19">
        <f t="shared" si="6"/>
        <v>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7"/>
        <v>8</v>
      </c>
      <c r="I27" s="12"/>
      <c r="J27" s="9" t="s">
        <v>63</v>
      </c>
      <c r="K27" s="10">
        <v>7.0</v>
      </c>
    </row>
    <row r="28">
      <c r="A28" s="6" t="s">
        <v>58</v>
      </c>
      <c r="B28" s="7">
        <f>'05.01.26'!H30</f>
        <v>1</v>
      </c>
      <c r="C28" s="28">
        <v>10.0</v>
      </c>
      <c r="D28" s="19">
        <f t="shared" si="6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24"/>
      <c r="H28" s="18">
        <f t="shared" si="7"/>
        <v>8</v>
      </c>
      <c r="I28" s="24"/>
      <c r="J28" s="9" t="s">
        <v>65</v>
      </c>
      <c r="K28" s="10">
        <v>5.0</v>
      </c>
    </row>
    <row r="29">
      <c r="A29" s="6" t="s">
        <v>60</v>
      </c>
      <c r="B29" s="7">
        <f>'05.01.26'!H31</f>
        <v>1</v>
      </c>
      <c r="C29" s="28">
        <v>15.0</v>
      </c>
      <c r="D29" s="19">
        <f t="shared" si="6"/>
        <v>16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7"/>
        <v>14</v>
      </c>
      <c r="I29" s="7"/>
      <c r="J29" s="9" t="s">
        <v>135</v>
      </c>
      <c r="K29" s="10">
        <v>1.0</v>
      </c>
    </row>
    <row r="30">
      <c r="A30" s="6" t="s">
        <v>62</v>
      </c>
      <c r="B30" s="7">
        <f>'05.01.26'!H32</f>
        <v>0</v>
      </c>
      <c r="C30" s="28"/>
      <c r="D30" s="19">
        <f t="shared" si="6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7"/>
        <v>0</v>
      </c>
      <c r="I30" s="7"/>
      <c r="J30" s="9" t="s">
        <v>73</v>
      </c>
      <c r="K30" s="10">
        <v>5.0</v>
      </c>
    </row>
    <row r="31">
      <c r="A31" s="29" t="s">
        <v>64</v>
      </c>
      <c r="B31" s="22"/>
      <c r="C31" s="22"/>
      <c r="D31" s="30"/>
      <c r="E31" s="22"/>
      <c r="F31" s="23"/>
      <c r="G31" s="23"/>
      <c r="H31" s="31">
        <f t="shared" si="7"/>
        <v>0</v>
      </c>
      <c r="I31" s="23"/>
      <c r="J31" s="9" t="s">
        <v>104</v>
      </c>
      <c r="K31" s="10">
        <v>1.0</v>
      </c>
    </row>
    <row r="32">
      <c r="A32" s="6" t="s">
        <v>66</v>
      </c>
      <c r="B32" s="7">
        <f>'05.01.26'!H34</f>
        <v>0</v>
      </c>
      <c r="C32" s="32">
        <v>24.0</v>
      </c>
      <c r="D32" s="19">
        <f t="shared" ref="D32:D38" si="8">B32+C32</f>
        <v>24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7"/>
        <v>18</v>
      </c>
      <c r="I32" s="7"/>
      <c r="J32" s="9" t="s">
        <v>125</v>
      </c>
      <c r="K32" s="10">
        <v>1.0</v>
      </c>
    </row>
    <row r="33">
      <c r="A33" s="6" t="s">
        <v>68</v>
      </c>
      <c r="B33" s="7">
        <f>'05.01.26'!H35</f>
        <v>23</v>
      </c>
      <c r="C33" s="35"/>
      <c r="D33" s="19">
        <f t="shared" si="8"/>
        <v>23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7"/>
        <v>22</v>
      </c>
      <c r="I33" s="7"/>
      <c r="J33" s="9" t="s">
        <v>32</v>
      </c>
      <c r="K33" s="10">
        <v>1.0</v>
      </c>
    </row>
    <row r="34">
      <c r="A34" s="6" t="s">
        <v>70</v>
      </c>
      <c r="B34" s="7">
        <f>'05.01.26'!H36</f>
        <v>10</v>
      </c>
      <c r="C34" s="35"/>
      <c r="D34" s="19">
        <f t="shared" si="8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43">
        <v>5.0</v>
      </c>
      <c r="H34" s="8">
        <f t="shared" si="7"/>
        <v>5</v>
      </c>
      <c r="I34" s="11" t="s">
        <v>439</v>
      </c>
      <c r="J34" s="9" t="s">
        <v>17</v>
      </c>
      <c r="K34" s="10">
        <v>1.0</v>
      </c>
    </row>
    <row r="35">
      <c r="A35" s="6" t="s">
        <v>72</v>
      </c>
      <c r="B35" s="7">
        <f>'05.01.26'!H37</f>
        <v>0</v>
      </c>
      <c r="C35" s="35"/>
      <c r="D35" s="19">
        <f t="shared" si="8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7"/>
        <v>0</v>
      </c>
      <c r="I35" s="7"/>
      <c r="J35" s="9" t="s">
        <v>92</v>
      </c>
      <c r="K35" s="10">
        <v>1.0</v>
      </c>
    </row>
    <row r="36">
      <c r="A36" s="6" t="s">
        <v>74</v>
      </c>
      <c r="B36" s="7">
        <f>'05.01.26'!H38</f>
        <v>9</v>
      </c>
      <c r="C36" s="35"/>
      <c r="D36" s="19">
        <f t="shared" si="8"/>
        <v>9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7</v>
      </c>
      <c r="I36" s="7"/>
      <c r="J36" s="9" t="s">
        <v>14</v>
      </c>
      <c r="K36" s="10">
        <v>1.0</v>
      </c>
    </row>
    <row r="37">
      <c r="A37" s="6" t="s">
        <v>76</v>
      </c>
      <c r="B37" s="7">
        <f>'05.01.26'!H39</f>
        <v>0</v>
      </c>
      <c r="C37" s="32">
        <v>2.0</v>
      </c>
      <c r="D37" s="19">
        <f t="shared" si="8"/>
        <v>2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7" s="20"/>
      <c r="G37" s="20"/>
      <c r="H37" s="19">
        <f t="shared" si="9"/>
        <v>0</v>
      </c>
      <c r="I37" s="7"/>
    </row>
    <row r="38">
      <c r="A38" s="38" t="s">
        <v>78</v>
      </c>
      <c r="B38" s="7">
        <f>'05.01.26'!H40</f>
        <v>6</v>
      </c>
      <c r="C38" s="35"/>
      <c r="D38" s="19">
        <f t="shared" si="8"/>
        <v>6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4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'05.01.26'!H42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'05.01.26'!H43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'05.01.26'!H44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'05.01.26'!H45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 t="str">
        <f>'05.01.26'!H46</f>
        <v/>
      </c>
      <c r="C44" s="35"/>
      <c r="D44" s="19"/>
      <c r="E44" s="25"/>
      <c r="F44" s="20"/>
      <c r="G44" s="20"/>
      <c r="H44" s="8"/>
      <c r="I44" s="7"/>
    </row>
    <row r="45">
      <c r="A45" s="38"/>
      <c r="B45" s="7" t="str">
        <f>'05.01.26'!H47</f>
        <v/>
      </c>
      <c r="C45" s="35"/>
      <c r="D45" s="19"/>
      <c r="E45" s="25"/>
      <c r="F45" s="20"/>
      <c r="G45" s="20"/>
      <c r="H45" s="8"/>
      <c r="I45" s="7"/>
    </row>
    <row r="46">
      <c r="B46" s="7" t="str">
        <f>'05.01.26'!H48</f>
        <v/>
      </c>
    </row>
  </sheetData>
  <mergeCells count="1">
    <mergeCell ref="A1:I1"/>
  </mergeCells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40.38"/>
  </cols>
  <sheetData>
    <row r="1">
      <c r="A1" s="1" t="s">
        <v>440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46029.0</v>
      </c>
    </row>
    <row r="3">
      <c r="A3" s="6" t="s">
        <v>9</v>
      </c>
      <c r="B3" s="7">
        <f>'06.01.25'!H3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'06.01.25'!H4</f>
        <v>5</v>
      </c>
      <c r="C4" s="7"/>
      <c r="D4" s="8">
        <f t="shared" si="1"/>
        <v>5</v>
      </c>
      <c r="E4" s="8">
        <f>IFERROR(VLOOKUP("HUMITA DOÑA FRESIA C/AJI DE GALLINA",J:K,2,FALSE),"0")</f>
        <v>1</v>
      </c>
      <c r="F4" s="12"/>
      <c r="G4" s="12"/>
      <c r="H4" s="8">
        <f t="shared" si="2"/>
        <v>4</v>
      </c>
      <c r="I4" s="11" t="s">
        <v>283</v>
      </c>
      <c r="J4" s="9" t="s">
        <v>10</v>
      </c>
      <c r="K4" s="10">
        <v>2.0</v>
      </c>
    </row>
    <row r="5">
      <c r="A5" s="6" t="s">
        <v>13</v>
      </c>
      <c r="B5" s="7">
        <f>'06.01.25'!H5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5</v>
      </c>
      <c r="I5" s="7"/>
      <c r="J5" s="9" t="s">
        <v>85</v>
      </c>
      <c r="K5" s="10">
        <v>4.0</v>
      </c>
    </row>
    <row r="6">
      <c r="A6" s="6" t="s">
        <v>16</v>
      </c>
      <c r="B6" s="7">
        <f>'06.01.25'!H6</f>
        <v>4</v>
      </c>
      <c r="C6" s="11">
        <v>9.0</v>
      </c>
      <c r="D6" s="8">
        <f t="shared" si="1"/>
        <v>13</v>
      </c>
      <c r="E6" s="8">
        <f>IFERROR(VLOOKUP("SANGRECITA C/YUCA",J:K,2,FALSE),"0")</f>
        <v>6</v>
      </c>
      <c r="F6" s="12"/>
      <c r="G6" s="12"/>
      <c r="H6" s="8">
        <f t="shared" si="2"/>
        <v>7</v>
      </c>
      <c r="I6" s="7"/>
      <c r="J6" s="9" t="s">
        <v>20</v>
      </c>
      <c r="K6" s="10">
        <v>5.0</v>
      </c>
    </row>
    <row r="7">
      <c r="A7" s="6" t="s">
        <v>10</v>
      </c>
      <c r="B7" s="7">
        <f>'06.01.25'!H7</f>
        <v>10.5</v>
      </c>
      <c r="C7" s="7"/>
      <c r="D7" s="8">
        <f t="shared" si="1"/>
        <v>10.5</v>
      </c>
      <c r="E7" s="8">
        <f>IFERROR(VLOOKUP("HUMITA DOÑA FRESIA C/AJI DE GALLINA", J:K,2, FALSE)/2, 0) + IFERROR(VLOOKUP("AJI DE GALLINA",J:K,2, FALSE), 0)</f>
        <v>2.5</v>
      </c>
      <c r="F7" s="12"/>
      <c r="G7" s="24">
        <v>3.0</v>
      </c>
      <c r="H7" s="8">
        <f t="shared" si="2"/>
        <v>5</v>
      </c>
      <c r="I7" s="11" t="s">
        <v>441</v>
      </c>
      <c r="J7" s="9" t="s">
        <v>22</v>
      </c>
      <c r="K7" s="10">
        <v>3.0</v>
      </c>
    </row>
    <row r="8">
      <c r="A8" s="6" t="s">
        <v>19</v>
      </c>
      <c r="B8" s="7">
        <f>'06.01.25'!H8</f>
        <v>6</v>
      </c>
      <c r="C8" s="7"/>
      <c r="D8" s="8">
        <f t="shared" si="1"/>
        <v>6</v>
      </c>
      <c r="E8" s="8">
        <f>IFERROR(VLOOKUP("MOLLEJITAS GUISADAS",J:K,2,FALSE),"0")+IFERROR(VLOOKUP("PIQUEO DOÑA FRESIA",J:K,2,FALSE),0)</f>
        <v>0</v>
      </c>
      <c r="F8" s="12"/>
      <c r="G8" s="24">
        <v>2.0</v>
      </c>
      <c r="H8" s="8">
        <f t="shared" si="2"/>
        <v>4</v>
      </c>
      <c r="I8" s="11" t="s">
        <v>442</v>
      </c>
      <c r="J8" s="9" t="s">
        <v>24</v>
      </c>
      <c r="K8" s="10">
        <v>4.0</v>
      </c>
    </row>
    <row r="9">
      <c r="A9" s="6" t="s">
        <v>21</v>
      </c>
      <c r="B9" s="7">
        <f>'06.01.25'!H9</f>
        <v>4</v>
      </c>
      <c r="C9" s="11">
        <v>7.0</v>
      </c>
      <c r="D9" s="8">
        <f t="shared" si="1"/>
        <v>11</v>
      </c>
      <c r="E9" s="8">
        <f>IFERROR(VLOOKUP("1/2 PATITA EN FIAMBRE",J:K,2, FALSE)/2, 0) + IFERROR(VLOOKUP("PATITA EN FIAMBRE",J:K, 2, FALSE), 0)</f>
        <v>3.5</v>
      </c>
      <c r="F9" s="12"/>
      <c r="G9" s="12"/>
      <c r="H9" s="18">
        <f t="shared" si="2"/>
        <v>7.5</v>
      </c>
      <c r="I9" s="12"/>
      <c r="J9" s="9" t="s">
        <v>26</v>
      </c>
      <c r="K9" s="10">
        <v>8.0</v>
      </c>
    </row>
    <row r="10">
      <c r="A10" s="6" t="s">
        <v>23</v>
      </c>
      <c r="B10" s="7">
        <f>'06.01.25'!H10</f>
        <v>1</v>
      </c>
      <c r="C10" s="11">
        <v>5.0</v>
      </c>
      <c r="D10" s="8">
        <f t="shared" si="1"/>
        <v>6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6</v>
      </c>
      <c r="I10" s="7"/>
      <c r="J10" s="9" t="s">
        <v>137</v>
      </c>
      <c r="K10" s="10">
        <v>2.0</v>
      </c>
    </row>
    <row r="11">
      <c r="A11" s="6" t="s">
        <v>25</v>
      </c>
      <c r="B11" s="7">
        <f>'06.01.25'!H11</f>
        <v>5</v>
      </c>
      <c r="C11" s="11">
        <v>5.0</v>
      </c>
      <c r="D11" s="8">
        <f t="shared" si="1"/>
        <v>10</v>
      </c>
      <c r="E11" s="18">
        <f>IFERROR(VLOOKUP("CARNE DE CERDO ADOBADA",J:K,2,FALSE),0)</f>
        <v>0</v>
      </c>
      <c r="F11" s="12"/>
      <c r="G11" s="12"/>
      <c r="H11" s="8">
        <f t="shared" si="2"/>
        <v>10</v>
      </c>
      <c r="I11" s="7"/>
      <c r="J11" s="9" t="s">
        <v>87</v>
      </c>
      <c r="K11" s="10">
        <v>1.0</v>
      </c>
    </row>
    <row r="12">
      <c r="A12" s="6" t="s">
        <v>27</v>
      </c>
      <c r="B12" s="7">
        <f>'06.01.25'!H12</f>
        <v>0</v>
      </c>
      <c r="C12" s="11">
        <v>3.0</v>
      </c>
      <c r="D12" s="8">
        <f t="shared" si="1"/>
        <v>3</v>
      </c>
      <c r="E12" s="8">
        <f>IFERROR(VLOOKUP("SANCOCHADO 450g.",J:K,2,FALSE),0)</f>
        <v>3</v>
      </c>
      <c r="F12" s="12"/>
      <c r="G12" s="12"/>
      <c r="H12" s="8">
        <f t="shared" si="2"/>
        <v>0</v>
      </c>
      <c r="I12" s="7"/>
      <c r="J12" s="9" t="s">
        <v>32</v>
      </c>
      <c r="K12" s="10">
        <v>2.0</v>
      </c>
    </row>
    <row r="13">
      <c r="A13" s="6" t="s">
        <v>29</v>
      </c>
      <c r="B13" s="7">
        <f>'06.01.25'!H13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142</v>
      </c>
      <c r="K13" s="10">
        <v>3.0</v>
      </c>
    </row>
    <row r="14">
      <c r="A14" s="6" t="s">
        <v>31</v>
      </c>
      <c r="B14" s="7">
        <f>'06.01.25'!H14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125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34</v>
      </c>
      <c r="K15" s="10">
        <v>7.0</v>
      </c>
    </row>
    <row r="16">
      <c r="A16" s="6" t="s">
        <v>35</v>
      </c>
      <c r="B16" s="7">
        <f>'06.01.25'!H16</f>
        <v>17</v>
      </c>
      <c r="C16" s="12"/>
      <c r="D16" s="25">
        <f t="shared" ref="D16:D24" si="4">B16+C16</f>
        <v>17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12</v>
      </c>
      <c r="I16" s="7"/>
      <c r="J16" s="9" t="s">
        <v>91</v>
      </c>
      <c r="K16" s="10">
        <v>4.0</v>
      </c>
    </row>
    <row r="17">
      <c r="A17" s="6" t="s">
        <v>37</v>
      </c>
      <c r="B17" s="7">
        <f>'06.01.25'!H17</f>
        <v>6</v>
      </c>
      <c r="C17" s="24">
        <v>3.0</v>
      </c>
      <c r="D17" s="19">
        <f t="shared" si="4"/>
        <v>9</v>
      </c>
      <c r="E17" s="25" t="str">
        <f>IFERROR(VLOOKUP("AJIACO DE CUY(1/2 CUY) C/ARROZ",J:K,2,FALSE),"0")</f>
        <v>0</v>
      </c>
      <c r="F17" s="20"/>
      <c r="G17" s="12"/>
      <c r="H17" s="8">
        <f t="shared" si="5"/>
        <v>9</v>
      </c>
      <c r="I17" s="7"/>
      <c r="J17" s="9" t="s">
        <v>176</v>
      </c>
      <c r="K17" s="10">
        <v>1.0</v>
      </c>
    </row>
    <row r="18">
      <c r="A18" s="6" t="s">
        <v>39</v>
      </c>
      <c r="B18" s="7">
        <f>'06.01.25'!H18</f>
        <v>4</v>
      </c>
      <c r="C18" s="24">
        <v>2.0</v>
      </c>
      <c r="D18" s="19">
        <f t="shared" si="4"/>
        <v>6</v>
      </c>
      <c r="E18" s="25">
        <f>IFERROR(VLOOKUP("ALBONDIGA CON ARROZ",J:K,2,FALSE),"0")</f>
        <v>4</v>
      </c>
      <c r="F18" s="20"/>
      <c r="G18" s="12"/>
      <c r="H18" s="8">
        <f t="shared" si="5"/>
        <v>2</v>
      </c>
      <c r="I18" s="7"/>
      <c r="J18" s="9" t="s">
        <v>126</v>
      </c>
      <c r="K18" s="10">
        <v>4.0</v>
      </c>
    </row>
    <row r="19">
      <c r="A19" s="6" t="s">
        <v>41</v>
      </c>
      <c r="B19" s="7">
        <f>'06.01.25'!H19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6</v>
      </c>
      <c r="F19" s="20"/>
      <c r="G19" s="24">
        <v>4.0</v>
      </c>
      <c r="H19" s="8">
        <f t="shared" si="5"/>
        <v>0</v>
      </c>
      <c r="I19" s="11" t="s">
        <v>443</v>
      </c>
      <c r="J19" s="9" t="s">
        <v>219</v>
      </c>
      <c r="K19" s="10">
        <v>2.0</v>
      </c>
    </row>
    <row r="20">
      <c r="A20" s="6" t="s">
        <v>43</v>
      </c>
      <c r="B20" s="7">
        <f>'06.01.25'!H20</f>
        <v>50</v>
      </c>
      <c r="C20" s="24"/>
      <c r="D20" s="19">
        <f t="shared" si="4"/>
        <v>50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20</v>
      </c>
      <c r="F20" s="20"/>
      <c r="G20" s="12"/>
      <c r="H20" s="8">
        <f t="shared" si="5"/>
        <v>30</v>
      </c>
      <c r="I20" s="7"/>
      <c r="J20" s="9" t="s">
        <v>40</v>
      </c>
      <c r="K20" s="10">
        <v>9.0</v>
      </c>
    </row>
    <row r="21">
      <c r="A21" s="6" t="s">
        <v>26</v>
      </c>
      <c r="B21" s="7" t="str">
        <f>'06.01.25'!H21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179</v>
      </c>
      <c r="K21" s="10">
        <v>1.0</v>
      </c>
    </row>
    <row r="22">
      <c r="A22" s="6" t="s">
        <v>46</v>
      </c>
      <c r="B22" s="7">
        <f>'06.01.25'!H22</f>
        <v>14</v>
      </c>
      <c r="C22" s="24">
        <v>8.0</v>
      </c>
      <c r="D22" s="19">
        <f t="shared" si="4"/>
        <v>22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12"/>
      <c r="H22" s="8">
        <f t="shared" ref="H22:H24" si="6">D22-E22-F22-G22</f>
        <v>13</v>
      </c>
      <c r="I22" s="7"/>
      <c r="J22" s="9" t="s">
        <v>42</v>
      </c>
      <c r="K22" s="10">
        <v>1.0</v>
      </c>
      <c r="N22" s="15" t="s">
        <v>444</v>
      </c>
    </row>
    <row r="23">
      <c r="A23" s="6" t="s">
        <v>49</v>
      </c>
      <c r="B23" s="7" t="str">
        <f>'06.01.25'!H23</f>
        <v/>
      </c>
      <c r="C23" s="24">
        <v>5.0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12"/>
      <c r="H23" s="8">
        <f t="shared" si="6"/>
        <v>4</v>
      </c>
      <c r="I23" s="7"/>
      <c r="J23" s="9" t="s">
        <v>54</v>
      </c>
      <c r="K23" s="10">
        <v>8.0</v>
      </c>
    </row>
    <row r="24">
      <c r="A24" s="6" t="s">
        <v>51</v>
      </c>
      <c r="B24" s="7">
        <f>'06.01.25'!H24</f>
        <v>3</v>
      </c>
      <c r="C24" s="24">
        <v>5.0</v>
      </c>
      <c r="D24" s="19">
        <f t="shared" si="4"/>
        <v>8</v>
      </c>
      <c r="E24" s="25">
        <f>IFERROR(VLOOKUP("CORVINA GUISADA C/E CHOCLO",J:K,2,FALSE),"0")</f>
        <v>7</v>
      </c>
      <c r="F24" s="20"/>
      <c r="G24" s="12"/>
      <c r="H24" s="8">
        <f t="shared" si="6"/>
        <v>1</v>
      </c>
      <c r="I24" s="7"/>
      <c r="J24" s="9" t="s">
        <v>108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80</v>
      </c>
      <c r="K25" s="10">
        <v>2.0</v>
      </c>
    </row>
    <row r="26">
      <c r="A26" s="6" t="s">
        <v>55</v>
      </c>
      <c r="B26" s="7">
        <f>'06.01.25'!H26</f>
        <v>1</v>
      </c>
      <c r="C26" s="28">
        <v>10.0</v>
      </c>
      <c r="D26" s="19">
        <f t="shared" ref="D26:D38" si="7">B26+C26</f>
        <v>11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10.5</v>
      </c>
      <c r="F26" s="12"/>
      <c r="G26" s="12"/>
      <c r="H26" s="8">
        <f t="shared" ref="H26:H35" si="8">D26-E26-F26-G26</f>
        <v>0.5</v>
      </c>
      <c r="I26" s="7"/>
      <c r="J26" s="9" t="s">
        <v>59</v>
      </c>
      <c r="K26" s="10">
        <v>3.0</v>
      </c>
    </row>
    <row r="27">
      <c r="A27" s="6" t="s">
        <v>57</v>
      </c>
      <c r="B27" s="7">
        <f>'06.01.25'!H27</f>
        <v>8</v>
      </c>
      <c r="C27" s="28">
        <v>3.0</v>
      </c>
      <c r="D27" s="19">
        <f t="shared" si="7"/>
        <v>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10</v>
      </c>
      <c r="F27" s="12"/>
      <c r="G27" s="24"/>
      <c r="H27" s="18">
        <f t="shared" si="8"/>
        <v>1</v>
      </c>
      <c r="I27" s="12"/>
      <c r="J27" s="9" t="s">
        <v>61</v>
      </c>
      <c r="K27" s="10">
        <v>3.0</v>
      </c>
    </row>
    <row r="28">
      <c r="A28" s="6" t="s">
        <v>58</v>
      </c>
      <c r="B28" s="7">
        <f>'06.01.25'!H28</f>
        <v>8</v>
      </c>
      <c r="C28" s="28">
        <v>2.0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5</v>
      </c>
      <c r="I28" s="24"/>
      <c r="J28" s="9" t="s">
        <v>63</v>
      </c>
      <c r="K28" s="10">
        <v>3.0</v>
      </c>
    </row>
    <row r="29">
      <c r="A29" s="6" t="s">
        <v>60</v>
      </c>
      <c r="B29" s="7">
        <f>'06.01.25'!H29</f>
        <v>14</v>
      </c>
      <c r="C29" s="28"/>
      <c r="D29" s="19">
        <f t="shared" si="7"/>
        <v>14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10</v>
      </c>
      <c r="I29" s="7"/>
      <c r="J29" s="9" t="s">
        <v>65</v>
      </c>
      <c r="K29" s="10">
        <v>1.0</v>
      </c>
    </row>
    <row r="30">
      <c r="A30" s="6" t="s">
        <v>62</v>
      </c>
      <c r="B30" s="7">
        <f>'06.01.25'!H30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135</v>
      </c>
      <c r="K30" s="10">
        <v>3.0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258</v>
      </c>
      <c r="K31" s="10">
        <v>1.0</v>
      </c>
    </row>
    <row r="32">
      <c r="A32" s="6" t="s">
        <v>66</v>
      </c>
      <c r="B32" s="7">
        <f>'06.01.25'!H32</f>
        <v>18</v>
      </c>
      <c r="C32" s="35"/>
      <c r="D32" s="19">
        <f t="shared" si="7"/>
        <v>18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12</v>
      </c>
      <c r="I32" s="7"/>
      <c r="J32" s="9" t="s">
        <v>445</v>
      </c>
      <c r="K32" s="10">
        <v>1.0</v>
      </c>
    </row>
    <row r="33">
      <c r="A33" s="6" t="s">
        <v>68</v>
      </c>
      <c r="B33" s="7">
        <f>'06.01.25'!H33</f>
        <v>22</v>
      </c>
      <c r="C33" s="35"/>
      <c r="D33" s="19">
        <f t="shared" si="7"/>
        <v>22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18</v>
      </c>
      <c r="I33" s="7"/>
      <c r="J33" s="9" t="s">
        <v>294</v>
      </c>
      <c r="K33" s="10">
        <v>1.0</v>
      </c>
    </row>
    <row r="34">
      <c r="A34" s="6" t="s">
        <v>70</v>
      </c>
      <c r="B34" s="7">
        <f>'06.01.25'!H34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5</v>
      </c>
      <c r="I34" s="7"/>
      <c r="J34" s="9" t="s">
        <v>150</v>
      </c>
      <c r="K34" s="10">
        <v>3.0</v>
      </c>
    </row>
    <row r="35">
      <c r="A35" s="6" t="s">
        <v>72</v>
      </c>
      <c r="B35" s="7">
        <f>'06.01.25'!H35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73</v>
      </c>
      <c r="K35" s="10">
        <v>6.0</v>
      </c>
    </row>
    <row r="36">
      <c r="A36" s="6" t="s">
        <v>74</v>
      </c>
      <c r="B36" s="7">
        <f>'06.01.25'!H36</f>
        <v>7</v>
      </c>
      <c r="C36" s="35"/>
      <c r="D36" s="19">
        <f t="shared" si="7"/>
        <v>7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6" s="20"/>
      <c r="G36" s="20"/>
      <c r="H36" s="19">
        <f t="shared" ref="H36:H38" si="9">D36-$E$36-F36-G36</f>
        <v>2</v>
      </c>
      <c r="I36" s="7"/>
      <c r="J36" s="9" t="s">
        <v>79</v>
      </c>
      <c r="K36" s="10">
        <v>2.0</v>
      </c>
    </row>
    <row r="37">
      <c r="A37" s="6" t="s">
        <v>76</v>
      </c>
      <c r="B37" s="7">
        <f>'06.01.25'!H37</f>
        <v>0</v>
      </c>
      <c r="C37" s="32">
        <v>10.0</v>
      </c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5.5</v>
      </c>
      <c r="F37" s="20"/>
      <c r="G37" s="20"/>
      <c r="H37" s="19">
        <f t="shared" si="9"/>
        <v>5</v>
      </c>
      <c r="I37" s="7"/>
      <c r="J37" s="9" t="s">
        <v>44</v>
      </c>
      <c r="K37" s="10">
        <v>2.0</v>
      </c>
    </row>
    <row r="38">
      <c r="A38" s="38" t="s">
        <v>78</v>
      </c>
      <c r="B38" s="7">
        <f>'06.01.25'!H38</f>
        <v>4</v>
      </c>
      <c r="C38" s="32">
        <v>5.0</v>
      </c>
      <c r="D38" s="19">
        <f t="shared" si="7"/>
        <v>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</v>
      </c>
      <c r="F38" s="20"/>
      <c r="G38" s="20"/>
      <c r="H38" s="19">
        <f t="shared" si="9"/>
        <v>4</v>
      </c>
      <c r="I38" s="7"/>
      <c r="J38" s="9" t="s">
        <v>133</v>
      </c>
      <c r="K38" s="10">
        <v>3.0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120</v>
      </c>
      <c r="K39" s="10">
        <v>1.0</v>
      </c>
    </row>
    <row r="40">
      <c r="A40" s="6"/>
      <c r="B40" s="7"/>
      <c r="C40" s="35"/>
      <c r="D40" s="19"/>
      <c r="E40" s="25"/>
      <c r="F40" s="12"/>
      <c r="G40" s="12"/>
      <c r="H40" s="8"/>
      <c r="I40" s="7"/>
      <c r="J40" s="9" t="s">
        <v>187</v>
      </c>
      <c r="K40" s="10">
        <v>1.0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17</v>
      </c>
      <c r="K41" s="10">
        <v>2.0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179</v>
      </c>
      <c r="K42" s="10">
        <v>2.0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134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18</v>
      </c>
      <c r="K44" s="10">
        <v>2.0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111</v>
      </c>
      <c r="K45" s="10">
        <v>1.0</v>
      </c>
    </row>
    <row r="46">
      <c r="J46" s="9" t="s">
        <v>30</v>
      </c>
      <c r="K46" s="10">
        <v>1.0</v>
      </c>
    </row>
    <row r="47">
      <c r="J47" s="9" t="s">
        <v>107</v>
      </c>
      <c r="K47" s="10">
        <v>1.0</v>
      </c>
    </row>
    <row r="48">
      <c r="J48" s="9" t="s">
        <v>191</v>
      </c>
      <c r="K48" s="10">
        <v>1.0</v>
      </c>
    </row>
    <row r="49">
      <c r="J49" s="9" t="s">
        <v>48</v>
      </c>
      <c r="K49" s="10">
        <v>1.0</v>
      </c>
    </row>
  </sheetData>
  <mergeCells count="1">
    <mergeCell ref="A1:I1"/>
  </mergeCells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2.13"/>
  </cols>
  <sheetData>
    <row r="1">
      <c r="A1" s="1" t="s">
        <v>446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'07.01.26'!H3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1.0</v>
      </c>
    </row>
    <row r="4">
      <c r="A4" s="6" t="s">
        <v>11</v>
      </c>
      <c r="B4" s="7">
        <f>'07.01.26'!H4</f>
        <v>4</v>
      </c>
      <c r="C4" s="11">
        <v>3.0</v>
      </c>
      <c r="D4" s="8">
        <f t="shared" si="1"/>
        <v>7</v>
      </c>
      <c r="E4" s="8">
        <f>IFERROR(VLOOKUP("HUMITA DOÑA FRESIA C/AJI DE GALLINA",J:K,2,FALSE),"0")</f>
        <v>1</v>
      </c>
      <c r="F4" s="12"/>
      <c r="G4" s="12"/>
      <c r="H4" s="8">
        <f t="shared" si="2"/>
        <v>6</v>
      </c>
      <c r="I4" s="7"/>
      <c r="J4" s="9" t="s">
        <v>85</v>
      </c>
      <c r="K4" s="10">
        <v>1.0</v>
      </c>
    </row>
    <row r="5">
      <c r="A5" s="6" t="s">
        <v>13</v>
      </c>
      <c r="B5" s="7">
        <f>'07.01.26'!H5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5</v>
      </c>
      <c r="I5" s="7"/>
      <c r="J5" s="9" t="s">
        <v>17</v>
      </c>
      <c r="K5" s="10">
        <v>2.0</v>
      </c>
    </row>
    <row r="6">
      <c r="A6" s="6" t="s">
        <v>16</v>
      </c>
      <c r="B6" s="7">
        <f>'07.01.26'!H6</f>
        <v>7</v>
      </c>
      <c r="C6" s="11">
        <v>6.0</v>
      </c>
      <c r="D6" s="8">
        <f t="shared" si="1"/>
        <v>13</v>
      </c>
      <c r="E6" s="8">
        <f>IFERROR(VLOOKUP("SANGRECITA C/YUCA",J:K,2,FALSE),"0")</f>
        <v>4</v>
      </c>
      <c r="F6" s="12"/>
      <c r="G6" s="12"/>
      <c r="H6" s="8">
        <f t="shared" si="2"/>
        <v>9</v>
      </c>
      <c r="I6" s="7"/>
      <c r="J6" s="9" t="s">
        <v>20</v>
      </c>
      <c r="K6" s="10">
        <v>2.0</v>
      </c>
    </row>
    <row r="7">
      <c r="A7" s="6" t="s">
        <v>10</v>
      </c>
      <c r="B7" s="7">
        <f>'07.01.26'!H7</f>
        <v>5</v>
      </c>
      <c r="C7" s="11">
        <v>4.0</v>
      </c>
      <c r="D7" s="8">
        <f t="shared" si="1"/>
        <v>9</v>
      </c>
      <c r="E7" s="8">
        <f>IFERROR(VLOOKUP("HUMITA DOÑA FRESIA C/AJI DE GALLINA", J:K,2, FALSE)/2, 0) + IFERROR(VLOOKUP("AJI DE GALLINA",J:K,2, FALSE), 0)</f>
        <v>1.5</v>
      </c>
      <c r="F7" s="12"/>
      <c r="G7" s="12"/>
      <c r="H7" s="8">
        <f t="shared" si="2"/>
        <v>7.5</v>
      </c>
      <c r="I7" s="7"/>
      <c r="J7" s="9" t="s">
        <v>22</v>
      </c>
      <c r="K7" s="10">
        <v>1.0</v>
      </c>
    </row>
    <row r="8">
      <c r="A8" s="6" t="s">
        <v>19</v>
      </c>
      <c r="B8" s="7">
        <f>'07.01.26'!H8</f>
        <v>4</v>
      </c>
      <c r="C8" s="7"/>
      <c r="D8" s="8">
        <f t="shared" si="1"/>
        <v>4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1</v>
      </c>
      <c r="I8" s="7"/>
      <c r="J8" s="9" t="s">
        <v>24</v>
      </c>
      <c r="K8" s="10">
        <v>3.0</v>
      </c>
    </row>
    <row r="9">
      <c r="A9" s="6" t="s">
        <v>21</v>
      </c>
      <c r="B9" s="7">
        <f>'07.01.26'!H9</f>
        <v>7.5</v>
      </c>
      <c r="C9" s="11">
        <v>2.0</v>
      </c>
      <c r="D9" s="8">
        <f t="shared" si="1"/>
        <v>9.5</v>
      </c>
      <c r="E9" s="8">
        <f>IFERROR(VLOOKUP("1/2 PATITA EN FIAMBRE",J:K,2, FALSE)/2, 0) + IFERROR(VLOOKUP("PATITA EN FIAMBRE",J:K, 2, FALSE), 0)</f>
        <v>1</v>
      </c>
      <c r="F9" s="12"/>
      <c r="G9" s="24">
        <v>0.5</v>
      </c>
      <c r="H9" s="18">
        <f t="shared" si="2"/>
        <v>8</v>
      </c>
      <c r="I9" s="24" t="s">
        <v>447</v>
      </c>
      <c r="J9" s="9" t="s">
        <v>26</v>
      </c>
      <c r="K9" s="10">
        <v>4.0</v>
      </c>
    </row>
    <row r="10">
      <c r="A10" s="6" t="s">
        <v>23</v>
      </c>
      <c r="B10" s="7">
        <f>'07.01.26'!H10</f>
        <v>6</v>
      </c>
      <c r="C10" s="11"/>
      <c r="D10" s="8">
        <f t="shared" si="1"/>
        <v>6</v>
      </c>
      <c r="E10" s="8">
        <f>IFERROR(VLOOKUP("CECINAS DE LOMO C/YUCA",J:K,2,FALSE),"0")+IFERROR(VLOOKUP("PIQUEO DOÑA FRESIA",J:K,2,FALSE)/2,0)</f>
        <v>0.5</v>
      </c>
      <c r="F10" s="12"/>
      <c r="G10" s="12"/>
      <c r="H10" s="8">
        <f t="shared" si="2"/>
        <v>5.5</v>
      </c>
      <c r="I10" s="7"/>
      <c r="J10" s="9" t="s">
        <v>448</v>
      </c>
      <c r="K10" s="10">
        <v>2.0</v>
      </c>
    </row>
    <row r="11">
      <c r="A11" s="6" t="s">
        <v>25</v>
      </c>
      <c r="B11" s="7">
        <f>'07.01.26'!H11</f>
        <v>10</v>
      </c>
      <c r="C11" s="7"/>
      <c r="D11" s="8">
        <f t="shared" si="1"/>
        <v>10</v>
      </c>
      <c r="E11" s="18">
        <f>IFERROR(VLOOKUP("CARNE DE CERDO ADOBADA",J:K,2,FALSE),0)</f>
        <v>2</v>
      </c>
      <c r="F11" s="12"/>
      <c r="G11" s="24">
        <v>1.0</v>
      </c>
      <c r="H11" s="8">
        <f t="shared" si="2"/>
        <v>7</v>
      </c>
      <c r="I11" s="11" t="s">
        <v>449</v>
      </c>
      <c r="J11" s="9" t="s">
        <v>28</v>
      </c>
      <c r="K11" s="10">
        <v>2.0</v>
      </c>
    </row>
    <row r="12">
      <c r="A12" s="6" t="s">
        <v>27</v>
      </c>
      <c r="B12" s="7">
        <f>'07.01.26'!H12</f>
        <v>0</v>
      </c>
      <c r="C12" s="11">
        <v>3.0</v>
      </c>
      <c r="D12" s="8">
        <f t="shared" si="1"/>
        <v>3</v>
      </c>
      <c r="E12" s="8">
        <f>IFERROR(VLOOKUP("SANCOCHADO 450g.",J:K,2,FALSE),0)</f>
        <v>1</v>
      </c>
      <c r="F12" s="12"/>
      <c r="G12" s="12"/>
      <c r="H12" s="8">
        <f t="shared" si="2"/>
        <v>2</v>
      </c>
      <c r="I12" s="7"/>
      <c r="J12" s="9" t="s">
        <v>137</v>
      </c>
      <c r="K12" s="10">
        <v>1.0</v>
      </c>
    </row>
    <row r="13">
      <c r="A13" s="6" t="s">
        <v>29</v>
      </c>
      <c r="B13" s="7">
        <f>'07.01.26'!H13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32</v>
      </c>
      <c r="K13" s="10">
        <v>3.0</v>
      </c>
    </row>
    <row r="14">
      <c r="A14" s="6" t="s">
        <v>31</v>
      </c>
      <c r="B14" s="7">
        <f>'07.01.26'!H14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125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90</v>
      </c>
      <c r="K15" s="10">
        <v>1.0</v>
      </c>
    </row>
    <row r="16">
      <c r="A16" s="6" t="s">
        <v>35</v>
      </c>
      <c r="B16" s="7">
        <f>'07.01.26'!H16</f>
        <v>12</v>
      </c>
      <c r="C16" s="12"/>
      <c r="D16" s="25">
        <f t="shared" ref="D16:D24" si="4">B16+C16</f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9</v>
      </c>
      <c r="I16" s="7"/>
      <c r="J16" s="9" t="s">
        <v>34</v>
      </c>
      <c r="K16" s="10">
        <v>3.0</v>
      </c>
    </row>
    <row r="17">
      <c r="A17" s="6" t="s">
        <v>37</v>
      </c>
      <c r="B17" s="7">
        <f>'07.01.26'!H17</f>
        <v>9</v>
      </c>
      <c r="C17" s="12"/>
      <c r="D17" s="19">
        <f t="shared" si="4"/>
        <v>9</v>
      </c>
      <c r="E17" s="25" t="str">
        <f>IFERROR(VLOOKUP("AJIACO DE CUY(1/2 CUY) C/ARROZ",J:K,2,FALSE),"0")</f>
        <v>0</v>
      </c>
      <c r="F17" s="20"/>
      <c r="G17" s="12"/>
      <c r="H17" s="8">
        <f t="shared" si="5"/>
        <v>9</v>
      </c>
      <c r="I17" s="7"/>
      <c r="J17" s="9" t="s">
        <v>215</v>
      </c>
      <c r="K17" s="10">
        <v>2.0</v>
      </c>
    </row>
    <row r="18">
      <c r="A18" s="6" t="s">
        <v>39</v>
      </c>
      <c r="B18" s="7">
        <f>'07.01.26'!H18</f>
        <v>2</v>
      </c>
      <c r="C18" s="24">
        <v>3.0</v>
      </c>
      <c r="D18" s="19">
        <f t="shared" si="4"/>
        <v>5</v>
      </c>
      <c r="E18" s="25">
        <f>IFERROR(VLOOKUP("ALBONDIGA CON ARROZ",J:K,2,FALSE),"0")</f>
        <v>1</v>
      </c>
      <c r="F18" s="20"/>
      <c r="G18" s="12"/>
      <c r="H18" s="8">
        <f t="shared" si="5"/>
        <v>4</v>
      </c>
      <c r="I18" s="7"/>
      <c r="J18" s="9" t="s">
        <v>36</v>
      </c>
      <c r="K18" s="10">
        <v>3.0</v>
      </c>
    </row>
    <row r="19">
      <c r="A19" s="6" t="s">
        <v>41</v>
      </c>
      <c r="B19" s="7">
        <f>'07.01.26'!H19</f>
        <v>0</v>
      </c>
      <c r="C19" s="24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2</v>
      </c>
      <c r="F19" s="20"/>
      <c r="G19" s="24">
        <v>8.0</v>
      </c>
      <c r="H19" s="8">
        <f t="shared" si="5"/>
        <v>0</v>
      </c>
      <c r="I19" s="11" t="s">
        <v>450</v>
      </c>
      <c r="J19" s="9" t="s">
        <v>107</v>
      </c>
      <c r="K19" s="10">
        <v>1.0</v>
      </c>
    </row>
    <row r="20">
      <c r="A20" s="6" t="s">
        <v>43</v>
      </c>
      <c r="B20" s="7">
        <f>'07.01.26'!H20</f>
        <v>30</v>
      </c>
      <c r="C20" s="24">
        <v>30.0</v>
      </c>
      <c r="D20" s="19">
        <f t="shared" si="4"/>
        <v>60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13</v>
      </c>
      <c r="F20" s="20"/>
      <c r="G20" s="24">
        <v>3.0</v>
      </c>
      <c r="H20" s="8">
        <f t="shared" si="5"/>
        <v>44</v>
      </c>
      <c r="I20" s="11" t="s">
        <v>451</v>
      </c>
      <c r="J20" s="9" t="s">
        <v>113</v>
      </c>
      <c r="K20" s="10">
        <v>2.0</v>
      </c>
    </row>
    <row r="21">
      <c r="A21" s="6" t="s">
        <v>26</v>
      </c>
      <c r="B21" s="7" t="str">
        <f>'07.01.26'!H21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130</v>
      </c>
      <c r="K21" s="10">
        <v>1.0</v>
      </c>
    </row>
    <row r="22">
      <c r="A22" s="6" t="s">
        <v>46</v>
      </c>
      <c r="B22" s="7">
        <f>'07.01.26'!H22</f>
        <v>13</v>
      </c>
      <c r="C22" s="24">
        <v>15.0</v>
      </c>
      <c r="D22" s="19">
        <f t="shared" si="4"/>
        <v>28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12"/>
      <c r="H22" s="8">
        <f t="shared" ref="H22:H24" si="6">D22-E22-F22-G22</f>
        <v>22</v>
      </c>
      <c r="I22" s="7"/>
      <c r="J22" s="9" t="s">
        <v>191</v>
      </c>
      <c r="K22" s="10">
        <v>1.0</v>
      </c>
    </row>
    <row r="23">
      <c r="A23" s="6" t="s">
        <v>49</v>
      </c>
      <c r="B23" s="7">
        <f>'07.01.26'!H23</f>
        <v>4</v>
      </c>
      <c r="C23" s="12"/>
      <c r="D23" s="19">
        <f t="shared" si="4"/>
        <v>4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4</v>
      </c>
      <c r="I23" s="7"/>
      <c r="J23" s="9" t="s">
        <v>40</v>
      </c>
      <c r="K23" s="10">
        <v>4.0</v>
      </c>
    </row>
    <row r="24">
      <c r="A24" s="6" t="s">
        <v>51</v>
      </c>
      <c r="B24" s="7">
        <f>'07.01.26'!H24</f>
        <v>1</v>
      </c>
      <c r="C24" s="24">
        <v>3.0</v>
      </c>
      <c r="D24" s="19">
        <f t="shared" si="4"/>
        <v>4</v>
      </c>
      <c r="E24" s="25">
        <f>IFERROR(VLOOKUP("CORVINA GUISADA C/E CHOCLO",J:K,2,FALSE),"0")</f>
        <v>3</v>
      </c>
      <c r="F24" s="20"/>
      <c r="G24" s="12"/>
      <c r="H24" s="8">
        <f t="shared" si="6"/>
        <v>1</v>
      </c>
      <c r="I24" s="7"/>
      <c r="J24" s="9" t="s">
        <v>346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179</v>
      </c>
      <c r="K25" s="10">
        <v>1.0</v>
      </c>
    </row>
    <row r="26">
      <c r="A26" s="6" t="s">
        <v>55</v>
      </c>
      <c r="B26" s="7">
        <f>'07.01.26'!H26</f>
        <v>0.5</v>
      </c>
      <c r="C26" s="28">
        <v>10.0</v>
      </c>
      <c r="D26" s="19">
        <f t="shared" ref="D26:D38" si="7">B26+C26</f>
        <v>10.5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3.5</v>
      </c>
      <c r="F26" s="12"/>
      <c r="G26" s="12"/>
      <c r="H26" s="8">
        <f t="shared" ref="H26:H35" si="8">D26-E26-F26-G26</f>
        <v>7</v>
      </c>
      <c r="I26" s="7"/>
      <c r="J26" s="9" t="s">
        <v>42</v>
      </c>
      <c r="K26" s="10">
        <v>4.0</v>
      </c>
    </row>
    <row r="27">
      <c r="A27" s="6" t="s">
        <v>57</v>
      </c>
      <c r="B27" s="7">
        <f>'07.01.26'!H27</f>
        <v>1</v>
      </c>
      <c r="C27" s="28">
        <v>7.0</v>
      </c>
      <c r="D27" s="19">
        <f t="shared" si="7"/>
        <v>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3</v>
      </c>
      <c r="I27" s="12"/>
      <c r="J27" s="9" t="s">
        <v>44</v>
      </c>
      <c r="K27" s="10">
        <v>3.0</v>
      </c>
    </row>
    <row r="28">
      <c r="A28" s="6" t="s">
        <v>58</v>
      </c>
      <c r="B28" s="7">
        <f>'07.01.26'!H28</f>
        <v>5</v>
      </c>
      <c r="C28" s="28">
        <v>5.0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8</v>
      </c>
      <c r="I28" s="24"/>
      <c r="J28" s="9" t="s">
        <v>45</v>
      </c>
      <c r="K28" s="10">
        <v>1.0</v>
      </c>
    </row>
    <row r="29">
      <c r="A29" s="6" t="s">
        <v>60</v>
      </c>
      <c r="B29" s="7">
        <f>'07.01.26'!H29</f>
        <v>10</v>
      </c>
      <c r="C29" s="28"/>
      <c r="D29" s="19">
        <f t="shared" si="7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9</v>
      </c>
      <c r="I29" s="7"/>
      <c r="J29" s="9" t="s">
        <v>54</v>
      </c>
      <c r="K29" s="10">
        <v>1.0</v>
      </c>
    </row>
    <row r="30">
      <c r="A30" s="6" t="s">
        <v>62</v>
      </c>
      <c r="B30" s="7">
        <f>'07.01.26'!H30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81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2.0</v>
      </c>
    </row>
    <row r="32">
      <c r="A32" s="6" t="s">
        <v>66</v>
      </c>
      <c r="B32" s="7">
        <f>'07.01.26'!H32</f>
        <v>12</v>
      </c>
      <c r="C32" s="32">
        <v>12.0</v>
      </c>
      <c r="D32" s="19">
        <f t="shared" si="7"/>
        <v>24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12</v>
      </c>
      <c r="F32" s="12"/>
      <c r="G32" s="12"/>
      <c r="H32" s="8">
        <f t="shared" si="8"/>
        <v>12</v>
      </c>
      <c r="I32" s="7"/>
      <c r="J32" s="9" t="s">
        <v>61</v>
      </c>
      <c r="K32" s="10">
        <v>2.0</v>
      </c>
    </row>
    <row r="33">
      <c r="A33" s="6" t="s">
        <v>68</v>
      </c>
      <c r="B33" s="7">
        <f>'07.01.26'!H33</f>
        <v>18</v>
      </c>
      <c r="C33" s="35"/>
      <c r="D33" s="19">
        <f t="shared" si="7"/>
        <v>18</v>
      </c>
      <c r="E33" s="25">
        <f>IFERROR(VLOOKUP("CORVINA SUDADA",J:K,2,FALSE),0)+IFERROR(VLOOKUP("CHUPE DE CORVINA",J:K,2,FALSE),0)</f>
        <v>2</v>
      </c>
      <c r="F33" s="12"/>
      <c r="G33" s="24">
        <v>12.0</v>
      </c>
      <c r="H33" s="8">
        <f t="shared" si="8"/>
        <v>4</v>
      </c>
      <c r="I33" s="11" t="s">
        <v>452</v>
      </c>
      <c r="J33" s="9" t="s">
        <v>108</v>
      </c>
      <c r="K33" s="10">
        <v>1.0</v>
      </c>
    </row>
    <row r="34">
      <c r="A34" s="6" t="s">
        <v>70</v>
      </c>
      <c r="B34" s="7">
        <f>'07.01.26'!H34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5</v>
      </c>
      <c r="I34" s="11" t="s">
        <v>283</v>
      </c>
      <c r="J34" s="9" t="s">
        <v>133</v>
      </c>
      <c r="K34" s="10">
        <v>6.0</v>
      </c>
    </row>
    <row r="35">
      <c r="A35" s="6" t="s">
        <v>72</v>
      </c>
      <c r="B35" s="7">
        <f>'07.01.26'!H35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59</v>
      </c>
      <c r="K35" s="10">
        <v>1.0</v>
      </c>
    </row>
    <row r="36">
      <c r="A36" s="6" t="s">
        <v>74</v>
      </c>
      <c r="B36" s="7">
        <f>'07.01.26'!H36</f>
        <v>2</v>
      </c>
      <c r="C36" s="32">
        <v>18.0</v>
      </c>
      <c r="D36" s="19">
        <f t="shared" si="7"/>
        <v>20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17</v>
      </c>
      <c r="I36" s="7"/>
      <c r="J36" s="9" t="s">
        <v>69</v>
      </c>
      <c r="K36" s="10">
        <v>1.0</v>
      </c>
    </row>
    <row r="37">
      <c r="A37" s="6" t="s">
        <v>76</v>
      </c>
      <c r="B37" s="7">
        <f>'07.01.26'!H37</f>
        <v>5</v>
      </c>
      <c r="C37" s="32">
        <v>10.0</v>
      </c>
      <c r="D37" s="19">
        <f t="shared" si="7"/>
        <v>15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12</v>
      </c>
      <c r="I37" s="7"/>
      <c r="J37" s="9" t="s">
        <v>135</v>
      </c>
      <c r="K37" s="10">
        <v>1.0</v>
      </c>
    </row>
    <row r="38">
      <c r="A38" s="38" t="s">
        <v>78</v>
      </c>
      <c r="B38" s="7">
        <f>'07.01.26'!H38</f>
        <v>4</v>
      </c>
      <c r="C38" s="35"/>
      <c r="D38" s="19">
        <f t="shared" si="7"/>
        <v>4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1</v>
      </c>
      <c r="I38" s="7"/>
      <c r="J38" s="9" t="s">
        <v>150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73</v>
      </c>
      <c r="K39" s="10">
        <v>4.0</v>
      </c>
    </row>
    <row r="40">
      <c r="A40" s="6"/>
      <c r="B40" s="7" t="str">
        <f>'07.01.26'!H40</f>
        <v/>
      </c>
      <c r="C40" s="35"/>
      <c r="D40" s="19"/>
      <c r="E40" s="25"/>
      <c r="F40" s="12"/>
      <c r="G40" s="12"/>
      <c r="H40" s="8"/>
      <c r="I40" s="7"/>
      <c r="J40" s="9" t="s">
        <v>106</v>
      </c>
      <c r="K40" s="10">
        <v>1.0</v>
      </c>
    </row>
    <row r="41">
      <c r="A41" s="6"/>
      <c r="B41" s="7" t="str">
        <f>'07.01.26'!H41</f>
        <v/>
      </c>
      <c r="C41" s="35"/>
      <c r="D41" s="19"/>
      <c r="E41" s="25"/>
      <c r="F41" s="33"/>
      <c r="G41" s="34"/>
      <c r="H41" s="8"/>
      <c r="I41" s="7"/>
      <c r="J41" s="9" t="s">
        <v>222</v>
      </c>
      <c r="K41" s="10">
        <v>1.0</v>
      </c>
    </row>
    <row r="42">
      <c r="A42" s="6"/>
      <c r="B42" s="7" t="str">
        <f>'07.01.26'!H42</f>
        <v/>
      </c>
      <c r="C42" s="35"/>
      <c r="D42" s="19"/>
      <c r="E42" s="25"/>
      <c r="F42" s="36"/>
      <c r="G42" s="12"/>
      <c r="H42" s="8"/>
      <c r="I42" s="7"/>
      <c r="J42" s="9" t="s">
        <v>453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14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111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142</v>
      </c>
      <c r="K45" s="10">
        <v>2.0</v>
      </c>
    </row>
    <row r="46">
      <c r="J46" s="9" t="s">
        <v>91</v>
      </c>
      <c r="K46" s="10">
        <v>1.0</v>
      </c>
    </row>
    <row r="47">
      <c r="J47" s="9" t="s">
        <v>63</v>
      </c>
      <c r="K47" s="10">
        <v>1.0</v>
      </c>
    </row>
    <row r="48">
      <c r="J48" s="9" t="s">
        <v>117</v>
      </c>
      <c r="K48" s="10">
        <v>1.0</v>
      </c>
    </row>
    <row r="49">
      <c r="J49" s="9" t="s">
        <v>79</v>
      </c>
      <c r="K49" s="10">
        <v>1.0</v>
      </c>
    </row>
  </sheetData>
  <mergeCells count="1">
    <mergeCell ref="A1:I1"/>
  </mergeCells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0.88"/>
  </cols>
  <sheetData>
    <row r="1">
      <c r="A1" s="1" t="s">
        <v>454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46031.0</v>
      </c>
    </row>
    <row r="3">
      <c r="A3" s="6" t="s">
        <v>9</v>
      </c>
      <c r="B3" s="7">
        <f>'08.01.26'!H3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</v>
      </c>
      <c r="K3" s="10">
        <v>4.0</v>
      </c>
    </row>
    <row r="4">
      <c r="A4" s="6" t="s">
        <v>11</v>
      </c>
      <c r="B4" s="7">
        <f>'08.01.26'!H4</f>
        <v>6</v>
      </c>
      <c r="C4" s="7"/>
      <c r="D4" s="8">
        <f t="shared" si="1"/>
        <v>6</v>
      </c>
      <c r="E4" s="8">
        <f>IFERROR(VLOOKUP("HUMITA DOÑA FRESIA C/AJI DE GALLINA",J:K,2,FALSE),"0")</f>
        <v>1</v>
      </c>
      <c r="F4" s="12"/>
      <c r="G4" s="12"/>
      <c r="H4" s="8">
        <f t="shared" si="2"/>
        <v>5</v>
      </c>
      <c r="I4" s="7"/>
      <c r="J4" s="9" t="s">
        <v>18</v>
      </c>
      <c r="K4" s="10">
        <v>3.0</v>
      </c>
    </row>
    <row r="5">
      <c r="A5" s="6" t="s">
        <v>13</v>
      </c>
      <c r="B5" s="7">
        <f>'08.01.26'!H5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4</v>
      </c>
      <c r="I5" s="7"/>
      <c r="J5" s="9" t="s">
        <v>20</v>
      </c>
      <c r="K5" s="10">
        <v>4.0</v>
      </c>
    </row>
    <row r="6">
      <c r="A6" s="6" t="s">
        <v>16</v>
      </c>
      <c r="B6" s="7">
        <f>'08.01.26'!H6</f>
        <v>9</v>
      </c>
      <c r="C6" s="11">
        <v>2.0</v>
      </c>
      <c r="D6" s="8">
        <f t="shared" si="1"/>
        <v>11</v>
      </c>
      <c r="E6" s="8">
        <f>IFERROR(VLOOKUP("SANGRECITA C/YUCA",J:K,2,FALSE),"0")</f>
        <v>6</v>
      </c>
      <c r="F6" s="12"/>
      <c r="G6" s="12"/>
      <c r="H6" s="8">
        <f t="shared" si="2"/>
        <v>5</v>
      </c>
      <c r="I6" s="7"/>
      <c r="J6" s="9" t="s">
        <v>24</v>
      </c>
      <c r="K6" s="10">
        <v>4.0</v>
      </c>
    </row>
    <row r="7">
      <c r="A7" s="6" t="s">
        <v>10</v>
      </c>
      <c r="B7" s="7">
        <f>'08.01.26'!H7</f>
        <v>7.5</v>
      </c>
      <c r="C7" s="7"/>
      <c r="D7" s="8">
        <f t="shared" si="1"/>
        <v>7.5</v>
      </c>
      <c r="E7" s="8">
        <f>IFERROR(VLOOKUP("HUMITA DOÑA FRESIA C/AJI DE GALLINA", J:K,2, FALSE)/2, 0) + IFERROR(VLOOKUP("AJI DE GALLINA",J:K,2, FALSE), 0)</f>
        <v>0.5</v>
      </c>
      <c r="F7" s="12"/>
      <c r="G7" s="24">
        <v>2.0</v>
      </c>
      <c r="H7" s="8">
        <f t="shared" si="2"/>
        <v>5</v>
      </c>
      <c r="I7" s="11" t="s">
        <v>455</v>
      </c>
      <c r="J7" s="9" t="s">
        <v>26</v>
      </c>
      <c r="K7" s="10">
        <v>7.0</v>
      </c>
    </row>
    <row r="8">
      <c r="A8" s="6" t="s">
        <v>19</v>
      </c>
      <c r="B8" s="7">
        <f>'08.01.26'!H8</f>
        <v>1</v>
      </c>
      <c r="C8" s="11">
        <v>4.0</v>
      </c>
      <c r="D8" s="8">
        <f t="shared" si="1"/>
        <v>5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3</v>
      </c>
      <c r="I8" s="7"/>
      <c r="J8" s="9" t="s">
        <v>31</v>
      </c>
      <c r="K8" s="10">
        <v>4.0</v>
      </c>
    </row>
    <row r="9">
      <c r="A9" s="6" t="s">
        <v>21</v>
      </c>
      <c r="B9" s="7">
        <f>'08.01.26'!H9</f>
        <v>8</v>
      </c>
      <c r="C9" s="7"/>
      <c r="D9" s="8">
        <f t="shared" si="1"/>
        <v>8</v>
      </c>
      <c r="E9" s="8">
        <f>IFERROR(VLOOKUP("1/2 PATITA EN FIAMBRE",J:K,2, FALSE)/2, 0) + IFERROR(VLOOKUP("PATITA EN FIAMBRE",J:K, 2, FALSE), 0)</f>
        <v>4</v>
      </c>
      <c r="F9" s="12"/>
      <c r="G9" s="24">
        <v>1.0</v>
      </c>
      <c r="H9" s="18">
        <f t="shared" si="2"/>
        <v>3</v>
      </c>
      <c r="I9" s="24" t="s">
        <v>456</v>
      </c>
      <c r="J9" s="9" t="s">
        <v>111</v>
      </c>
      <c r="K9" s="10">
        <v>1.0</v>
      </c>
    </row>
    <row r="10">
      <c r="A10" s="6" t="s">
        <v>23</v>
      </c>
      <c r="B10" s="7">
        <f>'08.01.26'!H10</f>
        <v>5.5</v>
      </c>
      <c r="C10" s="7"/>
      <c r="D10" s="8">
        <f t="shared" si="1"/>
        <v>5.5</v>
      </c>
      <c r="E10" s="8">
        <f>IFERROR(VLOOKUP("CECINAS DE LOMO C/YUCA",J:K,2,FALSE),"0")+IFERROR(VLOOKUP("PIQUEO DOÑA FRESIA",J:K,2,FALSE)/2,0)</f>
        <v>0.5</v>
      </c>
      <c r="F10" s="12"/>
      <c r="G10" s="12"/>
      <c r="H10" s="8">
        <f t="shared" si="2"/>
        <v>5</v>
      </c>
      <c r="I10" s="7"/>
      <c r="J10" s="9" t="s">
        <v>180</v>
      </c>
      <c r="K10" s="10">
        <v>1.0</v>
      </c>
    </row>
    <row r="11">
      <c r="A11" s="6" t="s">
        <v>25</v>
      </c>
      <c r="B11" s="7">
        <f>'08.01.26'!H11</f>
        <v>7</v>
      </c>
      <c r="C11" s="7"/>
      <c r="D11" s="8">
        <f t="shared" si="1"/>
        <v>7</v>
      </c>
      <c r="E11" s="18">
        <f>IFERROR(VLOOKUP("CARNE DE CERDO ADOBADA",J:K,2,FALSE),0)</f>
        <v>2</v>
      </c>
      <c r="F11" s="12"/>
      <c r="G11" s="12"/>
      <c r="H11" s="8">
        <f t="shared" si="2"/>
        <v>5</v>
      </c>
      <c r="I11" s="7"/>
      <c r="J11" s="9" t="s">
        <v>166</v>
      </c>
      <c r="K11" s="10">
        <v>1.0</v>
      </c>
    </row>
    <row r="12">
      <c r="A12" s="6" t="s">
        <v>27</v>
      </c>
      <c r="B12" s="7">
        <f>'08.01.26'!H12</f>
        <v>2</v>
      </c>
      <c r="C12" s="7"/>
      <c r="D12" s="8">
        <f t="shared" si="1"/>
        <v>2</v>
      </c>
      <c r="E12" s="8">
        <f>IFERROR(VLOOKUP("SANCOCHADO 450g.",J:K,2,FALSE),0)</f>
        <v>0</v>
      </c>
      <c r="F12" s="12"/>
      <c r="G12" s="24">
        <v>2.0</v>
      </c>
      <c r="H12" s="8">
        <f t="shared" si="2"/>
        <v>0</v>
      </c>
      <c r="I12" s="11" t="s">
        <v>457</v>
      </c>
      <c r="J12" s="9" t="s">
        <v>90</v>
      </c>
      <c r="K12" s="10">
        <v>1.0</v>
      </c>
    </row>
    <row r="13">
      <c r="A13" s="6" t="s">
        <v>29</v>
      </c>
      <c r="B13" s="7">
        <f>'08.01.26'!H13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34</v>
      </c>
      <c r="K13" s="10">
        <v>12.0</v>
      </c>
    </row>
    <row r="14">
      <c r="A14" s="6" t="s">
        <v>31</v>
      </c>
      <c r="B14" s="7">
        <f>'08.01.26'!H14</f>
        <v>0</v>
      </c>
      <c r="C14" s="11">
        <v>4.0</v>
      </c>
      <c r="D14" s="19">
        <f t="shared" si="1"/>
        <v>4</v>
      </c>
      <c r="E14" s="8">
        <f t="shared" si="3"/>
        <v>4</v>
      </c>
      <c r="F14" s="20"/>
      <c r="G14" s="12"/>
      <c r="H14" s="8">
        <f t="shared" si="2"/>
        <v>0</v>
      </c>
      <c r="I14" s="7"/>
      <c r="J14" s="9" t="s">
        <v>91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113</v>
      </c>
      <c r="K15" s="10">
        <v>1.0</v>
      </c>
    </row>
    <row r="16">
      <c r="A16" s="6" t="s">
        <v>35</v>
      </c>
      <c r="B16" s="7">
        <f>'08.01.26'!H16</f>
        <v>9</v>
      </c>
      <c r="C16" s="24">
        <v>5.0</v>
      </c>
      <c r="D16" s="25">
        <f t="shared" ref="D16:D24" si="4">B16+C16</f>
        <v>14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9</v>
      </c>
      <c r="I16" s="7"/>
      <c r="J16" s="9" t="s">
        <v>179</v>
      </c>
      <c r="K16" s="10">
        <v>1.0</v>
      </c>
    </row>
    <row r="17">
      <c r="A17" s="6" t="s">
        <v>37</v>
      </c>
      <c r="B17" s="7">
        <f>'08.01.26'!H17</f>
        <v>9</v>
      </c>
      <c r="C17" s="12"/>
      <c r="D17" s="19">
        <f t="shared" si="4"/>
        <v>9</v>
      </c>
      <c r="E17" s="25">
        <f>IFERROR(VLOOKUP("AJIACO DE CUY(1/2 CUY) C/ARROZ",J:K,2,FALSE),"0")</f>
        <v>4</v>
      </c>
      <c r="F17" s="20"/>
      <c r="G17" s="12"/>
      <c r="H17" s="8">
        <f t="shared" si="5"/>
        <v>5</v>
      </c>
      <c r="I17" s="7"/>
      <c r="J17" s="9" t="s">
        <v>100</v>
      </c>
      <c r="K17" s="10">
        <v>2.0</v>
      </c>
    </row>
    <row r="18">
      <c r="A18" s="6" t="s">
        <v>39</v>
      </c>
      <c r="B18" s="7">
        <f>'08.01.26'!H18</f>
        <v>4</v>
      </c>
      <c r="C18" s="24">
        <v>1.0</v>
      </c>
      <c r="D18" s="19">
        <f t="shared" si="4"/>
        <v>5</v>
      </c>
      <c r="E18" s="25">
        <f>IFERROR(VLOOKUP("ALBONDIGA CON ARROZ",J:K,2,FALSE),"0")</f>
        <v>2</v>
      </c>
      <c r="F18" s="20"/>
      <c r="G18" s="12"/>
      <c r="H18" s="8">
        <f t="shared" si="5"/>
        <v>3</v>
      </c>
      <c r="I18" s="7"/>
      <c r="J18" s="9" t="s">
        <v>54</v>
      </c>
      <c r="K18" s="10">
        <v>1.0</v>
      </c>
    </row>
    <row r="19">
      <c r="A19" s="6" t="s">
        <v>41</v>
      </c>
      <c r="B19" s="7">
        <f>'08.01.26'!H19</f>
        <v>0</v>
      </c>
      <c r="C19" s="24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7</v>
      </c>
      <c r="F19" s="20"/>
      <c r="G19" s="24">
        <v>1.0</v>
      </c>
      <c r="H19" s="8">
        <f t="shared" si="5"/>
        <v>0</v>
      </c>
      <c r="I19" s="11" t="s">
        <v>458</v>
      </c>
      <c r="J19" s="9" t="s">
        <v>81</v>
      </c>
      <c r="K19" s="10">
        <v>2.0</v>
      </c>
    </row>
    <row r="20">
      <c r="A20" s="6" t="s">
        <v>43</v>
      </c>
      <c r="B20" s="7">
        <f>'08.01.26'!H20</f>
        <v>44</v>
      </c>
      <c r="C20" s="24">
        <v>10.0</v>
      </c>
      <c r="D20" s="19">
        <f t="shared" si="4"/>
        <v>54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24</v>
      </c>
      <c r="F20" s="20"/>
      <c r="G20" s="12"/>
      <c r="H20" s="8">
        <f t="shared" si="5"/>
        <v>30</v>
      </c>
      <c r="I20" s="7"/>
      <c r="J20" s="9" t="s">
        <v>133</v>
      </c>
      <c r="K20" s="10">
        <v>5.0</v>
      </c>
    </row>
    <row r="21">
      <c r="A21" s="6" t="s">
        <v>26</v>
      </c>
      <c r="B21" s="7" t="str">
        <f>'08.01.26'!H21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59</v>
      </c>
      <c r="K21" s="10">
        <v>4.0</v>
      </c>
    </row>
    <row r="22">
      <c r="A22" s="6" t="s">
        <v>46</v>
      </c>
      <c r="B22" s="7">
        <f>'08.01.26'!H22</f>
        <v>22</v>
      </c>
      <c r="C22" s="24">
        <v>15.0</v>
      </c>
      <c r="D22" s="19">
        <f t="shared" si="4"/>
        <v>37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19</v>
      </c>
      <c r="I22" s="7"/>
      <c r="J22" s="9" t="s">
        <v>63</v>
      </c>
      <c r="K22" s="10">
        <v>7.0</v>
      </c>
    </row>
    <row r="23">
      <c r="A23" s="6" t="s">
        <v>49</v>
      </c>
      <c r="B23" s="7">
        <f>'08.01.26'!H23</f>
        <v>4</v>
      </c>
      <c r="C23" s="24">
        <v>5.0</v>
      </c>
      <c r="D23" s="19">
        <f t="shared" si="4"/>
        <v>9</v>
      </c>
      <c r="E23" s="25">
        <f>IFERROR(VLOOKUP("PEPIAN DE PAVO",J:K,2,FALSE),"0")+IFERROR(VLOOKUP("PRESA DE PAVA",J:K,2,FALSE),0)+IFERROR(VLOOKUP("SANDWICH DE PAVO",J:K,2,FALSE),0)</f>
        <v>1</v>
      </c>
      <c r="F23" s="20"/>
      <c r="G23" s="24">
        <v>4.0</v>
      </c>
      <c r="H23" s="8">
        <f t="shared" si="6"/>
        <v>4</v>
      </c>
      <c r="I23" s="11" t="s">
        <v>283</v>
      </c>
      <c r="J23" s="9" t="s">
        <v>65</v>
      </c>
      <c r="K23" s="10">
        <v>1.0</v>
      </c>
    </row>
    <row r="24">
      <c r="A24" s="6" t="s">
        <v>51</v>
      </c>
      <c r="B24" s="7">
        <f>'08.01.26'!H24</f>
        <v>1</v>
      </c>
      <c r="C24" s="24">
        <v>13.0</v>
      </c>
      <c r="D24" s="19">
        <f t="shared" si="4"/>
        <v>14</v>
      </c>
      <c r="E24" s="25">
        <f>IFERROR(VLOOKUP("CORVINA GUISADA C/E CHOCLO",J:K,2,FALSE),"0")</f>
        <v>12</v>
      </c>
      <c r="F24" s="20"/>
      <c r="G24" s="12"/>
      <c r="H24" s="8">
        <f t="shared" si="6"/>
        <v>2</v>
      </c>
      <c r="I24" s="7"/>
      <c r="J24" s="9" t="s">
        <v>69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135</v>
      </c>
      <c r="K25" s="10">
        <v>1.0</v>
      </c>
    </row>
    <row r="26">
      <c r="A26" s="6" t="s">
        <v>55</v>
      </c>
      <c r="B26" s="7">
        <f>'08.01.26'!H26</f>
        <v>7</v>
      </c>
      <c r="C26" s="28"/>
      <c r="D26" s="19">
        <f t="shared" ref="D26:D38" si="7">B26+C26</f>
        <v>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6.5</v>
      </c>
      <c r="F26" s="12"/>
      <c r="G26" s="12"/>
      <c r="H26" s="8">
        <f t="shared" ref="H26:H35" si="8">D26-E26-F26-G26</f>
        <v>0.5</v>
      </c>
      <c r="I26" s="7"/>
      <c r="J26" s="9" t="s">
        <v>161</v>
      </c>
      <c r="K26" s="10">
        <v>1.0</v>
      </c>
    </row>
    <row r="27">
      <c r="A27" s="6" t="s">
        <v>57</v>
      </c>
      <c r="B27" s="7">
        <f>'08.01.26'!H27</f>
        <v>3</v>
      </c>
      <c r="C27" s="28">
        <v>5.0</v>
      </c>
      <c r="D27" s="19">
        <f t="shared" si="7"/>
        <v>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5</v>
      </c>
      <c r="I27" s="12"/>
      <c r="J27" s="9" t="s">
        <v>73</v>
      </c>
      <c r="K27" s="10">
        <v>6.0</v>
      </c>
    </row>
    <row r="28">
      <c r="A28" s="6" t="s">
        <v>58</v>
      </c>
      <c r="B28" s="7">
        <f>'08.01.26'!H28</f>
        <v>8</v>
      </c>
      <c r="C28" s="28"/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6</v>
      </c>
      <c r="I28" s="24"/>
      <c r="J28" s="9" t="s">
        <v>77</v>
      </c>
      <c r="K28" s="10">
        <v>2.0</v>
      </c>
    </row>
    <row r="29">
      <c r="A29" s="6" t="s">
        <v>60</v>
      </c>
      <c r="B29" s="7">
        <f>'08.01.26'!H29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7</v>
      </c>
      <c r="I29" s="7"/>
      <c r="J29" s="9" t="s">
        <v>85</v>
      </c>
      <c r="K29" s="10">
        <v>2.0</v>
      </c>
    </row>
    <row r="30">
      <c r="A30" s="6" t="s">
        <v>62</v>
      </c>
      <c r="B30" s="7">
        <f>'08.01.26'!H30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231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42</v>
      </c>
      <c r="K31" s="10">
        <v>1.0</v>
      </c>
    </row>
    <row r="32">
      <c r="A32" s="6" t="s">
        <v>66</v>
      </c>
      <c r="B32" s="7">
        <f>'08.01.26'!H32</f>
        <v>12</v>
      </c>
      <c r="C32" s="32">
        <v>4.0</v>
      </c>
      <c r="D32" s="19">
        <f t="shared" si="7"/>
        <v>16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9</v>
      </c>
      <c r="I32" s="7"/>
      <c r="J32" s="9" t="s">
        <v>14</v>
      </c>
      <c r="K32" s="10">
        <v>1.0</v>
      </c>
    </row>
    <row r="33">
      <c r="A33" s="6" t="s">
        <v>68</v>
      </c>
      <c r="B33" s="7">
        <f>'08.01.26'!H33</f>
        <v>4</v>
      </c>
      <c r="C33" s="32">
        <v>5.0</v>
      </c>
      <c r="D33" s="19">
        <f t="shared" si="7"/>
        <v>9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7</v>
      </c>
      <c r="I33" s="7"/>
      <c r="J33" s="9" t="s">
        <v>87</v>
      </c>
      <c r="K33" s="10">
        <v>1.0</v>
      </c>
    </row>
    <row r="34">
      <c r="A34" s="6" t="s">
        <v>70</v>
      </c>
      <c r="B34" s="7">
        <f>'08.01.26'!H34</f>
        <v>5</v>
      </c>
      <c r="C34" s="32">
        <v>4.0</v>
      </c>
      <c r="D34" s="19">
        <f t="shared" si="7"/>
        <v>9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9</v>
      </c>
      <c r="I34" s="7"/>
      <c r="J34" s="9" t="s">
        <v>32</v>
      </c>
      <c r="K34" s="10">
        <v>4.0</v>
      </c>
    </row>
    <row r="35">
      <c r="A35" s="6" t="s">
        <v>72</v>
      </c>
      <c r="B35" s="7">
        <f>'08.01.26'!H35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13</v>
      </c>
      <c r="K35" s="10">
        <v>1.0</v>
      </c>
    </row>
    <row r="36">
      <c r="A36" s="6" t="s">
        <v>74</v>
      </c>
      <c r="B36" s="7">
        <f>'08.01.26'!H36</f>
        <v>17</v>
      </c>
      <c r="C36" s="32">
        <v>7.0</v>
      </c>
      <c r="D36" s="19">
        <f t="shared" si="7"/>
        <v>24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22</v>
      </c>
      <c r="I36" s="7"/>
      <c r="J36" s="9" t="s">
        <v>119</v>
      </c>
      <c r="K36" s="10">
        <v>1.0</v>
      </c>
    </row>
    <row r="37">
      <c r="A37" s="6" t="s">
        <v>76</v>
      </c>
      <c r="B37" s="7">
        <f>'08.01.26'!H37</f>
        <v>12</v>
      </c>
      <c r="C37" s="35"/>
      <c r="D37" s="19">
        <f t="shared" si="7"/>
        <v>12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0.5</v>
      </c>
      <c r="F37" s="20"/>
      <c r="G37" s="20"/>
      <c r="H37" s="19">
        <f t="shared" si="9"/>
        <v>10</v>
      </c>
      <c r="I37" s="7"/>
      <c r="J37" s="9" t="s">
        <v>22</v>
      </c>
      <c r="K37" s="10">
        <v>2.0</v>
      </c>
    </row>
    <row r="38">
      <c r="A38" s="38" t="s">
        <v>78</v>
      </c>
      <c r="B38" s="7">
        <f>'08.01.26'!H38</f>
        <v>1</v>
      </c>
      <c r="C38" s="32">
        <v>16.0</v>
      </c>
      <c r="D38" s="19">
        <f t="shared" si="7"/>
        <v>17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15</v>
      </c>
      <c r="I38" s="7"/>
      <c r="J38" s="9" t="s">
        <v>146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40</v>
      </c>
      <c r="K39" s="10">
        <v>2.0</v>
      </c>
    </row>
    <row r="40">
      <c r="A40" s="6"/>
      <c r="B40" s="7" t="str">
        <f>'08.01.26'!H40</f>
        <v/>
      </c>
      <c r="C40" s="35"/>
      <c r="D40" s="19"/>
      <c r="E40" s="25"/>
      <c r="F40" s="12"/>
      <c r="G40" s="12"/>
      <c r="H40" s="8"/>
      <c r="I40" s="7"/>
      <c r="J40" s="9" t="s">
        <v>157</v>
      </c>
      <c r="K40" s="10">
        <v>1.0</v>
      </c>
    </row>
    <row r="41">
      <c r="A41" s="6"/>
      <c r="B41" s="7" t="str">
        <f>'08.01.26'!H41</f>
        <v/>
      </c>
      <c r="C41" s="35"/>
      <c r="D41" s="19"/>
      <c r="E41" s="25"/>
      <c r="F41" s="33"/>
      <c r="G41" s="34"/>
      <c r="H41" s="8"/>
      <c r="I41" s="7"/>
      <c r="J41" s="9" t="s">
        <v>17</v>
      </c>
      <c r="K41" s="10">
        <v>1.0</v>
      </c>
    </row>
    <row r="42">
      <c r="A42" s="6"/>
      <c r="B42" s="7" t="str">
        <f>'08.01.26'!H42</f>
        <v/>
      </c>
      <c r="C42" s="35"/>
      <c r="D42" s="19"/>
      <c r="E42" s="25"/>
      <c r="F42" s="36"/>
      <c r="G42" s="12"/>
      <c r="H42" s="8"/>
      <c r="I42" s="7"/>
      <c r="J42" s="9" t="s">
        <v>28</v>
      </c>
      <c r="K42" s="10">
        <v>2.0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30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91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92</v>
      </c>
      <c r="K45" s="10">
        <v>1.0</v>
      </c>
    </row>
    <row r="46">
      <c r="J46" s="9" t="s">
        <v>217</v>
      </c>
      <c r="K46" s="10">
        <v>1.0</v>
      </c>
    </row>
    <row r="47">
      <c r="J47" s="9" t="s">
        <v>44</v>
      </c>
      <c r="K47" s="10">
        <v>2.0</v>
      </c>
    </row>
    <row r="48">
      <c r="J48" s="9" t="s">
        <v>50</v>
      </c>
      <c r="K48" s="10">
        <v>1.0</v>
      </c>
    </row>
    <row r="49">
      <c r="J49" s="9" t="s">
        <v>56</v>
      </c>
      <c r="K49" s="10">
        <v>1.0</v>
      </c>
    </row>
    <row r="50">
      <c r="J50" s="9" t="s">
        <v>61</v>
      </c>
      <c r="K50" s="10">
        <v>2.0</v>
      </c>
    </row>
    <row r="51">
      <c r="J51" s="9" t="s">
        <v>65</v>
      </c>
      <c r="K51" s="10">
        <v>2.0</v>
      </c>
    </row>
    <row r="52">
      <c r="J52" s="9" t="s">
        <v>75</v>
      </c>
      <c r="K52" s="10">
        <v>2.0</v>
      </c>
    </row>
    <row r="53">
      <c r="J53" s="9" t="s">
        <v>79</v>
      </c>
      <c r="K53" s="10">
        <v>1.0</v>
      </c>
    </row>
  </sheetData>
  <mergeCells count="1">
    <mergeCell ref="A1:I1"/>
  </mergeCells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26.63"/>
  </cols>
  <sheetData>
    <row r="1">
      <c r="A1" s="1" t="s">
        <v>459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46032.0</v>
      </c>
    </row>
    <row r="3">
      <c r="A3" s="6" t="s">
        <v>9</v>
      </c>
      <c r="B3" s="7">
        <f>'09.01.26'!H3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5.0</v>
      </c>
    </row>
    <row r="4">
      <c r="A4" s="6" t="s">
        <v>11</v>
      </c>
      <c r="B4" s="7">
        <f>'09.01.26'!H4</f>
        <v>5</v>
      </c>
      <c r="C4" s="7"/>
      <c r="D4" s="8">
        <f t="shared" si="1"/>
        <v>5</v>
      </c>
      <c r="E4" s="8">
        <f>IFERROR(VLOOKUP("HUMITA DOÑA FRESIA C/AJI DE GALLINA",J:K,2,FALSE),"0")</f>
        <v>2</v>
      </c>
      <c r="F4" s="12"/>
      <c r="G4" s="12"/>
      <c r="H4" s="8">
        <f t="shared" si="2"/>
        <v>3</v>
      </c>
      <c r="I4" s="7"/>
      <c r="J4" s="9" t="s">
        <v>12</v>
      </c>
      <c r="K4" s="10">
        <v>2.0</v>
      </c>
    </row>
    <row r="5">
      <c r="A5" s="6" t="s">
        <v>13</v>
      </c>
      <c r="B5" s="7">
        <f>'09.01.26'!H5</f>
        <v>4</v>
      </c>
      <c r="C5" s="7"/>
      <c r="D5" s="8">
        <f t="shared" si="1"/>
        <v>4</v>
      </c>
      <c r="E5" s="8">
        <f>IFERROR(VLOOKUP(A$5,J:K,2,FALSE),0)+IFERROR(VLOOKUP("PIQUEO PERUANISIMO",J:K,2,FALSE),0)</f>
        <v>3</v>
      </c>
      <c r="F5" s="12"/>
      <c r="G5" s="12"/>
      <c r="H5" s="8">
        <f t="shared" si="2"/>
        <v>1</v>
      </c>
      <c r="I5" s="7"/>
      <c r="J5" s="9" t="s">
        <v>85</v>
      </c>
      <c r="K5" s="10">
        <v>2.0</v>
      </c>
    </row>
    <row r="6">
      <c r="A6" s="6" t="s">
        <v>16</v>
      </c>
      <c r="B6" s="7">
        <f>'09.01.26'!H6</f>
        <v>5</v>
      </c>
      <c r="C6" s="11">
        <v>14.0</v>
      </c>
      <c r="D6" s="8">
        <f t="shared" si="1"/>
        <v>19</v>
      </c>
      <c r="E6" s="8">
        <f>IFERROR(VLOOKUP("SANGRECITA C/YUCA",J:K,2,FALSE),"0")</f>
        <v>9</v>
      </c>
      <c r="F6" s="12"/>
      <c r="G6" s="12"/>
      <c r="H6" s="8">
        <f t="shared" si="2"/>
        <v>10</v>
      </c>
      <c r="I6" s="7"/>
      <c r="J6" s="9" t="s">
        <v>17</v>
      </c>
      <c r="K6" s="10">
        <v>2.0</v>
      </c>
    </row>
    <row r="7">
      <c r="A7" s="6" t="s">
        <v>10</v>
      </c>
      <c r="B7" s="7">
        <f>'09.01.26'!H7</f>
        <v>5</v>
      </c>
      <c r="C7" s="11">
        <v>7.0</v>
      </c>
      <c r="D7" s="8">
        <f t="shared" si="1"/>
        <v>12</v>
      </c>
      <c r="E7" s="8">
        <f>IFERROR(VLOOKUP("HUMITA DOÑA FRESIA C/AJI DE GALLINA", J:K,2, FALSE)/2, 0) + IFERROR(VLOOKUP("AJI DE GALLINA",J:K,2, FALSE), 0)</f>
        <v>6</v>
      </c>
      <c r="F7" s="12"/>
      <c r="G7" s="12"/>
      <c r="H7" s="8">
        <f t="shared" si="2"/>
        <v>6</v>
      </c>
      <c r="I7" s="7"/>
      <c r="J7" s="9" t="s">
        <v>18</v>
      </c>
      <c r="K7" s="10">
        <v>2.0</v>
      </c>
    </row>
    <row r="8">
      <c r="A8" s="6" t="s">
        <v>19</v>
      </c>
      <c r="B8" s="7">
        <f>'09.01.26'!H8</f>
        <v>3</v>
      </c>
      <c r="C8" s="11">
        <v>3.0</v>
      </c>
      <c r="D8" s="8">
        <f t="shared" si="1"/>
        <v>6</v>
      </c>
      <c r="E8" s="8">
        <f>IFERROR(VLOOKUP("MOLLEJITAS GUISADAS",J:K,2,FALSE),"0")+IFERROR(VLOOKUP("PIQUEO DOÑA FRESIA",J:K,2,FALSE),0)</f>
        <v>4</v>
      </c>
      <c r="F8" s="12"/>
      <c r="G8" s="12"/>
      <c r="H8" s="8">
        <f t="shared" si="2"/>
        <v>2</v>
      </c>
      <c r="I8" s="7"/>
      <c r="J8" s="9" t="s">
        <v>20</v>
      </c>
      <c r="K8" s="10">
        <v>6.0</v>
      </c>
    </row>
    <row r="9">
      <c r="A9" s="6" t="s">
        <v>21</v>
      </c>
      <c r="B9" s="7">
        <f>'09.01.26'!H9</f>
        <v>3</v>
      </c>
      <c r="C9" s="11">
        <v>10.0</v>
      </c>
      <c r="D9" s="8">
        <f t="shared" si="1"/>
        <v>13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10</v>
      </c>
      <c r="I9" s="12"/>
      <c r="J9" s="9" t="s">
        <v>22</v>
      </c>
      <c r="K9" s="10">
        <v>1.0</v>
      </c>
    </row>
    <row r="10">
      <c r="A10" s="6" t="s">
        <v>23</v>
      </c>
      <c r="B10" s="7">
        <f>'09.01.26'!H10</f>
        <v>5</v>
      </c>
      <c r="C10" s="7"/>
      <c r="D10" s="8">
        <f t="shared" si="1"/>
        <v>5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3</v>
      </c>
      <c r="I10" s="7"/>
      <c r="J10" s="9" t="s">
        <v>24</v>
      </c>
      <c r="K10" s="10">
        <v>2.0</v>
      </c>
    </row>
    <row r="11">
      <c r="A11" s="6" t="s">
        <v>25</v>
      </c>
      <c r="B11" s="7">
        <f>'09.01.26'!H11</f>
        <v>5</v>
      </c>
      <c r="C11" s="11">
        <v>5.0</v>
      </c>
      <c r="D11" s="8">
        <f t="shared" si="1"/>
        <v>10</v>
      </c>
      <c r="E11" s="18">
        <f>IFERROR(VLOOKUP("CARNE DE CERDO ADOBADA",J:K,2,FALSE),0)</f>
        <v>1</v>
      </c>
      <c r="F11" s="12"/>
      <c r="G11" s="12"/>
      <c r="H11" s="8">
        <f t="shared" si="2"/>
        <v>9</v>
      </c>
      <c r="I11" s="7"/>
      <c r="J11" s="9" t="s">
        <v>26</v>
      </c>
      <c r="K11" s="10">
        <v>8.0</v>
      </c>
    </row>
    <row r="12">
      <c r="A12" s="6" t="s">
        <v>27</v>
      </c>
      <c r="B12" s="7">
        <f>'09.01.26'!H12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448</v>
      </c>
      <c r="K12" s="10">
        <v>3.0</v>
      </c>
    </row>
    <row r="13">
      <c r="A13" s="6" t="s">
        <v>29</v>
      </c>
      <c r="B13" s="7">
        <f>'09.01.26'!H13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31</v>
      </c>
      <c r="K13" s="10">
        <v>1.0</v>
      </c>
    </row>
    <row r="14">
      <c r="A14" s="6" t="s">
        <v>31</v>
      </c>
      <c r="B14" s="7">
        <f>'09.01.26'!H14</f>
        <v>0</v>
      </c>
      <c r="C14" s="11">
        <v>4.0</v>
      </c>
      <c r="D14" s="19">
        <f t="shared" si="1"/>
        <v>4</v>
      </c>
      <c r="E14" s="8">
        <f t="shared" si="3"/>
        <v>1</v>
      </c>
      <c r="F14" s="20"/>
      <c r="G14" s="12"/>
      <c r="H14" s="8">
        <f t="shared" si="2"/>
        <v>3</v>
      </c>
      <c r="I14" s="7"/>
      <c r="J14" s="9" t="s">
        <v>28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1.0</v>
      </c>
    </row>
    <row r="16">
      <c r="A16" s="6" t="s">
        <v>35</v>
      </c>
      <c r="B16" s="7">
        <f>'09.01.26'!H16</f>
        <v>9</v>
      </c>
      <c r="C16" s="24">
        <v>10.0</v>
      </c>
      <c r="D16" s="25">
        <f t="shared" ref="D16:D24" si="4">B16+C16</f>
        <v>19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13</v>
      </c>
      <c r="I16" s="7"/>
      <c r="J16" s="9" t="s">
        <v>30</v>
      </c>
      <c r="K16" s="10">
        <v>1.0</v>
      </c>
    </row>
    <row r="17">
      <c r="A17" s="6" t="s">
        <v>37</v>
      </c>
      <c r="B17" s="7">
        <f>'09.01.26'!H17</f>
        <v>5</v>
      </c>
      <c r="C17" s="24">
        <v>1.0</v>
      </c>
      <c r="D17" s="19">
        <f t="shared" si="4"/>
        <v>6</v>
      </c>
      <c r="E17" s="25">
        <f>IFERROR(VLOOKUP("AJIACO DE CUY(1/2 CUY) C/ARROZ",J:K,2,FALSE),"0")</f>
        <v>2</v>
      </c>
      <c r="F17" s="20"/>
      <c r="G17" s="12"/>
      <c r="H17" s="8">
        <f t="shared" si="5"/>
        <v>4</v>
      </c>
      <c r="I17" s="7"/>
      <c r="J17" s="9" t="s">
        <v>138</v>
      </c>
      <c r="K17" s="10">
        <v>2.0</v>
      </c>
    </row>
    <row r="18">
      <c r="A18" s="6" t="s">
        <v>39</v>
      </c>
      <c r="B18" s="7">
        <f>'09.01.26'!H18</f>
        <v>3</v>
      </c>
      <c r="C18" s="24">
        <v>2.0</v>
      </c>
      <c r="D18" s="19">
        <f t="shared" si="4"/>
        <v>5</v>
      </c>
      <c r="E18" s="25">
        <f>IFERROR(VLOOKUP("ALBONDIGA CON ARROZ",J:K,2,FALSE),"0")</f>
        <v>2</v>
      </c>
      <c r="F18" s="20"/>
      <c r="G18" s="12"/>
      <c r="H18" s="8">
        <f t="shared" si="5"/>
        <v>3</v>
      </c>
      <c r="I18" s="7"/>
      <c r="J18" s="9" t="s">
        <v>87</v>
      </c>
      <c r="K18" s="10">
        <v>1.0</v>
      </c>
    </row>
    <row r="19">
      <c r="A19" s="6" t="s">
        <v>41</v>
      </c>
      <c r="B19" s="7">
        <f>'09.01.26'!H19</f>
        <v>0</v>
      </c>
      <c r="C19" s="24">
        <v>15.0</v>
      </c>
      <c r="D19" s="19">
        <f t="shared" si="4"/>
        <v>15</v>
      </c>
      <c r="E19" s="25">
        <f>IFERROR(VLOOKUP("ARROZ C/PATO DESHUESADO", J:K, 2, FALSE)*2, 0)+IFERROR(VLOOKUP("ARROZ C/PATO",J:K,2,FALSE),"0")</f>
        <v>6</v>
      </c>
      <c r="F19" s="20"/>
      <c r="G19" s="24">
        <v>1.0</v>
      </c>
      <c r="H19" s="8">
        <f t="shared" si="5"/>
        <v>8</v>
      </c>
      <c r="I19" s="11" t="s">
        <v>460</v>
      </c>
      <c r="J19" s="9" t="s">
        <v>112</v>
      </c>
      <c r="K19" s="10">
        <v>1.0</v>
      </c>
    </row>
    <row r="20">
      <c r="A20" s="6" t="s">
        <v>43</v>
      </c>
      <c r="B20" s="7">
        <f>'09.01.26'!H20</f>
        <v>30</v>
      </c>
      <c r="C20" s="24">
        <v>45.0</v>
      </c>
      <c r="D20" s="19">
        <f t="shared" si="4"/>
        <v>75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24</v>
      </c>
      <c r="F20" s="20"/>
      <c r="G20" s="12"/>
      <c r="H20" s="8">
        <f t="shared" si="5"/>
        <v>51</v>
      </c>
      <c r="I20" s="7"/>
      <c r="J20" s="9" t="s">
        <v>32</v>
      </c>
      <c r="K20" s="10">
        <v>7.0</v>
      </c>
    </row>
    <row r="21">
      <c r="A21" s="6" t="s">
        <v>26</v>
      </c>
      <c r="B21" s="7" t="str">
        <f>'09.01.26'!H21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187</v>
      </c>
      <c r="K21" s="10">
        <v>2.0</v>
      </c>
    </row>
    <row r="22">
      <c r="A22" s="6" t="s">
        <v>46</v>
      </c>
      <c r="B22" s="7">
        <f>'09.01.26'!H22</f>
        <v>19</v>
      </c>
      <c r="C22" s="24">
        <v>10.0</v>
      </c>
      <c r="D22" s="19">
        <f t="shared" si="4"/>
        <v>29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13</v>
      </c>
      <c r="F22" s="20"/>
      <c r="G22" s="12"/>
      <c r="H22" s="8">
        <f t="shared" ref="H22:H24" si="6">D22-E22-F22-G22</f>
        <v>16</v>
      </c>
      <c r="I22" s="7"/>
      <c r="J22" s="9" t="s">
        <v>142</v>
      </c>
      <c r="K22" s="10">
        <v>1.0</v>
      </c>
    </row>
    <row r="23">
      <c r="A23" s="6" t="s">
        <v>49</v>
      </c>
      <c r="B23" s="7">
        <f>'09.01.26'!H23</f>
        <v>4</v>
      </c>
      <c r="C23" s="24">
        <v>4.0</v>
      </c>
      <c r="D23" s="19">
        <f t="shared" si="4"/>
        <v>8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8</v>
      </c>
      <c r="I23" s="7"/>
      <c r="J23" s="9" t="s">
        <v>125</v>
      </c>
      <c r="K23" s="10">
        <v>1.0</v>
      </c>
    </row>
    <row r="24">
      <c r="A24" s="6" t="s">
        <v>51</v>
      </c>
      <c r="B24" s="7">
        <f>'09.01.26'!H24</f>
        <v>2</v>
      </c>
      <c r="C24" s="24">
        <v>4.0</v>
      </c>
      <c r="D24" s="19">
        <f t="shared" si="4"/>
        <v>6</v>
      </c>
      <c r="E24" s="25">
        <f>IFERROR(VLOOKUP("CORVINA GUISADA C/E CHOCLO",J:K,2,FALSE),"0")</f>
        <v>3</v>
      </c>
      <c r="F24" s="20"/>
      <c r="G24" s="12"/>
      <c r="H24" s="8">
        <f t="shared" si="6"/>
        <v>3</v>
      </c>
      <c r="I24" s="7"/>
      <c r="J24" s="9" t="s">
        <v>89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34</v>
      </c>
      <c r="K25" s="10">
        <v>3.0</v>
      </c>
    </row>
    <row r="26">
      <c r="A26" s="6" t="s">
        <v>55</v>
      </c>
      <c r="B26" s="7">
        <f>'09.01.26'!H26</f>
        <v>0.5</v>
      </c>
      <c r="C26" s="28">
        <v>15.0</v>
      </c>
      <c r="D26" s="19">
        <f t="shared" ref="D26:D38" si="7">B26+C26</f>
        <v>15.5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9</v>
      </c>
      <c r="F26" s="12"/>
      <c r="G26" s="12"/>
      <c r="H26" s="8">
        <f t="shared" ref="H26:H35" si="8">D26-E26-F26-G26</f>
        <v>6.5</v>
      </c>
      <c r="I26" s="7"/>
      <c r="J26" s="9" t="s">
        <v>92</v>
      </c>
      <c r="K26" s="10">
        <v>1.0</v>
      </c>
    </row>
    <row r="27">
      <c r="A27" s="6" t="s">
        <v>57</v>
      </c>
      <c r="B27" s="7">
        <f>'09.01.26'!H27</f>
        <v>5</v>
      </c>
      <c r="C27" s="28">
        <v>10.0</v>
      </c>
      <c r="D27" s="19">
        <f t="shared" si="7"/>
        <v>15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24"/>
      <c r="H27" s="18">
        <f t="shared" si="8"/>
        <v>7</v>
      </c>
      <c r="I27" s="12"/>
      <c r="J27" s="9" t="s">
        <v>36</v>
      </c>
      <c r="K27" s="10">
        <v>1.0</v>
      </c>
    </row>
    <row r="28">
      <c r="A28" s="6" t="s">
        <v>58</v>
      </c>
      <c r="B28" s="7">
        <f>'09.01.26'!H28</f>
        <v>6</v>
      </c>
      <c r="C28" s="28">
        <v>10.0</v>
      </c>
      <c r="D28" s="19">
        <f t="shared" si="7"/>
        <v>16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14</v>
      </c>
      <c r="I28" s="24"/>
      <c r="J28" s="9" t="s">
        <v>113</v>
      </c>
      <c r="K28" s="10">
        <v>2.0</v>
      </c>
    </row>
    <row r="29">
      <c r="A29" s="6" t="s">
        <v>60</v>
      </c>
      <c r="B29" s="7">
        <f>'09.01.26'!H29</f>
        <v>7</v>
      </c>
      <c r="C29" s="28">
        <v>5.0</v>
      </c>
      <c r="D29" s="19">
        <f t="shared" si="7"/>
        <v>12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4</v>
      </c>
      <c r="I29" s="7"/>
      <c r="J29" s="9" t="s">
        <v>127</v>
      </c>
      <c r="K29" s="10">
        <v>2.0</v>
      </c>
    </row>
    <row r="30">
      <c r="A30" s="6" t="s">
        <v>62</v>
      </c>
      <c r="B30" s="7">
        <f>'09.01.26'!H30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40</v>
      </c>
      <c r="K30" s="10">
        <v>4.0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179</v>
      </c>
      <c r="K31" s="10">
        <v>2.0</v>
      </c>
    </row>
    <row r="32">
      <c r="A32" s="6" t="s">
        <v>66</v>
      </c>
      <c r="B32" s="7">
        <f>'09.01.26'!H32</f>
        <v>9</v>
      </c>
      <c r="C32" s="32">
        <v>16.0</v>
      </c>
      <c r="D32" s="19">
        <f t="shared" si="7"/>
        <v>25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19</v>
      </c>
      <c r="F32" s="12"/>
      <c r="G32" s="12"/>
      <c r="H32" s="8">
        <f t="shared" si="8"/>
        <v>6</v>
      </c>
      <c r="I32" s="7"/>
      <c r="J32" s="9" t="s">
        <v>170</v>
      </c>
      <c r="K32" s="10">
        <v>1.0</v>
      </c>
    </row>
    <row r="33">
      <c r="A33" s="6" t="s">
        <v>68</v>
      </c>
      <c r="B33" s="7">
        <f>'09.01.26'!H33</f>
        <v>7</v>
      </c>
      <c r="C33" s="35"/>
      <c r="D33" s="19">
        <f t="shared" si="7"/>
        <v>7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4</v>
      </c>
      <c r="I33" s="7"/>
      <c r="J33" s="9" t="s">
        <v>44</v>
      </c>
      <c r="K33" s="10">
        <v>4.0</v>
      </c>
    </row>
    <row r="34">
      <c r="A34" s="6" t="s">
        <v>70</v>
      </c>
      <c r="B34" s="7">
        <f>'09.01.26'!H34</f>
        <v>9</v>
      </c>
      <c r="C34" s="32">
        <v>2.0</v>
      </c>
      <c r="D34" s="19">
        <f t="shared" si="7"/>
        <v>11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8</v>
      </c>
      <c r="I34" s="7"/>
      <c r="J34" s="9" t="s">
        <v>101</v>
      </c>
      <c r="K34" s="10">
        <v>1.0</v>
      </c>
    </row>
    <row r="35">
      <c r="A35" s="6" t="s">
        <v>72</v>
      </c>
      <c r="B35" s="7">
        <f>'09.01.26'!H35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147</v>
      </c>
      <c r="K35" s="10">
        <v>1.0</v>
      </c>
    </row>
    <row r="36">
      <c r="A36" s="6" t="s">
        <v>74</v>
      </c>
      <c r="B36" s="7">
        <f>'09.01.26'!H36</f>
        <v>22</v>
      </c>
      <c r="C36" s="35"/>
      <c r="D36" s="19">
        <f t="shared" si="7"/>
        <v>22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6" s="20"/>
      <c r="G36" s="20"/>
      <c r="H36" s="19">
        <f t="shared" ref="H36:H38" si="9">D36-$E$36-F36-G36</f>
        <v>16</v>
      </c>
      <c r="I36" s="7"/>
      <c r="J36" s="9" t="s">
        <v>48</v>
      </c>
      <c r="K36" s="10">
        <v>3.0</v>
      </c>
    </row>
    <row r="37">
      <c r="A37" s="6" t="s">
        <v>76</v>
      </c>
      <c r="B37" s="7">
        <f>'09.01.26'!H37</f>
        <v>10</v>
      </c>
      <c r="C37" s="35"/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1.5</v>
      </c>
      <c r="F37" s="20"/>
      <c r="G37" s="20"/>
      <c r="H37" s="19">
        <f t="shared" si="9"/>
        <v>4</v>
      </c>
      <c r="I37" s="7"/>
      <c r="J37" s="9" t="s">
        <v>52</v>
      </c>
      <c r="K37" s="10">
        <v>1.0</v>
      </c>
    </row>
    <row r="38">
      <c r="A38" s="38" t="s">
        <v>78</v>
      </c>
      <c r="B38" s="7">
        <f>'09.01.26'!H38</f>
        <v>15</v>
      </c>
      <c r="C38" s="32">
        <v>10.0</v>
      </c>
      <c r="D38" s="19">
        <f t="shared" si="7"/>
        <v>25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1.5</v>
      </c>
      <c r="F38" s="20"/>
      <c r="G38" s="20"/>
      <c r="H38" s="19">
        <f t="shared" si="9"/>
        <v>19</v>
      </c>
      <c r="I38" s="7"/>
      <c r="J38" s="9" t="s">
        <v>54</v>
      </c>
      <c r="K38" s="10">
        <v>6.0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81</v>
      </c>
      <c r="K39" s="10">
        <v>2.0</v>
      </c>
    </row>
    <row r="40">
      <c r="A40" s="6"/>
      <c r="B40" s="7" t="str">
        <f>'09.01.26'!H40</f>
        <v/>
      </c>
      <c r="C40" s="35"/>
      <c r="D40" s="19"/>
      <c r="E40" s="25"/>
      <c r="F40" s="12"/>
      <c r="G40" s="12"/>
      <c r="H40" s="8"/>
      <c r="I40" s="7"/>
      <c r="J40" s="9" t="s">
        <v>56</v>
      </c>
      <c r="K40" s="10">
        <v>2.0</v>
      </c>
    </row>
    <row r="41">
      <c r="A41" s="6"/>
      <c r="B41" s="7" t="str">
        <f>'09.01.26'!H41</f>
        <v/>
      </c>
      <c r="C41" s="35"/>
      <c r="D41" s="19"/>
      <c r="E41" s="25"/>
      <c r="F41" s="33"/>
      <c r="G41" s="34"/>
      <c r="H41" s="8"/>
      <c r="I41" s="7"/>
      <c r="J41" s="9" t="s">
        <v>133</v>
      </c>
      <c r="K41" s="10">
        <v>7.0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13</v>
      </c>
      <c r="K42" s="10">
        <v>3.0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157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59</v>
      </c>
      <c r="K44" s="10">
        <v>3.0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61</v>
      </c>
      <c r="K45" s="10">
        <v>5.0</v>
      </c>
    </row>
    <row r="46">
      <c r="J46" s="9" t="s">
        <v>63</v>
      </c>
      <c r="K46" s="10">
        <v>1.0</v>
      </c>
    </row>
    <row r="47">
      <c r="J47" s="9" t="s">
        <v>67</v>
      </c>
      <c r="K47" s="10">
        <v>5.0</v>
      </c>
    </row>
    <row r="48">
      <c r="J48" s="9" t="s">
        <v>69</v>
      </c>
      <c r="K48" s="10">
        <v>2.0</v>
      </c>
    </row>
    <row r="49">
      <c r="J49" s="9" t="s">
        <v>135</v>
      </c>
      <c r="K49" s="10">
        <v>2.0</v>
      </c>
    </row>
    <row r="50">
      <c r="J50" s="9" t="s">
        <v>158</v>
      </c>
      <c r="K50" s="10">
        <v>1.0</v>
      </c>
    </row>
    <row r="51">
      <c r="J51" s="9" t="s">
        <v>288</v>
      </c>
      <c r="K51" s="10">
        <v>1.0</v>
      </c>
    </row>
    <row r="52">
      <c r="J52" s="9" t="s">
        <v>73</v>
      </c>
      <c r="K52" s="10">
        <v>9.0</v>
      </c>
    </row>
    <row r="53">
      <c r="J53" s="9" t="s">
        <v>159</v>
      </c>
      <c r="K53" s="10">
        <v>2.0</v>
      </c>
    </row>
    <row r="54">
      <c r="J54" s="9" t="s">
        <v>461</v>
      </c>
      <c r="K54" s="10">
        <v>2.0</v>
      </c>
    </row>
    <row r="55">
      <c r="J55" s="9" t="s">
        <v>77</v>
      </c>
      <c r="K55" s="10">
        <v>1.0</v>
      </c>
    </row>
    <row r="56">
      <c r="J56" s="9" t="s">
        <v>104</v>
      </c>
      <c r="K56" s="10">
        <v>1.0</v>
      </c>
    </row>
    <row r="57">
      <c r="J57" s="9" t="s">
        <v>119</v>
      </c>
      <c r="K57" s="10">
        <v>1.0</v>
      </c>
    </row>
    <row r="58">
      <c r="J58" s="9" t="s">
        <v>257</v>
      </c>
      <c r="K58" s="10">
        <v>1.0</v>
      </c>
    </row>
    <row r="59">
      <c r="J59" s="9" t="s">
        <v>90</v>
      </c>
      <c r="K59" s="10">
        <v>1.0</v>
      </c>
    </row>
    <row r="60">
      <c r="J60" s="9" t="s">
        <v>91</v>
      </c>
      <c r="K60" s="10">
        <v>2.0</v>
      </c>
    </row>
    <row r="61">
      <c r="J61" s="9" t="s">
        <v>179</v>
      </c>
      <c r="K61" s="10">
        <v>2.0</v>
      </c>
    </row>
    <row r="62">
      <c r="J62" s="9" t="s">
        <v>75</v>
      </c>
      <c r="K62" s="10">
        <v>1.0</v>
      </c>
    </row>
    <row r="63">
      <c r="J63" s="9" t="s">
        <v>125</v>
      </c>
      <c r="K63" s="10">
        <v>1.0</v>
      </c>
    </row>
    <row r="64">
      <c r="J64" s="9" t="s">
        <v>122</v>
      </c>
      <c r="K64" s="10">
        <v>1.0</v>
      </c>
    </row>
    <row r="65">
      <c r="J65" s="9" t="s">
        <v>176</v>
      </c>
      <c r="K65" s="10">
        <v>1.0</v>
      </c>
    </row>
    <row r="66">
      <c r="J66" s="9" t="s">
        <v>130</v>
      </c>
      <c r="K66" s="10">
        <v>1.0</v>
      </c>
    </row>
    <row r="67">
      <c r="J67" s="9" t="s">
        <v>103</v>
      </c>
      <c r="K67" s="10">
        <v>1.0</v>
      </c>
    </row>
    <row r="68">
      <c r="J68" s="9" t="s">
        <v>162</v>
      </c>
      <c r="K68" s="10">
        <v>1.0</v>
      </c>
    </row>
  </sheetData>
  <mergeCells count="1">
    <mergeCell ref="A1:I1"/>
  </mergeCells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10" width="24.13"/>
  </cols>
  <sheetData>
    <row r="1">
      <c r="A1" s="1" t="s">
        <v>462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46033.0</v>
      </c>
    </row>
    <row r="3">
      <c r="A3" s="6" t="s">
        <v>9</v>
      </c>
      <c r="B3" s="7">
        <f>'10.01.26'!H3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10.0</v>
      </c>
    </row>
    <row r="4">
      <c r="A4" s="6" t="s">
        <v>11</v>
      </c>
      <c r="B4" s="7">
        <f>'10.01.26'!H4</f>
        <v>3</v>
      </c>
      <c r="C4" s="7"/>
      <c r="D4" s="8">
        <f t="shared" si="1"/>
        <v>3</v>
      </c>
      <c r="E4" s="8">
        <f>IFERROR(VLOOKUP("HUMITA DOÑA FRESIA C/AJI DE GALLINA",J:K,2,FALSE),"0")</f>
        <v>16</v>
      </c>
      <c r="F4" s="12"/>
      <c r="G4" s="12"/>
      <c r="H4" s="8">
        <f t="shared" si="2"/>
        <v>-13</v>
      </c>
      <c r="I4" s="7"/>
      <c r="J4" s="9" t="s">
        <v>120</v>
      </c>
      <c r="K4" s="10">
        <v>6.0</v>
      </c>
    </row>
    <row r="5">
      <c r="A5" s="6" t="s">
        <v>13</v>
      </c>
      <c r="B5" s="7">
        <f>'10.01.26'!H5</f>
        <v>1</v>
      </c>
      <c r="C5" s="7"/>
      <c r="D5" s="8">
        <f t="shared" si="1"/>
        <v>1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0</v>
      </c>
      <c r="I5" s="7"/>
      <c r="J5" s="9" t="s">
        <v>10</v>
      </c>
      <c r="K5" s="10">
        <v>3.0</v>
      </c>
    </row>
    <row r="6">
      <c r="A6" s="6" t="s">
        <v>16</v>
      </c>
      <c r="B6" s="7">
        <f>'10.01.26'!H6</f>
        <v>10</v>
      </c>
      <c r="C6" s="7"/>
      <c r="D6" s="8">
        <f t="shared" si="1"/>
        <v>10</v>
      </c>
      <c r="E6" s="8">
        <f>IFERROR(VLOOKUP("SANGRECITA C/YUCA",J:K,2,FALSE),"0")</f>
        <v>11</v>
      </c>
      <c r="F6" s="12"/>
      <c r="G6" s="12"/>
      <c r="H6" s="8">
        <f t="shared" si="2"/>
        <v>-1</v>
      </c>
      <c r="I6" s="7"/>
      <c r="J6" s="9" t="s">
        <v>12</v>
      </c>
      <c r="K6" s="10">
        <v>9.0</v>
      </c>
    </row>
    <row r="7">
      <c r="A7" s="6" t="s">
        <v>10</v>
      </c>
      <c r="B7" s="7">
        <f>'10.01.26'!H7</f>
        <v>6</v>
      </c>
      <c r="C7" s="7"/>
      <c r="D7" s="8">
        <f t="shared" si="1"/>
        <v>6</v>
      </c>
      <c r="E7" s="8">
        <f>IFERROR(VLOOKUP("HUMITA DOÑA FRESIA C/AJI DE GALLINA", J:K,2, FALSE)/2, 0) + IFERROR(VLOOKUP("AJI DE GALLINA",J:K,2, FALSE), 0)</f>
        <v>11</v>
      </c>
      <c r="F7" s="12"/>
      <c r="G7" s="12"/>
      <c r="H7" s="8">
        <f t="shared" si="2"/>
        <v>-5</v>
      </c>
      <c r="I7" s="7"/>
      <c r="J7" s="9" t="s">
        <v>85</v>
      </c>
      <c r="K7" s="10">
        <v>5.0</v>
      </c>
    </row>
    <row r="8">
      <c r="A8" s="6" t="s">
        <v>19</v>
      </c>
      <c r="B8" s="7">
        <f>'10.01.26'!H8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-1</v>
      </c>
      <c r="I8" s="7"/>
      <c r="J8" s="9" t="s">
        <v>14</v>
      </c>
      <c r="K8" s="10">
        <v>3.0</v>
      </c>
    </row>
    <row r="9">
      <c r="A9" s="6" t="s">
        <v>21</v>
      </c>
      <c r="B9" s="7">
        <f>'10.01.26'!H9</f>
        <v>10</v>
      </c>
      <c r="C9" s="7"/>
      <c r="D9" s="8">
        <f t="shared" si="1"/>
        <v>10</v>
      </c>
      <c r="E9" s="8">
        <f>IFERROR(VLOOKUP("1/2 PATITA EN FIAMBRE",J:K,2, FALSE)/2, 0) + IFERROR(VLOOKUP("PATITA EN FIAMBRE",J:K, 2, FALSE), 0)</f>
        <v>8</v>
      </c>
      <c r="F9" s="12"/>
      <c r="G9" s="12"/>
      <c r="H9" s="18">
        <f t="shared" si="2"/>
        <v>2</v>
      </c>
      <c r="I9" s="12"/>
      <c r="J9" s="9" t="s">
        <v>17</v>
      </c>
      <c r="K9" s="10">
        <v>6.0</v>
      </c>
    </row>
    <row r="10">
      <c r="A10" s="6" t="s">
        <v>23</v>
      </c>
      <c r="B10" s="7">
        <f>'10.01.26'!H10</f>
        <v>3</v>
      </c>
      <c r="C10" s="7"/>
      <c r="D10" s="8">
        <f t="shared" si="1"/>
        <v>3</v>
      </c>
      <c r="E10" s="8">
        <f>IFERROR(VLOOKUP("CECINAS DE LOMO C/YUCA",J:K,2,FALSE),"0")+IFERROR(VLOOKUP("PIQUEO DOÑA FRESIA",J:K,2,FALSE)/2,0)</f>
        <v>6</v>
      </c>
      <c r="F10" s="12"/>
      <c r="G10" s="12"/>
      <c r="H10" s="8">
        <f t="shared" si="2"/>
        <v>-3</v>
      </c>
      <c r="I10" s="7"/>
      <c r="J10" s="9" t="s">
        <v>18</v>
      </c>
      <c r="K10" s="10">
        <v>6.0</v>
      </c>
    </row>
    <row r="11">
      <c r="A11" s="6" t="s">
        <v>25</v>
      </c>
      <c r="B11" s="7">
        <f>'10.01.26'!H11</f>
        <v>9</v>
      </c>
      <c r="C11" s="7"/>
      <c r="D11" s="8">
        <f t="shared" si="1"/>
        <v>9</v>
      </c>
      <c r="E11" s="18">
        <f>IFERROR(VLOOKUP("CARNE DE CERDO ADOBADA",J:K,2,FALSE),0)</f>
        <v>9</v>
      </c>
      <c r="F11" s="12"/>
      <c r="G11" s="12"/>
      <c r="H11" s="8">
        <f t="shared" si="2"/>
        <v>0</v>
      </c>
      <c r="I11" s="7"/>
      <c r="J11" s="9" t="s">
        <v>20</v>
      </c>
      <c r="K11" s="10">
        <v>12.0</v>
      </c>
    </row>
    <row r="12">
      <c r="A12" s="6" t="s">
        <v>27</v>
      </c>
      <c r="B12" s="7">
        <f>'10.01.26'!H12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22</v>
      </c>
      <c r="K12" s="10">
        <v>1.0</v>
      </c>
    </row>
    <row r="13">
      <c r="A13" s="6" t="s">
        <v>29</v>
      </c>
      <c r="B13" s="7">
        <f>'10.01.26'!H13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24</v>
      </c>
      <c r="K13" s="10">
        <v>15.0</v>
      </c>
    </row>
    <row r="14">
      <c r="A14" s="6" t="s">
        <v>31</v>
      </c>
      <c r="B14" s="7">
        <f>'10.01.26'!H14</f>
        <v>3</v>
      </c>
      <c r="C14" s="7"/>
      <c r="D14" s="19">
        <f t="shared" si="1"/>
        <v>3</v>
      </c>
      <c r="E14" s="8">
        <f t="shared" si="3"/>
        <v>2</v>
      </c>
      <c r="F14" s="20"/>
      <c r="G14" s="12"/>
      <c r="H14" s="8">
        <f t="shared" si="2"/>
        <v>1</v>
      </c>
      <c r="I14" s="7"/>
      <c r="J14" s="9" t="s">
        <v>26</v>
      </c>
      <c r="K14" s="10">
        <v>9.0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448</v>
      </c>
      <c r="K15" s="10">
        <v>3.0</v>
      </c>
    </row>
    <row r="16">
      <c r="A16" s="6" t="s">
        <v>35</v>
      </c>
      <c r="B16" s="7">
        <f>'10.01.26'!H16</f>
        <v>13</v>
      </c>
      <c r="C16" s="12"/>
      <c r="D16" s="25">
        <f t="shared" ref="D16:D24" si="4">B16+C16</f>
        <v>13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20"/>
      <c r="G16" s="12"/>
      <c r="H16" s="8">
        <f t="shared" ref="H16:H20" si="5">D16-E16-F16-G16</f>
        <v>1</v>
      </c>
      <c r="I16" s="7"/>
      <c r="J16" s="9" t="s">
        <v>31</v>
      </c>
      <c r="K16" s="10">
        <v>2.0</v>
      </c>
    </row>
    <row r="17">
      <c r="A17" s="6" t="s">
        <v>37</v>
      </c>
      <c r="B17" s="7">
        <f>'10.01.26'!H17</f>
        <v>4</v>
      </c>
      <c r="C17" s="12"/>
      <c r="D17" s="19">
        <f t="shared" si="4"/>
        <v>4</v>
      </c>
      <c r="E17" s="25">
        <f>IFERROR(VLOOKUP("AJIACO DE CUY(1/2 CUY) C/ARROZ",J:K,2,FALSE),"0")</f>
        <v>9</v>
      </c>
      <c r="F17" s="20"/>
      <c r="G17" s="12"/>
      <c r="H17" s="8">
        <f t="shared" si="5"/>
        <v>-5</v>
      </c>
      <c r="I17" s="7"/>
      <c r="J17" s="9" t="s">
        <v>28</v>
      </c>
      <c r="K17" s="10">
        <v>9.0</v>
      </c>
    </row>
    <row r="18">
      <c r="A18" s="6" t="s">
        <v>39</v>
      </c>
      <c r="B18" s="7">
        <f>'10.01.26'!H18</f>
        <v>3</v>
      </c>
      <c r="C18" s="12"/>
      <c r="D18" s="19">
        <f t="shared" si="4"/>
        <v>3</v>
      </c>
      <c r="E18" s="25">
        <f>IFERROR(VLOOKUP("ALBONDIGA CON ARROZ",J:K,2,FALSE),"0")</f>
        <v>5</v>
      </c>
      <c r="F18" s="20"/>
      <c r="G18" s="12"/>
      <c r="H18" s="8">
        <f t="shared" si="5"/>
        <v>-2</v>
      </c>
      <c r="I18" s="7"/>
      <c r="J18" s="9" t="s">
        <v>137</v>
      </c>
      <c r="K18" s="10">
        <v>1.0</v>
      </c>
    </row>
    <row r="19">
      <c r="A19" s="6" t="s">
        <v>41</v>
      </c>
      <c r="B19" s="7">
        <f>'10.01.26'!H19</f>
        <v>8</v>
      </c>
      <c r="C19" s="12"/>
      <c r="D19" s="19">
        <f t="shared" si="4"/>
        <v>8</v>
      </c>
      <c r="E19" s="25">
        <f>IFERROR(VLOOKUP("ARROZ C/PATO DESHUESADO", J:K, 2, FALSE)*2, 0)+IFERROR(VLOOKUP("ARROZ C/PATO",J:K,2,FALSE),"0")</f>
        <v>18</v>
      </c>
      <c r="F19" s="20"/>
      <c r="G19" s="24"/>
      <c r="H19" s="8">
        <f t="shared" si="5"/>
        <v>-10</v>
      </c>
      <c r="I19" s="11"/>
      <c r="J19" s="9" t="s">
        <v>111</v>
      </c>
      <c r="K19" s="10">
        <v>1.0</v>
      </c>
    </row>
    <row r="20">
      <c r="A20" s="6" t="s">
        <v>43</v>
      </c>
      <c r="B20" s="7">
        <f>'10.01.26'!H20</f>
        <v>51</v>
      </c>
      <c r="C20" s="12"/>
      <c r="D20" s="19">
        <f t="shared" si="4"/>
        <v>51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37</v>
      </c>
      <c r="F20" s="20"/>
      <c r="G20" s="12"/>
      <c r="H20" s="8">
        <f t="shared" si="5"/>
        <v>14</v>
      </c>
      <c r="I20" s="7"/>
      <c r="J20" s="9" t="s">
        <v>30</v>
      </c>
      <c r="K20" s="10">
        <v>1.0</v>
      </c>
    </row>
    <row r="21">
      <c r="A21" s="6" t="s">
        <v>26</v>
      </c>
      <c r="B21" s="7" t="str">
        <f>'10.01.26'!H21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138</v>
      </c>
      <c r="K21" s="10">
        <v>2.0</v>
      </c>
    </row>
    <row r="22">
      <c r="A22" s="6" t="s">
        <v>46</v>
      </c>
      <c r="B22" s="7">
        <f>'10.01.26'!H22</f>
        <v>16</v>
      </c>
      <c r="C22" s="12"/>
      <c r="D22" s="19">
        <f t="shared" si="4"/>
        <v>16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23</v>
      </c>
      <c r="F22" s="20"/>
      <c r="G22" s="12"/>
      <c r="H22" s="8">
        <f t="shared" ref="H22:H24" si="6">D22-E22-F22-G22</f>
        <v>-7</v>
      </c>
      <c r="I22" s="7"/>
      <c r="J22" s="9" t="s">
        <v>87</v>
      </c>
      <c r="K22" s="10">
        <v>2.0</v>
      </c>
    </row>
    <row r="23">
      <c r="A23" s="6" t="s">
        <v>49</v>
      </c>
      <c r="B23" s="7">
        <f>'10.01.26'!H23</f>
        <v>8</v>
      </c>
      <c r="C23" s="12"/>
      <c r="D23" s="19">
        <f t="shared" si="4"/>
        <v>8</v>
      </c>
      <c r="E23" s="25">
        <f>IFERROR(VLOOKUP("PEPIAN DE PAVO",J:K,2,FALSE),"0")+IFERROR(VLOOKUP("PRESA DE PAVA",J:K,2,FALSE),0)+IFERROR(VLOOKUP("SANDWICH DE PAVO",J:K,2,FALSE),0)</f>
        <v>6</v>
      </c>
      <c r="F23" s="20"/>
      <c r="G23" s="12"/>
      <c r="H23" s="8">
        <f t="shared" si="6"/>
        <v>2</v>
      </c>
      <c r="I23" s="7"/>
      <c r="J23" s="9" t="s">
        <v>112</v>
      </c>
      <c r="K23" s="10">
        <v>5.0</v>
      </c>
    </row>
    <row r="24">
      <c r="A24" s="6" t="s">
        <v>51</v>
      </c>
      <c r="B24" s="7">
        <f>'10.01.26'!H24</f>
        <v>3</v>
      </c>
      <c r="C24" s="12"/>
      <c r="D24" s="19">
        <f t="shared" si="4"/>
        <v>3</v>
      </c>
      <c r="E24" s="25">
        <f>IFERROR(VLOOKUP("CORVINA GUISADA C/E CHOCLO",J:K,2,FALSE),"0")</f>
        <v>4</v>
      </c>
      <c r="F24" s="20"/>
      <c r="G24" s="12"/>
      <c r="H24" s="8">
        <f t="shared" si="6"/>
        <v>-1</v>
      </c>
      <c r="I24" s="7"/>
      <c r="J24" s="9" t="s">
        <v>32</v>
      </c>
      <c r="K24" s="10">
        <v>8.0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187</v>
      </c>
      <c r="K25" s="10">
        <v>1.0</v>
      </c>
    </row>
    <row r="26">
      <c r="A26" s="6" t="s">
        <v>55</v>
      </c>
      <c r="B26" s="7">
        <f>'10.01.26'!H26</f>
        <v>6.5</v>
      </c>
      <c r="C26" s="28"/>
      <c r="D26" s="19">
        <f t="shared" ref="D26:D38" si="7">B26+C26</f>
        <v>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22.5</v>
      </c>
      <c r="F26" s="12"/>
      <c r="G26" s="12"/>
      <c r="H26" s="8">
        <f t="shared" ref="H26:H35" si="8">D26-E26-F26-G26</f>
        <v>-16</v>
      </c>
      <c r="I26" s="7"/>
      <c r="J26" s="9" t="s">
        <v>142</v>
      </c>
      <c r="K26" s="10">
        <v>3.0</v>
      </c>
    </row>
    <row r="27">
      <c r="A27" s="6" t="s">
        <v>57</v>
      </c>
      <c r="B27" s="7">
        <f>'10.01.26'!H27</f>
        <v>7</v>
      </c>
      <c r="C27" s="28"/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15</v>
      </c>
      <c r="F27" s="12"/>
      <c r="G27" s="24"/>
      <c r="H27" s="18">
        <f t="shared" si="8"/>
        <v>-8</v>
      </c>
      <c r="I27" s="12"/>
      <c r="J27" s="9" t="s">
        <v>180</v>
      </c>
      <c r="K27" s="10">
        <v>4.0</v>
      </c>
    </row>
    <row r="28">
      <c r="A28" s="6" t="s">
        <v>58</v>
      </c>
      <c r="B28" s="7">
        <f>'10.01.26'!H28</f>
        <v>14</v>
      </c>
      <c r="C28" s="28"/>
      <c r="D28" s="19">
        <f t="shared" si="7"/>
        <v>14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8</v>
      </c>
      <c r="F28" s="12"/>
      <c r="G28" s="24"/>
      <c r="H28" s="18">
        <f t="shared" si="8"/>
        <v>6</v>
      </c>
      <c r="I28" s="24"/>
      <c r="J28" s="9" t="s">
        <v>90</v>
      </c>
      <c r="K28" s="10">
        <v>1.0</v>
      </c>
    </row>
    <row r="29">
      <c r="A29" s="6" t="s">
        <v>60</v>
      </c>
      <c r="B29" s="7">
        <f>'10.01.26'!H29</f>
        <v>4</v>
      </c>
      <c r="C29" s="28"/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1</v>
      </c>
      <c r="I29" s="7"/>
      <c r="J29" s="9" t="s">
        <v>34</v>
      </c>
      <c r="K29" s="10">
        <v>4.0</v>
      </c>
    </row>
    <row r="30">
      <c r="A30" s="6" t="s">
        <v>62</v>
      </c>
      <c r="B30" s="7">
        <f>'10.01.26'!H30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-1</v>
      </c>
      <c r="I30" s="7"/>
      <c r="J30" s="9" t="s">
        <v>91</v>
      </c>
      <c r="K30" s="10">
        <v>2.0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36</v>
      </c>
      <c r="K31" s="10">
        <v>4.0</v>
      </c>
    </row>
    <row r="32">
      <c r="A32" s="6" t="s">
        <v>66</v>
      </c>
      <c r="B32" s="7">
        <f>'10.01.26'!H32</f>
        <v>6</v>
      </c>
      <c r="C32" s="35"/>
      <c r="D32" s="19">
        <f t="shared" si="7"/>
        <v>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24</v>
      </c>
      <c r="F32" s="12"/>
      <c r="G32" s="12"/>
      <c r="H32" s="8">
        <f t="shared" si="8"/>
        <v>-18</v>
      </c>
      <c r="I32" s="7"/>
      <c r="J32" s="9" t="s">
        <v>176</v>
      </c>
      <c r="K32" s="10">
        <v>3.0</v>
      </c>
    </row>
    <row r="33">
      <c r="A33" s="6" t="s">
        <v>68</v>
      </c>
      <c r="B33" s="7">
        <f>'10.01.26'!H33</f>
        <v>4</v>
      </c>
      <c r="C33" s="35"/>
      <c r="D33" s="19">
        <f t="shared" si="7"/>
        <v>4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1</v>
      </c>
      <c r="I33" s="7"/>
      <c r="J33" s="9" t="s">
        <v>113</v>
      </c>
      <c r="K33" s="10">
        <v>3.0</v>
      </c>
    </row>
    <row r="34">
      <c r="A34" s="6" t="s">
        <v>70</v>
      </c>
      <c r="B34" s="7">
        <f>'10.01.26'!H34</f>
        <v>8</v>
      </c>
      <c r="C34" s="35"/>
      <c r="D34" s="19">
        <f t="shared" si="7"/>
        <v>8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5</v>
      </c>
      <c r="I34" s="7"/>
      <c r="J34" s="9" t="s">
        <v>126</v>
      </c>
      <c r="K34" s="10">
        <v>4.0</v>
      </c>
    </row>
    <row r="35">
      <c r="A35" s="6" t="s">
        <v>72</v>
      </c>
      <c r="B35" s="7">
        <f>'10.01.26'!H35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231</v>
      </c>
      <c r="K35" s="10">
        <v>1.0</v>
      </c>
    </row>
    <row r="36">
      <c r="A36" s="6" t="s">
        <v>74</v>
      </c>
      <c r="B36" s="7">
        <f>'10.01.26'!H36</f>
        <v>16</v>
      </c>
      <c r="C36" s="35"/>
      <c r="D36" s="19">
        <f t="shared" si="7"/>
        <v>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10</v>
      </c>
      <c r="F36" s="20"/>
      <c r="G36" s="20"/>
      <c r="H36" s="19">
        <f t="shared" ref="H36:H38" si="9">D36-$E$36-F36-G36</f>
        <v>6</v>
      </c>
      <c r="I36" s="7"/>
      <c r="J36" s="9" t="s">
        <v>127</v>
      </c>
      <c r="K36" s="10">
        <v>2.0</v>
      </c>
    </row>
    <row r="37">
      <c r="A37" s="6" t="s">
        <v>76</v>
      </c>
      <c r="B37" s="7">
        <f>'10.01.26'!H37</f>
        <v>4</v>
      </c>
      <c r="C37" s="35"/>
      <c r="D37" s="19">
        <f t="shared" si="7"/>
        <v>4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12</v>
      </c>
      <c r="F37" s="20"/>
      <c r="G37" s="20"/>
      <c r="H37" s="19">
        <f t="shared" si="9"/>
        <v>-6</v>
      </c>
      <c r="I37" s="7"/>
      <c r="J37" s="9" t="s">
        <v>219</v>
      </c>
      <c r="K37" s="10">
        <v>1.0</v>
      </c>
    </row>
    <row r="38">
      <c r="A38" s="38" t="s">
        <v>78</v>
      </c>
      <c r="B38" s="7">
        <f>'10.01.26'!H38</f>
        <v>19</v>
      </c>
      <c r="C38" s="35"/>
      <c r="D38" s="19">
        <f t="shared" si="7"/>
        <v>19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2.5</v>
      </c>
      <c r="F38" s="20"/>
      <c r="G38" s="20"/>
      <c r="H38" s="19">
        <f t="shared" si="9"/>
        <v>9</v>
      </c>
      <c r="I38" s="7"/>
      <c r="J38" s="9" t="s">
        <v>40</v>
      </c>
      <c r="K38" s="10">
        <v>11.0</v>
      </c>
    </row>
    <row r="39">
      <c r="A39" s="22"/>
      <c r="B39" s="22"/>
      <c r="C39" s="22"/>
      <c r="D39" s="30"/>
      <c r="E39" s="22"/>
      <c r="F39" s="23"/>
      <c r="G39" s="23"/>
      <c r="H39" s="31"/>
      <c r="I39" s="23"/>
      <c r="J39" s="9" t="s">
        <v>155</v>
      </c>
      <c r="K39" s="10">
        <v>1.0</v>
      </c>
    </row>
    <row r="40">
      <c r="A40" s="6"/>
      <c r="B40" s="7" t="str">
        <f>'10.01.26'!H40</f>
        <v/>
      </c>
      <c r="C40" s="35"/>
      <c r="D40" s="19"/>
      <c r="E40" s="25"/>
      <c r="F40" s="12"/>
      <c r="G40" s="12"/>
      <c r="H40" s="8"/>
      <c r="I40" s="7"/>
      <c r="J40" s="9" t="s">
        <v>179</v>
      </c>
      <c r="K40" s="10">
        <v>16.0</v>
      </c>
    </row>
    <row r="41">
      <c r="A41" s="6"/>
      <c r="B41" s="7" t="str">
        <f>'10.01.26'!H41</f>
        <v/>
      </c>
      <c r="C41" s="35"/>
      <c r="D41" s="19"/>
      <c r="E41" s="25"/>
      <c r="F41" s="33"/>
      <c r="G41" s="34"/>
      <c r="H41" s="8"/>
      <c r="I41" s="7"/>
      <c r="J41" s="9" t="s">
        <v>80</v>
      </c>
      <c r="K41" s="10">
        <v>3.0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44</v>
      </c>
      <c r="K42" s="10">
        <v>13.0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100</v>
      </c>
      <c r="K43" s="10">
        <v>10.0</v>
      </c>
    </row>
    <row r="44">
      <c r="A44" s="6"/>
      <c r="B44" s="11" t="s">
        <v>356</v>
      </c>
      <c r="C44" s="35"/>
      <c r="D44" s="19"/>
      <c r="E44" s="25"/>
      <c r="F44" s="20"/>
      <c r="G44" s="20"/>
      <c r="H44" s="8"/>
      <c r="I44" s="7"/>
      <c r="J44" s="9" t="s">
        <v>101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48</v>
      </c>
      <c r="K45" s="10">
        <v>2.0</v>
      </c>
    </row>
    <row r="46">
      <c r="J46" s="9" t="s">
        <v>54</v>
      </c>
      <c r="K46" s="10">
        <v>14.0</v>
      </c>
    </row>
    <row r="47">
      <c r="J47" s="9" t="s">
        <v>81</v>
      </c>
      <c r="K47" s="10">
        <v>4.0</v>
      </c>
    </row>
    <row r="48">
      <c r="J48" s="9" t="s">
        <v>13</v>
      </c>
      <c r="K48" s="10">
        <v>1.0</v>
      </c>
    </row>
    <row r="49">
      <c r="J49" s="9" t="s">
        <v>144</v>
      </c>
      <c r="K49" s="10">
        <v>1.0</v>
      </c>
    </row>
    <row r="50">
      <c r="J50" s="9" t="s">
        <v>463</v>
      </c>
      <c r="K50" s="10">
        <v>1.0</v>
      </c>
    </row>
    <row r="51">
      <c r="J51" s="9" t="s">
        <v>133</v>
      </c>
      <c r="K51" s="10">
        <v>10.0</v>
      </c>
    </row>
    <row r="52">
      <c r="J52" s="9" t="s">
        <v>157</v>
      </c>
      <c r="K52" s="10">
        <v>1.0</v>
      </c>
    </row>
    <row r="53">
      <c r="J53" s="9" t="s">
        <v>59</v>
      </c>
      <c r="K53" s="10">
        <v>5.0</v>
      </c>
    </row>
    <row r="54">
      <c r="J54" s="9" t="s">
        <v>61</v>
      </c>
      <c r="K54" s="10">
        <v>7.0</v>
      </c>
    </row>
    <row r="55">
      <c r="J55" s="9" t="s">
        <v>63</v>
      </c>
      <c r="K55" s="10">
        <v>5.0</v>
      </c>
    </row>
    <row r="56">
      <c r="J56" s="9" t="s">
        <v>65</v>
      </c>
      <c r="K56" s="10">
        <v>6.0</v>
      </c>
    </row>
    <row r="57">
      <c r="J57" s="9" t="s">
        <v>67</v>
      </c>
      <c r="K57" s="10">
        <v>15.0</v>
      </c>
    </row>
    <row r="58">
      <c r="J58" s="9" t="s">
        <v>69</v>
      </c>
      <c r="K58" s="10">
        <v>2.0</v>
      </c>
    </row>
    <row r="59">
      <c r="J59" s="9" t="s">
        <v>134</v>
      </c>
      <c r="K59" s="10">
        <v>2.0</v>
      </c>
    </row>
    <row r="60">
      <c r="J60" s="9" t="s">
        <v>135</v>
      </c>
      <c r="K60" s="10">
        <v>1.0</v>
      </c>
    </row>
    <row r="61">
      <c r="J61" s="9" t="s">
        <v>249</v>
      </c>
      <c r="K61" s="10">
        <v>1.0</v>
      </c>
    </row>
    <row r="62">
      <c r="J62" s="9" t="s">
        <v>71</v>
      </c>
      <c r="K62" s="10">
        <v>1.0</v>
      </c>
    </row>
    <row r="63">
      <c r="J63" s="9" t="s">
        <v>315</v>
      </c>
      <c r="K63" s="10">
        <v>1.0</v>
      </c>
    </row>
    <row r="64">
      <c r="J64" s="9" t="s">
        <v>161</v>
      </c>
      <c r="K64" s="10">
        <v>1.0</v>
      </c>
    </row>
    <row r="65">
      <c r="J65" s="9" t="s">
        <v>103</v>
      </c>
      <c r="K65" s="10">
        <v>1.0</v>
      </c>
    </row>
    <row r="66">
      <c r="J66" s="9" t="s">
        <v>73</v>
      </c>
      <c r="K66" s="10">
        <v>11.0</v>
      </c>
    </row>
    <row r="67">
      <c r="J67" s="9" t="s">
        <v>77</v>
      </c>
      <c r="K67" s="10">
        <v>2.0</v>
      </c>
    </row>
    <row r="68">
      <c r="J68" s="9" t="s">
        <v>104</v>
      </c>
      <c r="K68" s="10">
        <v>1.0</v>
      </c>
    </row>
    <row r="69">
      <c r="J69" s="9" t="s">
        <v>117</v>
      </c>
      <c r="K69" s="10">
        <v>1.0</v>
      </c>
    </row>
    <row r="70">
      <c r="J70" s="9" t="s">
        <v>222</v>
      </c>
      <c r="K70" s="10">
        <v>1.0</v>
      </c>
    </row>
    <row r="71">
      <c r="J71" s="9" t="s">
        <v>125</v>
      </c>
      <c r="K71" s="10">
        <v>1.0</v>
      </c>
    </row>
    <row r="72">
      <c r="J72" s="9" t="s">
        <v>118</v>
      </c>
      <c r="K72" s="10">
        <v>1.0</v>
      </c>
    </row>
    <row r="73">
      <c r="J73" s="9" t="s">
        <v>144</v>
      </c>
      <c r="K73" s="10">
        <v>2.0</v>
      </c>
    </row>
    <row r="74">
      <c r="J74" s="9" t="s">
        <v>92</v>
      </c>
      <c r="K74" s="10">
        <v>2.0</v>
      </c>
    </row>
    <row r="75">
      <c r="J75" s="9" t="s">
        <v>36</v>
      </c>
      <c r="K75" s="10">
        <v>2.0</v>
      </c>
    </row>
    <row r="76">
      <c r="J76" s="9" t="s">
        <v>255</v>
      </c>
      <c r="K76" s="10">
        <v>1.0</v>
      </c>
    </row>
    <row r="77">
      <c r="J77" s="9" t="s">
        <v>170</v>
      </c>
      <c r="K77" s="10">
        <v>1.0</v>
      </c>
    </row>
    <row r="78">
      <c r="J78" s="9" t="s">
        <v>50</v>
      </c>
      <c r="K78" s="10">
        <v>1.0</v>
      </c>
    </row>
    <row r="79">
      <c r="J79" s="9" t="s">
        <v>56</v>
      </c>
      <c r="K79" s="10">
        <v>1.0</v>
      </c>
    </row>
    <row r="80">
      <c r="J80" s="9" t="s">
        <v>67</v>
      </c>
      <c r="K80" s="10">
        <v>1.0</v>
      </c>
    </row>
    <row r="81">
      <c r="J81" s="9" t="s">
        <v>222</v>
      </c>
      <c r="K81" s="10">
        <v>1.0</v>
      </c>
    </row>
  </sheetData>
  <mergeCells count="1">
    <mergeCell ref="A1:I1"/>
  </mergeCells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29.5"/>
  </cols>
  <sheetData>
    <row r="1">
      <c r="A1" s="1" t="s">
        <v>464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6"/>
    </row>
    <row r="3">
      <c r="A3" s="6" t="s">
        <v>9</v>
      </c>
      <c r="B3" s="7">
        <f>'11.01.26'!H3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2.0</v>
      </c>
    </row>
    <row r="4">
      <c r="A4" s="6" t="s">
        <v>11</v>
      </c>
      <c r="B4" s="7">
        <f>'11.01.26'!H4</f>
        <v>-13</v>
      </c>
      <c r="C4" s="7"/>
      <c r="D4" s="8">
        <f t="shared" si="1"/>
        <v>-13</v>
      </c>
      <c r="E4" s="8">
        <f>IFERROR(VLOOKUP("HUMITA DOÑA FRESIA C/AJI DE GALLINA",J:K,2,FALSE),"0")</f>
        <v>2</v>
      </c>
      <c r="F4" s="12"/>
      <c r="G4" s="12"/>
      <c r="H4" s="8">
        <f t="shared" si="2"/>
        <v>-15</v>
      </c>
      <c r="I4" s="7"/>
      <c r="J4" s="9" t="s">
        <v>85</v>
      </c>
      <c r="K4" s="10">
        <v>3.0</v>
      </c>
    </row>
    <row r="5">
      <c r="A5" s="6" t="s">
        <v>13</v>
      </c>
      <c r="B5" s="7">
        <f>'11.01.26'!H5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-1</v>
      </c>
      <c r="I5" s="7"/>
      <c r="J5" s="9" t="s">
        <v>20</v>
      </c>
      <c r="K5" s="10">
        <v>5.0</v>
      </c>
    </row>
    <row r="6">
      <c r="A6" s="6" t="s">
        <v>16</v>
      </c>
      <c r="B6" s="7">
        <f>'11.01.26'!H6</f>
        <v>-1</v>
      </c>
      <c r="C6" s="7"/>
      <c r="D6" s="8">
        <f t="shared" si="1"/>
        <v>-1</v>
      </c>
      <c r="E6" s="8">
        <f>IFERROR(VLOOKUP("SANGRECITA C/YUCA",J:K,2,FALSE),"0")</f>
        <v>6</v>
      </c>
      <c r="F6" s="12"/>
      <c r="G6" s="12"/>
      <c r="H6" s="8">
        <f t="shared" si="2"/>
        <v>-7</v>
      </c>
      <c r="I6" s="7"/>
      <c r="J6" s="9" t="s">
        <v>24</v>
      </c>
      <c r="K6" s="10">
        <v>4.0</v>
      </c>
    </row>
    <row r="7">
      <c r="A7" s="6" t="s">
        <v>10</v>
      </c>
      <c r="B7" s="7">
        <f>'11.01.26'!H7</f>
        <v>-5</v>
      </c>
      <c r="C7" s="7"/>
      <c r="D7" s="8">
        <f t="shared" si="1"/>
        <v>-5</v>
      </c>
      <c r="E7" s="8">
        <f>IFERROR(VLOOKUP("HUMITA DOÑA FRESIA C/AJI DE GALLINA", J:K,2, FALSE)/2, 0) + IFERROR(VLOOKUP("AJI DE GALLINA",J:K,2, FALSE), 0)</f>
        <v>3</v>
      </c>
      <c r="F7" s="12"/>
      <c r="G7" s="12"/>
      <c r="H7" s="8">
        <f t="shared" si="2"/>
        <v>-8</v>
      </c>
      <c r="I7" s="7"/>
      <c r="J7" s="9" t="s">
        <v>26</v>
      </c>
      <c r="K7" s="10">
        <v>4.0</v>
      </c>
    </row>
    <row r="8">
      <c r="A8" s="6" t="s">
        <v>19</v>
      </c>
      <c r="B8" s="7">
        <f>'11.01.26'!H8</f>
        <v>-1</v>
      </c>
      <c r="C8" s="7"/>
      <c r="D8" s="8">
        <f t="shared" si="1"/>
        <v>-1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-1</v>
      </c>
      <c r="I8" s="7"/>
      <c r="J8" s="9" t="s">
        <v>137</v>
      </c>
      <c r="K8" s="10">
        <v>1.0</v>
      </c>
    </row>
    <row r="9">
      <c r="A9" s="6" t="s">
        <v>21</v>
      </c>
      <c r="B9" s="7">
        <f>'11.01.26'!H9</f>
        <v>2</v>
      </c>
      <c r="C9" s="7"/>
      <c r="D9" s="8">
        <f t="shared" si="1"/>
        <v>2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1</v>
      </c>
      <c r="I9" s="12"/>
      <c r="J9" s="9" t="s">
        <v>32</v>
      </c>
      <c r="K9" s="10">
        <v>1.0</v>
      </c>
    </row>
    <row r="10">
      <c r="A10" s="6" t="s">
        <v>23</v>
      </c>
      <c r="B10" s="7">
        <f>'11.01.26'!H10</f>
        <v>-3</v>
      </c>
      <c r="C10" s="7"/>
      <c r="D10" s="8">
        <f t="shared" si="1"/>
        <v>-3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-3</v>
      </c>
      <c r="I10" s="7"/>
      <c r="J10" s="9" t="s">
        <v>142</v>
      </c>
      <c r="K10" s="10">
        <v>2.0</v>
      </c>
    </row>
    <row r="11">
      <c r="A11" s="6" t="s">
        <v>25</v>
      </c>
      <c r="B11" s="7">
        <f>'11.01.26'!H11</f>
        <v>0</v>
      </c>
      <c r="C11" s="7"/>
      <c r="D11" s="8">
        <f t="shared" si="1"/>
        <v>0</v>
      </c>
      <c r="E11" s="18">
        <f>IFERROR(VLOOKUP("CARNE DE CERDO ADOBADA",J:K,2,FALSE),0)</f>
        <v>3</v>
      </c>
      <c r="F11" s="12"/>
      <c r="G11" s="12"/>
      <c r="H11" s="8">
        <f t="shared" si="2"/>
        <v>-3</v>
      </c>
      <c r="I11" s="7"/>
      <c r="J11" s="9" t="s">
        <v>14</v>
      </c>
      <c r="K11" s="10">
        <v>1.0</v>
      </c>
    </row>
    <row r="12">
      <c r="A12" s="6" t="s">
        <v>27</v>
      </c>
      <c r="B12" s="7">
        <f>'11.01.26'!H12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59</v>
      </c>
      <c r="K12" s="10">
        <v>1.0</v>
      </c>
    </row>
    <row r="13">
      <c r="A13" s="6" t="s">
        <v>29</v>
      </c>
      <c r="B13" s="7">
        <f>'11.01.26'!H13</f>
        <v>0</v>
      </c>
      <c r="C13" s="7"/>
      <c r="D13" s="19">
        <f t="shared" si="1"/>
        <v>0</v>
      </c>
      <c r="E13" s="8">
        <f t="shared" ref="E13:E14" si="3">IFERROR(VLOOKUP(A13,J:K,2,FALSE),0)</f>
        <v>17</v>
      </c>
      <c r="F13" s="20"/>
      <c r="G13" s="12"/>
      <c r="H13" s="8">
        <f t="shared" si="2"/>
        <v>-17</v>
      </c>
      <c r="I13" s="7"/>
      <c r="J13" s="9" t="s">
        <v>179</v>
      </c>
      <c r="K13" s="10">
        <v>2.0</v>
      </c>
    </row>
    <row r="14">
      <c r="A14" s="6" t="s">
        <v>31</v>
      </c>
      <c r="B14" s="7">
        <f>'11.01.26'!H14</f>
        <v>1</v>
      </c>
      <c r="C14" s="7"/>
      <c r="D14" s="19">
        <f t="shared" si="1"/>
        <v>1</v>
      </c>
      <c r="E14" s="8">
        <f t="shared" si="3"/>
        <v>0</v>
      </c>
      <c r="F14" s="20"/>
      <c r="G14" s="12"/>
      <c r="H14" s="8">
        <f t="shared" si="2"/>
        <v>1</v>
      </c>
      <c r="I14" s="7"/>
      <c r="J14" s="9" t="s">
        <v>100</v>
      </c>
      <c r="K14" s="10">
        <v>1.0</v>
      </c>
    </row>
    <row r="15">
      <c r="A15" s="21" t="s">
        <v>33</v>
      </c>
      <c r="B15" s="7" t="str">
        <f>'11.01.26'!H15</f>
        <v/>
      </c>
      <c r="C15" s="22"/>
      <c r="D15" s="22"/>
      <c r="E15" s="22"/>
      <c r="F15" s="22"/>
      <c r="G15" s="23"/>
      <c r="H15" s="23"/>
      <c r="I15" s="23"/>
      <c r="J15" s="9" t="s">
        <v>17</v>
      </c>
      <c r="K15" s="10">
        <v>2.0</v>
      </c>
    </row>
    <row r="16">
      <c r="A16" s="6" t="s">
        <v>35</v>
      </c>
      <c r="B16" s="7">
        <f>'11.01.26'!H16</f>
        <v>1</v>
      </c>
      <c r="C16" s="12"/>
      <c r="D16" s="25">
        <f t="shared" ref="D16:D24" si="4">B16+C16</f>
        <v>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-4</v>
      </c>
      <c r="I16" s="7"/>
      <c r="J16" s="9" t="s">
        <v>40</v>
      </c>
      <c r="K16" s="10">
        <v>1.0</v>
      </c>
    </row>
    <row r="17">
      <c r="A17" s="6" t="s">
        <v>37</v>
      </c>
      <c r="B17" s="7">
        <f>'11.01.26'!H17</f>
        <v>-5</v>
      </c>
      <c r="C17" s="12"/>
      <c r="D17" s="19">
        <f t="shared" si="4"/>
        <v>-5</v>
      </c>
      <c r="E17" s="25" t="str">
        <f>IFERROR(VLOOKUP("AJIACO DE CUY(1/2 CUY) C/ARROZ",J:K,2,FALSE),"0")</f>
        <v>0</v>
      </c>
      <c r="F17" s="20"/>
      <c r="G17" s="12"/>
      <c r="H17" s="8">
        <f t="shared" si="5"/>
        <v>-5</v>
      </c>
      <c r="I17" s="7"/>
      <c r="J17" s="9" t="s">
        <v>13</v>
      </c>
      <c r="K17" s="10">
        <v>1.0</v>
      </c>
    </row>
    <row r="18">
      <c r="A18" s="6" t="s">
        <v>39</v>
      </c>
      <c r="B18" s="7">
        <f>'11.01.26'!H18</f>
        <v>-2</v>
      </c>
      <c r="C18" s="12"/>
      <c r="D18" s="19">
        <f t="shared" si="4"/>
        <v>-2</v>
      </c>
      <c r="E18" s="25">
        <f>IFERROR(VLOOKUP("ALBONDIGA CON ARROZ",J:K,2,FALSE),"0")</f>
        <v>3</v>
      </c>
      <c r="F18" s="20"/>
      <c r="G18" s="12"/>
      <c r="H18" s="8">
        <f t="shared" si="5"/>
        <v>-5</v>
      </c>
      <c r="I18" s="7"/>
      <c r="J18" s="9" t="s">
        <v>59</v>
      </c>
      <c r="K18" s="10">
        <v>7.0</v>
      </c>
    </row>
    <row r="19">
      <c r="A19" s="6" t="s">
        <v>41</v>
      </c>
      <c r="B19" s="7">
        <f>'11.01.26'!H19</f>
        <v>-10</v>
      </c>
      <c r="C19" s="12"/>
      <c r="D19" s="19">
        <f t="shared" si="4"/>
        <v>-10</v>
      </c>
      <c r="E19" s="25">
        <f>IFERROR(VLOOKUP("ARROZ C/PATO DESHUESADO", J:K, 2, FALSE)*2, 0)+IFERROR(VLOOKUP("ARROZ C/PATO",J:K,2,FALSE),"0")</f>
        <v>2</v>
      </c>
      <c r="F19" s="20"/>
      <c r="G19" s="24"/>
      <c r="H19" s="8">
        <f t="shared" si="5"/>
        <v>-12</v>
      </c>
      <c r="I19" s="11"/>
      <c r="J19" s="9" t="s">
        <v>63</v>
      </c>
      <c r="K19" s="10">
        <v>2.0</v>
      </c>
    </row>
    <row r="20">
      <c r="A20" s="6" t="s">
        <v>43</v>
      </c>
      <c r="B20" s="7">
        <f>'11.01.26'!H20</f>
        <v>14</v>
      </c>
      <c r="C20" s="12"/>
      <c r="D20" s="19">
        <f t="shared" si="4"/>
        <v>14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12</v>
      </c>
      <c r="F20" s="20"/>
      <c r="G20" s="12"/>
      <c r="H20" s="8">
        <f t="shared" si="5"/>
        <v>2</v>
      </c>
      <c r="I20" s="7"/>
      <c r="J20" s="9" t="s">
        <v>135</v>
      </c>
      <c r="K20" s="10">
        <v>1.0</v>
      </c>
    </row>
    <row r="21">
      <c r="A21" s="6" t="s">
        <v>26</v>
      </c>
      <c r="B21" s="7" t="str">
        <f>'11.01.26'!H21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73</v>
      </c>
      <c r="K21" s="10">
        <v>6.0</v>
      </c>
    </row>
    <row r="22">
      <c r="A22" s="6" t="s">
        <v>46</v>
      </c>
      <c r="B22" s="7">
        <f>'11.01.26'!H22</f>
        <v>-7</v>
      </c>
      <c r="C22" s="12"/>
      <c r="D22" s="19">
        <f t="shared" si="4"/>
        <v>-7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12"/>
      <c r="H22" s="8">
        <f t="shared" ref="H22:H24" si="6">D22-E22-F22-G22</f>
        <v>-13</v>
      </c>
      <c r="I22" s="7"/>
      <c r="J22" s="9" t="s">
        <v>29</v>
      </c>
      <c r="K22" s="10">
        <v>17.0</v>
      </c>
    </row>
    <row r="23">
      <c r="A23" s="6" t="s">
        <v>49</v>
      </c>
      <c r="B23" s="7">
        <f>'11.01.26'!H23</f>
        <v>2</v>
      </c>
      <c r="C23" s="12"/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2</v>
      </c>
      <c r="I23" s="7"/>
      <c r="J23" s="9" t="s">
        <v>104</v>
      </c>
      <c r="K23" s="10">
        <v>1.0</v>
      </c>
    </row>
    <row r="24">
      <c r="A24" s="6" t="s">
        <v>51</v>
      </c>
      <c r="B24" s="7">
        <f>'11.01.26'!H24</f>
        <v>-1</v>
      </c>
      <c r="C24" s="12"/>
      <c r="D24" s="19">
        <f t="shared" si="4"/>
        <v>-1</v>
      </c>
      <c r="E24" s="25" t="str">
        <f>IFERROR(VLOOKUP("CORVINA GUISADA C/E CHOCLO",J:K,2,FALSE),"0")</f>
        <v>0</v>
      </c>
      <c r="F24" s="20"/>
      <c r="G24" s="12"/>
      <c r="H24" s="8">
        <f t="shared" si="6"/>
        <v>-1</v>
      </c>
      <c r="I24" s="7"/>
      <c r="J24" s="9" t="s">
        <v>222</v>
      </c>
      <c r="K24" s="10">
        <v>1.0</v>
      </c>
    </row>
    <row r="25">
      <c r="A25" s="21" t="s">
        <v>53</v>
      </c>
      <c r="B25" s="7" t="str">
        <f>'11.01.26'!H25</f>
        <v/>
      </c>
      <c r="C25" s="22"/>
      <c r="D25" s="22"/>
      <c r="E25" s="22"/>
      <c r="F25" s="22"/>
      <c r="G25" s="23"/>
      <c r="H25" s="23"/>
      <c r="I25" s="23"/>
      <c r="J25" s="9" t="s">
        <v>48</v>
      </c>
      <c r="K25" s="10">
        <v>3.0</v>
      </c>
    </row>
    <row r="26">
      <c r="A26" s="6" t="s">
        <v>55</v>
      </c>
      <c r="B26" s="7">
        <f>'11.01.26'!H26</f>
        <v>-16</v>
      </c>
      <c r="C26" s="28"/>
      <c r="D26" s="19">
        <f t="shared" ref="D26:D38" si="7">B26+C26</f>
        <v>-16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12"/>
      <c r="G26" s="12"/>
      <c r="H26" s="8">
        <f t="shared" ref="H26:H35" si="8">D26-E26-F26-G26</f>
        <v>-17</v>
      </c>
      <c r="I26" s="7"/>
      <c r="J26" s="9" t="s">
        <v>28</v>
      </c>
      <c r="K26" s="10">
        <v>3.0</v>
      </c>
    </row>
    <row r="27">
      <c r="A27" s="6" t="s">
        <v>57</v>
      </c>
      <c r="B27" s="7">
        <f>'11.01.26'!H27</f>
        <v>-8</v>
      </c>
      <c r="C27" s="28"/>
      <c r="D27" s="19">
        <f t="shared" si="7"/>
        <v>-8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-11</v>
      </c>
      <c r="I27" s="12"/>
      <c r="J27" s="9" t="s">
        <v>87</v>
      </c>
      <c r="K27" s="10">
        <v>1.0</v>
      </c>
    </row>
    <row r="28">
      <c r="A28" s="6" t="s">
        <v>58</v>
      </c>
      <c r="B28" s="7">
        <f>'11.01.26'!H28</f>
        <v>6</v>
      </c>
      <c r="C28" s="28"/>
      <c r="D28" s="19">
        <f t="shared" si="7"/>
        <v>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6</v>
      </c>
      <c r="I28" s="24"/>
      <c r="J28" s="9" t="s">
        <v>92</v>
      </c>
      <c r="K28" s="10">
        <v>2.0</v>
      </c>
    </row>
    <row r="29">
      <c r="A29" s="6" t="s">
        <v>60</v>
      </c>
      <c r="B29" s="7">
        <f>'11.01.26'!H29</f>
        <v>1</v>
      </c>
      <c r="C29" s="28"/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-3</v>
      </c>
      <c r="I29" s="7"/>
      <c r="J29" s="9" t="s">
        <v>176</v>
      </c>
      <c r="K29" s="10">
        <v>1.0</v>
      </c>
    </row>
    <row r="30">
      <c r="A30" s="6" t="s">
        <v>62</v>
      </c>
      <c r="B30" s="7">
        <f>'11.01.26'!H30</f>
        <v>-1</v>
      </c>
      <c r="C30" s="28"/>
      <c r="D30" s="19">
        <f t="shared" si="7"/>
        <v>-1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-1</v>
      </c>
      <c r="I30" s="7"/>
      <c r="J30" s="9" t="s">
        <v>80</v>
      </c>
      <c r="K30" s="10">
        <v>2.0</v>
      </c>
    </row>
    <row r="31">
      <c r="A31" s="29" t="s">
        <v>64</v>
      </c>
      <c r="B31" s="7">
        <f>'11.01.26'!H31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1.0</v>
      </c>
    </row>
    <row r="32">
      <c r="A32" s="6" t="s">
        <v>66</v>
      </c>
      <c r="B32" s="7">
        <f>'11.01.26'!H32</f>
        <v>-18</v>
      </c>
      <c r="C32" s="35"/>
      <c r="D32" s="19">
        <f t="shared" si="7"/>
        <v>-18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</v>
      </c>
      <c r="F32" s="12"/>
      <c r="G32" s="12"/>
      <c r="H32" s="8">
        <f t="shared" si="8"/>
        <v>-19</v>
      </c>
      <c r="I32" s="7"/>
      <c r="J32" s="9" t="s">
        <v>133</v>
      </c>
      <c r="K32" s="10">
        <v>1.0</v>
      </c>
    </row>
    <row r="33">
      <c r="A33" s="6" t="s">
        <v>68</v>
      </c>
      <c r="B33" s="7">
        <f>'11.01.26'!H33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  <c r="J33" s="9" t="s">
        <v>159</v>
      </c>
      <c r="K33" s="10">
        <v>1.0</v>
      </c>
    </row>
    <row r="34">
      <c r="A34" s="6" t="s">
        <v>70</v>
      </c>
      <c r="B34" s="7">
        <f>'11.01.26'!H34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5</v>
      </c>
      <c r="I34" s="7"/>
    </row>
    <row r="35">
      <c r="A35" s="6" t="s">
        <v>72</v>
      </c>
      <c r="B35" s="7">
        <f>'11.01.26'!H35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'11.01.26'!H36</f>
        <v>6</v>
      </c>
      <c r="C36" s="35"/>
      <c r="D36" s="19">
        <f t="shared" si="7"/>
        <v>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5</v>
      </c>
      <c r="I36" s="7"/>
    </row>
    <row r="37">
      <c r="A37" s="6" t="s">
        <v>76</v>
      </c>
      <c r="B37" s="7">
        <f>'11.01.26'!H37</f>
        <v>-6</v>
      </c>
      <c r="C37" s="35"/>
      <c r="D37" s="19">
        <f t="shared" si="7"/>
        <v>-6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-7</v>
      </c>
      <c r="I37" s="7"/>
    </row>
    <row r="38">
      <c r="A38" s="38" t="s">
        <v>78</v>
      </c>
      <c r="B38" s="7">
        <f>'11.01.26'!H38</f>
        <v>9</v>
      </c>
      <c r="C38" s="35"/>
      <c r="D38" s="19">
        <f t="shared" si="7"/>
        <v>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8</v>
      </c>
      <c r="I38" s="7"/>
    </row>
    <row r="39">
      <c r="A39" s="29"/>
      <c r="B39" s="7" t="str">
        <f>'11.01.26'!H39</f>
        <v/>
      </c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'11.01.26'!H40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'11.01.26'!H41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'11.01.26'!H42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'11.01.26'!H43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29.88"/>
  </cols>
  <sheetData>
    <row r="1">
      <c r="A1" s="1" t="s">
        <v>465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46035.0</v>
      </c>
    </row>
    <row r="3">
      <c r="A3" s="6" t="s">
        <v>9</v>
      </c>
      <c r="B3" s="7">
        <f>'12.01.26'!H3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4.0</v>
      </c>
    </row>
    <row r="4">
      <c r="A4" s="6" t="s">
        <v>11</v>
      </c>
      <c r="B4" s="7">
        <f>'12.01.26'!H4</f>
        <v>-15</v>
      </c>
      <c r="C4" s="7"/>
      <c r="D4" s="8">
        <f t="shared" si="1"/>
        <v>-15</v>
      </c>
      <c r="E4" s="8">
        <f>IFERROR(VLOOKUP("HUMITA DOÑA FRESIA C/AJI DE GALLINA",J:K,2,FALSE),"0")</f>
        <v>2</v>
      </c>
      <c r="F4" s="12"/>
      <c r="G4" s="12"/>
      <c r="H4" s="8">
        <f t="shared" si="2"/>
        <v>-17</v>
      </c>
      <c r="I4" s="7"/>
      <c r="J4" s="9" t="s">
        <v>12</v>
      </c>
      <c r="K4" s="10">
        <v>1.0</v>
      </c>
    </row>
    <row r="5">
      <c r="A5" s="6" t="s">
        <v>13</v>
      </c>
      <c r="B5" s="7">
        <f>'12.01.26'!H5</f>
        <v>-1</v>
      </c>
      <c r="C5" s="7"/>
      <c r="D5" s="8">
        <f t="shared" si="1"/>
        <v>-1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-2</v>
      </c>
      <c r="I5" s="7"/>
      <c r="J5" s="9" t="s">
        <v>85</v>
      </c>
      <c r="K5" s="10">
        <v>2.0</v>
      </c>
    </row>
    <row r="6">
      <c r="A6" s="6" t="s">
        <v>16</v>
      </c>
      <c r="B6" s="7">
        <f>'12.01.26'!H6</f>
        <v>-7</v>
      </c>
      <c r="C6" s="7"/>
      <c r="D6" s="8">
        <f t="shared" si="1"/>
        <v>-7</v>
      </c>
      <c r="E6" s="8">
        <f>IFERROR(VLOOKUP("SANGRECITA C/YUCA",J:K,2,FALSE),"0")</f>
        <v>5</v>
      </c>
      <c r="F6" s="12"/>
      <c r="G6" s="12"/>
      <c r="H6" s="8">
        <f t="shared" si="2"/>
        <v>-12</v>
      </c>
      <c r="I6" s="7"/>
      <c r="J6" s="9" t="s">
        <v>14</v>
      </c>
      <c r="K6" s="10">
        <v>2.0</v>
      </c>
    </row>
    <row r="7">
      <c r="A7" s="6" t="s">
        <v>10</v>
      </c>
      <c r="B7" s="7">
        <f>'12.01.26'!H7</f>
        <v>-8</v>
      </c>
      <c r="C7" s="7"/>
      <c r="D7" s="8">
        <f t="shared" si="1"/>
        <v>-8</v>
      </c>
      <c r="E7" s="8">
        <f>IFERROR(VLOOKUP("HUMITA DOÑA FRESIA C/AJI DE GALLINA", J:K,2, FALSE)/2, 0) + IFERROR(VLOOKUP("AJI DE GALLINA",J:K,2, FALSE), 0)</f>
        <v>5</v>
      </c>
      <c r="F7" s="12"/>
      <c r="G7" s="12"/>
      <c r="H7" s="8">
        <f t="shared" si="2"/>
        <v>-13</v>
      </c>
      <c r="I7" s="7"/>
      <c r="J7" s="9" t="s">
        <v>18</v>
      </c>
      <c r="K7" s="10">
        <v>2.0</v>
      </c>
    </row>
    <row r="8">
      <c r="A8" s="6" t="s">
        <v>19</v>
      </c>
      <c r="B8" s="7">
        <f>'12.01.26'!H8</f>
        <v>-1</v>
      </c>
      <c r="C8" s="7"/>
      <c r="D8" s="8">
        <f t="shared" si="1"/>
        <v>-1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-4</v>
      </c>
      <c r="I8" s="7"/>
      <c r="J8" s="9" t="s">
        <v>20</v>
      </c>
      <c r="K8" s="10">
        <v>1.0</v>
      </c>
    </row>
    <row r="9">
      <c r="A9" s="6" t="s">
        <v>21</v>
      </c>
      <c r="B9" s="7">
        <f>'12.01.26'!H9</f>
        <v>1</v>
      </c>
      <c r="C9" s="7"/>
      <c r="D9" s="8">
        <f t="shared" si="1"/>
        <v>1</v>
      </c>
      <c r="E9" s="8">
        <f>IFERROR(VLOOKUP("1/2 PATITA EN FIAMBRE",J:K,2, FALSE)/2, 0) + IFERROR(VLOOKUP("PATITA EN FIAMBRE",J:K, 2, FALSE), 0)</f>
        <v>1.5</v>
      </c>
      <c r="F9" s="12"/>
      <c r="G9" s="12"/>
      <c r="H9" s="18">
        <f t="shared" si="2"/>
        <v>-0.5</v>
      </c>
      <c r="I9" s="12"/>
      <c r="J9" s="9" t="s">
        <v>121</v>
      </c>
      <c r="K9" s="10">
        <v>1.0</v>
      </c>
    </row>
    <row r="10">
      <c r="A10" s="6" t="s">
        <v>23</v>
      </c>
      <c r="B10" s="7">
        <f>'12.01.26'!H10</f>
        <v>-3</v>
      </c>
      <c r="C10" s="7"/>
      <c r="D10" s="8">
        <f t="shared" si="1"/>
        <v>-3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-5</v>
      </c>
      <c r="I10" s="7"/>
      <c r="J10" s="9" t="s">
        <v>24</v>
      </c>
      <c r="K10" s="10">
        <v>8.0</v>
      </c>
    </row>
    <row r="11">
      <c r="A11" s="6" t="s">
        <v>25</v>
      </c>
      <c r="B11" s="7">
        <f>'12.01.26'!H11</f>
        <v>-3</v>
      </c>
      <c r="C11" s="7"/>
      <c r="D11" s="8">
        <f t="shared" si="1"/>
        <v>-3</v>
      </c>
      <c r="E11" s="18">
        <f>IFERROR(VLOOKUP("CARNE DE CERDO ADOBADA",J:K,2,FALSE),0)</f>
        <v>5</v>
      </c>
      <c r="F11" s="12"/>
      <c r="G11" s="12"/>
      <c r="H11" s="8">
        <f t="shared" si="2"/>
        <v>-8</v>
      </c>
      <c r="I11" s="7"/>
      <c r="J11" s="9" t="s">
        <v>26</v>
      </c>
      <c r="K11" s="10">
        <v>7.0</v>
      </c>
    </row>
    <row r="12">
      <c r="A12" s="6" t="s">
        <v>27</v>
      </c>
      <c r="B12" s="7">
        <f>'12.01.26'!H12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448</v>
      </c>
      <c r="K12" s="10">
        <v>1.0</v>
      </c>
    </row>
    <row r="13">
      <c r="A13" s="6" t="s">
        <v>29</v>
      </c>
      <c r="B13" s="7">
        <f>'12.01.26'!H13</f>
        <v>-17</v>
      </c>
      <c r="C13" s="7"/>
      <c r="D13" s="19">
        <f t="shared" si="1"/>
        <v>-17</v>
      </c>
      <c r="E13" s="8">
        <f t="shared" ref="E13:E14" si="3">IFERROR(VLOOKUP(A13,J:K,2,FALSE),0)</f>
        <v>0</v>
      </c>
      <c r="F13" s="20"/>
      <c r="G13" s="12"/>
      <c r="H13" s="8">
        <f t="shared" si="2"/>
        <v>-17</v>
      </c>
      <c r="I13" s="7"/>
      <c r="J13" s="9" t="s">
        <v>28</v>
      </c>
      <c r="K13" s="10">
        <v>5.0</v>
      </c>
    </row>
    <row r="14">
      <c r="A14" s="6" t="s">
        <v>31</v>
      </c>
      <c r="B14" s="7">
        <f>'12.01.26'!H14</f>
        <v>1</v>
      </c>
      <c r="C14" s="7"/>
      <c r="D14" s="19">
        <f t="shared" si="1"/>
        <v>1</v>
      </c>
      <c r="E14" s="8">
        <f t="shared" si="3"/>
        <v>0</v>
      </c>
      <c r="F14" s="20"/>
      <c r="G14" s="12"/>
      <c r="H14" s="8">
        <f t="shared" si="2"/>
        <v>1</v>
      </c>
      <c r="I14" s="7"/>
      <c r="J14" s="9" t="s">
        <v>87</v>
      </c>
      <c r="K14" s="10">
        <v>1.0</v>
      </c>
    </row>
    <row r="15">
      <c r="A15" s="21" t="s">
        <v>33</v>
      </c>
      <c r="B15" s="7" t="str">
        <f>'12.01.26'!H15</f>
        <v/>
      </c>
      <c r="C15" s="22"/>
      <c r="D15" s="22"/>
      <c r="E15" s="22"/>
      <c r="F15" s="22"/>
      <c r="G15" s="23"/>
      <c r="H15" s="23"/>
      <c r="I15" s="23"/>
      <c r="J15" s="9" t="s">
        <v>32</v>
      </c>
      <c r="K15" s="10">
        <v>5.0</v>
      </c>
    </row>
    <row r="16">
      <c r="A16" s="6" t="s">
        <v>35</v>
      </c>
      <c r="B16" s="7">
        <f>'12.01.26'!H16</f>
        <v>-4</v>
      </c>
      <c r="C16" s="12"/>
      <c r="D16" s="25">
        <f t="shared" ref="D16:D24" si="4">B16+C16</f>
        <v>-4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20"/>
      <c r="G16" s="12"/>
      <c r="H16" s="8">
        <f t="shared" ref="H16:H20" si="5">D16-E16-F16-G16</f>
        <v>-5</v>
      </c>
      <c r="I16" s="7"/>
      <c r="J16" s="9" t="s">
        <v>142</v>
      </c>
      <c r="K16" s="10">
        <v>2.0</v>
      </c>
    </row>
    <row r="17">
      <c r="A17" s="6" t="s">
        <v>37</v>
      </c>
      <c r="B17" s="7">
        <f>'12.01.26'!H17</f>
        <v>-5</v>
      </c>
      <c r="C17" s="12"/>
      <c r="D17" s="19">
        <f t="shared" si="4"/>
        <v>-5</v>
      </c>
      <c r="E17" s="25">
        <f>IFERROR(VLOOKUP("AJIACO DE CUY(1/2 CUY) C/ARROZ",J:K,2,FALSE),"0")</f>
        <v>1</v>
      </c>
      <c r="F17" s="20"/>
      <c r="G17" s="12"/>
      <c r="H17" s="8">
        <f t="shared" si="5"/>
        <v>-6</v>
      </c>
      <c r="I17" s="7"/>
      <c r="J17" s="9" t="s">
        <v>166</v>
      </c>
      <c r="K17" s="10">
        <v>1.0</v>
      </c>
    </row>
    <row r="18">
      <c r="A18" s="6" t="s">
        <v>39</v>
      </c>
      <c r="B18" s="7">
        <f>'12.01.26'!H18</f>
        <v>-5</v>
      </c>
      <c r="C18" s="12"/>
      <c r="D18" s="19">
        <f t="shared" si="4"/>
        <v>-5</v>
      </c>
      <c r="E18" s="25">
        <f>IFERROR(VLOOKUP("ALBONDIGA CON ARROZ",J:K,2,FALSE),"0")</f>
        <v>2</v>
      </c>
      <c r="F18" s="20"/>
      <c r="G18" s="12"/>
      <c r="H18" s="8">
        <f t="shared" si="5"/>
        <v>-7</v>
      </c>
      <c r="I18" s="7"/>
      <c r="J18" s="9" t="s">
        <v>90</v>
      </c>
      <c r="K18" s="10">
        <v>1.0</v>
      </c>
    </row>
    <row r="19">
      <c r="A19" s="6" t="s">
        <v>41</v>
      </c>
      <c r="B19" s="7">
        <f>'12.01.26'!H19</f>
        <v>-12</v>
      </c>
      <c r="C19" s="12"/>
      <c r="D19" s="19">
        <f t="shared" si="4"/>
        <v>-12</v>
      </c>
      <c r="E19" s="25">
        <f>IFERROR(VLOOKUP("ARROZ C/PATO DESHUESADO", J:K, 2, FALSE)*2, 0)+IFERROR(VLOOKUP("ARROZ C/PATO",J:K,2,FALSE),"0")</f>
        <v>5</v>
      </c>
      <c r="F19" s="20"/>
      <c r="G19" s="24"/>
      <c r="H19" s="8">
        <f t="shared" si="5"/>
        <v>-17</v>
      </c>
      <c r="I19" s="11"/>
      <c r="J19" s="9" t="s">
        <v>34</v>
      </c>
      <c r="K19" s="10">
        <v>6.0</v>
      </c>
    </row>
    <row r="20">
      <c r="A20" s="6" t="s">
        <v>43</v>
      </c>
      <c r="B20" s="7">
        <f>'12.01.26'!H20</f>
        <v>2</v>
      </c>
      <c r="C20" s="12"/>
      <c r="D20" s="19">
        <f t="shared" si="4"/>
        <v>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12"/>
      <c r="H20" s="8">
        <f t="shared" si="5"/>
        <v>-24</v>
      </c>
      <c r="I20" s="7"/>
      <c r="J20" s="9" t="s">
        <v>215</v>
      </c>
      <c r="K20" s="10">
        <v>2.0</v>
      </c>
    </row>
    <row r="21">
      <c r="A21" s="6" t="s">
        <v>26</v>
      </c>
      <c r="B21" s="7" t="str">
        <f>'12.01.26'!H21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40</v>
      </c>
      <c r="K21" s="10">
        <v>4.0</v>
      </c>
    </row>
    <row r="22">
      <c r="A22" s="6" t="s">
        <v>46</v>
      </c>
      <c r="B22" s="7">
        <f>'12.01.26'!H22</f>
        <v>-13</v>
      </c>
      <c r="C22" s="12"/>
      <c r="D22" s="19">
        <f t="shared" si="4"/>
        <v>-13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20</v>
      </c>
      <c r="F22" s="20"/>
      <c r="G22" s="12"/>
      <c r="H22" s="8">
        <f t="shared" ref="H22:H24" si="6">D22-E22-F22-G22</f>
        <v>-33</v>
      </c>
      <c r="I22" s="7"/>
      <c r="J22" s="9" t="s">
        <v>346</v>
      </c>
      <c r="K22" s="10">
        <v>2.0</v>
      </c>
    </row>
    <row r="23">
      <c r="A23" s="6" t="s">
        <v>49</v>
      </c>
      <c r="B23" s="7">
        <f>'12.01.26'!H23</f>
        <v>2</v>
      </c>
      <c r="C23" s="12"/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2</v>
      </c>
      <c r="I23" s="7"/>
      <c r="J23" s="9" t="s">
        <v>155</v>
      </c>
      <c r="K23" s="10">
        <v>2.0</v>
      </c>
    </row>
    <row r="24">
      <c r="A24" s="6" t="s">
        <v>51</v>
      </c>
      <c r="B24" s="7">
        <f>'12.01.26'!H24</f>
        <v>-1</v>
      </c>
      <c r="C24" s="12"/>
      <c r="D24" s="19">
        <f t="shared" si="4"/>
        <v>-1</v>
      </c>
      <c r="E24" s="25">
        <f>IFERROR(VLOOKUP("CORVINA GUISADA C/E CHOCLO",J:K,2,FALSE),"0")</f>
        <v>6</v>
      </c>
      <c r="F24" s="20"/>
      <c r="G24" s="12"/>
      <c r="H24" s="8">
        <f t="shared" si="6"/>
        <v>-7</v>
      </c>
      <c r="I24" s="7"/>
      <c r="J24" s="9" t="s">
        <v>179</v>
      </c>
      <c r="K24" s="10">
        <v>2.0</v>
      </c>
    </row>
    <row r="25">
      <c r="A25" s="21" t="s">
        <v>53</v>
      </c>
      <c r="B25" s="7" t="str">
        <f>'12.01.26'!H25</f>
        <v/>
      </c>
      <c r="C25" s="22"/>
      <c r="D25" s="22"/>
      <c r="E25" s="22"/>
      <c r="F25" s="22"/>
      <c r="G25" s="23"/>
      <c r="H25" s="23"/>
      <c r="I25" s="23"/>
      <c r="J25" s="9" t="s">
        <v>44</v>
      </c>
      <c r="K25" s="10">
        <v>3.0</v>
      </c>
    </row>
    <row r="26">
      <c r="A26" s="6" t="s">
        <v>55</v>
      </c>
      <c r="B26" s="7">
        <f>'12.01.26'!H26</f>
        <v>-17</v>
      </c>
      <c r="C26" s="28"/>
      <c r="D26" s="19">
        <f t="shared" ref="D26:D38" si="7">B26+C26</f>
        <v>-17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-21</v>
      </c>
      <c r="I26" s="7"/>
      <c r="J26" s="9" t="s">
        <v>101</v>
      </c>
      <c r="K26" s="10">
        <v>2.0</v>
      </c>
    </row>
    <row r="27">
      <c r="A27" s="6" t="s">
        <v>57</v>
      </c>
      <c r="B27" s="7">
        <f>'12.01.26'!H27</f>
        <v>-11</v>
      </c>
      <c r="C27" s="28"/>
      <c r="D27" s="19">
        <f t="shared" si="7"/>
        <v>-11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-16</v>
      </c>
      <c r="I27" s="12"/>
      <c r="J27" s="9" t="s">
        <v>334</v>
      </c>
      <c r="K27" s="10">
        <v>1.0</v>
      </c>
    </row>
    <row r="28">
      <c r="A28" s="6" t="s">
        <v>58</v>
      </c>
      <c r="B28" s="7">
        <f>'12.01.26'!H28</f>
        <v>6</v>
      </c>
      <c r="C28" s="28"/>
      <c r="D28" s="19">
        <f t="shared" si="7"/>
        <v>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5</v>
      </c>
      <c r="I28" s="24"/>
      <c r="J28" s="9" t="s">
        <v>147</v>
      </c>
      <c r="K28" s="10">
        <v>1.0</v>
      </c>
    </row>
    <row r="29">
      <c r="A29" s="6" t="s">
        <v>60</v>
      </c>
      <c r="B29" s="7">
        <f>'12.01.26'!H29</f>
        <v>-3</v>
      </c>
      <c r="C29" s="28"/>
      <c r="D29" s="19">
        <f t="shared" si="7"/>
        <v>-3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-4</v>
      </c>
      <c r="I29" s="7"/>
      <c r="J29" s="9" t="s">
        <v>54</v>
      </c>
      <c r="K29" s="10">
        <v>3.0</v>
      </c>
    </row>
    <row r="30">
      <c r="A30" s="6" t="s">
        <v>62</v>
      </c>
      <c r="B30" s="7">
        <f>'12.01.26'!H30</f>
        <v>-1</v>
      </c>
      <c r="C30" s="28"/>
      <c r="D30" s="19">
        <f t="shared" si="7"/>
        <v>-1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-1</v>
      </c>
      <c r="I30" s="7"/>
      <c r="J30" s="9" t="s">
        <v>56</v>
      </c>
      <c r="K30" s="10">
        <v>1.0</v>
      </c>
    </row>
    <row r="31">
      <c r="A31" s="29" t="s">
        <v>64</v>
      </c>
      <c r="B31" s="7">
        <f>'12.01.26'!H31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118</v>
      </c>
      <c r="K31" s="10">
        <v>1.0</v>
      </c>
    </row>
    <row r="32">
      <c r="A32" s="6" t="s">
        <v>66</v>
      </c>
      <c r="B32" s="7">
        <f>'12.01.26'!H32</f>
        <v>-19</v>
      </c>
      <c r="C32" s="35"/>
      <c r="D32" s="19">
        <f t="shared" si="7"/>
        <v>-19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13</v>
      </c>
      <c r="F32" s="12"/>
      <c r="G32" s="12"/>
      <c r="H32" s="8">
        <f t="shared" si="8"/>
        <v>-32</v>
      </c>
      <c r="I32" s="7"/>
      <c r="J32" s="9" t="s">
        <v>89</v>
      </c>
      <c r="K32" s="10">
        <v>1.0</v>
      </c>
    </row>
    <row r="33">
      <c r="A33" s="6" t="s">
        <v>68</v>
      </c>
      <c r="B33" s="7">
        <f>'12.01.26'!H33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0</v>
      </c>
      <c r="I33" s="7"/>
      <c r="J33" s="9" t="s">
        <v>133</v>
      </c>
      <c r="K33" s="10">
        <v>2.0</v>
      </c>
    </row>
    <row r="34">
      <c r="A34" s="6" t="s">
        <v>70</v>
      </c>
      <c r="B34" s="7">
        <f>'12.01.26'!H34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5</v>
      </c>
      <c r="I34" s="7"/>
      <c r="J34" s="9" t="s">
        <v>13</v>
      </c>
      <c r="K34" s="10">
        <v>1.0</v>
      </c>
    </row>
    <row r="35">
      <c r="A35" s="6" t="s">
        <v>72</v>
      </c>
      <c r="B35" s="7">
        <f>'12.01.26'!H35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61</v>
      </c>
      <c r="K35" s="10">
        <v>6.0</v>
      </c>
    </row>
    <row r="36">
      <c r="A36" s="6" t="s">
        <v>74</v>
      </c>
      <c r="B36" s="7">
        <f>'12.01.26'!H36</f>
        <v>5</v>
      </c>
      <c r="C36" s="35"/>
      <c r="D36" s="19">
        <f t="shared" si="7"/>
        <v>5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2</v>
      </c>
      <c r="I36" s="7"/>
      <c r="J36" s="9" t="s">
        <v>63</v>
      </c>
      <c r="K36" s="10">
        <v>5.0</v>
      </c>
    </row>
    <row r="37">
      <c r="A37" s="6" t="s">
        <v>76</v>
      </c>
      <c r="B37" s="7">
        <f>'12.01.26'!H37</f>
        <v>-7</v>
      </c>
      <c r="C37" s="35"/>
      <c r="D37" s="19">
        <f t="shared" si="7"/>
        <v>-7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-10</v>
      </c>
      <c r="I37" s="7"/>
      <c r="J37" s="9" t="s">
        <v>69</v>
      </c>
      <c r="K37" s="10">
        <v>2.0</v>
      </c>
    </row>
    <row r="38">
      <c r="A38" s="38" t="s">
        <v>78</v>
      </c>
      <c r="B38" s="7">
        <f>'12.01.26'!H38</f>
        <v>8</v>
      </c>
      <c r="C38" s="35"/>
      <c r="D38" s="19">
        <f t="shared" si="7"/>
        <v>8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5</v>
      </c>
      <c r="I38" s="7"/>
      <c r="J38" s="9" t="s">
        <v>135</v>
      </c>
      <c r="K38" s="10">
        <v>1.0</v>
      </c>
    </row>
    <row r="39">
      <c r="A39" s="29"/>
      <c r="B39" s="7" t="str">
        <f>'12.01.26'!H39</f>
        <v/>
      </c>
      <c r="C39" s="22"/>
      <c r="D39" s="30"/>
      <c r="E39" s="22"/>
      <c r="F39" s="23"/>
      <c r="G39" s="23"/>
      <c r="H39" s="31"/>
      <c r="I39" s="23"/>
      <c r="J39" s="9" t="s">
        <v>73</v>
      </c>
      <c r="K39" s="10">
        <v>5.0</v>
      </c>
    </row>
    <row r="40">
      <c r="A40" s="6"/>
      <c r="B40" s="7" t="str">
        <f>'12.01.26'!H40</f>
        <v/>
      </c>
      <c r="C40" s="35"/>
      <c r="D40" s="19"/>
      <c r="E40" s="25"/>
      <c r="F40" s="12"/>
      <c r="G40" s="12"/>
      <c r="H40" s="8"/>
      <c r="I40" s="7"/>
      <c r="J40" s="9" t="s">
        <v>77</v>
      </c>
      <c r="K40" s="10">
        <v>1.0</v>
      </c>
    </row>
    <row r="41">
      <c r="A41" s="6"/>
      <c r="B41" s="7" t="str">
        <f>'12.01.26'!H41</f>
        <v/>
      </c>
      <c r="C41" s="35"/>
      <c r="D41" s="19"/>
      <c r="E41" s="25"/>
      <c r="F41" s="33"/>
      <c r="G41" s="34"/>
      <c r="H41" s="8"/>
      <c r="I41" s="7"/>
      <c r="J41" s="9" t="s">
        <v>79</v>
      </c>
      <c r="K41" s="10">
        <v>1.0</v>
      </c>
    </row>
    <row r="42">
      <c r="A42" s="6"/>
      <c r="B42" s="7" t="str">
        <f>'12.01.26'!H42</f>
        <v/>
      </c>
      <c r="C42" s="35"/>
      <c r="D42" s="19"/>
      <c r="E42" s="25"/>
      <c r="F42" s="36"/>
      <c r="G42" s="12"/>
      <c r="H42" s="8"/>
      <c r="I42" s="7"/>
      <c r="J42" s="9" t="s">
        <v>59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112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81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120</v>
      </c>
      <c r="K45" s="10">
        <v>1.0</v>
      </c>
    </row>
    <row r="46">
      <c r="J46" s="9" t="s">
        <v>17</v>
      </c>
      <c r="K46" s="10">
        <v>1.0</v>
      </c>
    </row>
    <row r="47">
      <c r="J47" s="9" t="s">
        <v>107</v>
      </c>
      <c r="K47" s="10">
        <v>1.0</v>
      </c>
    </row>
    <row r="48">
      <c r="J48" s="9" t="s">
        <v>40</v>
      </c>
      <c r="K48" s="10">
        <v>1.0</v>
      </c>
    </row>
  </sheetData>
  <mergeCells count="1">
    <mergeCell ref="A1:I1"/>
  </mergeCells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7.75"/>
  </cols>
  <sheetData>
    <row r="1">
      <c r="A1" s="1" t="s">
        <v>466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46036.0</v>
      </c>
    </row>
    <row r="3">
      <c r="A3" s="6" t="s">
        <v>9</v>
      </c>
      <c r="B3" s="7">
        <f>'13.01.26'!H3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3.0</v>
      </c>
    </row>
    <row r="4">
      <c r="A4" s="6" t="s">
        <v>11</v>
      </c>
      <c r="B4" s="7">
        <f>'13.01.26'!H4</f>
        <v>-17</v>
      </c>
      <c r="C4" s="7"/>
      <c r="D4" s="8">
        <f t="shared" si="1"/>
        <v>-17</v>
      </c>
      <c r="E4" s="8">
        <f>IFERROR(VLOOKUP("HUMITA DOÑA FRESIA C/AJI DE GALLINA",J:K,2,FALSE),"0")</f>
        <v>1</v>
      </c>
      <c r="F4" s="12"/>
      <c r="G4" s="12"/>
      <c r="H4" s="8">
        <f t="shared" si="2"/>
        <v>-18</v>
      </c>
      <c r="I4" s="7"/>
      <c r="J4" s="9" t="s">
        <v>10</v>
      </c>
      <c r="K4" s="10">
        <v>5.0</v>
      </c>
    </row>
    <row r="5">
      <c r="A5" s="6" t="s">
        <v>13</v>
      </c>
      <c r="B5" s="7">
        <f>'13.01.26'!H5</f>
        <v>-2</v>
      </c>
      <c r="C5" s="7"/>
      <c r="D5" s="8">
        <f t="shared" si="1"/>
        <v>-2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-2</v>
      </c>
      <c r="I5" s="7"/>
      <c r="J5" s="9" t="s">
        <v>85</v>
      </c>
      <c r="K5" s="10">
        <v>3.0</v>
      </c>
    </row>
    <row r="6">
      <c r="A6" s="6" t="s">
        <v>16</v>
      </c>
      <c r="B6" s="7">
        <f>'13.01.26'!H6</f>
        <v>-12</v>
      </c>
      <c r="C6" s="7"/>
      <c r="D6" s="8">
        <f t="shared" si="1"/>
        <v>-12</v>
      </c>
      <c r="E6" s="8">
        <f>IFERROR(VLOOKUP("SANGRECITA C/YUCA",J:K,2,FALSE),"0")</f>
        <v>4</v>
      </c>
      <c r="F6" s="12"/>
      <c r="G6" s="12"/>
      <c r="H6" s="8">
        <f t="shared" si="2"/>
        <v>-16</v>
      </c>
      <c r="I6" s="7"/>
      <c r="J6" s="9" t="s">
        <v>17</v>
      </c>
      <c r="K6" s="10">
        <v>3.0</v>
      </c>
    </row>
    <row r="7">
      <c r="A7" s="6" t="s">
        <v>10</v>
      </c>
      <c r="B7" s="7">
        <f>'13.01.26'!H7</f>
        <v>-13</v>
      </c>
      <c r="C7" s="7"/>
      <c r="D7" s="8">
        <f t="shared" si="1"/>
        <v>-13</v>
      </c>
      <c r="E7" s="8">
        <f>IFERROR(VLOOKUP("HUMITA DOÑA FRESIA C/AJI DE GALLINA", J:K,2, FALSE)/2, 0) + IFERROR(VLOOKUP("AJI DE GALLINA",J:K,2, FALSE), 0)</f>
        <v>5.5</v>
      </c>
      <c r="F7" s="12"/>
      <c r="G7" s="12"/>
      <c r="H7" s="8">
        <f t="shared" si="2"/>
        <v>-18.5</v>
      </c>
      <c r="I7" s="7"/>
      <c r="J7" s="9" t="s">
        <v>20</v>
      </c>
      <c r="K7" s="10">
        <v>6.0</v>
      </c>
    </row>
    <row r="8">
      <c r="A8" s="6" t="s">
        <v>19</v>
      </c>
      <c r="B8" s="7">
        <f>'13.01.26'!H8</f>
        <v>-4</v>
      </c>
      <c r="C8" s="7"/>
      <c r="D8" s="8">
        <f t="shared" si="1"/>
        <v>-4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-6</v>
      </c>
      <c r="I8" s="7"/>
      <c r="J8" s="9" t="s">
        <v>22</v>
      </c>
      <c r="K8" s="10">
        <v>1.0</v>
      </c>
    </row>
    <row r="9">
      <c r="A9" s="6" t="s">
        <v>21</v>
      </c>
      <c r="B9" s="7">
        <f>'13.01.26'!H9</f>
        <v>-0.5</v>
      </c>
      <c r="C9" s="7"/>
      <c r="D9" s="8">
        <f t="shared" si="1"/>
        <v>-0.5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-3.5</v>
      </c>
      <c r="I9" s="12"/>
      <c r="J9" s="9" t="s">
        <v>24</v>
      </c>
      <c r="K9" s="10">
        <v>4.0</v>
      </c>
    </row>
    <row r="10">
      <c r="A10" s="6" t="s">
        <v>23</v>
      </c>
      <c r="B10" s="7">
        <f>'13.01.26'!H10</f>
        <v>-5</v>
      </c>
      <c r="C10" s="7"/>
      <c r="D10" s="8">
        <f t="shared" si="1"/>
        <v>-5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-6</v>
      </c>
      <c r="I10" s="7"/>
      <c r="J10" s="9" t="s">
        <v>26</v>
      </c>
      <c r="K10" s="10">
        <v>12.0</v>
      </c>
    </row>
    <row r="11">
      <c r="A11" s="6" t="s">
        <v>25</v>
      </c>
      <c r="B11" s="7">
        <f>'13.01.26'!H11</f>
        <v>-8</v>
      </c>
      <c r="C11" s="7"/>
      <c r="D11" s="8">
        <f t="shared" si="1"/>
        <v>-8</v>
      </c>
      <c r="E11" s="18">
        <f>IFERROR(VLOOKUP("CARNE DE CERDO ADOBADA",J:K,2,FALSE),0)</f>
        <v>1</v>
      </c>
      <c r="F11" s="12"/>
      <c r="G11" s="12"/>
      <c r="H11" s="8">
        <f t="shared" si="2"/>
        <v>-9</v>
      </c>
      <c r="I11" s="7"/>
      <c r="J11" s="9" t="s">
        <v>28</v>
      </c>
      <c r="K11" s="10">
        <v>1.0</v>
      </c>
    </row>
    <row r="12">
      <c r="A12" s="6" t="s">
        <v>27</v>
      </c>
      <c r="B12" s="7">
        <f>'13.01.26'!H12</f>
        <v>0</v>
      </c>
      <c r="C12" s="7"/>
      <c r="D12" s="8">
        <f t="shared" si="1"/>
        <v>0</v>
      </c>
      <c r="E12" s="8">
        <f>IFERROR(VLOOKUP("SANCOCHADO 450g.",J:K,2,FALSE),0)</f>
        <v>2</v>
      </c>
      <c r="F12" s="12"/>
      <c r="G12" s="12"/>
      <c r="H12" s="8">
        <f t="shared" si="2"/>
        <v>-2</v>
      </c>
      <c r="I12" s="7"/>
      <c r="J12" s="9" t="s">
        <v>108</v>
      </c>
      <c r="K12" s="10">
        <v>2.0</v>
      </c>
    </row>
    <row r="13">
      <c r="A13" s="6" t="s">
        <v>29</v>
      </c>
      <c r="B13" s="7">
        <f>'13.01.26'!H13</f>
        <v>-17</v>
      </c>
      <c r="C13" s="7"/>
      <c r="D13" s="19">
        <f t="shared" si="1"/>
        <v>-17</v>
      </c>
      <c r="E13" s="8">
        <f t="shared" ref="E13:E14" si="3">IFERROR(VLOOKUP(A13,J:K,2,FALSE),0)</f>
        <v>0</v>
      </c>
      <c r="F13" s="20"/>
      <c r="G13" s="12"/>
      <c r="H13" s="8">
        <f t="shared" si="2"/>
        <v>-17</v>
      </c>
      <c r="I13" s="7"/>
      <c r="J13" s="9" t="s">
        <v>30</v>
      </c>
      <c r="K13" s="10">
        <v>1.0</v>
      </c>
    </row>
    <row r="14">
      <c r="A14" s="6" t="s">
        <v>31</v>
      </c>
      <c r="B14" s="7">
        <f>'13.01.26'!H14</f>
        <v>1</v>
      </c>
      <c r="C14" s="7"/>
      <c r="D14" s="19">
        <f t="shared" si="1"/>
        <v>1</v>
      </c>
      <c r="E14" s="8">
        <f t="shared" si="3"/>
        <v>0</v>
      </c>
      <c r="F14" s="20"/>
      <c r="G14" s="12"/>
      <c r="H14" s="8">
        <f t="shared" si="2"/>
        <v>1</v>
      </c>
      <c r="I14" s="7"/>
      <c r="J14" s="9" t="s">
        <v>87</v>
      </c>
      <c r="K14" s="10">
        <v>1.0</v>
      </c>
    </row>
    <row r="15">
      <c r="A15" s="21" t="s">
        <v>33</v>
      </c>
      <c r="B15" s="7" t="str">
        <f>'13.01.26'!H15</f>
        <v/>
      </c>
      <c r="C15" s="22"/>
      <c r="D15" s="22"/>
      <c r="E15" s="22"/>
      <c r="F15" s="22"/>
      <c r="G15" s="23"/>
      <c r="H15" s="23"/>
      <c r="I15" s="23"/>
      <c r="J15" s="9" t="s">
        <v>112</v>
      </c>
      <c r="K15" s="10">
        <v>1.0</v>
      </c>
    </row>
    <row r="16">
      <c r="A16" s="6" t="s">
        <v>35</v>
      </c>
      <c r="B16" s="7">
        <f>'13.01.26'!H16</f>
        <v>-5</v>
      </c>
      <c r="C16" s="12"/>
      <c r="D16" s="25">
        <f t="shared" ref="D16:D24" si="4">B16+C16</f>
        <v>-5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-12</v>
      </c>
      <c r="I16" s="7"/>
      <c r="J16" s="9" t="s">
        <v>32</v>
      </c>
      <c r="K16" s="10">
        <v>2.0</v>
      </c>
    </row>
    <row r="17">
      <c r="A17" s="6" t="s">
        <v>37</v>
      </c>
      <c r="B17" s="7">
        <f>'13.01.26'!H17</f>
        <v>-6</v>
      </c>
      <c r="C17" s="12"/>
      <c r="D17" s="19">
        <f t="shared" si="4"/>
        <v>-6</v>
      </c>
      <c r="E17" s="25">
        <f>IFERROR(VLOOKUP("AJIACO DE CUY(1/2 CUY) C/ARROZ",J:K,2,FALSE),"0")</f>
        <v>3</v>
      </c>
      <c r="F17" s="20"/>
      <c r="G17" s="12"/>
      <c r="H17" s="8">
        <f t="shared" si="5"/>
        <v>-9</v>
      </c>
      <c r="I17" s="7"/>
      <c r="J17" s="9" t="s">
        <v>125</v>
      </c>
      <c r="K17" s="10">
        <v>1.0</v>
      </c>
    </row>
    <row r="18">
      <c r="A18" s="6" t="s">
        <v>39</v>
      </c>
      <c r="B18" s="7">
        <f>'13.01.26'!H18</f>
        <v>-7</v>
      </c>
      <c r="C18" s="12"/>
      <c r="D18" s="19">
        <f t="shared" si="4"/>
        <v>-7</v>
      </c>
      <c r="E18" s="25">
        <f>IFERROR(VLOOKUP("ALBONDIGA CON ARROZ",J:K,2,FALSE),"0")</f>
        <v>3</v>
      </c>
      <c r="F18" s="20"/>
      <c r="G18" s="12"/>
      <c r="H18" s="8">
        <f t="shared" si="5"/>
        <v>-10</v>
      </c>
      <c r="I18" s="7"/>
      <c r="J18" s="9" t="s">
        <v>34</v>
      </c>
      <c r="K18" s="10">
        <v>1.0</v>
      </c>
    </row>
    <row r="19">
      <c r="A19" s="6" t="s">
        <v>41</v>
      </c>
      <c r="B19" s="7">
        <f>'13.01.26'!H19</f>
        <v>-17</v>
      </c>
      <c r="C19" s="12"/>
      <c r="D19" s="19">
        <f t="shared" si="4"/>
        <v>-17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-24</v>
      </c>
      <c r="I19" s="11"/>
      <c r="J19" s="9" t="s">
        <v>91</v>
      </c>
      <c r="K19" s="10">
        <v>2.0</v>
      </c>
    </row>
    <row r="20">
      <c r="A20" s="6" t="s">
        <v>43</v>
      </c>
      <c r="B20" s="7">
        <f>'13.01.26'!H20</f>
        <v>-24</v>
      </c>
      <c r="C20" s="12"/>
      <c r="D20" s="19">
        <f t="shared" si="4"/>
        <v>-24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28</v>
      </c>
      <c r="F20" s="20"/>
      <c r="G20" s="12"/>
      <c r="H20" s="8">
        <f t="shared" si="5"/>
        <v>-52</v>
      </c>
      <c r="I20" s="7"/>
      <c r="J20" s="9" t="s">
        <v>92</v>
      </c>
      <c r="K20" s="10">
        <v>1.0</v>
      </c>
    </row>
    <row r="21">
      <c r="A21" s="6" t="s">
        <v>26</v>
      </c>
      <c r="B21" s="7" t="str">
        <f>'13.01.26'!H21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36</v>
      </c>
      <c r="K21" s="10">
        <v>1.0</v>
      </c>
    </row>
    <row r="22">
      <c r="A22" s="6" t="s">
        <v>46</v>
      </c>
      <c r="B22" s="7">
        <f>'13.01.26'!H22</f>
        <v>-33</v>
      </c>
      <c r="C22" s="12"/>
      <c r="D22" s="19">
        <f t="shared" si="4"/>
        <v>-33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12"/>
      <c r="H22" s="8">
        <f t="shared" ref="H22:H24" si="6">D22-E22-F22-G22</f>
        <v>-45</v>
      </c>
      <c r="I22" s="7"/>
      <c r="J22" s="9" t="s">
        <v>113</v>
      </c>
      <c r="K22" s="10">
        <v>2.0</v>
      </c>
    </row>
    <row r="23">
      <c r="A23" s="6" t="s">
        <v>49</v>
      </c>
      <c r="B23" s="7">
        <f>'13.01.26'!H23</f>
        <v>2</v>
      </c>
      <c r="C23" s="12"/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2</v>
      </c>
      <c r="I23" s="7"/>
      <c r="J23" s="9" t="s">
        <v>231</v>
      </c>
      <c r="K23" s="10">
        <v>3.0</v>
      </c>
    </row>
    <row r="24">
      <c r="A24" s="6" t="s">
        <v>51</v>
      </c>
      <c r="B24" s="7">
        <f>'13.01.26'!H24</f>
        <v>-7</v>
      </c>
      <c r="C24" s="12"/>
      <c r="D24" s="19">
        <f t="shared" si="4"/>
        <v>-7</v>
      </c>
      <c r="E24" s="25">
        <f>IFERROR(VLOOKUP("CORVINA GUISADA C/E CHOCLO",J:K,2,FALSE),"0")</f>
        <v>1</v>
      </c>
      <c r="F24" s="20"/>
      <c r="G24" s="12"/>
      <c r="H24" s="8">
        <f t="shared" si="6"/>
        <v>-8</v>
      </c>
      <c r="I24" s="7"/>
      <c r="J24" s="9" t="s">
        <v>217</v>
      </c>
      <c r="K24" s="10">
        <v>1.0</v>
      </c>
    </row>
    <row r="25">
      <c r="A25" s="21" t="s">
        <v>53</v>
      </c>
      <c r="B25" s="7" t="str">
        <f>'13.01.26'!H25</f>
        <v/>
      </c>
      <c r="C25" s="22"/>
      <c r="D25" s="22"/>
      <c r="E25" s="22"/>
      <c r="F25" s="22"/>
      <c r="G25" s="23"/>
      <c r="H25" s="23"/>
      <c r="I25" s="23"/>
      <c r="J25" s="9" t="s">
        <v>179</v>
      </c>
      <c r="K25" s="10">
        <v>1.0</v>
      </c>
    </row>
    <row r="26">
      <c r="A26" s="6" t="s">
        <v>55</v>
      </c>
      <c r="B26" s="7">
        <f>'13.01.26'!H26</f>
        <v>-21</v>
      </c>
      <c r="C26" s="28"/>
      <c r="D26" s="19">
        <f t="shared" ref="D26:D38" si="7">B26+C26</f>
        <v>-21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</v>
      </c>
      <c r="F26" s="12"/>
      <c r="G26" s="12"/>
      <c r="H26" s="8">
        <f t="shared" ref="H26:H35" si="8">D26-E26-F26-G26</f>
        <v>-24</v>
      </c>
      <c r="I26" s="7"/>
      <c r="J26" s="9" t="s">
        <v>42</v>
      </c>
      <c r="K26" s="10">
        <v>1.0</v>
      </c>
    </row>
    <row r="27">
      <c r="A27" s="6" t="s">
        <v>57</v>
      </c>
      <c r="B27" s="7">
        <f>'13.01.26'!H27</f>
        <v>-16</v>
      </c>
      <c r="C27" s="28"/>
      <c r="D27" s="19">
        <f t="shared" si="7"/>
        <v>-16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/>
      <c r="H27" s="18">
        <f t="shared" si="8"/>
        <v>-20</v>
      </c>
      <c r="I27" s="12"/>
      <c r="J27" s="9" t="s">
        <v>44</v>
      </c>
      <c r="K27" s="10">
        <v>3.0</v>
      </c>
    </row>
    <row r="28">
      <c r="A28" s="6" t="s">
        <v>58</v>
      </c>
      <c r="B28" s="7">
        <f>'13.01.26'!H28</f>
        <v>5</v>
      </c>
      <c r="C28" s="28"/>
      <c r="D28" s="19">
        <f t="shared" si="7"/>
        <v>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/>
      <c r="H28" s="18">
        <f t="shared" si="8"/>
        <v>1</v>
      </c>
      <c r="I28" s="24"/>
      <c r="J28" s="9" t="s">
        <v>45</v>
      </c>
      <c r="K28" s="10">
        <v>1.0</v>
      </c>
    </row>
    <row r="29">
      <c r="A29" s="6" t="s">
        <v>60</v>
      </c>
      <c r="B29" s="7">
        <f>'13.01.26'!H29</f>
        <v>-4</v>
      </c>
      <c r="C29" s="28"/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-5</v>
      </c>
      <c r="I29" s="7"/>
      <c r="J29" s="9" t="s">
        <v>100</v>
      </c>
      <c r="K29" s="10">
        <v>4.0</v>
      </c>
    </row>
    <row r="30">
      <c r="A30" s="6" t="s">
        <v>62</v>
      </c>
      <c r="B30" s="7">
        <f>'13.01.26'!H30</f>
        <v>-1</v>
      </c>
      <c r="C30" s="28"/>
      <c r="D30" s="19">
        <f t="shared" si="7"/>
        <v>-1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-1</v>
      </c>
      <c r="I30" s="7"/>
      <c r="J30" s="9" t="s">
        <v>147</v>
      </c>
      <c r="K30" s="10">
        <v>1.0</v>
      </c>
    </row>
    <row r="31">
      <c r="A31" s="29" t="s">
        <v>64</v>
      </c>
      <c r="B31" s="7">
        <f>'13.01.26'!H31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1.0</v>
      </c>
    </row>
    <row r="32">
      <c r="A32" s="6" t="s">
        <v>66</v>
      </c>
      <c r="B32" s="7">
        <f>'13.01.26'!H32</f>
        <v>-32</v>
      </c>
      <c r="C32" s="35"/>
      <c r="D32" s="19">
        <f t="shared" si="7"/>
        <v>-32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8</v>
      </c>
      <c r="F32" s="12"/>
      <c r="G32" s="12"/>
      <c r="H32" s="8">
        <f t="shared" si="8"/>
        <v>-40</v>
      </c>
      <c r="I32" s="7"/>
      <c r="J32" s="9" t="s">
        <v>81</v>
      </c>
      <c r="K32" s="10">
        <v>3.0</v>
      </c>
    </row>
    <row r="33">
      <c r="A33" s="6" t="s">
        <v>68</v>
      </c>
      <c r="B33" s="7">
        <f>'13.01.26'!H33</f>
        <v>0</v>
      </c>
      <c r="C33" s="35"/>
      <c r="D33" s="19">
        <f t="shared" si="7"/>
        <v>0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-2</v>
      </c>
      <c r="I33" s="7"/>
      <c r="J33" s="9" t="s">
        <v>56</v>
      </c>
      <c r="K33" s="10">
        <v>2.0</v>
      </c>
    </row>
    <row r="34">
      <c r="A34" s="6" t="s">
        <v>70</v>
      </c>
      <c r="B34" s="7">
        <f>'13.01.26'!H34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5</v>
      </c>
      <c r="I34" s="7"/>
      <c r="J34" s="9" t="s">
        <v>40</v>
      </c>
      <c r="K34" s="10">
        <v>3.0</v>
      </c>
    </row>
    <row r="35">
      <c r="A35" s="6" t="s">
        <v>72</v>
      </c>
      <c r="B35" s="7">
        <f>'13.01.26'!H35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133</v>
      </c>
      <c r="K35" s="10">
        <v>6.0</v>
      </c>
    </row>
    <row r="36">
      <c r="A36" s="6" t="s">
        <v>74</v>
      </c>
      <c r="B36" s="7">
        <f>'13.01.26'!H36</f>
        <v>2</v>
      </c>
      <c r="C36" s="35"/>
      <c r="D36" s="19">
        <f t="shared" si="7"/>
        <v>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-1</v>
      </c>
      <c r="I36" s="7"/>
      <c r="J36" s="9" t="s">
        <v>157</v>
      </c>
      <c r="K36" s="10">
        <v>1.0</v>
      </c>
    </row>
    <row r="37">
      <c r="A37" s="6" t="s">
        <v>76</v>
      </c>
      <c r="B37" s="7">
        <f>'13.01.26'!H37</f>
        <v>-10</v>
      </c>
      <c r="C37" s="35"/>
      <c r="D37" s="19">
        <f t="shared" si="7"/>
        <v>-10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37" s="20"/>
      <c r="G37" s="20"/>
      <c r="H37" s="19">
        <f t="shared" si="9"/>
        <v>-13</v>
      </c>
      <c r="I37" s="7"/>
      <c r="J37" s="9" t="s">
        <v>59</v>
      </c>
      <c r="K37" s="10">
        <v>3.0</v>
      </c>
    </row>
    <row r="38">
      <c r="A38" s="38" t="s">
        <v>78</v>
      </c>
      <c r="B38" s="7">
        <f>'13.01.26'!H38</f>
        <v>5</v>
      </c>
      <c r="C38" s="35"/>
      <c r="D38" s="19">
        <f t="shared" si="7"/>
        <v>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2</v>
      </c>
      <c r="I38" s="7"/>
      <c r="J38" s="9" t="s">
        <v>61</v>
      </c>
      <c r="K38" s="10">
        <v>2.0</v>
      </c>
    </row>
    <row r="39">
      <c r="A39" s="29"/>
      <c r="B39" s="7" t="str">
        <f>'13.01.26'!H39</f>
        <v/>
      </c>
      <c r="C39" s="22"/>
      <c r="D39" s="30"/>
      <c r="E39" s="22"/>
      <c r="F39" s="23"/>
      <c r="G39" s="23"/>
      <c r="H39" s="31"/>
      <c r="I39" s="23"/>
      <c r="J39" s="9" t="s">
        <v>63</v>
      </c>
      <c r="K39" s="10">
        <v>5.0</v>
      </c>
    </row>
    <row r="40">
      <c r="A40" s="6"/>
      <c r="B40" s="7" t="str">
        <f>'13.01.26'!H40</f>
        <v/>
      </c>
      <c r="C40" s="35"/>
      <c r="D40" s="19"/>
      <c r="E40" s="25"/>
      <c r="F40" s="12"/>
      <c r="G40" s="12"/>
      <c r="H40" s="8"/>
      <c r="I40" s="7"/>
      <c r="J40" s="9" t="s">
        <v>258</v>
      </c>
      <c r="K40" s="10">
        <v>1.0</v>
      </c>
    </row>
    <row r="41">
      <c r="A41" s="6"/>
      <c r="B41" s="7" t="str">
        <f>'13.01.26'!H41</f>
        <v/>
      </c>
      <c r="C41" s="35"/>
      <c r="D41" s="19"/>
      <c r="E41" s="25"/>
      <c r="F41" s="33"/>
      <c r="G41" s="34"/>
      <c r="H41" s="8"/>
      <c r="I41" s="7"/>
      <c r="J41" s="9" t="s">
        <v>150</v>
      </c>
      <c r="K41" s="10">
        <v>2.0</v>
      </c>
    </row>
    <row r="42">
      <c r="A42" s="6"/>
      <c r="B42" s="7" t="str">
        <f>'13.01.26'!H42</f>
        <v/>
      </c>
      <c r="C42" s="35"/>
      <c r="D42" s="19"/>
      <c r="E42" s="25"/>
      <c r="F42" s="36"/>
      <c r="G42" s="12"/>
      <c r="H42" s="8"/>
      <c r="I42" s="7"/>
      <c r="J42" s="9" t="s">
        <v>73</v>
      </c>
      <c r="K42" s="10">
        <v>4.0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278</v>
      </c>
      <c r="K43" s="10">
        <v>3.0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12</v>
      </c>
      <c r="K44" s="10">
        <v>3.0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14</v>
      </c>
      <c r="K45" s="10">
        <v>1.0</v>
      </c>
    </row>
    <row r="46">
      <c r="J46" s="9" t="s">
        <v>18</v>
      </c>
      <c r="K46" s="10">
        <v>2.0</v>
      </c>
    </row>
    <row r="47">
      <c r="J47" s="9" t="s">
        <v>22</v>
      </c>
      <c r="K47" s="10">
        <v>1.0</v>
      </c>
    </row>
    <row r="48">
      <c r="J48" s="9" t="s">
        <v>448</v>
      </c>
      <c r="K48" s="10">
        <v>1.0</v>
      </c>
    </row>
    <row r="49">
      <c r="J49" s="9" t="s">
        <v>126</v>
      </c>
      <c r="K49" s="10">
        <v>1.0</v>
      </c>
    </row>
  </sheetData>
  <mergeCells count="1">
    <mergeCell ref="A1:I1"/>
  </mergeCells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8.63"/>
  </cols>
  <sheetData>
    <row r="1">
      <c r="A1" s="1" t="s">
        <v>467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46037.0</v>
      </c>
    </row>
    <row r="3">
      <c r="A3" s="6" t="s">
        <v>9</v>
      </c>
      <c r="B3" s="7">
        <f>'14.01.26'!H3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5.0</v>
      </c>
    </row>
    <row r="4">
      <c r="A4" s="6" t="s">
        <v>11</v>
      </c>
      <c r="B4" s="7">
        <f>'14.01.26'!H4</f>
        <v>-18</v>
      </c>
      <c r="C4" s="7"/>
      <c r="D4" s="8">
        <f t="shared" si="1"/>
        <v>-18</v>
      </c>
      <c r="E4" s="8">
        <f>IFERROR(VLOOKUP("HUMITA DOÑA FRESIA C/AJI DE GALLINA",J:K,2,FALSE),"0")</f>
        <v>4</v>
      </c>
      <c r="F4" s="12"/>
      <c r="G4" s="12"/>
      <c r="H4" s="8">
        <f t="shared" si="2"/>
        <v>-22</v>
      </c>
      <c r="I4" s="7"/>
      <c r="J4" s="9" t="s">
        <v>17</v>
      </c>
      <c r="K4" s="10">
        <v>2.0</v>
      </c>
    </row>
    <row r="5">
      <c r="A5" s="6" t="s">
        <v>13</v>
      </c>
      <c r="B5" s="7">
        <f>'14.01.26'!H5</f>
        <v>-2</v>
      </c>
      <c r="C5" s="7"/>
      <c r="D5" s="8">
        <f t="shared" si="1"/>
        <v>-2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-2</v>
      </c>
      <c r="I5" s="7"/>
      <c r="J5" s="9" t="s">
        <v>18</v>
      </c>
      <c r="K5" s="10">
        <v>6.0</v>
      </c>
    </row>
    <row r="6">
      <c r="A6" s="6" t="s">
        <v>16</v>
      </c>
      <c r="B6" s="7">
        <f>'14.01.26'!H6</f>
        <v>-16</v>
      </c>
      <c r="C6" s="7"/>
      <c r="D6" s="8">
        <f t="shared" si="1"/>
        <v>-16</v>
      </c>
      <c r="E6" s="8">
        <f>IFERROR(VLOOKUP("SANGRECITA C/YUCA",J:K,2,FALSE),"0")</f>
        <v>4</v>
      </c>
      <c r="F6" s="12"/>
      <c r="G6" s="12"/>
      <c r="H6" s="8">
        <f t="shared" si="2"/>
        <v>-20</v>
      </c>
      <c r="I6" s="7"/>
      <c r="J6" s="9" t="s">
        <v>20</v>
      </c>
      <c r="K6" s="10">
        <v>2.0</v>
      </c>
    </row>
    <row r="7">
      <c r="A7" s="6" t="s">
        <v>10</v>
      </c>
      <c r="B7" s="7">
        <f>'14.01.26'!H7</f>
        <v>-18.5</v>
      </c>
      <c r="C7" s="7"/>
      <c r="D7" s="8">
        <f t="shared" si="1"/>
        <v>-18.5</v>
      </c>
      <c r="E7" s="8">
        <f>IFERROR(VLOOKUP("HUMITA DOÑA FRESIA C/AJI DE GALLINA", J:K,2, FALSE)/2, 0) + IFERROR(VLOOKUP("AJI DE GALLINA",J:K,2, FALSE), 0)</f>
        <v>7</v>
      </c>
      <c r="F7" s="12"/>
      <c r="G7" s="12"/>
      <c r="H7" s="8">
        <f t="shared" si="2"/>
        <v>-25.5</v>
      </c>
      <c r="I7" s="7"/>
      <c r="J7" s="9" t="s">
        <v>24</v>
      </c>
      <c r="K7" s="10">
        <v>3.0</v>
      </c>
    </row>
    <row r="8">
      <c r="A8" s="6" t="s">
        <v>19</v>
      </c>
      <c r="B8" s="7">
        <f>'14.01.26'!H8</f>
        <v>-6</v>
      </c>
      <c r="C8" s="7"/>
      <c r="D8" s="8">
        <f t="shared" si="1"/>
        <v>-6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-8</v>
      </c>
      <c r="I8" s="7"/>
      <c r="J8" s="9" t="s">
        <v>26</v>
      </c>
      <c r="K8" s="10">
        <v>13.0</v>
      </c>
    </row>
    <row r="9">
      <c r="A9" s="6" t="s">
        <v>21</v>
      </c>
      <c r="B9" s="7">
        <f>'14.01.26'!H9</f>
        <v>-3.5</v>
      </c>
      <c r="C9" s="7"/>
      <c r="D9" s="8">
        <f t="shared" si="1"/>
        <v>-3.5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-4.5</v>
      </c>
      <c r="I9" s="12"/>
      <c r="J9" s="9" t="s">
        <v>448</v>
      </c>
      <c r="K9" s="10">
        <v>3.0</v>
      </c>
    </row>
    <row r="10">
      <c r="A10" s="6" t="s">
        <v>23</v>
      </c>
      <c r="B10" s="7">
        <f>'14.01.26'!H10</f>
        <v>-6</v>
      </c>
      <c r="C10" s="7"/>
      <c r="D10" s="8">
        <f t="shared" si="1"/>
        <v>-6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-6</v>
      </c>
      <c r="I10" s="7"/>
      <c r="J10" s="9" t="s">
        <v>28</v>
      </c>
      <c r="K10" s="10">
        <v>3.0</v>
      </c>
    </row>
    <row r="11">
      <c r="A11" s="6" t="s">
        <v>25</v>
      </c>
      <c r="B11" s="7">
        <f>'14.01.26'!H11</f>
        <v>-9</v>
      </c>
      <c r="C11" s="7"/>
      <c r="D11" s="8">
        <f t="shared" si="1"/>
        <v>-9</v>
      </c>
      <c r="E11" s="18">
        <f>IFERROR(VLOOKUP("CARNE DE CERDO ADOBADA",J:K,2,FALSE),0)</f>
        <v>3</v>
      </c>
      <c r="F11" s="12"/>
      <c r="G11" s="12"/>
      <c r="H11" s="8">
        <f t="shared" si="2"/>
        <v>-12</v>
      </c>
      <c r="I11" s="7"/>
      <c r="J11" s="9" t="s">
        <v>137</v>
      </c>
      <c r="K11" s="10">
        <v>4.0</v>
      </c>
    </row>
    <row r="12">
      <c r="A12" s="6" t="s">
        <v>27</v>
      </c>
      <c r="B12" s="7">
        <f>'14.01.26'!H12</f>
        <v>-2</v>
      </c>
      <c r="C12" s="7"/>
      <c r="D12" s="8">
        <f t="shared" si="1"/>
        <v>-2</v>
      </c>
      <c r="E12" s="8">
        <f>IFERROR(VLOOKUP("SANCOCHADO 450g.",J:K,2,FALSE),0)</f>
        <v>3</v>
      </c>
      <c r="F12" s="12"/>
      <c r="G12" s="12"/>
      <c r="H12" s="8">
        <f t="shared" si="2"/>
        <v>-5</v>
      </c>
      <c r="I12" s="7"/>
      <c r="J12" s="9" t="s">
        <v>32</v>
      </c>
      <c r="K12" s="10">
        <v>3.0</v>
      </c>
    </row>
    <row r="13">
      <c r="A13" s="6" t="s">
        <v>29</v>
      </c>
      <c r="B13" s="7">
        <f>'14.01.26'!H13</f>
        <v>-17</v>
      </c>
      <c r="C13" s="7"/>
      <c r="D13" s="19">
        <f t="shared" si="1"/>
        <v>-17</v>
      </c>
      <c r="E13" s="8">
        <f t="shared" ref="E13:E14" si="3">IFERROR(VLOOKUP(A13,J:K,2,FALSE),0)</f>
        <v>0</v>
      </c>
      <c r="F13" s="20"/>
      <c r="G13" s="12"/>
      <c r="H13" s="8">
        <f t="shared" si="2"/>
        <v>-17</v>
      </c>
      <c r="I13" s="7"/>
      <c r="J13" s="9" t="s">
        <v>125</v>
      </c>
      <c r="K13" s="10">
        <v>1.0</v>
      </c>
    </row>
    <row r="14">
      <c r="A14" s="6" t="s">
        <v>31</v>
      </c>
      <c r="B14" s="7">
        <f>'14.01.26'!H14</f>
        <v>1</v>
      </c>
      <c r="C14" s="7"/>
      <c r="D14" s="19">
        <f t="shared" si="1"/>
        <v>1</v>
      </c>
      <c r="E14" s="8">
        <f t="shared" si="3"/>
        <v>0</v>
      </c>
      <c r="F14" s="20"/>
      <c r="G14" s="12"/>
      <c r="H14" s="8">
        <f t="shared" si="2"/>
        <v>1</v>
      </c>
      <c r="I14" s="7"/>
      <c r="J14" s="9" t="s">
        <v>34</v>
      </c>
      <c r="K14" s="10">
        <v>3.0</v>
      </c>
    </row>
    <row r="15">
      <c r="A15" s="21" t="s">
        <v>33</v>
      </c>
      <c r="B15" s="7" t="str">
        <f>'14.01.26'!H15</f>
        <v/>
      </c>
      <c r="C15" s="22"/>
      <c r="D15" s="22"/>
      <c r="E15" s="22"/>
      <c r="F15" s="22"/>
      <c r="G15" s="23"/>
      <c r="H15" s="23"/>
      <c r="I15" s="23"/>
      <c r="J15" s="9" t="s">
        <v>40</v>
      </c>
      <c r="K15" s="10">
        <v>2.0</v>
      </c>
    </row>
    <row r="16">
      <c r="A16" s="6" t="s">
        <v>35</v>
      </c>
      <c r="B16" s="7">
        <f>'14.01.26'!H16</f>
        <v>-12</v>
      </c>
      <c r="C16" s="12"/>
      <c r="D16" s="25">
        <f t="shared" ref="D16:D24" si="4">B16+C16</f>
        <v>-12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-14</v>
      </c>
      <c r="I16" s="7"/>
      <c r="J16" s="9" t="s">
        <v>179</v>
      </c>
      <c r="K16" s="10">
        <v>4.0</v>
      </c>
    </row>
    <row r="17">
      <c r="A17" s="6" t="s">
        <v>37</v>
      </c>
      <c r="B17" s="7">
        <f>'14.01.26'!H17</f>
        <v>-9</v>
      </c>
      <c r="C17" s="12"/>
      <c r="D17" s="19">
        <f t="shared" si="4"/>
        <v>-9</v>
      </c>
      <c r="E17" s="25">
        <f>IFERROR(VLOOKUP("AJIACO DE CUY(1/2 CUY) C/ARROZ",J:K,2,FALSE),"0")</f>
        <v>2</v>
      </c>
      <c r="F17" s="20"/>
      <c r="G17" s="12"/>
      <c r="H17" s="8">
        <f t="shared" si="5"/>
        <v>-11</v>
      </c>
      <c r="I17" s="7"/>
      <c r="J17" s="9" t="s">
        <v>80</v>
      </c>
      <c r="K17" s="10">
        <v>3.0</v>
      </c>
    </row>
    <row r="18">
      <c r="A18" s="6" t="s">
        <v>39</v>
      </c>
      <c r="B18" s="7">
        <f>'14.01.26'!H18</f>
        <v>-10</v>
      </c>
      <c r="C18" s="12"/>
      <c r="D18" s="19">
        <f t="shared" si="4"/>
        <v>-10</v>
      </c>
      <c r="E18" s="25">
        <f>IFERROR(VLOOKUP("ALBONDIGA CON ARROZ",J:K,2,FALSE),"0")</f>
        <v>1</v>
      </c>
      <c r="F18" s="20"/>
      <c r="G18" s="12"/>
      <c r="H18" s="8">
        <f t="shared" si="5"/>
        <v>-11</v>
      </c>
      <c r="I18" s="7"/>
      <c r="J18" s="9" t="s">
        <v>44</v>
      </c>
      <c r="K18" s="10">
        <v>2.0</v>
      </c>
    </row>
    <row r="19">
      <c r="A19" s="6" t="s">
        <v>41</v>
      </c>
      <c r="B19" s="7">
        <f>'14.01.26'!H19</f>
        <v>-24</v>
      </c>
      <c r="C19" s="12"/>
      <c r="D19" s="19">
        <f t="shared" si="4"/>
        <v>-24</v>
      </c>
      <c r="E19" s="25">
        <f>IFERROR(VLOOKUP("ARROZ C/PATO DESHUESADO", J:K, 2, FALSE)*2, 0)+IFERROR(VLOOKUP("ARROZ C/PATO",J:K,2,FALSE),"0")</f>
        <v>14</v>
      </c>
      <c r="F19" s="20"/>
      <c r="G19" s="24"/>
      <c r="H19" s="8">
        <f t="shared" si="5"/>
        <v>-38</v>
      </c>
      <c r="I19" s="11"/>
      <c r="J19" s="9" t="s">
        <v>100</v>
      </c>
      <c r="K19" s="10">
        <v>1.0</v>
      </c>
    </row>
    <row r="20">
      <c r="A20" s="6" t="s">
        <v>43</v>
      </c>
      <c r="B20" s="7">
        <f>'14.01.26'!H20</f>
        <v>-52</v>
      </c>
      <c r="C20" s="12"/>
      <c r="D20" s="19">
        <f t="shared" si="4"/>
        <v>-52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29</v>
      </c>
      <c r="F20" s="20"/>
      <c r="G20" s="12"/>
      <c r="H20" s="8">
        <f t="shared" si="5"/>
        <v>-81</v>
      </c>
      <c r="I20" s="7"/>
      <c r="J20" s="9" t="s">
        <v>54</v>
      </c>
      <c r="K20" s="10">
        <v>1.0</v>
      </c>
    </row>
    <row r="21">
      <c r="A21" s="6" t="s">
        <v>26</v>
      </c>
      <c r="B21" s="7" t="str">
        <f>'14.01.26'!H21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81</v>
      </c>
      <c r="K21" s="10">
        <v>1.0</v>
      </c>
    </row>
    <row r="22">
      <c r="A22" s="6" t="s">
        <v>46</v>
      </c>
      <c r="B22" s="7">
        <f>'14.01.26'!H22</f>
        <v>-45</v>
      </c>
      <c r="C22" s="12"/>
      <c r="D22" s="19">
        <f t="shared" si="4"/>
        <v>-45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</v>
      </c>
      <c r="F22" s="20"/>
      <c r="G22" s="12"/>
      <c r="H22" s="8">
        <f t="shared" ref="H22:H24" si="6">D22-E22-F22-G22</f>
        <v>-46</v>
      </c>
      <c r="I22" s="7"/>
      <c r="J22" s="9" t="s">
        <v>56</v>
      </c>
      <c r="K22" s="10">
        <v>2.0</v>
      </c>
    </row>
    <row r="23">
      <c r="A23" s="6" t="s">
        <v>49</v>
      </c>
      <c r="B23" s="7">
        <f>'14.01.26'!H23</f>
        <v>2</v>
      </c>
      <c r="C23" s="12"/>
      <c r="D23" s="19">
        <f t="shared" si="4"/>
        <v>2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0</v>
      </c>
      <c r="I23" s="7"/>
      <c r="J23" s="9" t="s">
        <v>12</v>
      </c>
      <c r="K23" s="10">
        <v>2.0</v>
      </c>
    </row>
    <row r="24">
      <c r="A24" s="6" t="s">
        <v>51</v>
      </c>
      <c r="B24" s="7">
        <f>'14.01.26'!H24</f>
        <v>-8</v>
      </c>
      <c r="C24" s="12"/>
      <c r="D24" s="19">
        <f t="shared" si="4"/>
        <v>-8</v>
      </c>
      <c r="E24" s="25">
        <f>IFERROR(VLOOKUP("CORVINA GUISADA C/E CHOCLO",J:K,2,FALSE),"0")</f>
        <v>3</v>
      </c>
      <c r="F24" s="20"/>
      <c r="G24" s="12"/>
      <c r="H24" s="8">
        <f t="shared" si="6"/>
        <v>-11</v>
      </c>
      <c r="I24" s="7"/>
      <c r="J24" s="9" t="s">
        <v>65</v>
      </c>
      <c r="K24" s="10">
        <v>2.0</v>
      </c>
    </row>
    <row r="25">
      <c r="A25" s="21" t="s">
        <v>53</v>
      </c>
      <c r="B25" s="7" t="str">
        <f>'14.01.26'!H25</f>
        <v/>
      </c>
      <c r="C25" s="22"/>
      <c r="D25" s="22"/>
      <c r="E25" s="22"/>
      <c r="F25" s="22"/>
      <c r="G25" s="23"/>
      <c r="H25" s="23"/>
      <c r="I25" s="23"/>
      <c r="J25" s="9" t="s">
        <v>158</v>
      </c>
      <c r="K25" s="10">
        <v>3.0</v>
      </c>
    </row>
    <row r="26">
      <c r="A26" s="6" t="s">
        <v>55</v>
      </c>
      <c r="B26" s="7">
        <f>'14.01.26'!H26</f>
        <v>-24</v>
      </c>
      <c r="C26" s="28"/>
      <c r="D26" s="19">
        <f t="shared" ref="D26:D38" si="7">B26+C26</f>
        <v>-24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12"/>
      <c r="G26" s="12"/>
      <c r="H26" s="8">
        <f t="shared" ref="H26:H35" si="8">D26-E26-F26-G26</f>
        <v>-25</v>
      </c>
      <c r="I26" s="7"/>
      <c r="J26" s="9" t="s">
        <v>103</v>
      </c>
      <c r="K26" s="10">
        <v>1.0</v>
      </c>
    </row>
    <row r="27">
      <c r="A27" s="6" t="s">
        <v>57</v>
      </c>
      <c r="B27" s="7">
        <f>'14.01.26'!H27</f>
        <v>-20</v>
      </c>
      <c r="C27" s="28"/>
      <c r="D27" s="19">
        <f t="shared" si="7"/>
        <v>-20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24"/>
      <c r="H27" s="18">
        <f t="shared" si="8"/>
        <v>-26</v>
      </c>
      <c r="I27" s="12"/>
      <c r="J27" s="9" t="s">
        <v>150</v>
      </c>
      <c r="K27" s="10">
        <v>3.0</v>
      </c>
    </row>
    <row r="28">
      <c r="A28" s="6" t="s">
        <v>58</v>
      </c>
      <c r="B28" s="7">
        <f>'14.01.26'!H28</f>
        <v>1</v>
      </c>
      <c r="C28" s="28"/>
      <c r="D28" s="19">
        <f t="shared" si="7"/>
        <v>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0</v>
      </c>
      <c r="I28" s="24"/>
      <c r="J28" s="9" t="s">
        <v>73</v>
      </c>
      <c r="K28" s="10">
        <v>4.0</v>
      </c>
    </row>
    <row r="29">
      <c r="A29" s="6" t="s">
        <v>60</v>
      </c>
      <c r="B29" s="7">
        <f>'14.01.26'!H29</f>
        <v>-5</v>
      </c>
      <c r="C29" s="28"/>
      <c r="D29" s="19">
        <f t="shared" si="7"/>
        <v>-5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-8</v>
      </c>
      <c r="I29" s="7"/>
      <c r="J29" s="9" t="s">
        <v>117</v>
      </c>
      <c r="K29" s="10">
        <v>3.0</v>
      </c>
    </row>
    <row r="30">
      <c r="A30" s="6" t="s">
        <v>62</v>
      </c>
      <c r="B30" s="7">
        <f>'14.01.26'!H30</f>
        <v>-1</v>
      </c>
      <c r="C30" s="28"/>
      <c r="D30" s="19">
        <f t="shared" si="7"/>
        <v>-1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-2</v>
      </c>
      <c r="I30" s="7"/>
      <c r="J30" s="9" t="s">
        <v>89</v>
      </c>
      <c r="K30" s="10">
        <v>1.0</v>
      </c>
    </row>
    <row r="31">
      <c r="A31" s="29" t="s">
        <v>64</v>
      </c>
      <c r="B31" s="7">
        <f>'14.01.26'!H31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34</v>
      </c>
      <c r="K31" s="10">
        <v>1.0</v>
      </c>
    </row>
    <row r="32">
      <c r="A32" s="6" t="s">
        <v>66</v>
      </c>
      <c r="B32" s="7">
        <f>'14.01.26'!H32</f>
        <v>-40</v>
      </c>
      <c r="C32" s="35"/>
      <c r="D32" s="19">
        <f t="shared" si="7"/>
        <v>-40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-50</v>
      </c>
      <c r="I32" s="7"/>
      <c r="J32" s="9" t="s">
        <v>59</v>
      </c>
      <c r="K32" s="10">
        <v>1.0</v>
      </c>
    </row>
    <row r="33">
      <c r="A33" s="6" t="s">
        <v>68</v>
      </c>
      <c r="B33" s="7">
        <f>'14.01.26'!H33</f>
        <v>-2</v>
      </c>
      <c r="C33" s="35"/>
      <c r="D33" s="19">
        <f t="shared" si="7"/>
        <v>-2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-2</v>
      </c>
      <c r="I33" s="7"/>
      <c r="J33" s="9" t="s">
        <v>144</v>
      </c>
      <c r="K33" s="10">
        <v>1.0</v>
      </c>
    </row>
    <row r="34">
      <c r="A34" s="6" t="s">
        <v>70</v>
      </c>
      <c r="B34" s="7">
        <f>'14.01.26'!H34</f>
        <v>5</v>
      </c>
      <c r="C34" s="35"/>
      <c r="D34" s="19">
        <f t="shared" si="7"/>
        <v>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2</v>
      </c>
      <c r="I34" s="7"/>
      <c r="J34" s="9" t="s">
        <v>85</v>
      </c>
      <c r="K34" s="10">
        <v>1.0</v>
      </c>
    </row>
    <row r="35">
      <c r="A35" s="6" t="s">
        <v>72</v>
      </c>
      <c r="B35" s="7">
        <f>'14.01.26'!H35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92</v>
      </c>
      <c r="K35" s="10">
        <v>3.0</v>
      </c>
    </row>
    <row r="36">
      <c r="A36" s="6" t="s">
        <v>74</v>
      </c>
      <c r="B36" s="7">
        <f>'14.01.26'!H36</f>
        <v>-1</v>
      </c>
      <c r="C36" s="35"/>
      <c r="D36" s="19">
        <f t="shared" si="7"/>
        <v>-1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-4</v>
      </c>
      <c r="I36" s="7"/>
      <c r="J36" s="9" t="s">
        <v>61</v>
      </c>
      <c r="K36" s="10">
        <v>1.0</v>
      </c>
    </row>
    <row r="37">
      <c r="A37" s="6" t="s">
        <v>76</v>
      </c>
      <c r="B37" s="7">
        <f>'14.01.26'!H37</f>
        <v>-13</v>
      </c>
      <c r="C37" s="35"/>
      <c r="D37" s="19">
        <f t="shared" si="7"/>
        <v>-13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5.5</v>
      </c>
      <c r="F37" s="20"/>
      <c r="G37" s="20"/>
      <c r="H37" s="19">
        <f t="shared" si="9"/>
        <v>-16</v>
      </c>
      <c r="I37" s="7"/>
      <c r="J37" s="9" t="s">
        <v>119</v>
      </c>
      <c r="K37" s="10">
        <v>1.0</v>
      </c>
    </row>
    <row r="38">
      <c r="A38" s="38" t="s">
        <v>78</v>
      </c>
      <c r="B38" s="7">
        <f>'14.01.26'!H38</f>
        <v>2</v>
      </c>
      <c r="C38" s="35"/>
      <c r="D38" s="19">
        <f t="shared" si="7"/>
        <v>2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4.5</v>
      </c>
      <c r="F38" s="20"/>
      <c r="G38" s="20"/>
      <c r="H38" s="19">
        <f t="shared" si="9"/>
        <v>-1</v>
      </c>
      <c r="I38" s="7"/>
      <c r="J38" s="9" t="s">
        <v>22</v>
      </c>
      <c r="K38" s="10">
        <v>2.0</v>
      </c>
    </row>
    <row r="39">
      <c r="A39" s="29"/>
      <c r="B39" s="7" t="str">
        <f>'14.01.26'!H39</f>
        <v/>
      </c>
      <c r="C39" s="22"/>
      <c r="D39" s="30"/>
      <c r="E39" s="22"/>
      <c r="F39" s="23"/>
      <c r="G39" s="23"/>
      <c r="H39" s="31"/>
      <c r="I39" s="23"/>
      <c r="J39" s="9" t="s">
        <v>118</v>
      </c>
      <c r="K39" s="10">
        <v>1.0</v>
      </c>
    </row>
    <row r="40">
      <c r="A40" s="6"/>
      <c r="B40" s="7" t="str">
        <f>'14.01.26'!H40</f>
        <v/>
      </c>
      <c r="C40" s="35"/>
      <c r="D40" s="19"/>
      <c r="E40" s="25"/>
      <c r="F40" s="12"/>
      <c r="G40" s="12"/>
      <c r="H40" s="8"/>
      <c r="I40" s="7"/>
      <c r="J40" s="9" t="s">
        <v>107</v>
      </c>
      <c r="K40" s="10">
        <v>1.0</v>
      </c>
    </row>
    <row r="41">
      <c r="A41" s="6"/>
      <c r="B41" s="7"/>
      <c r="C41" s="35"/>
      <c r="D41" s="19"/>
      <c r="E41" s="25"/>
      <c r="F41" s="33"/>
      <c r="G41" s="34"/>
      <c r="H41" s="8"/>
      <c r="I41" s="7"/>
      <c r="J41" s="9" t="s">
        <v>169</v>
      </c>
      <c r="K41" s="10">
        <v>1.0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40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278</v>
      </c>
      <c r="K43" s="10">
        <v>3.0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42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134</v>
      </c>
      <c r="K45" s="10">
        <v>1.0</v>
      </c>
    </row>
  </sheetData>
  <mergeCells count="1">
    <mergeCell ref="A1:I1"/>
  </mergeCells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1.0"/>
  </cols>
  <sheetData>
    <row r="1">
      <c r="A1" s="1" t="s">
        <v>468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46038.0</v>
      </c>
    </row>
    <row r="3">
      <c r="A3" s="6" t="s">
        <v>9</v>
      </c>
      <c r="B3" s="7">
        <f>'15.01.26'!H3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3.0</v>
      </c>
    </row>
    <row r="4">
      <c r="A4" s="6" t="s">
        <v>11</v>
      </c>
      <c r="B4" s="7">
        <f>'15.01.26'!H4</f>
        <v>-22</v>
      </c>
      <c r="C4" s="7"/>
      <c r="D4" s="8">
        <f t="shared" si="1"/>
        <v>-22</v>
      </c>
      <c r="E4" s="8">
        <f>IFERROR(VLOOKUP("HUMITA DOÑA FRESIA C/AJI DE GALLINA",J:K,2,FALSE),"0")</f>
        <v>2</v>
      </c>
      <c r="F4" s="12"/>
      <c r="G4" s="12"/>
      <c r="H4" s="8">
        <f t="shared" si="2"/>
        <v>-24</v>
      </c>
      <c r="I4" s="7"/>
      <c r="J4" s="9" t="s">
        <v>10</v>
      </c>
      <c r="K4" s="10">
        <v>2.0</v>
      </c>
    </row>
    <row r="5">
      <c r="A5" s="6" t="s">
        <v>13</v>
      </c>
      <c r="B5" s="7">
        <f>'15.01.26'!H5</f>
        <v>-2</v>
      </c>
      <c r="C5" s="7"/>
      <c r="D5" s="8">
        <f t="shared" si="1"/>
        <v>-2</v>
      </c>
      <c r="E5" s="8">
        <f>IFERROR(VLOOKUP(A$5,J:K,2,FALSE),0)+IFERROR(VLOOKUP("PIQUEO PERUANISIMO",J:K,2,FALSE),0)</f>
        <v>3</v>
      </c>
      <c r="F5" s="12"/>
      <c r="G5" s="12"/>
      <c r="H5" s="8">
        <f t="shared" si="2"/>
        <v>-5</v>
      </c>
      <c r="I5" s="7"/>
      <c r="J5" s="9" t="s">
        <v>14</v>
      </c>
      <c r="K5" s="10">
        <v>2.0</v>
      </c>
    </row>
    <row r="6">
      <c r="A6" s="6" t="s">
        <v>16</v>
      </c>
      <c r="B6" s="7">
        <f>'15.01.26'!H6</f>
        <v>-20</v>
      </c>
      <c r="C6" s="7"/>
      <c r="D6" s="8">
        <f t="shared" si="1"/>
        <v>-20</v>
      </c>
      <c r="E6" s="8">
        <f>IFERROR(VLOOKUP("SANGRECITA C/YUCA",J:K,2,FALSE),"0")</f>
        <v>7</v>
      </c>
      <c r="F6" s="12"/>
      <c r="G6" s="12"/>
      <c r="H6" s="8">
        <f t="shared" si="2"/>
        <v>-27</v>
      </c>
      <c r="I6" s="7"/>
      <c r="J6" s="9" t="s">
        <v>17</v>
      </c>
      <c r="K6" s="10">
        <v>2.0</v>
      </c>
    </row>
    <row r="7">
      <c r="A7" s="6" t="s">
        <v>10</v>
      </c>
      <c r="B7" s="7">
        <f>'15.01.26'!H7</f>
        <v>-25.5</v>
      </c>
      <c r="C7" s="7"/>
      <c r="D7" s="8">
        <f t="shared" si="1"/>
        <v>-25.5</v>
      </c>
      <c r="E7" s="8">
        <f>IFERROR(VLOOKUP("HUMITA DOÑA FRESIA C/AJI DE GALLINA", J:K,2, FALSE)/2, 0) + IFERROR(VLOOKUP("AJI DE GALLINA",J:K,2, FALSE), 0)</f>
        <v>3</v>
      </c>
      <c r="F7" s="12"/>
      <c r="G7" s="12"/>
      <c r="H7" s="8">
        <f t="shared" si="2"/>
        <v>-28.5</v>
      </c>
      <c r="I7" s="7"/>
      <c r="J7" s="9" t="s">
        <v>20</v>
      </c>
      <c r="K7" s="10">
        <v>7.0</v>
      </c>
    </row>
    <row r="8">
      <c r="A8" s="6" t="s">
        <v>19</v>
      </c>
      <c r="B8" s="7">
        <f>'15.01.26'!H8</f>
        <v>-8</v>
      </c>
      <c r="C8" s="7"/>
      <c r="D8" s="8">
        <f t="shared" si="1"/>
        <v>-8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-10</v>
      </c>
      <c r="I8" s="7"/>
      <c r="J8" s="9" t="s">
        <v>22</v>
      </c>
      <c r="K8" s="10">
        <v>2.0</v>
      </c>
    </row>
    <row r="9">
      <c r="A9" s="6" t="s">
        <v>21</v>
      </c>
      <c r="B9" s="7">
        <f>'15.01.26'!H9</f>
        <v>-4.5</v>
      </c>
      <c r="C9" s="7"/>
      <c r="D9" s="8">
        <f t="shared" si="1"/>
        <v>-4.5</v>
      </c>
      <c r="E9" s="8">
        <f>IFERROR(VLOOKUP("1/2 PATITA EN FIAMBRE",J:K,2, FALSE)/2, 0) + IFERROR(VLOOKUP("PATITA EN FIAMBRE",J:K, 2, FALSE), 0)</f>
        <v>7.5</v>
      </c>
      <c r="F9" s="12"/>
      <c r="G9" s="12"/>
      <c r="H9" s="18">
        <f t="shared" si="2"/>
        <v>-12</v>
      </c>
      <c r="I9" s="12"/>
      <c r="J9" s="9" t="s">
        <v>26</v>
      </c>
      <c r="K9" s="10">
        <v>15.0</v>
      </c>
    </row>
    <row r="10">
      <c r="A10" s="6" t="s">
        <v>23</v>
      </c>
      <c r="B10" s="7">
        <f>'15.01.26'!H10</f>
        <v>-6</v>
      </c>
      <c r="C10" s="7"/>
      <c r="D10" s="8">
        <f t="shared" si="1"/>
        <v>-6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-6</v>
      </c>
      <c r="I10" s="7"/>
      <c r="J10" s="9" t="s">
        <v>448</v>
      </c>
      <c r="K10" s="10">
        <v>4.0</v>
      </c>
    </row>
    <row r="11">
      <c r="A11" s="6" t="s">
        <v>25</v>
      </c>
      <c r="B11" s="7">
        <f>'15.01.26'!H11</f>
        <v>-12</v>
      </c>
      <c r="C11" s="7"/>
      <c r="D11" s="8">
        <f t="shared" si="1"/>
        <v>-12</v>
      </c>
      <c r="E11" s="18">
        <f>IFERROR(VLOOKUP("CARNE DE CERDO ADOBADA",J:K,2,FALSE),0)</f>
        <v>1</v>
      </c>
      <c r="F11" s="12"/>
      <c r="G11" s="12"/>
      <c r="H11" s="8">
        <f t="shared" si="2"/>
        <v>-13</v>
      </c>
      <c r="I11" s="7"/>
      <c r="J11" s="9" t="s">
        <v>31</v>
      </c>
      <c r="K11" s="10">
        <v>1.0</v>
      </c>
    </row>
    <row r="12">
      <c r="A12" s="6" t="s">
        <v>27</v>
      </c>
      <c r="B12" s="7">
        <f>'15.01.26'!H12</f>
        <v>-5</v>
      </c>
      <c r="C12" s="7"/>
      <c r="D12" s="8">
        <f t="shared" si="1"/>
        <v>-5</v>
      </c>
      <c r="E12" s="8">
        <f>IFERROR(VLOOKUP("SANCOCHADO 450g.",J:K,2,FALSE),0)</f>
        <v>0</v>
      </c>
      <c r="F12" s="12"/>
      <c r="G12" s="12"/>
      <c r="H12" s="8">
        <f t="shared" si="2"/>
        <v>-5</v>
      </c>
      <c r="I12" s="7"/>
      <c r="J12" s="9" t="s">
        <v>28</v>
      </c>
      <c r="K12" s="10">
        <v>1.0</v>
      </c>
    </row>
    <row r="13">
      <c r="A13" s="6" t="s">
        <v>29</v>
      </c>
      <c r="B13" s="7">
        <f>'15.01.26'!H13</f>
        <v>-17</v>
      </c>
      <c r="C13" s="7"/>
      <c r="D13" s="19">
        <f t="shared" si="1"/>
        <v>-17</v>
      </c>
      <c r="E13" s="8">
        <f t="shared" ref="E13:E14" si="3">IFERROR(VLOOKUP(A13,J:K,2,FALSE),0)</f>
        <v>0</v>
      </c>
      <c r="F13" s="20"/>
      <c r="G13" s="12"/>
      <c r="H13" s="8">
        <f t="shared" si="2"/>
        <v>-17</v>
      </c>
      <c r="I13" s="7"/>
      <c r="J13" s="9" t="s">
        <v>108</v>
      </c>
      <c r="K13" s="10">
        <v>1.0</v>
      </c>
    </row>
    <row r="14">
      <c r="A14" s="6" t="s">
        <v>31</v>
      </c>
      <c r="B14" s="7">
        <f>'15.01.26'!H14</f>
        <v>1</v>
      </c>
      <c r="C14" s="7"/>
      <c r="D14" s="19">
        <f t="shared" si="1"/>
        <v>1</v>
      </c>
      <c r="E14" s="8">
        <f t="shared" si="3"/>
        <v>1</v>
      </c>
      <c r="F14" s="20"/>
      <c r="G14" s="12"/>
      <c r="H14" s="8">
        <f t="shared" si="2"/>
        <v>0</v>
      </c>
      <c r="I14" s="7"/>
      <c r="J14" s="9" t="s">
        <v>87</v>
      </c>
      <c r="K14" s="10">
        <v>1.0</v>
      </c>
    </row>
    <row r="15">
      <c r="A15" s="21" t="s">
        <v>33</v>
      </c>
      <c r="B15" s="7" t="str">
        <f>'15.01.26'!H15</f>
        <v/>
      </c>
      <c r="C15" s="22"/>
      <c r="D15" s="22"/>
      <c r="E15" s="22"/>
      <c r="F15" s="22"/>
      <c r="G15" s="23"/>
      <c r="H15" s="23"/>
      <c r="I15" s="23"/>
      <c r="J15" s="9" t="s">
        <v>32</v>
      </c>
      <c r="K15" s="10">
        <v>2.0</v>
      </c>
    </row>
    <row r="16">
      <c r="A16" s="6" t="s">
        <v>35</v>
      </c>
      <c r="B16" s="7">
        <f>'15.01.26'!H16</f>
        <v>-14</v>
      </c>
      <c r="C16" s="12"/>
      <c r="D16" s="25">
        <f t="shared" ref="D16:D24" si="4">B16+C16</f>
        <v>-14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9</v>
      </c>
      <c r="F16" s="20"/>
      <c r="G16" s="12"/>
      <c r="H16" s="8">
        <f t="shared" ref="H16:H20" si="5">D16-E16-F16-G16</f>
        <v>-23</v>
      </c>
      <c r="I16" s="7"/>
      <c r="J16" s="9" t="s">
        <v>187</v>
      </c>
      <c r="K16" s="10">
        <v>1.0</v>
      </c>
    </row>
    <row r="17">
      <c r="A17" s="6" t="s">
        <v>37</v>
      </c>
      <c r="B17" s="7">
        <f>'15.01.26'!H17</f>
        <v>-11</v>
      </c>
      <c r="C17" s="12"/>
      <c r="D17" s="19">
        <f t="shared" si="4"/>
        <v>-11</v>
      </c>
      <c r="E17" s="25" t="str">
        <f>IFERROR(VLOOKUP("AJIACO DE CUY(1/2 CUY) C/ARROZ",J:K,2,FALSE),"0")</f>
        <v>0</v>
      </c>
      <c r="F17" s="20"/>
      <c r="G17" s="12"/>
      <c r="H17" s="8">
        <f t="shared" si="5"/>
        <v>-11</v>
      </c>
      <c r="I17" s="7"/>
      <c r="J17" s="9" t="s">
        <v>142</v>
      </c>
      <c r="K17" s="10">
        <v>2.0</v>
      </c>
    </row>
    <row r="18">
      <c r="A18" s="6" t="s">
        <v>39</v>
      </c>
      <c r="B18" s="7">
        <f>'15.01.26'!H18</f>
        <v>-11</v>
      </c>
      <c r="C18" s="12"/>
      <c r="D18" s="19">
        <f t="shared" si="4"/>
        <v>-11</v>
      </c>
      <c r="E18" s="25" t="str">
        <f>IFERROR(VLOOKUP("ALBONDIGA CON ARROZ",J:K,2,FALSE),"0")</f>
        <v>0</v>
      </c>
      <c r="F18" s="20"/>
      <c r="G18" s="12"/>
      <c r="H18" s="8">
        <f t="shared" si="5"/>
        <v>-11</v>
      </c>
      <c r="I18" s="7"/>
      <c r="J18" s="9" t="s">
        <v>118</v>
      </c>
      <c r="K18" s="10">
        <v>1.0</v>
      </c>
    </row>
    <row r="19">
      <c r="A19" s="6" t="s">
        <v>41</v>
      </c>
      <c r="B19" s="7">
        <f>'15.01.26'!H19</f>
        <v>-38</v>
      </c>
      <c r="C19" s="12"/>
      <c r="D19" s="19">
        <f t="shared" si="4"/>
        <v>-38</v>
      </c>
      <c r="E19" s="25">
        <f>IFERROR(VLOOKUP("ARROZ C/PATO DESHUESADO", J:K, 2, FALSE)*2, 0)+IFERROR(VLOOKUP("ARROZ C/PATO",J:K,2,FALSE),"0")</f>
        <v>2</v>
      </c>
      <c r="F19" s="20"/>
      <c r="G19" s="24"/>
      <c r="H19" s="8">
        <f t="shared" si="5"/>
        <v>-40</v>
      </c>
      <c r="I19" s="11"/>
      <c r="J19" s="9" t="s">
        <v>89</v>
      </c>
      <c r="K19" s="10">
        <v>1.0</v>
      </c>
    </row>
    <row r="20">
      <c r="A20" s="6" t="s">
        <v>43</v>
      </c>
      <c r="B20" s="7">
        <f>'15.01.26'!H20</f>
        <v>-81</v>
      </c>
      <c r="C20" s="12"/>
      <c r="D20" s="19">
        <f t="shared" si="4"/>
        <v>-81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32</v>
      </c>
      <c r="F20" s="20"/>
      <c r="G20" s="12"/>
      <c r="H20" s="8">
        <f t="shared" si="5"/>
        <v>-113</v>
      </c>
      <c r="I20" s="7"/>
      <c r="J20" s="9" t="s">
        <v>34</v>
      </c>
      <c r="K20" s="10">
        <v>7.0</v>
      </c>
    </row>
    <row r="21">
      <c r="A21" s="6" t="s">
        <v>26</v>
      </c>
      <c r="B21" s="7" t="str">
        <f>'15.01.26'!H21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91</v>
      </c>
      <c r="K21" s="10">
        <v>2.0</v>
      </c>
    </row>
    <row r="22">
      <c r="A22" s="6" t="s">
        <v>46</v>
      </c>
      <c r="B22" s="7">
        <f>'15.01.26'!H22</f>
        <v>-46</v>
      </c>
      <c r="C22" s="12"/>
      <c r="D22" s="19">
        <f t="shared" si="4"/>
        <v>-46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12"/>
      <c r="H22" s="8">
        <f t="shared" ref="H22:H24" si="6">D22-E22-F22-G22</f>
        <v>-58</v>
      </c>
      <c r="I22" s="7"/>
      <c r="J22" s="9" t="s">
        <v>24</v>
      </c>
      <c r="K22" s="10">
        <v>2.0</v>
      </c>
    </row>
    <row r="23">
      <c r="A23" s="6" t="s">
        <v>49</v>
      </c>
      <c r="B23" s="7">
        <f>'15.01.26'!H23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12"/>
      <c r="H23" s="8">
        <f t="shared" si="6"/>
        <v>-3</v>
      </c>
      <c r="I23" s="7"/>
      <c r="J23" s="9" t="s">
        <v>92</v>
      </c>
      <c r="K23" s="10">
        <v>3.0</v>
      </c>
    </row>
    <row r="24">
      <c r="A24" s="6" t="s">
        <v>51</v>
      </c>
      <c r="B24" s="7">
        <f>'15.01.26'!H24</f>
        <v>-11</v>
      </c>
      <c r="C24" s="12"/>
      <c r="D24" s="19">
        <f t="shared" si="4"/>
        <v>-11</v>
      </c>
      <c r="E24" s="25">
        <f>IFERROR(VLOOKUP("CORVINA GUISADA C/E CHOCLO",J:K,2,FALSE),"0")</f>
        <v>7</v>
      </c>
      <c r="F24" s="20"/>
      <c r="G24" s="12"/>
      <c r="H24" s="8">
        <f t="shared" si="6"/>
        <v>-18</v>
      </c>
      <c r="I24" s="7"/>
      <c r="J24" s="9" t="s">
        <v>36</v>
      </c>
      <c r="K24" s="10">
        <v>3.0</v>
      </c>
    </row>
    <row r="25">
      <c r="A25" s="21" t="s">
        <v>53</v>
      </c>
      <c r="B25" s="7" t="str">
        <f>'15.01.26'!H25</f>
        <v/>
      </c>
      <c r="C25" s="22"/>
      <c r="D25" s="22"/>
      <c r="E25" s="22"/>
      <c r="F25" s="22"/>
      <c r="G25" s="23"/>
      <c r="H25" s="23"/>
      <c r="I25" s="23"/>
      <c r="J25" s="9" t="s">
        <v>113</v>
      </c>
      <c r="K25" s="10">
        <v>1.0</v>
      </c>
    </row>
    <row r="26">
      <c r="A26" s="6" t="s">
        <v>55</v>
      </c>
      <c r="B26" s="7">
        <f>'15.01.26'!H26</f>
        <v>-25</v>
      </c>
      <c r="C26" s="28"/>
      <c r="D26" s="19">
        <f t="shared" ref="D26:D38" si="7">B26+C26</f>
        <v>-25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-29</v>
      </c>
      <c r="I26" s="7"/>
      <c r="J26" s="9" t="s">
        <v>217</v>
      </c>
      <c r="K26" s="10">
        <v>2.0</v>
      </c>
    </row>
    <row r="27">
      <c r="A27" s="6" t="s">
        <v>57</v>
      </c>
      <c r="B27" s="7">
        <f>'15.01.26'!H27</f>
        <v>-26</v>
      </c>
      <c r="C27" s="28"/>
      <c r="D27" s="19">
        <f t="shared" si="7"/>
        <v>-26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12</v>
      </c>
      <c r="F27" s="12"/>
      <c r="G27" s="24"/>
      <c r="H27" s="18">
        <f t="shared" si="8"/>
        <v>-38</v>
      </c>
      <c r="I27" s="12"/>
      <c r="J27" s="9" t="s">
        <v>219</v>
      </c>
      <c r="K27" s="10">
        <v>1.0</v>
      </c>
    </row>
    <row r="28">
      <c r="A28" s="6" t="s">
        <v>58</v>
      </c>
      <c r="B28" s="7">
        <f>'15.01.26'!H28</f>
        <v>0</v>
      </c>
      <c r="C28" s="28"/>
      <c r="D28" s="19">
        <f t="shared" si="7"/>
        <v>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-2</v>
      </c>
      <c r="I28" s="24"/>
      <c r="J28" s="9" t="s">
        <v>40</v>
      </c>
      <c r="K28" s="10">
        <v>8.0</v>
      </c>
    </row>
    <row r="29">
      <c r="A29" s="6" t="s">
        <v>60</v>
      </c>
      <c r="B29" s="7">
        <f>'15.01.26'!H29</f>
        <v>-8</v>
      </c>
      <c r="C29" s="28"/>
      <c r="D29" s="19">
        <f t="shared" si="7"/>
        <v>-8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-15</v>
      </c>
      <c r="I29" s="7"/>
      <c r="J29" s="9" t="s">
        <v>278</v>
      </c>
      <c r="K29" s="10">
        <v>3.0</v>
      </c>
    </row>
    <row r="30">
      <c r="A30" s="6" t="s">
        <v>62</v>
      </c>
      <c r="B30" s="7">
        <f>'15.01.26'!H30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179</v>
      </c>
      <c r="K30" s="10">
        <v>2.0</v>
      </c>
    </row>
    <row r="31">
      <c r="A31" s="29" t="s">
        <v>64</v>
      </c>
      <c r="B31" s="7">
        <f>'15.01.26'!H31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80</v>
      </c>
      <c r="K31" s="10">
        <v>4.0</v>
      </c>
    </row>
    <row r="32">
      <c r="A32" s="6" t="s">
        <v>66</v>
      </c>
      <c r="B32" s="7">
        <f>'15.01.26'!H32</f>
        <v>-50</v>
      </c>
      <c r="C32" s="35"/>
      <c r="D32" s="19">
        <f t="shared" si="7"/>
        <v>-50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-59</v>
      </c>
      <c r="I32" s="7"/>
      <c r="J32" s="9" t="s">
        <v>44</v>
      </c>
      <c r="K32" s="10">
        <v>4.0</v>
      </c>
    </row>
    <row r="33">
      <c r="A33" s="6" t="s">
        <v>68</v>
      </c>
      <c r="B33" s="7">
        <f>'15.01.26'!H33</f>
        <v>-2</v>
      </c>
      <c r="C33" s="35"/>
      <c r="D33" s="19">
        <f t="shared" si="7"/>
        <v>-2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-4</v>
      </c>
      <c r="I33" s="7"/>
      <c r="J33" s="9" t="s">
        <v>45</v>
      </c>
      <c r="K33" s="10">
        <v>1.0</v>
      </c>
    </row>
    <row r="34">
      <c r="A34" s="6" t="s">
        <v>70</v>
      </c>
      <c r="B34" s="7">
        <f>'15.01.26'!H34</f>
        <v>2</v>
      </c>
      <c r="C34" s="35"/>
      <c r="D34" s="19">
        <f t="shared" si="7"/>
        <v>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-1</v>
      </c>
      <c r="I34" s="7"/>
      <c r="J34" s="9" t="s">
        <v>100</v>
      </c>
      <c r="K34" s="10">
        <v>5.0</v>
      </c>
    </row>
    <row r="35">
      <c r="A35" s="6" t="s">
        <v>72</v>
      </c>
      <c r="B35" s="7">
        <f>'15.01.26'!H35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48</v>
      </c>
      <c r="K35" s="10">
        <v>1.0</v>
      </c>
    </row>
    <row r="36">
      <c r="A36" s="6" t="s">
        <v>74</v>
      </c>
      <c r="B36" s="7">
        <f>'15.01.26'!H36</f>
        <v>-4</v>
      </c>
      <c r="C36" s="35"/>
      <c r="D36" s="19">
        <f t="shared" si="7"/>
        <v>-4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6" s="20"/>
      <c r="G36" s="20"/>
      <c r="H36" s="19">
        <f t="shared" ref="H36:H38" si="9">D36-$E$36-F36-G36</f>
        <v>-9</v>
      </c>
      <c r="I36" s="7"/>
      <c r="J36" s="9" t="s">
        <v>52</v>
      </c>
      <c r="K36" s="10">
        <v>2.0</v>
      </c>
    </row>
    <row r="37">
      <c r="A37" s="6" t="s">
        <v>76</v>
      </c>
      <c r="B37" s="7">
        <f>'15.01.26'!H37</f>
        <v>-16</v>
      </c>
      <c r="C37" s="35"/>
      <c r="D37" s="19">
        <f t="shared" si="7"/>
        <v>-16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8.5</v>
      </c>
      <c r="F37" s="20"/>
      <c r="G37" s="20"/>
      <c r="H37" s="19">
        <f t="shared" si="9"/>
        <v>-21</v>
      </c>
      <c r="I37" s="7"/>
      <c r="J37" s="9" t="s">
        <v>54</v>
      </c>
      <c r="K37" s="10">
        <v>2.0</v>
      </c>
    </row>
    <row r="38">
      <c r="A38" s="38" t="s">
        <v>78</v>
      </c>
      <c r="B38" s="7">
        <f>'15.01.26'!H38</f>
        <v>-1</v>
      </c>
      <c r="C38" s="35"/>
      <c r="D38" s="19">
        <f t="shared" si="7"/>
        <v>-1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-6</v>
      </c>
      <c r="I38" s="7"/>
      <c r="J38" s="9" t="s">
        <v>469</v>
      </c>
      <c r="K38" s="10">
        <v>1.0</v>
      </c>
    </row>
    <row r="39">
      <c r="A39" s="29"/>
      <c r="B39" s="7" t="str">
        <f>'15.01.26'!H39</f>
        <v/>
      </c>
      <c r="C39" s="22"/>
      <c r="D39" s="30"/>
      <c r="E39" s="22"/>
      <c r="F39" s="23"/>
      <c r="G39" s="23"/>
      <c r="H39" s="31"/>
      <c r="I39" s="23"/>
      <c r="J39" s="9" t="s">
        <v>126</v>
      </c>
      <c r="K39" s="10">
        <v>1.0</v>
      </c>
    </row>
    <row r="40">
      <c r="A40" s="6"/>
      <c r="B40" s="7" t="str">
        <f>'15.01.26'!H40</f>
        <v/>
      </c>
      <c r="C40" s="35"/>
      <c r="D40" s="19"/>
      <c r="E40" s="25"/>
      <c r="F40" s="12"/>
      <c r="G40" s="12"/>
      <c r="H40" s="8"/>
      <c r="I40" s="7"/>
      <c r="J40" s="9" t="s">
        <v>81</v>
      </c>
      <c r="K40" s="10">
        <v>1.0</v>
      </c>
    </row>
    <row r="41">
      <c r="A41" s="6"/>
      <c r="B41" s="7" t="str">
        <f>'15.01.26'!H41</f>
        <v/>
      </c>
      <c r="C41" s="35"/>
      <c r="D41" s="19"/>
      <c r="E41" s="25"/>
      <c r="F41" s="33"/>
      <c r="G41" s="34"/>
      <c r="H41" s="8"/>
      <c r="I41" s="7"/>
      <c r="J41" s="9" t="s">
        <v>56</v>
      </c>
      <c r="K41" s="10">
        <v>2.0</v>
      </c>
    </row>
    <row r="42">
      <c r="A42" s="6"/>
      <c r="B42" s="7" t="str">
        <f>'15.01.26'!H42</f>
        <v/>
      </c>
      <c r="C42" s="35"/>
      <c r="D42" s="19"/>
      <c r="E42" s="25"/>
      <c r="F42" s="36"/>
      <c r="G42" s="12"/>
      <c r="H42" s="8"/>
      <c r="I42" s="7"/>
      <c r="J42" s="9" t="s">
        <v>162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133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13</v>
      </c>
      <c r="K44" s="10">
        <v>3.0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59</v>
      </c>
      <c r="K45" s="10">
        <v>7.0</v>
      </c>
    </row>
    <row r="46">
      <c r="J46" s="9" t="s">
        <v>61</v>
      </c>
      <c r="K46" s="10">
        <v>6.0</v>
      </c>
    </row>
    <row r="47">
      <c r="J47" s="9" t="s">
        <v>63</v>
      </c>
      <c r="K47" s="10">
        <v>3.0</v>
      </c>
    </row>
    <row r="48">
      <c r="J48" s="9" t="s">
        <v>65</v>
      </c>
      <c r="K48" s="10">
        <v>3.0</v>
      </c>
    </row>
    <row r="49">
      <c r="J49" s="9" t="s">
        <v>134</v>
      </c>
      <c r="K49" s="10">
        <v>1.0</v>
      </c>
    </row>
    <row r="50">
      <c r="J50" s="9" t="s">
        <v>135</v>
      </c>
      <c r="K50" s="10">
        <v>1.0</v>
      </c>
    </row>
    <row r="51">
      <c r="J51" s="9" t="s">
        <v>341</v>
      </c>
      <c r="K51" s="10">
        <v>1.0</v>
      </c>
    </row>
    <row r="52">
      <c r="J52" s="9" t="s">
        <v>71</v>
      </c>
      <c r="K52" s="10">
        <v>3.0</v>
      </c>
    </row>
    <row r="53">
      <c r="J53" s="9" t="s">
        <v>73</v>
      </c>
      <c r="K53" s="10">
        <v>7.0</v>
      </c>
    </row>
    <row r="54">
      <c r="J54" s="9" t="s">
        <v>238</v>
      </c>
      <c r="K54" s="10">
        <v>1.0</v>
      </c>
    </row>
    <row r="55">
      <c r="J55" s="9" t="s">
        <v>67</v>
      </c>
      <c r="K55" s="10">
        <v>1.0</v>
      </c>
    </row>
    <row r="56">
      <c r="J56" s="9" t="s">
        <v>120</v>
      </c>
      <c r="K56" s="10">
        <v>1.0</v>
      </c>
    </row>
    <row r="57">
      <c r="J57" s="9" t="s">
        <v>79</v>
      </c>
      <c r="K57" s="10">
        <v>1.0</v>
      </c>
    </row>
    <row r="58">
      <c r="J58" s="9" t="s">
        <v>159</v>
      </c>
      <c r="K58" s="10">
        <v>1.0</v>
      </c>
    </row>
  </sheetData>
  <mergeCells count="1">
    <mergeCell ref="A1:I1"/>
  </mergeCells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3.88"/>
  </cols>
  <sheetData>
    <row r="1">
      <c r="A1" s="1" t="s">
        <v>470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46039.0</v>
      </c>
    </row>
    <row r="3">
      <c r="A3" s="6" t="s">
        <v>9</v>
      </c>
      <c r="B3" s="7">
        <f>'16.01.26'!H3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120</v>
      </c>
      <c r="K3" s="10">
        <v>4.0</v>
      </c>
    </row>
    <row r="4">
      <c r="A4" s="6" t="s">
        <v>11</v>
      </c>
      <c r="B4" s="7">
        <f>'16.01.26'!H4</f>
        <v>-24</v>
      </c>
      <c r="C4" s="7"/>
      <c r="D4" s="8">
        <f t="shared" si="1"/>
        <v>-24</v>
      </c>
      <c r="E4" s="8">
        <f>IFERROR(VLOOKUP("HUMITA DOÑA FRESIA C/AJI DE GALLINA",J:K,2,FALSE),"0")</f>
        <v>8</v>
      </c>
      <c r="F4" s="12"/>
      <c r="G4" s="12"/>
      <c r="H4" s="8">
        <f t="shared" si="2"/>
        <v>-32</v>
      </c>
      <c r="I4" s="7"/>
      <c r="J4" s="9" t="s">
        <v>10</v>
      </c>
      <c r="K4" s="10">
        <v>6.0</v>
      </c>
    </row>
    <row r="5">
      <c r="A5" s="6" t="s">
        <v>13</v>
      </c>
      <c r="B5" s="7">
        <f>'16.01.26'!H5</f>
        <v>-5</v>
      </c>
      <c r="C5" s="7"/>
      <c r="D5" s="8">
        <f t="shared" si="1"/>
        <v>-5</v>
      </c>
      <c r="E5" s="8">
        <f>IFERROR(VLOOKUP(A$5,J:K,2,FALSE),0)+IFERROR(VLOOKUP("PIQUEO PERUANISIMO",J:K,2,FALSE),0)</f>
        <v>1</v>
      </c>
      <c r="F5" s="12"/>
      <c r="G5" s="12"/>
      <c r="H5" s="8">
        <f t="shared" si="2"/>
        <v>-6</v>
      </c>
      <c r="I5" s="7"/>
      <c r="J5" s="9" t="s">
        <v>12</v>
      </c>
      <c r="K5" s="10">
        <v>7.0</v>
      </c>
    </row>
    <row r="6">
      <c r="A6" s="6" t="s">
        <v>16</v>
      </c>
      <c r="B6" s="7">
        <f>'16.01.26'!H6</f>
        <v>-27</v>
      </c>
      <c r="C6" s="7"/>
      <c r="D6" s="8">
        <f t="shared" si="1"/>
        <v>-27</v>
      </c>
      <c r="E6" s="8">
        <f>IFERROR(VLOOKUP("SANGRECITA C/YUCA",J:K,2,FALSE),"0")</f>
        <v>11</v>
      </c>
      <c r="F6" s="12"/>
      <c r="G6" s="12"/>
      <c r="H6" s="8">
        <f t="shared" si="2"/>
        <v>-38</v>
      </c>
      <c r="I6" s="7"/>
      <c r="J6" s="9" t="s">
        <v>85</v>
      </c>
      <c r="K6" s="10">
        <v>6.0</v>
      </c>
    </row>
    <row r="7">
      <c r="A7" s="6" t="s">
        <v>10</v>
      </c>
      <c r="B7" s="7">
        <f>'16.01.26'!H7</f>
        <v>-28.5</v>
      </c>
      <c r="C7" s="7"/>
      <c r="D7" s="8">
        <f t="shared" si="1"/>
        <v>-28.5</v>
      </c>
      <c r="E7" s="8">
        <f>IFERROR(VLOOKUP("HUMITA DOÑA FRESIA C/AJI DE GALLINA", J:K,2, FALSE)/2, 0) + IFERROR(VLOOKUP("AJI DE GALLINA",J:K,2, FALSE), 0)</f>
        <v>10</v>
      </c>
      <c r="F7" s="12"/>
      <c r="G7" s="12"/>
      <c r="H7" s="8">
        <f t="shared" si="2"/>
        <v>-38.5</v>
      </c>
      <c r="I7" s="7"/>
      <c r="J7" s="9" t="s">
        <v>14</v>
      </c>
      <c r="K7" s="10">
        <v>1.0</v>
      </c>
    </row>
    <row r="8">
      <c r="A8" s="6" t="s">
        <v>19</v>
      </c>
      <c r="B8" s="7">
        <f>'16.01.26'!H8</f>
        <v>-10</v>
      </c>
      <c r="C8" s="7"/>
      <c r="D8" s="8">
        <f t="shared" si="1"/>
        <v>-10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-13</v>
      </c>
      <c r="I8" s="7"/>
      <c r="J8" s="9" t="s">
        <v>17</v>
      </c>
      <c r="K8" s="10">
        <v>5.0</v>
      </c>
    </row>
    <row r="9">
      <c r="A9" s="6" t="s">
        <v>21</v>
      </c>
      <c r="B9" s="7">
        <f>'16.01.26'!H9</f>
        <v>-12</v>
      </c>
      <c r="C9" s="7"/>
      <c r="D9" s="8">
        <f t="shared" si="1"/>
        <v>-12</v>
      </c>
      <c r="E9" s="8">
        <f>IFERROR(VLOOKUP("1/2 PATITA EN FIAMBRE",J:K,2, FALSE)/2, 0) + IFERROR(VLOOKUP("PATITA EN FIAMBRE",J:K, 2, FALSE), 0)</f>
        <v>5</v>
      </c>
      <c r="F9" s="12"/>
      <c r="G9" s="12"/>
      <c r="H9" s="18">
        <f t="shared" si="2"/>
        <v>-17</v>
      </c>
      <c r="I9" s="12"/>
      <c r="J9" s="9" t="s">
        <v>18</v>
      </c>
      <c r="K9" s="10">
        <v>5.0</v>
      </c>
    </row>
    <row r="10">
      <c r="A10" s="6" t="s">
        <v>23</v>
      </c>
      <c r="B10" s="7">
        <f>'16.01.26'!H10</f>
        <v>-6</v>
      </c>
      <c r="C10" s="7"/>
      <c r="D10" s="8">
        <f t="shared" si="1"/>
        <v>-6</v>
      </c>
      <c r="E10" s="8">
        <f>IFERROR(VLOOKUP("CECINAS DE LOMO C/YUCA",J:K,2,FALSE),"0")+IFERROR(VLOOKUP("PIQUEO DOÑA FRESIA",J:K,2,FALSE)/2,0)</f>
        <v>3.5</v>
      </c>
      <c r="F10" s="12"/>
      <c r="G10" s="12"/>
      <c r="H10" s="8">
        <f t="shared" si="2"/>
        <v>-9.5</v>
      </c>
      <c r="I10" s="7"/>
      <c r="J10" s="9" t="s">
        <v>20</v>
      </c>
      <c r="K10" s="10">
        <v>3.0</v>
      </c>
    </row>
    <row r="11">
      <c r="A11" s="6" t="s">
        <v>25</v>
      </c>
      <c r="B11" s="7">
        <f>'16.01.26'!H11</f>
        <v>-13</v>
      </c>
      <c r="C11" s="7"/>
      <c r="D11" s="8">
        <f t="shared" si="1"/>
        <v>-13</v>
      </c>
      <c r="E11" s="18">
        <f>IFERROR(VLOOKUP("CARNE DE CERDO ADOBADA",J:K,2,FALSE),0)</f>
        <v>2</v>
      </c>
      <c r="F11" s="12"/>
      <c r="G11" s="12"/>
      <c r="H11" s="8">
        <f t="shared" si="2"/>
        <v>-15</v>
      </c>
      <c r="I11" s="7"/>
      <c r="J11" s="9" t="s">
        <v>22</v>
      </c>
      <c r="K11" s="10">
        <v>7.0</v>
      </c>
    </row>
    <row r="12">
      <c r="A12" s="6" t="s">
        <v>27</v>
      </c>
      <c r="B12" s="7">
        <f>'16.01.26'!H12</f>
        <v>-5</v>
      </c>
      <c r="C12" s="7"/>
      <c r="D12" s="8">
        <f t="shared" si="1"/>
        <v>-5</v>
      </c>
      <c r="E12" s="8">
        <f>IFERROR(VLOOKUP("SANCOCHADO 450g.",J:K,2,FALSE),0)</f>
        <v>0</v>
      </c>
      <c r="F12" s="12"/>
      <c r="G12" s="12"/>
      <c r="H12" s="8">
        <f t="shared" si="2"/>
        <v>-5</v>
      </c>
      <c r="I12" s="7"/>
      <c r="J12" s="9" t="s">
        <v>24</v>
      </c>
      <c r="K12" s="10">
        <v>10.0</v>
      </c>
    </row>
    <row r="13">
      <c r="A13" s="6" t="s">
        <v>29</v>
      </c>
      <c r="B13" s="7">
        <f>'16.01.26'!H13</f>
        <v>-17</v>
      </c>
      <c r="C13" s="7"/>
      <c r="D13" s="19">
        <f t="shared" si="1"/>
        <v>-17</v>
      </c>
      <c r="E13" s="8">
        <f t="shared" ref="E13:E14" si="3">IFERROR(VLOOKUP(A13,J:K,2,FALSE),0)</f>
        <v>0</v>
      </c>
      <c r="F13" s="20"/>
      <c r="G13" s="12"/>
      <c r="H13" s="8">
        <f t="shared" si="2"/>
        <v>-17</v>
      </c>
      <c r="I13" s="7"/>
      <c r="J13" s="9" t="s">
        <v>26</v>
      </c>
      <c r="K13" s="10">
        <v>6.0</v>
      </c>
    </row>
    <row r="14">
      <c r="A14" s="6" t="s">
        <v>31</v>
      </c>
      <c r="B14" s="7">
        <f>'16.01.26'!H14</f>
        <v>0</v>
      </c>
      <c r="C14" s="7"/>
      <c r="D14" s="19">
        <f t="shared" si="1"/>
        <v>0</v>
      </c>
      <c r="E14" s="8">
        <f t="shared" si="3"/>
        <v>3</v>
      </c>
      <c r="F14" s="20"/>
      <c r="G14" s="12"/>
      <c r="H14" s="8">
        <f t="shared" si="2"/>
        <v>-3</v>
      </c>
      <c r="I14" s="7"/>
      <c r="J14" s="9" t="s">
        <v>31</v>
      </c>
      <c r="K14" s="10">
        <v>3.0</v>
      </c>
    </row>
    <row r="15">
      <c r="A15" s="21" t="s">
        <v>33</v>
      </c>
      <c r="B15" s="7" t="str">
        <f>'16.01.26'!H15</f>
        <v/>
      </c>
      <c r="C15" s="22"/>
      <c r="D15" s="22"/>
      <c r="E15" s="22"/>
      <c r="F15" s="22"/>
      <c r="G15" s="23"/>
      <c r="H15" s="23"/>
      <c r="I15" s="23"/>
      <c r="J15" s="9" t="s">
        <v>28</v>
      </c>
      <c r="K15" s="10">
        <v>2.0</v>
      </c>
    </row>
    <row r="16">
      <c r="A16" s="6" t="s">
        <v>35</v>
      </c>
      <c r="B16" s="7">
        <f>'16.01.26'!H16</f>
        <v>-23</v>
      </c>
      <c r="C16" s="12"/>
      <c r="D16" s="25">
        <f t="shared" ref="D16:D24" si="4">B16+C16</f>
        <v>-23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-27</v>
      </c>
      <c r="I16" s="7"/>
      <c r="J16" s="9" t="s">
        <v>108</v>
      </c>
      <c r="K16" s="10">
        <v>1.0</v>
      </c>
    </row>
    <row r="17">
      <c r="A17" s="6" t="s">
        <v>37</v>
      </c>
      <c r="B17" s="7">
        <f>'16.01.26'!H17</f>
        <v>-11</v>
      </c>
      <c r="C17" s="12"/>
      <c r="D17" s="19">
        <f t="shared" si="4"/>
        <v>-11</v>
      </c>
      <c r="E17" s="25">
        <f>IFERROR(VLOOKUP("AJIACO DE CUY(1/2 CUY) C/ARROZ",J:K,2,FALSE),"0")</f>
        <v>7</v>
      </c>
      <c r="F17" s="20"/>
      <c r="G17" s="12"/>
      <c r="H17" s="8">
        <f t="shared" si="5"/>
        <v>-18</v>
      </c>
      <c r="I17" s="7"/>
      <c r="J17" s="9" t="s">
        <v>111</v>
      </c>
      <c r="K17" s="10">
        <v>1.0</v>
      </c>
    </row>
    <row r="18">
      <c r="A18" s="6" t="s">
        <v>39</v>
      </c>
      <c r="B18" s="7">
        <f>'16.01.26'!H18</f>
        <v>-11</v>
      </c>
      <c r="C18" s="12"/>
      <c r="D18" s="19">
        <f t="shared" si="4"/>
        <v>-11</v>
      </c>
      <c r="E18" s="25">
        <f>IFERROR(VLOOKUP("ALBONDIGA CON ARROZ",J:K,2,FALSE),"0")</f>
        <v>6</v>
      </c>
      <c r="F18" s="20"/>
      <c r="G18" s="12"/>
      <c r="H18" s="8">
        <f t="shared" si="5"/>
        <v>-17</v>
      </c>
      <c r="I18" s="7"/>
      <c r="J18" s="9" t="s">
        <v>30</v>
      </c>
      <c r="K18" s="10">
        <v>1.0</v>
      </c>
    </row>
    <row r="19">
      <c r="A19" s="6" t="s">
        <v>41</v>
      </c>
      <c r="B19" s="7">
        <f>'16.01.26'!H19</f>
        <v>-40</v>
      </c>
      <c r="C19" s="12"/>
      <c r="D19" s="19">
        <f t="shared" si="4"/>
        <v>-40</v>
      </c>
      <c r="E19" s="25">
        <f>IFERROR(VLOOKUP("ARROZ C/PATO DESHUESADO", J:K, 2, FALSE)*2, 0)+IFERROR(VLOOKUP("ARROZ C/PATO",J:K,2,FALSE),"0")</f>
        <v>15</v>
      </c>
      <c r="F19" s="20"/>
      <c r="G19" s="24"/>
      <c r="H19" s="8">
        <f t="shared" si="5"/>
        <v>-55</v>
      </c>
      <c r="I19" s="11"/>
      <c r="J19" s="9" t="s">
        <v>87</v>
      </c>
      <c r="K19" s="10">
        <v>2.0</v>
      </c>
    </row>
    <row r="20">
      <c r="A20" s="6" t="s">
        <v>43</v>
      </c>
      <c r="B20" s="7">
        <f>'16.01.26'!H20</f>
        <v>-113</v>
      </c>
      <c r="C20" s="12"/>
      <c r="D20" s="19">
        <f t="shared" si="4"/>
        <v>-113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24</v>
      </c>
      <c r="F20" s="20"/>
      <c r="G20" s="12"/>
      <c r="H20" s="8">
        <f t="shared" si="5"/>
        <v>-137</v>
      </c>
      <c r="I20" s="7"/>
      <c r="J20" s="9" t="s">
        <v>112</v>
      </c>
      <c r="K20" s="10">
        <v>3.0</v>
      </c>
    </row>
    <row r="21">
      <c r="A21" s="6" t="s">
        <v>26</v>
      </c>
      <c r="B21" s="7" t="str">
        <f>'16.01.26'!H21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32</v>
      </c>
      <c r="K21" s="10">
        <v>7.0</v>
      </c>
    </row>
    <row r="22">
      <c r="A22" s="6" t="s">
        <v>46</v>
      </c>
      <c r="B22" s="7">
        <f>'16.01.26'!H22</f>
        <v>-58</v>
      </c>
      <c r="C22" s="12"/>
      <c r="D22" s="19">
        <f t="shared" si="4"/>
        <v>-58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20</v>
      </c>
      <c r="F22" s="20"/>
      <c r="G22" s="12"/>
      <c r="H22" s="8">
        <f t="shared" ref="H22:H24" si="6">D22-E22-F22-G22</f>
        <v>-78</v>
      </c>
      <c r="I22" s="7"/>
      <c r="J22" s="9" t="s">
        <v>125</v>
      </c>
      <c r="K22" s="10">
        <v>2.0</v>
      </c>
    </row>
    <row r="23">
      <c r="A23" s="6" t="s">
        <v>49</v>
      </c>
      <c r="B23" s="7">
        <f>'16.01.26'!H23</f>
        <v>-3</v>
      </c>
      <c r="C23" s="12"/>
      <c r="D23" s="19">
        <f t="shared" si="4"/>
        <v>-3</v>
      </c>
      <c r="E23" s="25">
        <f>IFERROR(VLOOKUP("PEPIAN DE PAVO",J:K,2,FALSE),"0")+IFERROR(VLOOKUP("PRESA DE PAVA",J:K,2,FALSE),0)+IFERROR(VLOOKUP("SANDWICH DE PAVO",J:K,2,FALSE),0)</f>
        <v>8</v>
      </c>
      <c r="F23" s="20"/>
      <c r="G23" s="12"/>
      <c r="H23" s="8">
        <f t="shared" si="6"/>
        <v>-11</v>
      </c>
      <c r="I23" s="7"/>
      <c r="J23" s="9" t="s">
        <v>118</v>
      </c>
      <c r="K23" s="10">
        <v>1.0</v>
      </c>
    </row>
    <row r="24">
      <c r="A24" s="6" t="s">
        <v>51</v>
      </c>
      <c r="B24" s="7">
        <f>'16.01.26'!H24</f>
        <v>-18</v>
      </c>
      <c r="C24" s="12"/>
      <c r="D24" s="19">
        <f t="shared" si="4"/>
        <v>-18</v>
      </c>
      <c r="E24" s="25">
        <f>IFERROR(VLOOKUP("CORVINA GUISADA C/E CHOCLO",J:K,2,FALSE),"0")</f>
        <v>5</v>
      </c>
      <c r="F24" s="20"/>
      <c r="G24" s="12"/>
      <c r="H24" s="8">
        <f t="shared" si="6"/>
        <v>-23</v>
      </c>
      <c r="I24" s="7"/>
      <c r="J24" s="9" t="s">
        <v>89</v>
      </c>
      <c r="K24" s="10">
        <v>2.0</v>
      </c>
    </row>
    <row r="25">
      <c r="A25" s="21" t="s">
        <v>53</v>
      </c>
      <c r="B25" s="7" t="str">
        <f>'16.01.26'!H25</f>
        <v/>
      </c>
      <c r="C25" s="22"/>
      <c r="D25" s="22"/>
      <c r="E25" s="22"/>
      <c r="F25" s="22"/>
      <c r="G25" s="23"/>
      <c r="H25" s="23"/>
      <c r="I25" s="23"/>
      <c r="J25" s="9" t="s">
        <v>180</v>
      </c>
      <c r="K25" s="10">
        <v>1.0</v>
      </c>
    </row>
    <row r="26">
      <c r="A26" s="6" t="s">
        <v>55</v>
      </c>
      <c r="B26" s="7">
        <f>'16.01.26'!H26</f>
        <v>-29</v>
      </c>
      <c r="C26" s="28"/>
      <c r="D26" s="19">
        <f t="shared" ref="D26:D38" si="7">B26+C26</f>
        <v>-29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7.5</v>
      </c>
      <c r="F26" s="12"/>
      <c r="G26" s="12"/>
      <c r="H26" s="8">
        <f t="shared" ref="H26:H35" si="8">D26-E26-F26-G26</f>
        <v>-36.5</v>
      </c>
      <c r="I26" s="7"/>
      <c r="J26" s="9" t="s">
        <v>34</v>
      </c>
      <c r="K26" s="10">
        <v>5.0</v>
      </c>
    </row>
    <row r="27">
      <c r="A27" s="6" t="s">
        <v>57</v>
      </c>
      <c r="B27" s="7">
        <f>'16.01.26'!H27</f>
        <v>-38</v>
      </c>
      <c r="C27" s="28"/>
      <c r="D27" s="19">
        <f t="shared" si="7"/>
        <v>-38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11</v>
      </c>
      <c r="F27" s="12"/>
      <c r="G27" s="24"/>
      <c r="H27" s="18">
        <f t="shared" si="8"/>
        <v>-49</v>
      </c>
      <c r="I27" s="12"/>
      <c r="J27" s="9" t="s">
        <v>91</v>
      </c>
      <c r="K27" s="10">
        <v>4.0</v>
      </c>
    </row>
    <row r="28">
      <c r="A28" s="6" t="s">
        <v>58</v>
      </c>
      <c r="B28" s="7">
        <f>'16.01.26'!H28</f>
        <v>-2</v>
      </c>
      <c r="C28" s="28"/>
      <c r="D28" s="19">
        <f t="shared" si="7"/>
        <v>-2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/>
      <c r="H28" s="18">
        <f t="shared" si="8"/>
        <v>-6</v>
      </c>
      <c r="I28" s="24"/>
      <c r="J28" s="9" t="s">
        <v>215</v>
      </c>
      <c r="K28" s="10">
        <v>1.0</v>
      </c>
    </row>
    <row r="29">
      <c r="A29" s="6" t="s">
        <v>60</v>
      </c>
      <c r="B29" s="7">
        <f>'16.01.26'!H29</f>
        <v>-15</v>
      </c>
      <c r="C29" s="28"/>
      <c r="D29" s="19">
        <f t="shared" si="7"/>
        <v>-15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13</v>
      </c>
      <c r="F29" s="12"/>
      <c r="G29" s="12"/>
      <c r="H29" s="8">
        <f t="shared" si="8"/>
        <v>-28</v>
      </c>
      <c r="I29" s="7"/>
      <c r="J29" s="9" t="s">
        <v>65</v>
      </c>
      <c r="K29" s="10">
        <v>8.0</v>
      </c>
    </row>
    <row r="30">
      <c r="A30" s="6" t="s">
        <v>62</v>
      </c>
      <c r="B30" s="7">
        <f>'16.01.26'!H30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135</v>
      </c>
      <c r="K30" s="10">
        <v>3.0</v>
      </c>
    </row>
    <row r="31">
      <c r="A31" s="29" t="s">
        <v>64</v>
      </c>
      <c r="B31" s="7">
        <f>'16.01.26'!H31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181</v>
      </c>
      <c r="K31" s="10">
        <v>2.0</v>
      </c>
    </row>
    <row r="32">
      <c r="A32" s="6" t="s">
        <v>66</v>
      </c>
      <c r="B32" s="7">
        <f>'16.01.26'!H32</f>
        <v>-59</v>
      </c>
      <c r="C32" s="35"/>
      <c r="D32" s="19">
        <f t="shared" si="7"/>
        <v>-59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17</v>
      </c>
      <c r="F32" s="12"/>
      <c r="G32" s="12"/>
      <c r="H32" s="8">
        <f t="shared" si="8"/>
        <v>-76</v>
      </c>
      <c r="I32" s="7"/>
      <c r="J32" s="9" t="s">
        <v>71</v>
      </c>
      <c r="K32" s="10">
        <v>2.0</v>
      </c>
    </row>
    <row r="33">
      <c r="A33" s="6" t="s">
        <v>68</v>
      </c>
      <c r="B33" s="7">
        <f>'16.01.26'!H33</f>
        <v>-4</v>
      </c>
      <c r="C33" s="35"/>
      <c r="D33" s="19">
        <f t="shared" si="7"/>
        <v>-4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-8</v>
      </c>
      <c r="I33" s="7"/>
      <c r="J33" s="9" t="s">
        <v>73</v>
      </c>
      <c r="K33" s="10">
        <v>11.0</v>
      </c>
    </row>
    <row r="34">
      <c r="A34" s="6" t="s">
        <v>70</v>
      </c>
      <c r="B34" s="7">
        <f>'16.01.26'!H34</f>
        <v>-1</v>
      </c>
      <c r="C34" s="35"/>
      <c r="D34" s="19">
        <f t="shared" si="7"/>
        <v>-1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-3</v>
      </c>
      <c r="I34" s="7"/>
      <c r="J34" s="9" t="s">
        <v>259</v>
      </c>
      <c r="K34" s="10">
        <v>1.0</v>
      </c>
    </row>
    <row r="35">
      <c r="A35" s="6" t="s">
        <v>72</v>
      </c>
      <c r="B35" s="7">
        <f>'16.01.26'!H35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104</v>
      </c>
      <c r="K35" s="10">
        <v>1.0</v>
      </c>
    </row>
    <row r="36">
      <c r="A36" s="6" t="s">
        <v>74</v>
      </c>
      <c r="B36" s="7">
        <f>'16.01.26'!H36</f>
        <v>-9</v>
      </c>
      <c r="C36" s="35"/>
      <c r="D36" s="19">
        <f t="shared" si="7"/>
        <v>-9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6" s="20"/>
      <c r="G36" s="20"/>
      <c r="H36" s="19">
        <f t="shared" ref="H36:H38" si="9">D36-$E$36-F36-G36</f>
        <v>-12</v>
      </c>
      <c r="I36" s="7"/>
      <c r="J36" s="9" t="s">
        <v>79</v>
      </c>
      <c r="K36" s="10">
        <v>1.0</v>
      </c>
    </row>
    <row r="37">
      <c r="A37" s="6" t="s">
        <v>76</v>
      </c>
      <c r="B37" s="7">
        <f>'16.01.26'!H37</f>
        <v>-21</v>
      </c>
      <c r="C37" s="35"/>
      <c r="D37" s="19">
        <f t="shared" si="7"/>
        <v>-21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37" s="20"/>
      <c r="G37" s="20"/>
      <c r="H37" s="19">
        <f t="shared" si="9"/>
        <v>-24</v>
      </c>
      <c r="I37" s="7"/>
      <c r="J37" s="9" t="s">
        <v>36</v>
      </c>
      <c r="K37" s="10">
        <v>2.0</v>
      </c>
    </row>
    <row r="38">
      <c r="A38" s="38" t="s">
        <v>78</v>
      </c>
      <c r="B38" s="7">
        <f>'16.01.26'!H38</f>
        <v>-6</v>
      </c>
      <c r="C38" s="35"/>
      <c r="D38" s="19">
        <f t="shared" si="7"/>
        <v>-6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-9</v>
      </c>
      <c r="I38" s="7"/>
      <c r="J38" s="9" t="s">
        <v>176</v>
      </c>
      <c r="K38" s="10">
        <v>1.0</v>
      </c>
    </row>
    <row r="39">
      <c r="A39" s="29"/>
      <c r="B39" s="7" t="str">
        <f>'16.01.26'!H39</f>
        <v/>
      </c>
      <c r="C39" s="22"/>
      <c r="D39" s="30"/>
      <c r="E39" s="22"/>
      <c r="F39" s="23"/>
      <c r="G39" s="23"/>
      <c r="H39" s="31"/>
      <c r="I39" s="23"/>
      <c r="J39" s="9" t="s">
        <v>113</v>
      </c>
      <c r="K39" s="10">
        <v>5.0</v>
      </c>
    </row>
    <row r="40">
      <c r="A40" s="6"/>
      <c r="B40" s="7" t="str">
        <f>'16.01.26'!H40</f>
        <v/>
      </c>
      <c r="C40" s="35"/>
      <c r="D40" s="19"/>
      <c r="E40" s="25"/>
      <c r="F40" s="12"/>
      <c r="G40" s="12"/>
      <c r="H40" s="8"/>
      <c r="I40" s="7"/>
      <c r="J40" s="9" t="s">
        <v>231</v>
      </c>
      <c r="K40" s="10">
        <v>1.0</v>
      </c>
    </row>
    <row r="41">
      <c r="A41" s="6"/>
      <c r="B41" s="7" t="str">
        <f>'16.01.26'!H41</f>
        <v/>
      </c>
      <c r="C41" s="35"/>
      <c r="D41" s="19"/>
      <c r="E41" s="25"/>
      <c r="F41" s="33"/>
      <c r="G41" s="34"/>
      <c r="H41" s="8"/>
      <c r="I41" s="7"/>
      <c r="J41" s="9" t="s">
        <v>217</v>
      </c>
      <c r="K41" s="10">
        <v>1.0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191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169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177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38</v>
      </c>
      <c r="K45" s="10">
        <v>1.0</v>
      </c>
    </row>
    <row r="46">
      <c r="J46" s="9" t="s">
        <v>40</v>
      </c>
      <c r="K46" s="10">
        <v>10.0</v>
      </c>
    </row>
    <row r="47">
      <c r="J47" s="9" t="s">
        <v>346</v>
      </c>
      <c r="K47" s="10">
        <v>2.0</v>
      </c>
    </row>
    <row r="48">
      <c r="J48" s="9" t="s">
        <v>179</v>
      </c>
      <c r="K48" s="10">
        <v>8.0</v>
      </c>
    </row>
    <row r="49">
      <c r="J49" s="9" t="s">
        <v>170</v>
      </c>
      <c r="K49" s="10">
        <v>1.0</v>
      </c>
    </row>
    <row r="50">
      <c r="J50" s="9" t="s">
        <v>80</v>
      </c>
      <c r="K50" s="10">
        <v>1.0</v>
      </c>
    </row>
    <row r="51">
      <c r="J51" s="9" t="s">
        <v>42</v>
      </c>
      <c r="K51" s="10">
        <v>2.0</v>
      </c>
    </row>
    <row r="52">
      <c r="J52" s="9" t="s">
        <v>44</v>
      </c>
      <c r="K52" s="10">
        <v>2.0</v>
      </c>
    </row>
    <row r="53">
      <c r="J53" s="9" t="s">
        <v>45</v>
      </c>
      <c r="K53" s="10">
        <v>1.0</v>
      </c>
    </row>
    <row r="54">
      <c r="J54" s="9" t="s">
        <v>100</v>
      </c>
      <c r="K54" s="10">
        <v>3.0</v>
      </c>
    </row>
    <row r="55">
      <c r="J55" s="9" t="s">
        <v>147</v>
      </c>
      <c r="K55" s="10">
        <v>2.0</v>
      </c>
    </row>
    <row r="56">
      <c r="J56" s="9" t="s">
        <v>48</v>
      </c>
      <c r="K56" s="10">
        <v>3.0</v>
      </c>
    </row>
    <row r="57">
      <c r="J57" s="9" t="s">
        <v>52</v>
      </c>
      <c r="K57" s="10">
        <v>2.0</v>
      </c>
    </row>
    <row r="58">
      <c r="J58" s="9" t="s">
        <v>202</v>
      </c>
      <c r="K58" s="10">
        <v>1.0</v>
      </c>
    </row>
    <row r="59">
      <c r="J59" s="9" t="s">
        <v>54</v>
      </c>
      <c r="K59" s="10">
        <v>1.0</v>
      </c>
    </row>
    <row r="60">
      <c r="J60" s="9" t="s">
        <v>81</v>
      </c>
      <c r="K60" s="10">
        <v>2.0</v>
      </c>
    </row>
    <row r="61">
      <c r="J61" s="9" t="s">
        <v>56</v>
      </c>
      <c r="K61" s="10">
        <v>2.0</v>
      </c>
    </row>
    <row r="62">
      <c r="J62" s="9" t="s">
        <v>67</v>
      </c>
      <c r="K62" s="10">
        <v>4.0</v>
      </c>
    </row>
    <row r="63">
      <c r="J63" s="9" t="s">
        <v>69</v>
      </c>
      <c r="K63" s="10">
        <v>1.0</v>
      </c>
    </row>
    <row r="64">
      <c r="J64" s="9" t="s">
        <v>133</v>
      </c>
      <c r="K64" s="10">
        <v>6.0</v>
      </c>
    </row>
    <row r="65">
      <c r="J65" s="9" t="s">
        <v>13</v>
      </c>
      <c r="K65" s="10">
        <v>1.0</v>
      </c>
    </row>
    <row r="66">
      <c r="J66" s="9" t="s">
        <v>59</v>
      </c>
      <c r="K66" s="10">
        <v>3.0</v>
      </c>
    </row>
    <row r="67">
      <c r="J67" s="9" t="s">
        <v>61</v>
      </c>
      <c r="K67" s="10">
        <v>12.0</v>
      </c>
    </row>
    <row r="68">
      <c r="J68" s="9" t="s">
        <v>63</v>
      </c>
      <c r="K68" s="10">
        <v>2.0</v>
      </c>
    </row>
  </sheetData>
  <mergeCells count="1">
    <mergeCell ref="A1:I1"/>
  </mergeCells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0.25"/>
  </cols>
  <sheetData>
    <row r="1">
      <c r="A1" s="1" t="s">
        <v>471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46041.0</v>
      </c>
    </row>
    <row r="3">
      <c r="A3" s="6" t="s">
        <v>9</v>
      </c>
      <c r="B3" s="7">
        <f>'17.01.26'!H3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1.0</v>
      </c>
    </row>
    <row r="4">
      <c r="A4" s="6" t="s">
        <v>11</v>
      </c>
      <c r="B4" s="7">
        <f>'17.01.26'!H4</f>
        <v>-32</v>
      </c>
      <c r="C4" s="7"/>
      <c r="D4" s="8">
        <f t="shared" si="1"/>
        <v>-32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-32</v>
      </c>
      <c r="I4" s="7"/>
      <c r="J4" s="9" t="s">
        <v>12</v>
      </c>
      <c r="K4" s="10">
        <v>2.0</v>
      </c>
    </row>
    <row r="5">
      <c r="A5" s="6" t="s">
        <v>13</v>
      </c>
      <c r="B5" s="7">
        <f>'17.01.26'!H5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85</v>
      </c>
      <c r="K5" s="10">
        <v>3.0</v>
      </c>
    </row>
    <row r="6">
      <c r="A6" s="6" t="s">
        <v>16</v>
      </c>
      <c r="B6" s="7">
        <f>'17.01.26'!H6</f>
        <v>-38</v>
      </c>
      <c r="C6" s="7"/>
      <c r="D6" s="8">
        <f t="shared" si="1"/>
        <v>-38</v>
      </c>
      <c r="E6" s="8">
        <f>IFERROR(VLOOKUP("SANGRECITA C/YUCA",J:K,2,FALSE),"0")</f>
        <v>3</v>
      </c>
      <c r="F6" s="12"/>
      <c r="G6" s="12"/>
      <c r="H6" s="8">
        <f t="shared" si="2"/>
        <v>-41</v>
      </c>
      <c r="I6" s="7"/>
      <c r="J6" s="9" t="s">
        <v>14</v>
      </c>
      <c r="K6" s="10">
        <v>1.0</v>
      </c>
    </row>
    <row r="7">
      <c r="A7" s="6" t="s">
        <v>10</v>
      </c>
      <c r="B7" s="7">
        <f>'17.01.26'!H7</f>
        <v>-38.5</v>
      </c>
      <c r="C7" s="7"/>
      <c r="D7" s="8">
        <f t="shared" si="1"/>
        <v>-38.5</v>
      </c>
      <c r="E7" s="8">
        <f>IFERROR(VLOOKUP("HUMITA DOÑA FRESIA C/AJI DE GALLINA", J:K,2, FALSE)/2, 0) + IFERROR(VLOOKUP("AJI DE GALLINA",J:K,2, FALSE), 0)</f>
        <v>1</v>
      </c>
      <c r="F7" s="12"/>
      <c r="G7" s="12"/>
      <c r="H7" s="8">
        <f t="shared" si="2"/>
        <v>-39.5</v>
      </c>
      <c r="I7" s="7"/>
      <c r="J7" s="9" t="s">
        <v>17</v>
      </c>
      <c r="K7" s="10">
        <v>4.0</v>
      </c>
    </row>
    <row r="8">
      <c r="A8" s="6" t="s">
        <v>19</v>
      </c>
      <c r="B8" s="7">
        <f>'17.01.26'!H8</f>
        <v>-13</v>
      </c>
      <c r="C8" s="7"/>
      <c r="D8" s="8">
        <f t="shared" si="1"/>
        <v>-13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-14</v>
      </c>
      <c r="I8" s="7"/>
      <c r="J8" s="9" t="s">
        <v>18</v>
      </c>
      <c r="K8" s="10">
        <v>3.0</v>
      </c>
    </row>
    <row r="9">
      <c r="A9" s="6" t="s">
        <v>21</v>
      </c>
      <c r="B9" s="7">
        <f>'17.01.26'!H9</f>
        <v>-17</v>
      </c>
      <c r="C9" s="7"/>
      <c r="D9" s="8">
        <f t="shared" si="1"/>
        <v>-17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-20</v>
      </c>
      <c r="I9" s="12"/>
      <c r="J9" s="9" t="s">
        <v>20</v>
      </c>
      <c r="K9" s="10">
        <v>2.0</v>
      </c>
    </row>
    <row r="10">
      <c r="A10" s="6" t="s">
        <v>23</v>
      </c>
      <c r="B10" s="7">
        <f>'17.01.26'!H10</f>
        <v>-9.5</v>
      </c>
      <c r="C10" s="7"/>
      <c r="D10" s="8">
        <f t="shared" si="1"/>
        <v>-9.5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-11.5</v>
      </c>
      <c r="I10" s="7"/>
      <c r="J10" s="9" t="s">
        <v>22</v>
      </c>
      <c r="K10" s="10">
        <v>1.0</v>
      </c>
    </row>
    <row r="11">
      <c r="A11" s="6" t="s">
        <v>25</v>
      </c>
      <c r="B11" s="7">
        <f>'17.01.26'!H11</f>
        <v>-15</v>
      </c>
      <c r="C11" s="7"/>
      <c r="D11" s="8">
        <f t="shared" si="1"/>
        <v>-15</v>
      </c>
      <c r="E11" s="18">
        <f>IFERROR(VLOOKUP("CARNE DE CERDO ADOBADA",J:K,2,FALSE),0)</f>
        <v>1</v>
      </c>
      <c r="F11" s="12"/>
      <c r="G11" s="12"/>
      <c r="H11" s="8">
        <f t="shared" si="2"/>
        <v>-16</v>
      </c>
      <c r="I11" s="7"/>
      <c r="J11" s="9" t="s">
        <v>24</v>
      </c>
      <c r="K11" s="10">
        <v>2.0</v>
      </c>
    </row>
    <row r="12">
      <c r="A12" s="6" t="s">
        <v>27</v>
      </c>
      <c r="B12" s="7">
        <f>'17.01.26'!H12</f>
        <v>-5</v>
      </c>
      <c r="C12" s="7"/>
      <c r="D12" s="8">
        <f t="shared" si="1"/>
        <v>-5</v>
      </c>
      <c r="E12" s="8">
        <f>IFERROR(VLOOKUP("SANCOCHADO 450g.",J:K,2,FALSE),0)</f>
        <v>0</v>
      </c>
      <c r="F12" s="12"/>
      <c r="G12" s="12"/>
      <c r="H12" s="8">
        <f t="shared" si="2"/>
        <v>-5</v>
      </c>
      <c r="I12" s="7"/>
      <c r="J12" s="9" t="s">
        <v>26</v>
      </c>
      <c r="K12" s="10">
        <v>8.0</v>
      </c>
    </row>
    <row r="13">
      <c r="A13" s="6" t="s">
        <v>29</v>
      </c>
      <c r="B13" s="7">
        <f>'17.01.26'!H13</f>
        <v>-17</v>
      </c>
      <c r="C13" s="7"/>
      <c r="D13" s="19">
        <f t="shared" si="1"/>
        <v>-17</v>
      </c>
      <c r="E13" s="8">
        <f t="shared" ref="E13:E14" si="3">IFERROR(VLOOKUP(A13,J:K,2,FALSE),0)</f>
        <v>20</v>
      </c>
      <c r="F13" s="20"/>
      <c r="G13" s="12"/>
      <c r="H13" s="8">
        <f t="shared" si="2"/>
        <v>-37</v>
      </c>
      <c r="I13" s="7"/>
      <c r="J13" s="9" t="s">
        <v>448</v>
      </c>
      <c r="K13" s="10">
        <v>1.0</v>
      </c>
    </row>
    <row r="14">
      <c r="A14" s="6" t="s">
        <v>31</v>
      </c>
      <c r="B14" s="7">
        <f>'17.01.26'!H14</f>
        <v>-3</v>
      </c>
      <c r="C14" s="7"/>
      <c r="D14" s="19">
        <f t="shared" si="1"/>
        <v>-3</v>
      </c>
      <c r="E14" s="8">
        <f t="shared" si="3"/>
        <v>0</v>
      </c>
      <c r="F14" s="20"/>
      <c r="G14" s="12"/>
      <c r="H14" s="8">
        <f t="shared" si="2"/>
        <v>-3</v>
      </c>
      <c r="I14" s="7"/>
      <c r="J14" s="9" t="s">
        <v>111</v>
      </c>
      <c r="K14" s="10">
        <v>1.0</v>
      </c>
    </row>
    <row r="15">
      <c r="A15" s="21" t="s">
        <v>33</v>
      </c>
      <c r="B15" s="7" t="str">
        <f>'17.01.26'!H15</f>
        <v/>
      </c>
      <c r="C15" s="22"/>
      <c r="D15" s="22"/>
      <c r="E15" s="22"/>
      <c r="F15" s="22"/>
      <c r="G15" s="23"/>
      <c r="H15" s="23"/>
      <c r="I15" s="23"/>
      <c r="J15" s="9" t="s">
        <v>87</v>
      </c>
      <c r="K15" s="10">
        <v>1.0</v>
      </c>
    </row>
    <row r="16">
      <c r="A16" s="6" t="s">
        <v>35</v>
      </c>
      <c r="B16" s="7">
        <f>'17.01.26'!H16</f>
        <v>-27</v>
      </c>
      <c r="C16" s="12"/>
      <c r="D16" s="25">
        <f t="shared" ref="D16:D24" si="4">B16+C16</f>
        <v>-27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-30</v>
      </c>
      <c r="I16" s="7"/>
      <c r="J16" s="9" t="s">
        <v>32</v>
      </c>
      <c r="K16" s="10">
        <v>4.0</v>
      </c>
    </row>
    <row r="17">
      <c r="A17" s="6" t="s">
        <v>37</v>
      </c>
      <c r="B17" s="7">
        <f>'17.01.26'!H17</f>
        <v>-18</v>
      </c>
      <c r="C17" s="12"/>
      <c r="D17" s="19">
        <f t="shared" si="4"/>
        <v>-18</v>
      </c>
      <c r="E17" s="25">
        <f>IFERROR(VLOOKUP("AJIACO DE CUY(1/2 CUY) C/ARROZ",J:K,2,FALSE),"0")</f>
        <v>2</v>
      </c>
      <c r="F17" s="20"/>
      <c r="G17" s="12"/>
      <c r="H17" s="8">
        <f t="shared" si="5"/>
        <v>-20</v>
      </c>
      <c r="I17" s="7"/>
      <c r="J17" s="9" t="s">
        <v>89</v>
      </c>
      <c r="K17" s="10">
        <v>1.0</v>
      </c>
    </row>
    <row r="18">
      <c r="A18" s="6" t="s">
        <v>39</v>
      </c>
      <c r="B18" s="7">
        <f>'17.01.26'!H18</f>
        <v>-17</v>
      </c>
      <c r="C18" s="12"/>
      <c r="D18" s="19">
        <f t="shared" si="4"/>
        <v>-17</v>
      </c>
      <c r="E18" s="25">
        <f>IFERROR(VLOOKUP("ALBONDIGA CON ARROZ",J:K,2,FALSE),"0")</f>
        <v>3</v>
      </c>
      <c r="F18" s="20"/>
      <c r="G18" s="12"/>
      <c r="H18" s="8">
        <f t="shared" si="5"/>
        <v>-20</v>
      </c>
      <c r="I18" s="7"/>
      <c r="J18" s="9" t="s">
        <v>180</v>
      </c>
      <c r="K18" s="10">
        <v>1.0</v>
      </c>
    </row>
    <row r="19">
      <c r="A19" s="6" t="s">
        <v>41</v>
      </c>
      <c r="B19" s="7">
        <f>'17.01.26'!H19</f>
        <v>-55</v>
      </c>
      <c r="C19" s="12"/>
      <c r="D19" s="19">
        <f t="shared" si="4"/>
        <v>-55</v>
      </c>
      <c r="E19" s="25">
        <f>IFERROR(VLOOKUP("ARROZ C/PATO DESHUESADO", J:K, 2, FALSE)*2, 0)+IFERROR(VLOOKUP("ARROZ C/PATO",J:K,2,FALSE),"0")</f>
        <v>10</v>
      </c>
      <c r="F19" s="20"/>
      <c r="G19" s="24"/>
      <c r="H19" s="8">
        <f t="shared" si="5"/>
        <v>-65</v>
      </c>
      <c r="I19" s="11"/>
      <c r="J19" s="9" t="s">
        <v>34</v>
      </c>
      <c r="K19" s="10">
        <v>4.0</v>
      </c>
    </row>
    <row r="20">
      <c r="A20" s="6" t="s">
        <v>43</v>
      </c>
      <c r="B20" s="7">
        <f>'17.01.26'!H20</f>
        <v>-137</v>
      </c>
      <c r="C20" s="12"/>
      <c r="D20" s="19">
        <f t="shared" si="4"/>
        <v>-137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18</v>
      </c>
      <c r="F20" s="20"/>
      <c r="G20" s="12"/>
      <c r="H20" s="8">
        <f t="shared" si="5"/>
        <v>-155</v>
      </c>
      <c r="I20" s="7"/>
      <c r="J20" s="9" t="s">
        <v>36</v>
      </c>
      <c r="K20" s="10">
        <v>1.0</v>
      </c>
    </row>
    <row r="21">
      <c r="A21" s="6" t="s">
        <v>26</v>
      </c>
      <c r="B21" s="7" t="str">
        <f>'17.01.26'!H21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255</v>
      </c>
      <c r="K21" s="10">
        <v>2.0</v>
      </c>
    </row>
    <row r="22">
      <c r="A22" s="6" t="s">
        <v>46</v>
      </c>
      <c r="B22" s="7">
        <f>'17.01.26'!H22</f>
        <v>-78</v>
      </c>
      <c r="C22" s="12"/>
      <c r="D22" s="19">
        <f t="shared" si="4"/>
        <v>-78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12"/>
      <c r="H22" s="8">
        <f t="shared" ref="H22:H24" si="6">D22-E22-F22-G22</f>
        <v>-90</v>
      </c>
      <c r="I22" s="7"/>
      <c r="J22" s="9" t="s">
        <v>107</v>
      </c>
      <c r="K22" s="10">
        <v>3.0</v>
      </c>
    </row>
    <row r="23">
      <c r="A23" s="6" t="s">
        <v>49</v>
      </c>
      <c r="B23" s="7">
        <f>'17.01.26'!H23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-11</v>
      </c>
      <c r="I23" s="7"/>
      <c r="J23" s="9" t="s">
        <v>113</v>
      </c>
      <c r="K23" s="10">
        <v>1.0</v>
      </c>
    </row>
    <row r="24">
      <c r="A24" s="6" t="s">
        <v>51</v>
      </c>
      <c r="B24" s="7">
        <f>'17.01.26'!H24</f>
        <v>-23</v>
      </c>
      <c r="C24" s="12"/>
      <c r="D24" s="19">
        <f t="shared" si="4"/>
        <v>-23</v>
      </c>
      <c r="E24" s="25">
        <f>IFERROR(VLOOKUP("CORVINA GUISADA C/E CHOCLO",J:K,2,FALSE),"0")</f>
        <v>4</v>
      </c>
      <c r="F24" s="20"/>
      <c r="G24" s="12"/>
      <c r="H24" s="8">
        <f t="shared" si="6"/>
        <v>-27</v>
      </c>
      <c r="I24" s="7"/>
      <c r="J24" s="9" t="s">
        <v>231</v>
      </c>
      <c r="K24" s="10">
        <v>2.0</v>
      </c>
    </row>
    <row r="25">
      <c r="A25" s="21" t="s">
        <v>53</v>
      </c>
      <c r="B25" s="7" t="str">
        <f>'17.01.26'!H25</f>
        <v/>
      </c>
      <c r="C25" s="22"/>
      <c r="D25" s="22"/>
      <c r="E25" s="22"/>
      <c r="F25" s="22"/>
      <c r="G25" s="23"/>
      <c r="H25" s="23"/>
      <c r="I25" s="23"/>
      <c r="J25" s="9" t="s">
        <v>131</v>
      </c>
      <c r="K25" s="10">
        <v>1.0</v>
      </c>
    </row>
    <row r="26">
      <c r="A26" s="6" t="s">
        <v>55</v>
      </c>
      <c r="B26" s="7">
        <f>'17.01.26'!H26</f>
        <v>-36.5</v>
      </c>
      <c r="C26" s="28"/>
      <c r="D26" s="19">
        <f t="shared" ref="D26:D38" si="7">B26+C26</f>
        <v>-36.5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5.5</v>
      </c>
      <c r="F26" s="12"/>
      <c r="G26" s="12"/>
      <c r="H26" s="8">
        <f t="shared" ref="H26:H35" si="8">D26-E26-F26-G26</f>
        <v>-42</v>
      </c>
      <c r="I26" s="7"/>
      <c r="J26" s="9" t="s">
        <v>40</v>
      </c>
      <c r="K26" s="10">
        <v>2.0</v>
      </c>
    </row>
    <row r="27">
      <c r="A27" s="6" t="s">
        <v>57</v>
      </c>
      <c r="B27" s="7">
        <f>'17.01.26'!H27</f>
        <v>-49</v>
      </c>
      <c r="C27" s="28"/>
      <c r="D27" s="19">
        <f t="shared" si="7"/>
        <v>-49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-54</v>
      </c>
      <c r="I27" s="12"/>
      <c r="J27" s="9" t="s">
        <v>80</v>
      </c>
      <c r="K27" s="10">
        <v>1.0</v>
      </c>
    </row>
    <row r="28">
      <c r="A28" s="6" t="s">
        <v>58</v>
      </c>
      <c r="B28" s="7">
        <f>'17.01.26'!H28</f>
        <v>-6</v>
      </c>
      <c r="C28" s="28"/>
      <c r="D28" s="19">
        <f t="shared" si="7"/>
        <v>-6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-8</v>
      </c>
      <c r="I28" s="24"/>
      <c r="J28" s="9" t="s">
        <v>100</v>
      </c>
      <c r="K28" s="10">
        <v>2.0</v>
      </c>
    </row>
    <row r="29">
      <c r="A29" s="6" t="s">
        <v>60</v>
      </c>
      <c r="B29" s="7">
        <f>'17.01.26'!H29</f>
        <v>-28</v>
      </c>
      <c r="C29" s="28"/>
      <c r="D29" s="19">
        <f t="shared" si="7"/>
        <v>-28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-32</v>
      </c>
      <c r="I29" s="7"/>
      <c r="J29" s="9" t="s">
        <v>54</v>
      </c>
      <c r="K29" s="10">
        <v>3.0</v>
      </c>
    </row>
    <row r="30">
      <c r="A30" s="6" t="s">
        <v>62</v>
      </c>
      <c r="B30" s="7">
        <f>'17.01.26'!H30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81</v>
      </c>
      <c r="K30" s="10">
        <v>2.0</v>
      </c>
    </row>
    <row r="31">
      <c r="A31" s="29" t="s">
        <v>64</v>
      </c>
      <c r="B31" s="7">
        <f>'17.01.26'!H31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'17.01.26'!H32</f>
        <v>-76</v>
      </c>
      <c r="C32" s="35"/>
      <c r="D32" s="19">
        <f t="shared" si="7"/>
        <v>-76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-83</v>
      </c>
      <c r="I32" s="7"/>
      <c r="J32" s="9" t="s">
        <v>239</v>
      </c>
      <c r="K32" s="10">
        <v>1.0</v>
      </c>
    </row>
    <row r="33">
      <c r="A33" s="6" t="s">
        <v>68</v>
      </c>
      <c r="B33" s="7">
        <f>'17.01.26'!H33</f>
        <v>-8</v>
      </c>
      <c r="C33" s="35"/>
      <c r="D33" s="19">
        <f t="shared" si="7"/>
        <v>-8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-9</v>
      </c>
      <c r="I33" s="7"/>
      <c r="J33" s="9" t="s">
        <v>133</v>
      </c>
      <c r="K33" s="10">
        <v>5.0</v>
      </c>
    </row>
    <row r="34">
      <c r="A34" s="6" t="s">
        <v>70</v>
      </c>
      <c r="B34" s="7">
        <f>'17.01.26'!H34</f>
        <v>-3</v>
      </c>
      <c r="C34" s="35"/>
      <c r="D34" s="19">
        <f t="shared" si="7"/>
        <v>-3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-5</v>
      </c>
      <c r="I34" s="7"/>
      <c r="J34" s="9" t="s">
        <v>59</v>
      </c>
      <c r="K34" s="10">
        <v>3.0</v>
      </c>
    </row>
    <row r="35">
      <c r="A35" s="6" t="s">
        <v>72</v>
      </c>
      <c r="B35" s="7">
        <f>'17.01.26'!H35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61</v>
      </c>
      <c r="K35" s="10">
        <v>4.0</v>
      </c>
    </row>
    <row r="36">
      <c r="A36" s="6" t="s">
        <v>74</v>
      </c>
      <c r="B36" s="7">
        <f>'17.01.26'!H36</f>
        <v>-12</v>
      </c>
      <c r="C36" s="35"/>
      <c r="D36" s="19">
        <f t="shared" si="7"/>
        <v>-12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-13</v>
      </c>
      <c r="I36" s="7"/>
      <c r="J36" s="9" t="s">
        <v>63</v>
      </c>
      <c r="K36" s="10">
        <v>3.0</v>
      </c>
    </row>
    <row r="37">
      <c r="A37" s="6" t="s">
        <v>76</v>
      </c>
      <c r="B37" s="7">
        <f>'17.01.26'!H37</f>
        <v>-24</v>
      </c>
      <c r="C37" s="35"/>
      <c r="D37" s="19">
        <f t="shared" si="7"/>
        <v>-24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-25</v>
      </c>
      <c r="I37" s="7"/>
      <c r="J37" s="9" t="s">
        <v>135</v>
      </c>
      <c r="K37" s="10">
        <v>1.0</v>
      </c>
    </row>
    <row r="38">
      <c r="A38" s="38" t="s">
        <v>78</v>
      </c>
      <c r="B38" s="7">
        <f>'17.01.26'!H38</f>
        <v>-9</v>
      </c>
      <c r="C38" s="35"/>
      <c r="D38" s="19">
        <f t="shared" si="7"/>
        <v>-9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-10</v>
      </c>
      <c r="I38" s="7"/>
      <c r="J38" s="9" t="s">
        <v>158</v>
      </c>
      <c r="K38" s="10">
        <v>2.0</v>
      </c>
    </row>
    <row r="39">
      <c r="A39" s="29"/>
      <c r="B39" s="7" t="str">
        <f>'17.01.26'!H39</f>
        <v/>
      </c>
      <c r="C39" s="22"/>
      <c r="D39" s="30"/>
      <c r="E39" s="22"/>
      <c r="F39" s="23"/>
      <c r="G39" s="23"/>
      <c r="H39" s="31"/>
      <c r="I39" s="23"/>
      <c r="J39" s="9" t="s">
        <v>103</v>
      </c>
      <c r="K39" s="10">
        <v>2.0</v>
      </c>
    </row>
    <row r="40">
      <c r="A40" s="6"/>
      <c r="B40" s="7" t="str">
        <f>'17.01.26'!H40</f>
        <v/>
      </c>
      <c r="C40" s="35"/>
      <c r="D40" s="19"/>
      <c r="E40" s="25"/>
      <c r="F40" s="12"/>
      <c r="G40" s="12"/>
      <c r="H40" s="8"/>
      <c r="I40" s="7"/>
      <c r="J40" s="9" t="s">
        <v>73</v>
      </c>
      <c r="K40" s="10">
        <v>3.0</v>
      </c>
    </row>
    <row r="41">
      <c r="A41" s="6"/>
      <c r="B41" s="7" t="str">
        <f>'17.01.26'!H41</f>
        <v/>
      </c>
      <c r="C41" s="35"/>
      <c r="D41" s="19"/>
      <c r="E41" s="25"/>
      <c r="F41" s="33"/>
      <c r="G41" s="34"/>
      <c r="H41" s="8"/>
      <c r="I41" s="7"/>
      <c r="J41" s="9" t="s">
        <v>29</v>
      </c>
      <c r="K41" s="10">
        <v>20.0</v>
      </c>
    </row>
    <row r="42">
      <c r="A42" s="6"/>
      <c r="B42" s="7" t="str">
        <f>'17.01.26'!H42</f>
        <v/>
      </c>
      <c r="C42" s="35"/>
      <c r="D42" s="19"/>
      <c r="E42" s="25"/>
      <c r="F42" s="36"/>
      <c r="G42" s="12"/>
      <c r="H42" s="8"/>
      <c r="I42" s="7"/>
      <c r="J42" s="9" t="s">
        <v>159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77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104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79</v>
      </c>
      <c r="K45" s="10">
        <v>1.0</v>
      </c>
    </row>
    <row r="46">
      <c r="J46" s="9" t="s">
        <v>44</v>
      </c>
      <c r="K46" s="10">
        <v>1.0</v>
      </c>
    </row>
    <row r="47">
      <c r="J47" s="9" t="s">
        <v>91</v>
      </c>
      <c r="K47" s="10">
        <v>1.0</v>
      </c>
    </row>
    <row r="48">
      <c r="J48" s="9" t="s">
        <v>28</v>
      </c>
      <c r="K48" s="10">
        <v>1.0</v>
      </c>
    </row>
    <row r="49">
      <c r="J49" s="9" t="s">
        <v>101</v>
      </c>
      <c r="K49" s="10">
        <v>1.0</v>
      </c>
    </row>
    <row r="50">
      <c r="J50" s="9" t="s">
        <v>207</v>
      </c>
      <c r="K50" s="10">
        <v>1.0</v>
      </c>
    </row>
    <row r="51">
      <c r="J51" s="9" t="s">
        <v>277</v>
      </c>
      <c r="K51" s="10">
        <v>1.0</v>
      </c>
    </row>
    <row r="52">
      <c r="J52" s="9" t="s">
        <v>112</v>
      </c>
      <c r="K52" s="10">
        <v>2.0</v>
      </c>
    </row>
    <row r="53">
      <c r="J53" s="9" t="s">
        <v>48</v>
      </c>
      <c r="K53" s="10">
        <v>1.0</v>
      </c>
    </row>
  </sheetData>
  <mergeCells count="1">
    <mergeCell ref="A1:I1"/>
  </mergeCells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29.5"/>
  </cols>
  <sheetData>
    <row r="1">
      <c r="A1" s="1" t="s">
        <v>472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46041.0</v>
      </c>
    </row>
    <row r="3">
      <c r="A3" s="6" t="s">
        <v>9</v>
      </c>
      <c r="B3" s="7">
        <f>'18.01.26'!H3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1.0</v>
      </c>
    </row>
    <row r="4">
      <c r="A4" s="6" t="s">
        <v>11</v>
      </c>
      <c r="B4" s="7">
        <f>'18.01.26'!H4</f>
        <v>-32</v>
      </c>
      <c r="C4" s="7"/>
      <c r="D4" s="8">
        <f t="shared" si="1"/>
        <v>-32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-32</v>
      </c>
      <c r="I4" s="7"/>
      <c r="J4" s="9" t="s">
        <v>12</v>
      </c>
      <c r="K4" s="10">
        <v>2.0</v>
      </c>
    </row>
    <row r="5">
      <c r="A5" s="6" t="s">
        <v>13</v>
      </c>
      <c r="B5" s="7">
        <f>'18.01.26'!H5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85</v>
      </c>
      <c r="K5" s="10">
        <v>3.0</v>
      </c>
    </row>
    <row r="6">
      <c r="A6" s="6" t="s">
        <v>16</v>
      </c>
      <c r="B6" s="7">
        <f>'18.01.26'!H6</f>
        <v>-41</v>
      </c>
      <c r="C6" s="7"/>
      <c r="D6" s="8">
        <f t="shared" si="1"/>
        <v>-41</v>
      </c>
      <c r="E6" s="8">
        <f>IFERROR(VLOOKUP("SANGRECITA C/YUCA",J:K,2,FALSE),"0")</f>
        <v>3</v>
      </c>
      <c r="F6" s="12"/>
      <c r="G6" s="12"/>
      <c r="H6" s="8">
        <f t="shared" si="2"/>
        <v>-44</v>
      </c>
      <c r="I6" s="7"/>
      <c r="J6" s="9" t="s">
        <v>14</v>
      </c>
      <c r="K6" s="10">
        <v>1.0</v>
      </c>
    </row>
    <row r="7">
      <c r="A7" s="6" t="s">
        <v>10</v>
      </c>
      <c r="B7" s="7">
        <f>'18.01.26'!H7</f>
        <v>-39.5</v>
      </c>
      <c r="C7" s="7"/>
      <c r="D7" s="8">
        <f t="shared" si="1"/>
        <v>-39.5</v>
      </c>
      <c r="E7" s="8">
        <f>IFERROR(VLOOKUP("HUMITA DOÑA FRESIA C/AJI DE GALLINA", J:K,2, FALSE)/2, 0) + IFERROR(VLOOKUP("AJI DE GALLINA",J:K,2, FALSE), 0)</f>
        <v>1</v>
      </c>
      <c r="F7" s="12"/>
      <c r="G7" s="12"/>
      <c r="H7" s="8">
        <f t="shared" si="2"/>
        <v>-40.5</v>
      </c>
      <c r="I7" s="7"/>
      <c r="J7" s="9" t="s">
        <v>17</v>
      </c>
      <c r="K7" s="10">
        <v>4.0</v>
      </c>
    </row>
    <row r="8">
      <c r="A8" s="6" t="s">
        <v>19</v>
      </c>
      <c r="B8" s="7">
        <f>'18.01.26'!H8</f>
        <v>-14</v>
      </c>
      <c r="C8" s="7"/>
      <c r="D8" s="8">
        <f t="shared" si="1"/>
        <v>-14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-15</v>
      </c>
      <c r="I8" s="7"/>
      <c r="J8" s="9" t="s">
        <v>18</v>
      </c>
      <c r="K8" s="10">
        <v>3.0</v>
      </c>
    </row>
    <row r="9">
      <c r="A9" s="6" t="s">
        <v>21</v>
      </c>
      <c r="B9" s="7">
        <f>'18.01.26'!H9</f>
        <v>-20</v>
      </c>
      <c r="C9" s="7"/>
      <c r="D9" s="8">
        <f t="shared" si="1"/>
        <v>-20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-23</v>
      </c>
      <c r="I9" s="12"/>
      <c r="J9" s="9" t="s">
        <v>20</v>
      </c>
      <c r="K9" s="10">
        <v>2.0</v>
      </c>
    </row>
    <row r="10">
      <c r="A10" s="6" t="s">
        <v>23</v>
      </c>
      <c r="B10" s="7">
        <f>'18.01.26'!H10</f>
        <v>-11.5</v>
      </c>
      <c r="C10" s="7"/>
      <c r="D10" s="8">
        <f t="shared" si="1"/>
        <v>-11.5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-13.5</v>
      </c>
      <c r="I10" s="7"/>
      <c r="J10" s="9" t="s">
        <v>22</v>
      </c>
      <c r="K10" s="10">
        <v>1.0</v>
      </c>
    </row>
    <row r="11">
      <c r="A11" s="6" t="s">
        <v>25</v>
      </c>
      <c r="B11" s="7">
        <f>'18.01.26'!H11</f>
        <v>-16</v>
      </c>
      <c r="C11" s="7"/>
      <c r="D11" s="8">
        <f t="shared" si="1"/>
        <v>-16</v>
      </c>
      <c r="E11" s="18">
        <f>IFERROR(VLOOKUP("CARNE DE CERDO ADOBADA",J:K,2,FALSE),0)</f>
        <v>1</v>
      </c>
      <c r="F11" s="12"/>
      <c r="G11" s="12"/>
      <c r="H11" s="8">
        <f t="shared" si="2"/>
        <v>-17</v>
      </c>
      <c r="I11" s="7"/>
      <c r="J11" s="9" t="s">
        <v>24</v>
      </c>
      <c r="K11" s="10">
        <v>2.0</v>
      </c>
    </row>
    <row r="12">
      <c r="A12" s="6" t="s">
        <v>27</v>
      </c>
      <c r="B12" s="7">
        <f>'18.01.26'!H12</f>
        <v>-5</v>
      </c>
      <c r="C12" s="7"/>
      <c r="D12" s="8">
        <f t="shared" si="1"/>
        <v>-5</v>
      </c>
      <c r="E12" s="8">
        <f>IFERROR(VLOOKUP("SANCOCHADO 450g.",J:K,2,FALSE),0)</f>
        <v>0</v>
      </c>
      <c r="F12" s="12"/>
      <c r="G12" s="12"/>
      <c r="H12" s="8">
        <f t="shared" si="2"/>
        <v>-5</v>
      </c>
      <c r="I12" s="7"/>
      <c r="J12" s="9" t="s">
        <v>26</v>
      </c>
      <c r="K12" s="10">
        <v>8.0</v>
      </c>
    </row>
    <row r="13">
      <c r="A13" s="6" t="s">
        <v>29</v>
      </c>
      <c r="B13" s="7">
        <f>'18.01.26'!H13</f>
        <v>-37</v>
      </c>
      <c r="C13" s="7"/>
      <c r="D13" s="19">
        <f t="shared" si="1"/>
        <v>-37</v>
      </c>
      <c r="E13" s="8">
        <f t="shared" ref="E13:E14" si="3">IFERROR(VLOOKUP(A13,J:K,2,FALSE),0)</f>
        <v>19</v>
      </c>
      <c r="F13" s="20"/>
      <c r="G13" s="12"/>
      <c r="H13" s="8">
        <f t="shared" si="2"/>
        <v>-56</v>
      </c>
      <c r="I13" s="7"/>
      <c r="J13" s="9" t="s">
        <v>448</v>
      </c>
      <c r="K13" s="10">
        <v>1.0</v>
      </c>
    </row>
    <row r="14">
      <c r="A14" s="6" t="s">
        <v>31</v>
      </c>
      <c r="B14" s="7">
        <f>'18.01.26'!H14</f>
        <v>-3</v>
      </c>
      <c r="C14" s="7"/>
      <c r="D14" s="19">
        <f t="shared" si="1"/>
        <v>-3</v>
      </c>
      <c r="E14" s="8">
        <f t="shared" si="3"/>
        <v>0</v>
      </c>
      <c r="F14" s="20"/>
      <c r="G14" s="12"/>
      <c r="H14" s="8">
        <f t="shared" si="2"/>
        <v>-3</v>
      </c>
      <c r="I14" s="7"/>
      <c r="J14" s="9" t="s">
        <v>111</v>
      </c>
      <c r="K14" s="10">
        <v>1.0</v>
      </c>
    </row>
    <row r="15">
      <c r="A15" s="21" t="s">
        <v>33</v>
      </c>
      <c r="B15" s="7" t="str">
        <f>'18.01.26'!H15</f>
        <v/>
      </c>
      <c r="C15" s="22"/>
      <c r="D15" s="22"/>
      <c r="E15" s="22"/>
      <c r="F15" s="22"/>
      <c r="G15" s="23"/>
      <c r="H15" s="23"/>
      <c r="I15" s="23"/>
      <c r="J15" s="9" t="s">
        <v>87</v>
      </c>
      <c r="K15" s="10">
        <v>1.0</v>
      </c>
    </row>
    <row r="16">
      <c r="A16" s="6" t="s">
        <v>35</v>
      </c>
      <c r="B16" s="7">
        <f>'18.01.26'!H16</f>
        <v>-30</v>
      </c>
      <c r="C16" s="12"/>
      <c r="D16" s="25">
        <f t="shared" ref="D16:D24" si="4">B16+C16</f>
        <v>-30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-34</v>
      </c>
      <c r="I16" s="7"/>
      <c r="J16" s="9" t="s">
        <v>32</v>
      </c>
      <c r="K16" s="10">
        <v>4.0</v>
      </c>
    </row>
    <row r="17">
      <c r="A17" s="6" t="s">
        <v>37</v>
      </c>
      <c r="B17" s="7">
        <f>'18.01.26'!H17</f>
        <v>-20</v>
      </c>
      <c r="C17" s="12"/>
      <c r="D17" s="19">
        <f t="shared" si="4"/>
        <v>-20</v>
      </c>
      <c r="E17" s="25">
        <f>IFERROR(VLOOKUP("AJIACO DE CUY(1/2 CUY) C/ARROZ",J:K,2,FALSE),"0")</f>
        <v>2</v>
      </c>
      <c r="F17" s="20"/>
      <c r="G17" s="12"/>
      <c r="H17" s="8">
        <f t="shared" si="5"/>
        <v>-22</v>
      </c>
      <c r="I17" s="7"/>
      <c r="J17" s="9" t="s">
        <v>89</v>
      </c>
      <c r="K17" s="10">
        <v>1.0</v>
      </c>
    </row>
    <row r="18">
      <c r="A18" s="6" t="s">
        <v>39</v>
      </c>
      <c r="B18" s="7">
        <f>'18.01.26'!H18</f>
        <v>-20</v>
      </c>
      <c r="C18" s="12"/>
      <c r="D18" s="19">
        <f t="shared" si="4"/>
        <v>-20</v>
      </c>
      <c r="E18" s="25">
        <f>IFERROR(VLOOKUP("ALBONDIGA CON ARROZ",J:K,2,FALSE),"0")</f>
        <v>3</v>
      </c>
      <c r="F18" s="20"/>
      <c r="G18" s="12"/>
      <c r="H18" s="8">
        <f t="shared" si="5"/>
        <v>-23</v>
      </c>
      <c r="I18" s="7"/>
      <c r="J18" s="9" t="s">
        <v>180</v>
      </c>
      <c r="K18" s="10">
        <v>1.0</v>
      </c>
    </row>
    <row r="19">
      <c r="A19" s="6" t="s">
        <v>41</v>
      </c>
      <c r="B19" s="7">
        <f>'18.01.26'!H19</f>
        <v>-65</v>
      </c>
      <c r="C19" s="12"/>
      <c r="D19" s="19">
        <f t="shared" si="4"/>
        <v>-65</v>
      </c>
      <c r="E19" s="25">
        <f>IFERROR(VLOOKUP("ARROZ C/PATO DESHUESADO", J:K, 2, FALSE)*2, 0)+IFERROR(VLOOKUP("ARROZ C/PATO",J:K,2,FALSE),"0")</f>
        <v>10</v>
      </c>
      <c r="F19" s="20"/>
      <c r="G19" s="24"/>
      <c r="H19" s="8">
        <f t="shared" si="5"/>
        <v>-75</v>
      </c>
      <c r="I19" s="11"/>
      <c r="J19" s="9" t="s">
        <v>34</v>
      </c>
      <c r="K19" s="10">
        <v>4.0</v>
      </c>
    </row>
    <row r="20">
      <c r="A20" s="6" t="s">
        <v>43</v>
      </c>
      <c r="B20" s="7">
        <f>'18.01.26'!H20</f>
        <v>-155</v>
      </c>
      <c r="C20" s="12"/>
      <c r="D20" s="19">
        <f t="shared" si="4"/>
        <v>-155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18</v>
      </c>
      <c r="F20" s="20"/>
      <c r="G20" s="12"/>
      <c r="H20" s="8">
        <f t="shared" si="5"/>
        <v>-173</v>
      </c>
      <c r="I20" s="7"/>
      <c r="J20" s="9" t="s">
        <v>36</v>
      </c>
      <c r="K20" s="10">
        <v>1.0</v>
      </c>
    </row>
    <row r="21">
      <c r="A21" s="6" t="s">
        <v>26</v>
      </c>
      <c r="B21" s="7" t="str">
        <f>'18.01.26'!H21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255</v>
      </c>
      <c r="K21" s="10">
        <v>1.0</v>
      </c>
    </row>
    <row r="22">
      <c r="A22" s="6" t="s">
        <v>46</v>
      </c>
      <c r="B22" s="7">
        <f>'18.01.26'!H22</f>
        <v>-90</v>
      </c>
      <c r="C22" s="12"/>
      <c r="D22" s="19">
        <f t="shared" si="4"/>
        <v>-90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12"/>
      <c r="H22" s="8">
        <f t="shared" ref="H22:H24" si="6">D22-E22-F22-G22</f>
        <v>-102</v>
      </c>
      <c r="I22" s="7"/>
      <c r="J22" s="9" t="s">
        <v>107</v>
      </c>
      <c r="K22" s="10">
        <v>2.0</v>
      </c>
    </row>
    <row r="23">
      <c r="A23" s="6" t="s">
        <v>49</v>
      </c>
      <c r="B23" s="7">
        <f>'18.01.26'!H23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-11</v>
      </c>
      <c r="I23" s="7"/>
      <c r="J23" s="9" t="s">
        <v>113</v>
      </c>
      <c r="K23" s="10">
        <v>1.0</v>
      </c>
    </row>
    <row r="24">
      <c r="A24" s="6" t="s">
        <v>51</v>
      </c>
      <c r="B24" s="7">
        <f>'18.01.26'!H24</f>
        <v>-27</v>
      </c>
      <c r="C24" s="12"/>
      <c r="D24" s="19">
        <f t="shared" si="4"/>
        <v>-27</v>
      </c>
      <c r="E24" s="25">
        <f>IFERROR(VLOOKUP("CORVINA GUISADA C/E CHOCLO",J:K,2,FALSE),"0")</f>
        <v>4</v>
      </c>
      <c r="F24" s="20"/>
      <c r="G24" s="12"/>
      <c r="H24" s="8">
        <f t="shared" si="6"/>
        <v>-31</v>
      </c>
      <c r="I24" s="7"/>
      <c r="J24" s="9" t="s">
        <v>231</v>
      </c>
      <c r="K24" s="10">
        <v>1.0</v>
      </c>
    </row>
    <row r="25">
      <c r="A25" s="21" t="s">
        <v>53</v>
      </c>
      <c r="B25" s="7" t="str">
        <f>'18.01.26'!H25</f>
        <v/>
      </c>
      <c r="C25" s="22"/>
      <c r="D25" s="22"/>
      <c r="E25" s="22"/>
      <c r="F25" s="22"/>
      <c r="G25" s="23"/>
      <c r="H25" s="23"/>
      <c r="I25" s="23"/>
      <c r="J25" s="9" t="s">
        <v>131</v>
      </c>
      <c r="K25" s="10">
        <v>1.0</v>
      </c>
    </row>
    <row r="26">
      <c r="A26" s="6" t="s">
        <v>55</v>
      </c>
      <c r="B26" s="7">
        <f>'18.01.26'!H26</f>
        <v>-42</v>
      </c>
      <c r="C26" s="28"/>
      <c r="D26" s="19">
        <f t="shared" ref="D26:D38" si="7">B26+C26</f>
        <v>-42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5.5</v>
      </c>
      <c r="F26" s="12"/>
      <c r="G26" s="12"/>
      <c r="H26" s="8">
        <f t="shared" ref="H26:H35" si="8">D26-E26-F26-G26</f>
        <v>-47.5</v>
      </c>
      <c r="I26" s="7"/>
      <c r="J26" s="9" t="s">
        <v>40</v>
      </c>
      <c r="K26" s="10">
        <v>2.0</v>
      </c>
    </row>
    <row r="27">
      <c r="A27" s="6" t="s">
        <v>57</v>
      </c>
      <c r="B27" s="7">
        <f>'18.01.26'!H27</f>
        <v>-54</v>
      </c>
      <c r="C27" s="28"/>
      <c r="D27" s="19">
        <f t="shared" si="7"/>
        <v>-54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-59</v>
      </c>
      <c r="I27" s="12"/>
      <c r="J27" s="9" t="s">
        <v>80</v>
      </c>
      <c r="K27" s="10">
        <v>1.0</v>
      </c>
    </row>
    <row r="28">
      <c r="A28" s="6" t="s">
        <v>58</v>
      </c>
      <c r="B28" s="7">
        <f>'18.01.26'!H28</f>
        <v>-8</v>
      </c>
      <c r="C28" s="28"/>
      <c r="D28" s="19">
        <f t="shared" si="7"/>
        <v>-8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-10</v>
      </c>
      <c r="I28" s="24"/>
      <c r="J28" s="9" t="s">
        <v>100</v>
      </c>
      <c r="K28" s="10">
        <v>2.0</v>
      </c>
    </row>
    <row r="29">
      <c r="A29" s="6" t="s">
        <v>60</v>
      </c>
      <c r="B29" s="7">
        <f>'18.01.26'!H29</f>
        <v>-32</v>
      </c>
      <c r="C29" s="28"/>
      <c r="D29" s="19">
        <f t="shared" si="7"/>
        <v>-32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-36</v>
      </c>
      <c r="I29" s="7"/>
      <c r="J29" s="9" t="s">
        <v>54</v>
      </c>
      <c r="K29" s="10">
        <v>3.0</v>
      </c>
    </row>
    <row r="30">
      <c r="A30" s="6" t="s">
        <v>62</v>
      </c>
      <c r="B30" s="7">
        <f>'18.01.26'!H30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81</v>
      </c>
      <c r="K30" s="10">
        <v>2.0</v>
      </c>
    </row>
    <row r="31">
      <c r="A31" s="29" t="s">
        <v>64</v>
      </c>
      <c r="B31" s="7">
        <f>'18.01.26'!H31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'18.01.26'!H32</f>
        <v>-83</v>
      </c>
      <c r="C32" s="35"/>
      <c r="D32" s="19">
        <f t="shared" si="7"/>
        <v>-83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-90</v>
      </c>
      <c r="I32" s="7"/>
      <c r="J32" s="9" t="s">
        <v>239</v>
      </c>
      <c r="K32" s="10">
        <v>1.0</v>
      </c>
    </row>
    <row r="33">
      <c r="A33" s="6" t="s">
        <v>68</v>
      </c>
      <c r="B33" s="7">
        <f>'18.01.26'!H33</f>
        <v>-9</v>
      </c>
      <c r="C33" s="35"/>
      <c r="D33" s="19">
        <f t="shared" si="7"/>
        <v>-9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-10</v>
      </c>
      <c r="I33" s="7"/>
      <c r="J33" s="9" t="s">
        <v>133</v>
      </c>
      <c r="K33" s="10">
        <v>5.0</v>
      </c>
    </row>
    <row r="34">
      <c r="A34" s="6" t="s">
        <v>70</v>
      </c>
      <c r="B34" s="7">
        <f>'18.01.26'!H34</f>
        <v>-5</v>
      </c>
      <c r="C34" s="35"/>
      <c r="D34" s="19">
        <f t="shared" si="7"/>
        <v>-5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2</v>
      </c>
      <c r="F34" s="33"/>
      <c r="G34" s="34"/>
      <c r="H34" s="8">
        <f t="shared" si="8"/>
        <v>-7</v>
      </c>
      <c r="I34" s="7"/>
      <c r="J34" s="9" t="s">
        <v>59</v>
      </c>
      <c r="K34" s="10">
        <v>3.0</v>
      </c>
    </row>
    <row r="35">
      <c r="A35" s="6" t="s">
        <v>72</v>
      </c>
      <c r="B35" s="7">
        <f>'18.01.26'!H35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61</v>
      </c>
      <c r="K35" s="10">
        <v>4.0</v>
      </c>
    </row>
    <row r="36">
      <c r="A36" s="6" t="s">
        <v>74</v>
      </c>
      <c r="B36" s="7">
        <f>'18.01.26'!H36</f>
        <v>-13</v>
      </c>
      <c r="C36" s="35"/>
      <c r="D36" s="19">
        <f t="shared" si="7"/>
        <v>-13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-14</v>
      </c>
      <c r="I36" s="7"/>
      <c r="J36" s="9" t="s">
        <v>63</v>
      </c>
      <c r="K36" s="10">
        <v>3.0</v>
      </c>
    </row>
    <row r="37">
      <c r="A37" s="6" t="s">
        <v>76</v>
      </c>
      <c r="B37" s="7">
        <f>'18.01.26'!H37</f>
        <v>-25</v>
      </c>
      <c r="C37" s="35"/>
      <c r="D37" s="19">
        <f t="shared" si="7"/>
        <v>-25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-26</v>
      </c>
      <c r="I37" s="7"/>
      <c r="J37" s="9" t="s">
        <v>135</v>
      </c>
      <c r="K37" s="10">
        <v>1.0</v>
      </c>
    </row>
    <row r="38">
      <c r="A38" s="38" t="s">
        <v>78</v>
      </c>
      <c r="B38" s="7">
        <f>'18.01.26'!H38</f>
        <v>-10</v>
      </c>
      <c r="C38" s="35"/>
      <c r="D38" s="19">
        <f t="shared" si="7"/>
        <v>-10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</v>
      </c>
      <c r="F38" s="20"/>
      <c r="G38" s="20"/>
      <c r="H38" s="19">
        <f t="shared" si="9"/>
        <v>-11</v>
      </c>
      <c r="I38" s="7"/>
      <c r="J38" s="9" t="s">
        <v>158</v>
      </c>
      <c r="K38" s="10">
        <v>2.0</v>
      </c>
    </row>
    <row r="39">
      <c r="A39" s="29"/>
      <c r="B39" s="7" t="str">
        <f>'18.01.26'!H39</f>
        <v/>
      </c>
      <c r="C39" s="22"/>
      <c r="D39" s="30"/>
      <c r="E39" s="22"/>
      <c r="F39" s="23"/>
      <c r="G39" s="23"/>
      <c r="H39" s="31"/>
      <c r="I39" s="23"/>
      <c r="J39" s="9" t="s">
        <v>103</v>
      </c>
      <c r="K39" s="10">
        <v>2.0</v>
      </c>
    </row>
    <row r="40">
      <c r="A40" s="6"/>
      <c r="B40" s="7" t="str">
        <f>'18.01.26'!H40</f>
        <v/>
      </c>
      <c r="C40" s="35"/>
      <c r="D40" s="19"/>
      <c r="E40" s="25"/>
      <c r="F40" s="12"/>
      <c r="G40" s="12"/>
      <c r="H40" s="8"/>
      <c r="I40" s="7"/>
      <c r="J40" s="9" t="s">
        <v>73</v>
      </c>
      <c r="K40" s="10">
        <v>3.0</v>
      </c>
    </row>
    <row r="41">
      <c r="A41" s="6"/>
      <c r="B41" s="7" t="str">
        <f>'18.01.26'!H41</f>
        <v/>
      </c>
      <c r="C41" s="35"/>
      <c r="D41" s="19"/>
      <c r="E41" s="25"/>
      <c r="F41" s="33"/>
      <c r="G41" s="34"/>
      <c r="H41" s="8"/>
      <c r="I41" s="7"/>
      <c r="J41" s="9" t="s">
        <v>29</v>
      </c>
      <c r="K41" s="10">
        <v>19.0</v>
      </c>
    </row>
    <row r="42">
      <c r="A42" s="6"/>
      <c r="B42" s="7" t="str">
        <f>'18.01.26'!H42</f>
        <v/>
      </c>
      <c r="C42" s="35"/>
      <c r="D42" s="19"/>
      <c r="E42" s="25"/>
      <c r="F42" s="36"/>
      <c r="G42" s="12"/>
      <c r="H42" s="8"/>
      <c r="I42" s="7"/>
      <c r="J42" s="9" t="s">
        <v>159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77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104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79</v>
      </c>
      <c r="K45" s="10">
        <v>1.0</v>
      </c>
    </row>
    <row r="46">
      <c r="J46" s="9" t="s">
        <v>26</v>
      </c>
      <c r="K46" s="10">
        <v>1.0</v>
      </c>
    </row>
    <row r="47">
      <c r="J47" s="9" t="s">
        <v>44</v>
      </c>
      <c r="K47" s="10">
        <v>1.0</v>
      </c>
    </row>
    <row r="48">
      <c r="J48" s="9" t="s">
        <v>91</v>
      </c>
      <c r="K48" s="10">
        <v>1.0</v>
      </c>
    </row>
    <row r="49">
      <c r="J49" s="9" t="s">
        <v>28</v>
      </c>
      <c r="K49" s="10">
        <v>1.0</v>
      </c>
    </row>
    <row r="50">
      <c r="J50" s="9" t="s">
        <v>101</v>
      </c>
      <c r="K50" s="10">
        <v>1.0</v>
      </c>
    </row>
    <row r="51">
      <c r="J51" s="9" t="s">
        <v>207</v>
      </c>
      <c r="K51" s="10">
        <v>1.0</v>
      </c>
    </row>
    <row r="52">
      <c r="J52" s="9" t="s">
        <v>277</v>
      </c>
      <c r="K52" s="10">
        <v>1.0</v>
      </c>
    </row>
    <row r="53">
      <c r="J53" s="9" t="s">
        <v>112</v>
      </c>
      <c r="K53" s="10">
        <v>2.0</v>
      </c>
    </row>
    <row r="54">
      <c r="J54" s="9" t="s">
        <v>217</v>
      </c>
      <c r="K54" s="10">
        <v>1.0</v>
      </c>
    </row>
    <row r="55">
      <c r="J55" s="9" t="s">
        <v>130</v>
      </c>
      <c r="K55" s="10">
        <v>1.0</v>
      </c>
    </row>
    <row r="56">
      <c r="J56" s="9" t="s">
        <v>177</v>
      </c>
      <c r="K56" s="10">
        <v>1.0</v>
      </c>
    </row>
    <row r="57">
      <c r="J57" s="9" t="s">
        <v>48</v>
      </c>
      <c r="K57" s="10">
        <v>1.0</v>
      </c>
    </row>
  </sheetData>
  <mergeCells count="1">
    <mergeCell ref="A1:I1"/>
  </mergeCells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42.75"/>
  </cols>
  <sheetData>
    <row r="1">
      <c r="A1" s="1" t="s">
        <v>473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46042.0</v>
      </c>
    </row>
    <row r="3">
      <c r="A3" s="6" t="s">
        <v>9</v>
      </c>
      <c r="B3" s="7">
        <f>'19.01.26'!H3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120</v>
      </c>
      <c r="K3" s="10">
        <v>4.0</v>
      </c>
    </row>
    <row r="4">
      <c r="A4" s="6" t="s">
        <v>11</v>
      </c>
      <c r="B4" s="7">
        <f>'19.01.26'!H4</f>
        <v>-32</v>
      </c>
      <c r="C4" s="7"/>
      <c r="D4" s="8">
        <f t="shared" si="1"/>
        <v>-32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-32</v>
      </c>
      <c r="I4" s="7"/>
      <c r="J4" s="9" t="s">
        <v>10</v>
      </c>
      <c r="K4" s="10">
        <v>1.0</v>
      </c>
    </row>
    <row r="5">
      <c r="A5" s="6" t="s">
        <v>13</v>
      </c>
      <c r="B5" s="7">
        <f>'19.01.26'!H5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12</v>
      </c>
      <c r="K5" s="10">
        <v>3.0</v>
      </c>
    </row>
    <row r="6">
      <c r="A6" s="6" t="s">
        <v>16</v>
      </c>
      <c r="B6" s="7">
        <f>'19.01.26'!H6</f>
        <v>-44</v>
      </c>
      <c r="C6" s="7"/>
      <c r="D6" s="8">
        <f t="shared" si="1"/>
        <v>-44</v>
      </c>
      <c r="E6" s="8">
        <f>IFERROR(VLOOKUP("SANGRECITA C/YUCA",J:K,2,FALSE),"0")</f>
        <v>4</v>
      </c>
      <c r="F6" s="12"/>
      <c r="G6" s="12"/>
      <c r="H6" s="8">
        <f t="shared" si="2"/>
        <v>-48</v>
      </c>
      <c r="I6" s="7"/>
      <c r="J6" s="9" t="s">
        <v>14</v>
      </c>
      <c r="K6" s="10">
        <v>2.0</v>
      </c>
    </row>
    <row r="7">
      <c r="A7" s="6" t="s">
        <v>10</v>
      </c>
      <c r="B7" s="7">
        <f>'19.01.26'!H7</f>
        <v>-40.5</v>
      </c>
      <c r="C7" s="7"/>
      <c r="D7" s="8">
        <f t="shared" si="1"/>
        <v>-40.5</v>
      </c>
      <c r="E7" s="8">
        <f>IFERROR(VLOOKUP("HUMITA DOÑA FRESIA C/AJI DE GALLINA", J:K,2, FALSE)/2, 0) + IFERROR(VLOOKUP("AJI DE GALLINA",J:K,2, FALSE), 0)</f>
        <v>1</v>
      </c>
      <c r="F7" s="12"/>
      <c r="G7" s="12"/>
      <c r="H7" s="8">
        <f t="shared" si="2"/>
        <v>-41.5</v>
      </c>
      <c r="I7" s="7"/>
      <c r="J7" s="9" t="s">
        <v>17</v>
      </c>
      <c r="K7" s="10">
        <v>2.0</v>
      </c>
    </row>
    <row r="8">
      <c r="A8" s="6" t="s">
        <v>19</v>
      </c>
      <c r="B8" s="7">
        <f>'19.01.26'!H8</f>
        <v>-15</v>
      </c>
      <c r="C8" s="7"/>
      <c r="D8" s="8">
        <f t="shared" si="1"/>
        <v>-15</v>
      </c>
      <c r="E8" s="8">
        <f>IFERROR(VLOOKUP("MOLLEJITAS GUISADAS",J:K,2,FALSE),"0")+IFERROR(VLOOKUP("PIQUEO DOÑA FRESIA",J:K,2,FALSE),0)</f>
        <v>7</v>
      </c>
      <c r="F8" s="12"/>
      <c r="G8" s="12"/>
      <c r="H8" s="8">
        <f t="shared" si="2"/>
        <v>-22</v>
      </c>
      <c r="I8" s="7"/>
      <c r="J8" s="9" t="s">
        <v>18</v>
      </c>
      <c r="K8" s="10">
        <v>3.0</v>
      </c>
    </row>
    <row r="9">
      <c r="A9" s="6" t="s">
        <v>21</v>
      </c>
      <c r="B9" s="7">
        <f>'19.01.26'!H9</f>
        <v>-23</v>
      </c>
      <c r="C9" s="7"/>
      <c r="D9" s="8">
        <f t="shared" si="1"/>
        <v>-23</v>
      </c>
      <c r="E9" s="8">
        <f>IFERROR(VLOOKUP("1/2 PATITA EN FIAMBRE",J:K,2, FALSE)/2, 0) + IFERROR(VLOOKUP("PATITA EN FIAMBRE",J:K, 2, FALSE), 0)</f>
        <v>5</v>
      </c>
      <c r="F9" s="12"/>
      <c r="G9" s="12"/>
      <c r="H9" s="18">
        <f t="shared" si="2"/>
        <v>-28</v>
      </c>
      <c r="I9" s="12"/>
      <c r="J9" s="9" t="s">
        <v>121</v>
      </c>
      <c r="K9" s="10">
        <v>3.0</v>
      </c>
    </row>
    <row r="10">
      <c r="A10" s="6" t="s">
        <v>23</v>
      </c>
      <c r="B10" s="7">
        <f>'19.01.26'!H10</f>
        <v>-13.5</v>
      </c>
      <c r="C10" s="7"/>
      <c r="D10" s="8">
        <f t="shared" si="1"/>
        <v>-13.5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-15.5</v>
      </c>
      <c r="I10" s="7"/>
      <c r="J10" s="9" t="s">
        <v>22</v>
      </c>
      <c r="K10" s="10">
        <v>3.0</v>
      </c>
    </row>
    <row r="11">
      <c r="A11" s="6" t="s">
        <v>25</v>
      </c>
      <c r="B11" s="7">
        <f>'19.01.26'!H11</f>
        <v>-17</v>
      </c>
      <c r="C11" s="7"/>
      <c r="D11" s="8">
        <f t="shared" si="1"/>
        <v>-17</v>
      </c>
      <c r="E11" s="18">
        <f>IFERROR(VLOOKUP("CARNE DE CERDO ADOBADA",J:K,2,FALSE),0)</f>
        <v>2</v>
      </c>
      <c r="F11" s="12"/>
      <c r="G11" s="12"/>
      <c r="H11" s="8">
        <f t="shared" si="2"/>
        <v>-19</v>
      </c>
      <c r="I11" s="7"/>
      <c r="J11" s="9" t="s">
        <v>24</v>
      </c>
      <c r="K11" s="10">
        <v>6.0</v>
      </c>
    </row>
    <row r="12">
      <c r="A12" s="6" t="s">
        <v>27</v>
      </c>
      <c r="B12" s="7">
        <f>'19.01.26'!H12</f>
        <v>-5</v>
      </c>
      <c r="C12" s="7"/>
      <c r="D12" s="8">
        <f t="shared" si="1"/>
        <v>-5</v>
      </c>
      <c r="E12" s="8">
        <f>IFERROR(VLOOKUP("SANCOCHADO 450g.",J:K,2,FALSE),0)</f>
        <v>0</v>
      </c>
      <c r="F12" s="12"/>
      <c r="G12" s="12"/>
      <c r="H12" s="8">
        <f t="shared" si="2"/>
        <v>-5</v>
      </c>
      <c r="I12" s="7"/>
      <c r="J12" s="9" t="s">
        <v>26</v>
      </c>
      <c r="K12" s="10">
        <v>5.0</v>
      </c>
    </row>
    <row r="13">
      <c r="A13" s="6" t="s">
        <v>29</v>
      </c>
      <c r="B13" s="7">
        <f>'19.01.26'!H13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  <c r="J13" s="9" t="s">
        <v>448</v>
      </c>
      <c r="K13" s="10">
        <v>3.0</v>
      </c>
    </row>
    <row r="14">
      <c r="A14" s="6" t="s">
        <v>31</v>
      </c>
      <c r="B14" s="7">
        <f>'19.01.26'!H14</f>
        <v>-3</v>
      </c>
      <c r="C14" s="7"/>
      <c r="D14" s="19">
        <f t="shared" si="1"/>
        <v>-3</v>
      </c>
      <c r="E14" s="8">
        <f t="shared" si="3"/>
        <v>0</v>
      </c>
      <c r="F14" s="20"/>
      <c r="G14" s="12"/>
      <c r="H14" s="8">
        <f t="shared" si="2"/>
        <v>-3</v>
      </c>
      <c r="I14" s="7"/>
      <c r="J14" s="9" t="s">
        <v>28</v>
      </c>
      <c r="K14" s="10">
        <v>2.0</v>
      </c>
    </row>
    <row r="15">
      <c r="A15" s="21" t="s">
        <v>33</v>
      </c>
      <c r="B15" s="7" t="str">
        <f>'19.01.26'!H15</f>
        <v/>
      </c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1.0</v>
      </c>
    </row>
    <row r="16">
      <c r="A16" s="6" t="s">
        <v>35</v>
      </c>
      <c r="B16" s="7">
        <f>'19.01.26'!H16</f>
        <v>-34</v>
      </c>
      <c r="C16" s="12"/>
      <c r="D16" s="25">
        <f t="shared" ref="D16:D24" si="4">B16+C16</f>
        <v>-34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-36</v>
      </c>
      <c r="I16" s="7"/>
      <c r="J16" s="9" t="s">
        <v>137</v>
      </c>
      <c r="K16" s="10">
        <v>1.0</v>
      </c>
    </row>
    <row r="17">
      <c r="A17" s="6" t="s">
        <v>37</v>
      </c>
      <c r="B17" s="7">
        <f>'19.01.26'!H17</f>
        <v>-22</v>
      </c>
      <c r="C17" s="12"/>
      <c r="D17" s="19">
        <f t="shared" si="4"/>
        <v>-22</v>
      </c>
      <c r="E17" s="25">
        <f>IFERROR(VLOOKUP("AJIACO DE CUY(1/2 CUY) C/ARROZ",J:K,2,FALSE),"0")</f>
        <v>3</v>
      </c>
      <c r="F17" s="20"/>
      <c r="G17" s="12"/>
      <c r="H17" s="8">
        <f t="shared" si="5"/>
        <v>-25</v>
      </c>
      <c r="I17" s="7"/>
      <c r="J17" s="9" t="s">
        <v>111</v>
      </c>
      <c r="K17" s="10">
        <v>3.0</v>
      </c>
    </row>
    <row r="18">
      <c r="A18" s="6" t="s">
        <v>39</v>
      </c>
      <c r="B18" s="7">
        <f>'19.01.26'!H18</f>
        <v>-23</v>
      </c>
      <c r="C18" s="12"/>
      <c r="D18" s="19">
        <f t="shared" si="4"/>
        <v>-23</v>
      </c>
      <c r="E18" s="25">
        <f>IFERROR(VLOOKUP("ALBONDIGA CON ARROZ",J:K,2,FALSE),"0")</f>
        <v>2</v>
      </c>
      <c r="F18" s="20"/>
      <c r="G18" s="12"/>
      <c r="H18" s="8">
        <f t="shared" si="5"/>
        <v>-25</v>
      </c>
      <c r="I18" s="7"/>
      <c r="J18" s="9" t="s">
        <v>138</v>
      </c>
      <c r="K18" s="10">
        <v>1.0</v>
      </c>
    </row>
    <row r="19">
      <c r="A19" s="6" t="s">
        <v>41</v>
      </c>
      <c r="B19" s="7">
        <f>'19.01.26'!H19</f>
        <v>-75</v>
      </c>
      <c r="C19" s="12"/>
      <c r="D19" s="19">
        <f t="shared" si="4"/>
        <v>-75</v>
      </c>
      <c r="E19" s="25">
        <f>IFERROR(VLOOKUP("ARROZ C/PATO DESHUESADO", J:K, 2, FALSE)*2, 0)+IFERROR(VLOOKUP("ARROZ C/PATO",J:K,2,FALSE),"0")</f>
        <v>8</v>
      </c>
      <c r="F19" s="20"/>
      <c r="G19" s="24"/>
      <c r="H19" s="8">
        <f t="shared" si="5"/>
        <v>-83</v>
      </c>
      <c r="I19" s="11"/>
      <c r="J19" s="9" t="s">
        <v>112</v>
      </c>
      <c r="K19" s="10">
        <v>2.0</v>
      </c>
    </row>
    <row r="20">
      <c r="A20" s="6" t="s">
        <v>43</v>
      </c>
      <c r="B20" s="7">
        <f>'19.01.26'!H20</f>
        <v>-173</v>
      </c>
      <c r="C20" s="12"/>
      <c r="D20" s="19">
        <f t="shared" si="4"/>
        <v>-173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16</v>
      </c>
      <c r="F20" s="20"/>
      <c r="G20" s="12"/>
      <c r="H20" s="8">
        <f t="shared" si="5"/>
        <v>-189</v>
      </c>
      <c r="I20" s="7"/>
      <c r="J20" s="9" t="s">
        <v>32</v>
      </c>
      <c r="K20" s="10">
        <v>3.0</v>
      </c>
    </row>
    <row r="21">
      <c r="A21" s="6" t="s">
        <v>26</v>
      </c>
      <c r="B21" s="7" t="str">
        <f>'19.01.26'!H21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142</v>
      </c>
      <c r="K21" s="10">
        <v>1.0</v>
      </c>
    </row>
    <row r="22">
      <c r="A22" s="6" t="s">
        <v>46</v>
      </c>
      <c r="B22" s="7">
        <f>'19.01.26'!H22</f>
        <v>-102</v>
      </c>
      <c r="C22" s="12"/>
      <c r="D22" s="19">
        <f t="shared" si="4"/>
        <v>-102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20"/>
      <c r="G22" s="12"/>
      <c r="H22" s="8">
        <f t="shared" ref="H22:H24" si="6">D22-E22-F22-G22</f>
        <v>-112</v>
      </c>
      <c r="I22" s="7"/>
      <c r="J22" s="9" t="s">
        <v>34</v>
      </c>
      <c r="K22" s="10">
        <v>2.0</v>
      </c>
    </row>
    <row r="23">
      <c r="A23" s="6" t="s">
        <v>49</v>
      </c>
      <c r="B23" s="7">
        <f>'19.01.26'!H23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-11</v>
      </c>
      <c r="I23" s="7"/>
      <c r="J23" s="9" t="s">
        <v>126</v>
      </c>
      <c r="K23" s="10">
        <v>2.0</v>
      </c>
    </row>
    <row r="24">
      <c r="A24" s="6" t="s">
        <v>51</v>
      </c>
      <c r="B24" s="7">
        <f>'19.01.26'!H24</f>
        <v>-31</v>
      </c>
      <c r="C24" s="12"/>
      <c r="D24" s="19">
        <f t="shared" si="4"/>
        <v>-31</v>
      </c>
      <c r="E24" s="25">
        <f>IFERROR(VLOOKUP("CORVINA GUISADA C/E CHOCLO",J:K,2,FALSE),"0")</f>
        <v>2</v>
      </c>
      <c r="F24" s="20"/>
      <c r="G24" s="12"/>
      <c r="H24" s="8">
        <f t="shared" si="6"/>
        <v>-33</v>
      </c>
      <c r="I24" s="7"/>
      <c r="J24" s="9" t="s">
        <v>217</v>
      </c>
      <c r="K24" s="10">
        <v>1.0</v>
      </c>
    </row>
    <row r="25">
      <c r="A25" s="21" t="s">
        <v>53</v>
      </c>
      <c r="B25" s="7" t="str">
        <f>'19.01.26'!H25</f>
        <v/>
      </c>
      <c r="C25" s="22"/>
      <c r="D25" s="22"/>
      <c r="E25" s="22"/>
      <c r="F25" s="22"/>
      <c r="G25" s="23"/>
      <c r="H25" s="23"/>
      <c r="I25" s="23"/>
      <c r="J25" s="9" t="s">
        <v>219</v>
      </c>
      <c r="K25" s="10">
        <v>1.0</v>
      </c>
    </row>
    <row r="26">
      <c r="A26" s="6" t="s">
        <v>55</v>
      </c>
      <c r="B26" s="7">
        <f>'19.01.26'!H26</f>
        <v>-47.5</v>
      </c>
      <c r="C26" s="28"/>
      <c r="D26" s="19">
        <f t="shared" ref="D26:D38" si="7">B26+C26</f>
        <v>-47.5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6.5</v>
      </c>
      <c r="F26" s="12"/>
      <c r="G26" s="12"/>
      <c r="H26" s="8">
        <f t="shared" ref="H26:H35" si="8">D26-E26-F26-G26</f>
        <v>-54</v>
      </c>
      <c r="I26" s="7"/>
      <c r="J26" s="9" t="s">
        <v>177</v>
      </c>
      <c r="K26" s="10">
        <v>1.0</v>
      </c>
    </row>
    <row r="27">
      <c r="A27" s="6" t="s">
        <v>57</v>
      </c>
      <c r="B27" s="7">
        <f>'19.01.26'!H27</f>
        <v>-59</v>
      </c>
      <c r="C27" s="28"/>
      <c r="D27" s="19">
        <f t="shared" si="7"/>
        <v>-59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-64</v>
      </c>
      <c r="I27" s="12"/>
      <c r="J27" s="9" t="s">
        <v>38</v>
      </c>
      <c r="K27" s="10">
        <v>1.0</v>
      </c>
    </row>
    <row r="28">
      <c r="A28" s="6" t="s">
        <v>58</v>
      </c>
      <c r="B28" s="7">
        <f>'19.01.26'!H28</f>
        <v>-10</v>
      </c>
      <c r="C28" s="28"/>
      <c r="D28" s="19">
        <f t="shared" si="7"/>
        <v>-10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24"/>
      <c r="H28" s="18">
        <f t="shared" si="8"/>
        <v>-13</v>
      </c>
      <c r="I28" s="24"/>
      <c r="J28" s="9" t="s">
        <v>40</v>
      </c>
      <c r="K28" s="10">
        <v>4.0</v>
      </c>
    </row>
    <row r="29">
      <c r="A29" s="6" t="s">
        <v>60</v>
      </c>
      <c r="B29" s="7">
        <f>'19.01.26'!H29</f>
        <v>-36</v>
      </c>
      <c r="C29" s="28"/>
      <c r="D29" s="19">
        <f t="shared" si="7"/>
        <v>-36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-44</v>
      </c>
      <c r="I29" s="7"/>
      <c r="J29" s="9" t="s">
        <v>80</v>
      </c>
      <c r="K29" s="10">
        <v>2.0</v>
      </c>
    </row>
    <row r="30">
      <c r="A30" s="6" t="s">
        <v>62</v>
      </c>
      <c r="B30" s="7">
        <f>'19.01.26'!H30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101</v>
      </c>
      <c r="K30" s="10">
        <v>1.0</v>
      </c>
    </row>
    <row r="31">
      <c r="A31" s="29" t="s">
        <v>64</v>
      </c>
      <c r="B31" s="7">
        <f>'19.01.26'!H31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147</v>
      </c>
      <c r="K31" s="10">
        <v>1.0</v>
      </c>
    </row>
    <row r="32">
      <c r="A32" s="6" t="s">
        <v>66</v>
      </c>
      <c r="B32" s="7">
        <f>'19.01.26'!H32</f>
        <v>-90</v>
      </c>
      <c r="C32" s="35"/>
      <c r="D32" s="19">
        <f t="shared" si="7"/>
        <v>-90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5</v>
      </c>
      <c r="F32" s="12"/>
      <c r="G32" s="12"/>
      <c r="H32" s="8">
        <f t="shared" si="8"/>
        <v>-95</v>
      </c>
      <c r="I32" s="7"/>
      <c r="J32" s="9" t="s">
        <v>52</v>
      </c>
      <c r="K32" s="10">
        <v>2.0</v>
      </c>
    </row>
    <row r="33">
      <c r="A33" s="6" t="s">
        <v>68</v>
      </c>
      <c r="B33" s="7">
        <f>'19.01.26'!H33</f>
        <v>-10</v>
      </c>
      <c r="C33" s="35"/>
      <c r="D33" s="19">
        <f t="shared" si="7"/>
        <v>-10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-11</v>
      </c>
      <c r="I33" s="7"/>
      <c r="J33" s="9" t="s">
        <v>202</v>
      </c>
      <c r="K33" s="10">
        <v>2.0</v>
      </c>
    </row>
    <row r="34">
      <c r="A34" s="6" t="s">
        <v>70</v>
      </c>
      <c r="B34" s="7">
        <f>'19.01.26'!H34</f>
        <v>-7</v>
      </c>
      <c r="C34" s="35"/>
      <c r="D34" s="19">
        <f t="shared" si="7"/>
        <v>-7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3</v>
      </c>
      <c r="F34" s="33"/>
      <c r="G34" s="34"/>
      <c r="H34" s="8">
        <f t="shared" si="8"/>
        <v>-10</v>
      </c>
      <c r="I34" s="7"/>
      <c r="J34" s="9" t="s">
        <v>54</v>
      </c>
      <c r="K34" s="10">
        <v>2.0</v>
      </c>
    </row>
    <row r="35">
      <c r="A35" s="6" t="s">
        <v>72</v>
      </c>
      <c r="B35" s="7">
        <f>'19.01.26'!H35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56</v>
      </c>
      <c r="K35" s="10">
        <v>7.0</v>
      </c>
    </row>
    <row r="36">
      <c r="A36" s="6" t="s">
        <v>74</v>
      </c>
      <c r="B36" s="7">
        <f>'19.01.26'!H36</f>
        <v>-14</v>
      </c>
      <c r="C36" s="35"/>
      <c r="D36" s="19">
        <f t="shared" si="7"/>
        <v>-14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-16</v>
      </c>
      <c r="I36" s="7"/>
      <c r="J36" s="9" t="s">
        <v>20</v>
      </c>
      <c r="K36" s="10">
        <v>1.0</v>
      </c>
    </row>
    <row r="37">
      <c r="A37" s="6" t="s">
        <v>76</v>
      </c>
      <c r="B37" s="7">
        <f>'19.01.26'!H37</f>
        <v>-26</v>
      </c>
      <c r="C37" s="35"/>
      <c r="D37" s="19">
        <f t="shared" si="7"/>
        <v>-26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7" s="20"/>
      <c r="G37" s="20"/>
      <c r="H37" s="19">
        <f t="shared" si="9"/>
        <v>-28</v>
      </c>
      <c r="I37" s="7"/>
      <c r="J37" s="9" t="s">
        <v>133</v>
      </c>
      <c r="K37" s="10">
        <v>5.0</v>
      </c>
    </row>
    <row r="38">
      <c r="A38" s="38" t="s">
        <v>78</v>
      </c>
      <c r="B38" s="7">
        <f>'19.01.26'!H38</f>
        <v>-11</v>
      </c>
      <c r="C38" s="35"/>
      <c r="D38" s="19">
        <f t="shared" si="7"/>
        <v>-11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1.5</v>
      </c>
      <c r="F38" s="20"/>
      <c r="G38" s="20"/>
      <c r="H38" s="19">
        <f t="shared" si="9"/>
        <v>-13</v>
      </c>
      <c r="I38" s="7"/>
      <c r="J38" s="9" t="s">
        <v>59</v>
      </c>
      <c r="K38" s="10">
        <v>3.0</v>
      </c>
    </row>
    <row r="39">
      <c r="A39" s="29"/>
      <c r="B39" s="7" t="str">
        <f>'19.01.26'!H39</f>
        <v/>
      </c>
      <c r="C39" s="22"/>
      <c r="D39" s="30"/>
      <c r="E39" s="22"/>
      <c r="F39" s="23"/>
      <c r="G39" s="23"/>
      <c r="H39" s="31"/>
      <c r="I39" s="23"/>
      <c r="J39" s="9" t="s">
        <v>61</v>
      </c>
      <c r="K39" s="10">
        <v>10.0</v>
      </c>
    </row>
    <row r="40">
      <c r="A40" s="6"/>
      <c r="B40" s="7" t="str">
        <f>'19.01.26'!H40</f>
        <v/>
      </c>
      <c r="C40" s="35"/>
      <c r="D40" s="19"/>
      <c r="E40" s="25"/>
      <c r="F40" s="12"/>
      <c r="G40" s="12"/>
      <c r="H40" s="8"/>
      <c r="I40" s="7"/>
      <c r="J40" s="9" t="s">
        <v>280</v>
      </c>
      <c r="K40" s="10">
        <v>1.0</v>
      </c>
    </row>
    <row r="41">
      <c r="A41" s="6"/>
      <c r="B41" s="7" t="str">
        <f>'19.01.26'!H41</f>
        <v/>
      </c>
      <c r="C41" s="35"/>
      <c r="D41" s="19"/>
      <c r="E41" s="25"/>
      <c r="F41" s="33"/>
      <c r="G41" s="34"/>
      <c r="H41" s="8"/>
      <c r="I41" s="7"/>
      <c r="J41" s="9" t="s">
        <v>71</v>
      </c>
      <c r="K41" s="10">
        <v>2.0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73</v>
      </c>
      <c r="K42" s="10">
        <v>4.0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79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91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85</v>
      </c>
      <c r="K45" s="10">
        <v>2.0</v>
      </c>
    </row>
    <row r="46">
      <c r="J46" s="9" t="s">
        <v>180</v>
      </c>
      <c r="K46" s="10">
        <v>1.0</v>
      </c>
    </row>
    <row r="47">
      <c r="J47" s="9" t="s">
        <v>103</v>
      </c>
      <c r="K47" s="10">
        <v>1.0</v>
      </c>
    </row>
  </sheetData>
  <mergeCells count="1">
    <mergeCell ref="A1:I1"/>
  </mergeCells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0.5"/>
  </cols>
  <sheetData>
    <row r="1">
      <c r="A1" s="1" t="s">
        <v>474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46043.0</v>
      </c>
    </row>
    <row r="3">
      <c r="A3" s="6" t="s">
        <v>9</v>
      </c>
      <c r="B3" s="7">
        <f>'20.01.26'!H3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'20.01.26'!H4</f>
        <v>-32</v>
      </c>
      <c r="C4" s="7"/>
      <c r="D4" s="8">
        <f t="shared" si="1"/>
        <v>-32</v>
      </c>
      <c r="E4" s="8">
        <f>IFERROR(VLOOKUP("HUMITA DOÑA FRESIA C/AJI DE GALLINA",J:K,2,FALSE),"0")</f>
        <v>5</v>
      </c>
      <c r="F4" s="12"/>
      <c r="G4" s="12"/>
      <c r="H4" s="8">
        <f t="shared" si="2"/>
        <v>-37</v>
      </c>
      <c r="I4" s="7"/>
      <c r="J4" s="9" t="s">
        <v>12</v>
      </c>
      <c r="K4" s="10">
        <v>2.0</v>
      </c>
    </row>
    <row r="5">
      <c r="A5" s="6" t="s">
        <v>13</v>
      </c>
      <c r="B5" s="7">
        <f>'20.01.26'!H5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85</v>
      </c>
      <c r="K5" s="10">
        <v>3.0</v>
      </c>
    </row>
    <row r="6">
      <c r="A6" s="6" t="s">
        <v>16</v>
      </c>
      <c r="B6" s="7">
        <f>'20.01.26'!H6</f>
        <v>-48</v>
      </c>
      <c r="C6" s="7"/>
      <c r="D6" s="8">
        <f t="shared" si="1"/>
        <v>-48</v>
      </c>
      <c r="E6" s="8">
        <f>IFERROR(VLOOKUP("SANGRECITA C/YUCA",J:K,2,FALSE),"0")</f>
        <v>4</v>
      </c>
      <c r="F6" s="12"/>
      <c r="G6" s="12"/>
      <c r="H6" s="8">
        <f t="shared" si="2"/>
        <v>-52</v>
      </c>
      <c r="I6" s="7"/>
      <c r="J6" s="9" t="s">
        <v>17</v>
      </c>
      <c r="K6" s="10">
        <v>1.0</v>
      </c>
    </row>
    <row r="7">
      <c r="A7" s="6" t="s">
        <v>10</v>
      </c>
      <c r="B7" s="7">
        <f>'20.01.26'!H7</f>
        <v>-41.5</v>
      </c>
      <c r="C7" s="7"/>
      <c r="D7" s="8">
        <f t="shared" si="1"/>
        <v>-41.5</v>
      </c>
      <c r="E7" s="8">
        <f>IFERROR(VLOOKUP("HUMITA DOÑA FRESIA C/AJI DE GALLINA", J:K,2, FALSE)/2, 0) + IFERROR(VLOOKUP("AJI DE GALLINA",J:K,2, FALSE), 0)</f>
        <v>2.5</v>
      </c>
      <c r="F7" s="12"/>
      <c r="G7" s="12"/>
      <c r="H7" s="8">
        <f t="shared" si="2"/>
        <v>-44</v>
      </c>
      <c r="I7" s="7"/>
      <c r="J7" s="9" t="s">
        <v>18</v>
      </c>
      <c r="K7" s="10">
        <v>3.0</v>
      </c>
    </row>
    <row r="8">
      <c r="A8" s="6" t="s">
        <v>19</v>
      </c>
      <c r="B8" s="7">
        <f>'20.01.26'!H8</f>
        <v>-22</v>
      </c>
      <c r="C8" s="7"/>
      <c r="D8" s="8">
        <f t="shared" si="1"/>
        <v>-22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-23</v>
      </c>
      <c r="I8" s="7"/>
      <c r="J8" s="9" t="s">
        <v>20</v>
      </c>
      <c r="K8" s="10">
        <v>4.0</v>
      </c>
    </row>
    <row r="9">
      <c r="A9" s="6" t="s">
        <v>21</v>
      </c>
      <c r="B9" s="7">
        <f>'20.01.26'!H9</f>
        <v>-28</v>
      </c>
      <c r="C9" s="7"/>
      <c r="D9" s="8">
        <f t="shared" si="1"/>
        <v>-28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-28</v>
      </c>
      <c r="I9" s="12"/>
      <c r="J9" s="9" t="s">
        <v>24</v>
      </c>
      <c r="K9" s="10">
        <v>6.0</v>
      </c>
    </row>
    <row r="10">
      <c r="A10" s="6" t="s">
        <v>23</v>
      </c>
      <c r="B10" s="7">
        <f>'20.01.26'!H10</f>
        <v>-15.5</v>
      </c>
      <c r="C10" s="7"/>
      <c r="D10" s="8">
        <f t="shared" si="1"/>
        <v>-15.5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-16.5</v>
      </c>
      <c r="I10" s="7"/>
      <c r="J10" s="9" t="s">
        <v>26</v>
      </c>
      <c r="K10" s="10">
        <v>2.0</v>
      </c>
    </row>
    <row r="11">
      <c r="A11" s="6" t="s">
        <v>25</v>
      </c>
      <c r="B11" s="7">
        <f>'20.01.26'!H11</f>
        <v>-19</v>
      </c>
      <c r="C11" s="7"/>
      <c r="D11" s="8">
        <f t="shared" si="1"/>
        <v>-19</v>
      </c>
      <c r="E11" s="18">
        <f>IFERROR(VLOOKUP("CARNE DE CERDO ADOBADA",J:K,2,FALSE),0)</f>
        <v>0</v>
      </c>
      <c r="F11" s="12"/>
      <c r="G11" s="12"/>
      <c r="H11" s="8">
        <f t="shared" si="2"/>
        <v>-19</v>
      </c>
      <c r="I11" s="7"/>
      <c r="J11" s="9" t="s">
        <v>448</v>
      </c>
      <c r="K11" s="10">
        <v>2.0</v>
      </c>
    </row>
    <row r="12">
      <c r="A12" s="6" t="s">
        <v>27</v>
      </c>
      <c r="B12" s="7">
        <f>'20.01.26'!H12</f>
        <v>-5</v>
      </c>
      <c r="C12" s="7"/>
      <c r="D12" s="8">
        <f t="shared" si="1"/>
        <v>-5</v>
      </c>
      <c r="E12" s="8">
        <f>IFERROR(VLOOKUP("SANCOCHADO 450g.",J:K,2,FALSE),0)</f>
        <v>3</v>
      </c>
      <c r="F12" s="12"/>
      <c r="G12" s="12"/>
      <c r="H12" s="8">
        <f t="shared" si="2"/>
        <v>-8</v>
      </c>
      <c r="I12" s="7"/>
      <c r="J12" s="9" t="s">
        <v>137</v>
      </c>
      <c r="K12" s="10">
        <v>2.0</v>
      </c>
    </row>
    <row r="13">
      <c r="A13" s="6" t="s">
        <v>29</v>
      </c>
      <c r="B13" s="7">
        <f>'20.01.26'!H13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  <c r="J13" s="9" t="s">
        <v>32</v>
      </c>
      <c r="K13" s="10">
        <v>1.0</v>
      </c>
    </row>
    <row r="14">
      <c r="A14" s="6" t="s">
        <v>31</v>
      </c>
      <c r="B14" s="7">
        <f>'20.01.26'!H14</f>
        <v>-3</v>
      </c>
      <c r="C14" s="7"/>
      <c r="D14" s="19">
        <f t="shared" si="1"/>
        <v>-3</v>
      </c>
      <c r="E14" s="8">
        <f t="shared" si="3"/>
        <v>0</v>
      </c>
      <c r="F14" s="20"/>
      <c r="G14" s="12"/>
      <c r="H14" s="8">
        <f t="shared" si="2"/>
        <v>-3</v>
      </c>
      <c r="I14" s="7"/>
      <c r="J14" s="9" t="s">
        <v>92</v>
      </c>
      <c r="K14" s="10">
        <v>1.0</v>
      </c>
    </row>
    <row r="15">
      <c r="A15" s="21" t="s">
        <v>33</v>
      </c>
      <c r="B15" s="7" t="str">
        <f>'20.01.26'!H15</f>
        <v/>
      </c>
      <c r="C15" s="22"/>
      <c r="D15" s="22"/>
      <c r="E15" s="22"/>
      <c r="F15" s="22"/>
      <c r="G15" s="23"/>
      <c r="H15" s="23"/>
      <c r="I15" s="23"/>
      <c r="J15" s="9" t="s">
        <v>113</v>
      </c>
      <c r="K15" s="10">
        <v>1.0</v>
      </c>
    </row>
    <row r="16">
      <c r="A16" s="6" t="s">
        <v>35</v>
      </c>
      <c r="B16" s="7">
        <f>'20.01.26'!H16</f>
        <v>-36</v>
      </c>
      <c r="C16" s="12"/>
      <c r="D16" s="25">
        <f t="shared" ref="D16:D24" si="4">B16+C16</f>
        <v>-36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-41</v>
      </c>
      <c r="I16" s="7"/>
      <c r="J16" s="9" t="s">
        <v>179</v>
      </c>
      <c r="K16" s="10">
        <v>5.0</v>
      </c>
    </row>
    <row r="17">
      <c r="A17" s="6" t="s">
        <v>37</v>
      </c>
      <c r="B17" s="7">
        <f>'20.01.26'!H17</f>
        <v>-25</v>
      </c>
      <c r="C17" s="12"/>
      <c r="D17" s="19">
        <f t="shared" si="4"/>
        <v>-25</v>
      </c>
      <c r="E17" s="25">
        <f>IFERROR(VLOOKUP("AJIACO DE CUY(1/2 CUY) C/ARROZ",J:K,2,FALSE),"0")</f>
        <v>2</v>
      </c>
      <c r="F17" s="20"/>
      <c r="G17" s="12"/>
      <c r="H17" s="8">
        <f t="shared" si="5"/>
        <v>-27</v>
      </c>
      <c r="I17" s="7"/>
      <c r="J17" s="9" t="s">
        <v>81</v>
      </c>
      <c r="K17" s="10">
        <v>1.0</v>
      </c>
    </row>
    <row r="18">
      <c r="A18" s="6" t="s">
        <v>39</v>
      </c>
      <c r="B18" s="7">
        <f>'20.01.26'!H18</f>
        <v>-25</v>
      </c>
      <c r="C18" s="12"/>
      <c r="D18" s="19">
        <f t="shared" si="4"/>
        <v>-25</v>
      </c>
      <c r="E18" s="25">
        <f>IFERROR(VLOOKUP("ALBONDIGA CON ARROZ",J:K,2,FALSE),"0")</f>
        <v>3</v>
      </c>
      <c r="F18" s="20"/>
      <c r="G18" s="12"/>
      <c r="H18" s="8">
        <f t="shared" si="5"/>
        <v>-28</v>
      </c>
      <c r="I18" s="7"/>
      <c r="J18" s="9" t="s">
        <v>61</v>
      </c>
      <c r="K18" s="10">
        <v>2.0</v>
      </c>
    </row>
    <row r="19">
      <c r="A19" s="6" t="s">
        <v>41</v>
      </c>
      <c r="B19" s="7">
        <f>'20.01.26'!H19</f>
        <v>-83</v>
      </c>
      <c r="C19" s="12"/>
      <c r="D19" s="19">
        <f t="shared" si="4"/>
        <v>-83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-90</v>
      </c>
      <c r="I19" s="11"/>
      <c r="J19" s="9" t="s">
        <v>133</v>
      </c>
      <c r="K19" s="10">
        <v>3.0</v>
      </c>
    </row>
    <row r="20">
      <c r="A20" s="6" t="s">
        <v>43</v>
      </c>
      <c r="B20" s="7">
        <f>'20.01.26'!H20</f>
        <v>-189</v>
      </c>
      <c r="C20" s="12"/>
      <c r="D20" s="19">
        <f t="shared" si="4"/>
        <v>-189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10</v>
      </c>
      <c r="F20" s="20"/>
      <c r="G20" s="12"/>
      <c r="H20" s="8">
        <f t="shared" si="5"/>
        <v>-199</v>
      </c>
      <c r="I20" s="7"/>
      <c r="J20" s="9" t="s">
        <v>63</v>
      </c>
      <c r="K20" s="10">
        <v>7.0</v>
      </c>
    </row>
    <row r="21">
      <c r="A21" s="6" t="s">
        <v>26</v>
      </c>
      <c r="B21" s="7" t="str">
        <f>'20.01.26'!H21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445</v>
      </c>
      <c r="K21" s="10">
        <v>1.0</v>
      </c>
    </row>
    <row r="22">
      <c r="A22" s="6" t="s">
        <v>46</v>
      </c>
      <c r="B22" s="7">
        <f>'20.01.26'!H22</f>
        <v>-112</v>
      </c>
      <c r="C22" s="12"/>
      <c r="D22" s="19">
        <f t="shared" si="4"/>
        <v>-112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-130</v>
      </c>
      <c r="I22" s="7"/>
      <c r="J22" s="9" t="s">
        <v>73</v>
      </c>
      <c r="K22" s="10">
        <v>4.0</v>
      </c>
    </row>
    <row r="23">
      <c r="A23" s="6" t="s">
        <v>49</v>
      </c>
      <c r="B23" s="7">
        <f>'20.01.26'!H23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-11</v>
      </c>
      <c r="I23" s="7"/>
      <c r="J23" s="9" t="s">
        <v>104</v>
      </c>
      <c r="K23" s="10">
        <v>1.0</v>
      </c>
    </row>
    <row r="24">
      <c r="A24" s="6" t="s">
        <v>51</v>
      </c>
      <c r="B24" s="7">
        <f>'20.01.26'!H24</f>
        <v>-33</v>
      </c>
      <c r="C24" s="12"/>
      <c r="D24" s="19">
        <f t="shared" si="4"/>
        <v>-33</v>
      </c>
      <c r="E24" s="25" t="str">
        <f>IFERROR(VLOOKUP("CORVINA GUISADA C/E CHOCLO",J:K,2,FALSE),"0")</f>
        <v>0</v>
      </c>
      <c r="F24" s="20"/>
      <c r="G24" s="12"/>
      <c r="H24" s="8">
        <f t="shared" si="6"/>
        <v>-33</v>
      </c>
      <c r="I24" s="7"/>
      <c r="J24" s="9" t="s">
        <v>107</v>
      </c>
      <c r="K24" s="10">
        <v>1.0</v>
      </c>
    </row>
    <row r="25">
      <c r="A25" s="21" t="s">
        <v>53</v>
      </c>
      <c r="B25" s="7" t="str">
        <f>'20.01.26'!H25</f>
        <v/>
      </c>
      <c r="C25" s="22"/>
      <c r="D25" s="22"/>
      <c r="E25" s="22"/>
      <c r="F25" s="22"/>
      <c r="G25" s="23"/>
      <c r="H25" s="23"/>
      <c r="I25" s="23"/>
      <c r="J25" s="9" t="s">
        <v>45</v>
      </c>
      <c r="K25" s="10">
        <v>2.0</v>
      </c>
    </row>
    <row r="26">
      <c r="A26" s="6" t="s">
        <v>55</v>
      </c>
      <c r="B26" s="7">
        <f>'20.01.26'!H26</f>
        <v>-54</v>
      </c>
      <c r="C26" s="28"/>
      <c r="D26" s="19">
        <f t="shared" ref="D26:D38" si="7">B26+C26</f>
        <v>-54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12"/>
      <c r="G26" s="12"/>
      <c r="H26" s="8">
        <f t="shared" ref="H26:H35" si="8">D26-E26-F26-G26</f>
        <v>-55</v>
      </c>
      <c r="I26" s="7"/>
      <c r="J26" s="9" t="s">
        <v>112</v>
      </c>
      <c r="K26" s="10">
        <v>1.0</v>
      </c>
    </row>
    <row r="27">
      <c r="A27" s="6" t="s">
        <v>57</v>
      </c>
      <c r="B27" s="7">
        <f>'20.01.26'!H27</f>
        <v>-64</v>
      </c>
      <c r="C27" s="28"/>
      <c r="D27" s="19">
        <f t="shared" si="7"/>
        <v>-64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24"/>
      <c r="H27" s="18">
        <f t="shared" si="8"/>
        <v>-66</v>
      </c>
      <c r="I27" s="12"/>
      <c r="J27" s="9" t="s">
        <v>44</v>
      </c>
      <c r="K27" s="10">
        <v>1.0</v>
      </c>
    </row>
    <row r="28">
      <c r="A28" s="6" t="s">
        <v>58</v>
      </c>
      <c r="B28" s="7">
        <f>'20.01.26'!H28</f>
        <v>-13</v>
      </c>
      <c r="C28" s="28"/>
      <c r="D28" s="19">
        <f t="shared" si="7"/>
        <v>-13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-14</v>
      </c>
      <c r="I28" s="24"/>
      <c r="J28" s="9" t="s">
        <v>56</v>
      </c>
      <c r="K28" s="10">
        <v>1.0</v>
      </c>
    </row>
    <row r="29">
      <c r="A29" s="6" t="s">
        <v>60</v>
      </c>
      <c r="B29" s="7">
        <f>'20.01.26'!H29</f>
        <v>-44</v>
      </c>
      <c r="C29" s="28"/>
      <c r="D29" s="19">
        <f t="shared" si="7"/>
        <v>-44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-44</v>
      </c>
      <c r="I29" s="7"/>
      <c r="J29" s="9" t="s">
        <v>150</v>
      </c>
      <c r="K29" s="10">
        <v>3.0</v>
      </c>
    </row>
    <row r="30">
      <c r="A30" s="6" t="s">
        <v>62</v>
      </c>
      <c r="B30" s="7">
        <f>'20.01.26'!H30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108</v>
      </c>
      <c r="K30" s="10">
        <v>1.0</v>
      </c>
    </row>
    <row r="31">
      <c r="A31" s="29" t="s">
        <v>64</v>
      </c>
      <c r="B31" s="7">
        <f>'20.01.26'!H31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142</v>
      </c>
      <c r="K31" s="10">
        <v>1.0</v>
      </c>
    </row>
    <row r="32">
      <c r="A32" s="6" t="s">
        <v>66</v>
      </c>
      <c r="B32" s="7">
        <f>'20.01.26'!H32</f>
        <v>-95</v>
      </c>
      <c r="C32" s="35"/>
      <c r="D32" s="19">
        <f t="shared" si="7"/>
        <v>-95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</v>
      </c>
      <c r="F32" s="12"/>
      <c r="G32" s="12"/>
      <c r="H32" s="8">
        <f t="shared" si="8"/>
        <v>-99</v>
      </c>
      <c r="I32" s="7"/>
      <c r="J32" s="9" t="s">
        <v>217</v>
      </c>
      <c r="K32" s="10">
        <v>1.0</v>
      </c>
    </row>
    <row r="33">
      <c r="A33" s="6" t="s">
        <v>68</v>
      </c>
      <c r="B33" s="7">
        <f>'20.01.26'!H33</f>
        <v>-11</v>
      </c>
      <c r="C33" s="35"/>
      <c r="D33" s="19">
        <f t="shared" si="7"/>
        <v>-11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-11</v>
      </c>
      <c r="I33" s="7"/>
      <c r="J33" s="9" t="s">
        <v>157</v>
      </c>
      <c r="K33" s="10">
        <v>1.0</v>
      </c>
    </row>
    <row r="34">
      <c r="A34" s="6" t="s">
        <v>70</v>
      </c>
      <c r="B34" s="7">
        <f>'20.01.26'!H34</f>
        <v>-10</v>
      </c>
      <c r="C34" s="35"/>
      <c r="D34" s="19">
        <f t="shared" si="7"/>
        <v>-10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-10</v>
      </c>
      <c r="I34" s="7"/>
      <c r="J34" s="9" t="s">
        <v>104</v>
      </c>
      <c r="K34" s="10">
        <v>1.0</v>
      </c>
    </row>
    <row r="35">
      <c r="A35" s="6" t="s">
        <v>72</v>
      </c>
      <c r="B35" s="7">
        <f>'20.01.26'!H35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'20.01.26'!H36</f>
        <v>-16</v>
      </c>
      <c r="C36" s="35"/>
      <c r="D36" s="19">
        <f t="shared" si="7"/>
        <v>-16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6" s="20"/>
      <c r="G36" s="20"/>
      <c r="H36" s="19">
        <f t="shared" ref="H36:H38" si="9">D36-$E$36-F36-G36</f>
        <v>-17</v>
      </c>
      <c r="I36" s="7"/>
    </row>
    <row r="37">
      <c r="A37" s="6" t="s">
        <v>76</v>
      </c>
      <c r="B37" s="7">
        <f>'20.01.26'!H37</f>
        <v>-28</v>
      </c>
      <c r="C37" s="35"/>
      <c r="D37" s="19">
        <f t="shared" si="7"/>
        <v>-28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37" s="20"/>
      <c r="G37" s="20"/>
      <c r="H37" s="19">
        <f t="shared" si="9"/>
        <v>-29</v>
      </c>
      <c r="I37" s="7"/>
    </row>
    <row r="38">
      <c r="A38" s="38" t="s">
        <v>78</v>
      </c>
      <c r="B38" s="7">
        <f>'20.01.26'!H38</f>
        <v>-13</v>
      </c>
      <c r="C38" s="35"/>
      <c r="D38" s="19">
        <f t="shared" si="7"/>
        <v>-13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2</v>
      </c>
      <c r="F38" s="20"/>
      <c r="G38" s="20"/>
      <c r="H38" s="19">
        <f t="shared" si="9"/>
        <v>-14</v>
      </c>
      <c r="I38" s="7"/>
    </row>
    <row r="39">
      <c r="A39" s="29"/>
      <c r="B39" s="7" t="str">
        <f>'20.01.26'!H39</f>
        <v/>
      </c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'20.01.26'!H40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'20.01.26'!H41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'20.01.26'!H42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5.5"/>
  </cols>
  <sheetData>
    <row r="1">
      <c r="A1" s="1" t="s">
        <v>475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46044.0</v>
      </c>
    </row>
    <row r="3">
      <c r="A3" s="6" t="s">
        <v>9</v>
      </c>
      <c r="B3" s="7">
        <f>'21.01.26'!H3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'21.01.26'!H4</f>
        <v>-37</v>
      </c>
      <c r="C4" s="7"/>
      <c r="D4" s="8">
        <f t="shared" si="1"/>
        <v>-37</v>
      </c>
      <c r="E4" s="8">
        <f>IFERROR(VLOOKUP("HUMITA DOÑA FRESIA C/AJI DE GALLINA",J:K,2,FALSE),"0")</f>
        <v>2</v>
      </c>
      <c r="F4" s="12"/>
      <c r="G4" s="12"/>
      <c r="H4" s="8">
        <f t="shared" si="2"/>
        <v>-39</v>
      </c>
      <c r="I4" s="7"/>
      <c r="J4" s="9" t="s">
        <v>10</v>
      </c>
      <c r="K4" s="10">
        <v>1.0</v>
      </c>
    </row>
    <row r="5">
      <c r="A5" s="6" t="s">
        <v>13</v>
      </c>
      <c r="B5" s="7">
        <f>'21.01.26'!H5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18</v>
      </c>
      <c r="K5" s="10">
        <v>2.0</v>
      </c>
    </row>
    <row r="6">
      <c r="A6" s="6" t="s">
        <v>16</v>
      </c>
      <c r="B6" s="7">
        <f>'21.01.26'!H6</f>
        <v>-52</v>
      </c>
      <c r="C6" s="7"/>
      <c r="D6" s="8">
        <f t="shared" si="1"/>
        <v>-52</v>
      </c>
      <c r="E6" s="8">
        <f>IFERROR(VLOOKUP("SANGRECITA C/YUCA",J:K,2,FALSE),"0")</f>
        <v>3</v>
      </c>
      <c r="F6" s="12"/>
      <c r="G6" s="12"/>
      <c r="H6" s="8">
        <f t="shared" si="2"/>
        <v>-55</v>
      </c>
      <c r="I6" s="7"/>
      <c r="J6" s="9" t="s">
        <v>22</v>
      </c>
      <c r="K6" s="10">
        <v>3.0</v>
      </c>
    </row>
    <row r="7">
      <c r="A7" s="6" t="s">
        <v>10</v>
      </c>
      <c r="B7" s="7">
        <f>'21.01.26'!H7</f>
        <v>-44</v>
      </c>
      <c r="C7" s="7"/>
      <c r="D7" s="8">
        <f t="shared" si="1"/>
        <v>-44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-46</v>
      </c>
      <c r="I7" s="7"/>
      <c r="J7" s="9" t="s">
        <v>24</v>
      </c>
      <c r="K7" s="10">
        <v>4.0</v>
      </c>
    </row>
    <row r="8">
      <c r="A8" s="6" t="s">
        <v>19</v>
      </c>
      <c r="B8" s="7">
        <f>'21.01.26'!H8</f>
        <v>-23</v>
      </c>
      <c r="C8" s="7"/>
      <c r="D8" s="8">
        <f t="shared" si="1"/>
        <v>-23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-24</v>
      </c>
      <c r="I8" s="7"/>
      <c r="J8" s="9" t="s">
        <v>26</v>
      </c>
      <c r="K8" s="10">
        <v>13.0</v>
      </c>
    </row>
    <row r="9">
      <c r="A9" s="6" t="s">
        <v>21</v>
      </c>
      <c r="B9" s="7">
        <f>'21.01.26'!H9</f>
        <v>-28</v>
      </c>
      <c r="C9" s="7"/>
      <c r="D9" s="8">
        <f t="shared" si="1"/>
        <v>-28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-32</v>
      </c>
      <c r="I9" s="12"/>
      <c r="J9" s="9" t="s">
        <v>137</v>
      </c>
      <c r="K9" s="10">
        <v>1.0</v>
      </c>
    </row>
    <row r="10">
      <c r="A10" s="6" t="s">
        <v>23</v>
      </c>
      <c r="B10" s="7">
        <f>'21.01.26'!H10</f>
        <v>-16.5</v>
      </c>
      <c r="C10" s="7"/>
      <c r="D10" s="8">
        <f t="shared" si="1"/>
        <v>-16.5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-16.5</v>
      </c>
      <c r="I10" s="7"/>
      <c r="J10" s="9" t="s">
        <v>89</v>
      </c>
      <c r="K10" s="10">
        <v>2.0</v>
      </c>
    </row>
    <row r="11">
      <c r="A11" s="6" t="s">
        <v>25</v>
      </c>
      <c r="B11" s="7">
        <f>'21.01.26'!H11</f>
        <v>-19</v>
      </c>
      <c r="C11" s="7"/>
      <c r="D11" s="8">
        <f t="shared" si="1"/>
        <v>-19</v>
      </c>
      <c r="E11" s="18">
        <f>IFERROR(VLOOKUP("CARNE DE CERDO ADOBADA",J:K,2,FALSE),0)</f>
        <v>1</v>
      </c>
      <c r="F11" s="12"/>
      <c r="G11" s="12"/>
      <c r="H11" s="8">
        <f t="shared" si="2"/>
        <v>-20</v>
      </c>
      <c r="I11" s="7"/>
      <c r="J11" s="9" t="s">
        <v>34</v>
      </c>
      <c r="K11" s="10">
        <v>1.0</v>
      </c>
    </row>
    <row r="12">
      <c r="A12" s="6" t="s">
        <v>27</v>
      </c>
      <c r="B12" s="7">
        <f>'21.01.26'!H12</f>
        <v>-8</v>
      </c>
      <c r="C12" s="7"/>
      <c r="D12" s="8">
        <f t="shared" si="1"/>
        <v>-8</v>
      </c>
      <c r="E12" s="8">
        <f>IFERROR(VLOOKUP("SANCOCHADO 450g.",J:K,2,FALSE),0)</f>
        <v>5</v>
      </c>
      <c r="F12" s="12"/>
      <c r="G12" s="12"/>
      <c r="H12" s="8">
        <f t="shared" si="2"/>
        <v>-13</v>
      </c>
      <c r="I12" s="7"/>
      <c r="J12" s="9" t="s">
        <v>91</v>
      </c>
      <c r="K12" s="10">
        <v>1.0</v>
      </c>
    </row>
    <row r="13">
      <c r="A13" s="6" t="s">
        <v>29</v>
      </c>
      <c r="B13" s="7">
        <f>'21.01.26'!H13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  <c r="J13" s="9" t="s">
        <v>215</v>
      </c>
      <c r="K13" s="10">
        <v>1.0</v>
      </c>
    </row>
    <row r="14">
      <c r="A14" s="6" t="s">
        <v>31</v>
      </c>
      <c r="B14" s="7">
        <f>'21.01.26'!H14</f>
        <v>-3</v>
      </c>
      <c r="C14" s="7"/>
      <c r="D14" s="19">
        <f t="shared" si="1"/>
        <v>-3</v>
      </c>
      <c r="E14" s="8">
        <f t="shared" si="3"/>
        <v>0</v>
      </c>
      <c r="F14" s="20"/>
      <c r="G14" s="12"/>
      <c r="H14" s="8">
        <f t="shared" si="2"/>
        <v>-3</v>
      </c>
      <c r="I14" s="7"/>
      <c r="J14" s="9" t="s">
        <v>127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332</v>
      </c>
      <c r="K15" s="10">
        <v>1.0</v>
      </c>
    </row>
    <row r="16">
      <c r="A16" s="6" t="s">
        <v>35</v>
      </c>
      <c r="B16" s="7">
        <f>'21.01.26'!H16</f>
        <v>-41</v>
      </c>
      <c r="C16" s="12"/>
      <c r="D16" s="25">
        <f t="shared" ref="D16:D24" si="4">B16+C16</f>
        <v>-41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20"/>
      <c r="G16" s="12"/>
      <c r="H16" s="8">
        <f t="shared" ref="H16:H20" si="5">D16-E16-F16-G16</f>
        <v>-43</v>
      </c>
      <c r="I16" s="7"/>
      <c r="J16" s="9" t="s">
        <v>346</v>
      </c>
      <c r="K16" s="10">
        <v>2.0</v>
      </c>
    </row>
    <row r="17">
      <c r="A17" s="6" t="s">
        <v>37</v>
      </c>
      <c r="B17" s="7">
        <f>'21.01.26'!H17</f>
        <v>-27</v>
      </c>
      <c r="C17" s="12"/>
      <c r="D17" s="19">
        <f t="shared" si="4"/>
        <v>-27</v>
      </c>
      <c r="E17" s="25" t="str">
        <f>IFERROR(VLOOKUP("AJIACO DE CUY(1/2 CUY) C/ARROZ",J:K,2,FALSE),"0")</f>
        <v>0</v>
      </c>
      <c r="F17" s="20"/>
      <c r="G17" s="12"/>
      <c r="H17" s="8">
        <f t="shared" si="5"/>
        <v>-27</v>
      </c>
      <c r="I17" s="7"/>
      <c r="J17" s="9" t="s">
        <v>179</v>
      </c>
      <c r="K17" s="10">
        <v>2.0</v>
      </c>
    </row>
    <row r="18">
      <c r="A18" s="6" t="s">
        <v>39</v>
      </c>
      <c r="B18" s="7">
        <f>'21.01.26'!H18</f>
        <v>-28</v>
      </c>
      <c r="C18" s="12"/>
      <c r="D18" s="19">
        <f t="shared" si="4"/>
        <v>-28</v>
      </c>
      <c r="E18" s="25" t="str">
        <f>IFERROR(VLOOKUP("ALBONDIGA CON ARROZ",J:K,2,FALSE),"0")</f>
        <v>0</v>
      </c>
      <c r="F18" s="20"/>
      <c r="G18" s="12"/>
      <c r="H18" s="8">
        <f t="shared" si="5"/>
        <v>-28</v>
      </c>
      <c r="I18" s="7"/>
      <c r="J18" s="9" t="s">
        <v>42</v>
      </c>
      <c r="K18" s="10">
        <v>1.0</v>
      </c>
    </row>
    <row r="19">
      <c r="A19" s="6" t="s">
        <v>41</v>
      </c>
      <c r="B19" s="7">
        <f>'21.01.26'!H19</f>
        <v>-90</v>
      </c>
      <c r="C19" s="12"/>
      <c r="D19" s="19">
        <f t="shared" si="4"/>
        <v>-90</v>
      </c>
      <c r="E19" s="25">
        <f>IFERROR(VLOOKUP("ARROZ C/PATO DESHUESADO", J:K, 2, FALSE)*2, 0)+IFERROR(VLOOKUP("ARROZ C/PATO",J:K,2,FALSE),"0")</f>
        <v>5</v>
      </c>
      <c r="F19" s="20"/>
      <c r="G19" s="24"/>
      <c r="H19" s="8">
        <f t="shared" si="5"/>
        <v>-95</v>
      </c>
      <c r="I19" s="11"/>
      <c r="J19" s="9" t="s">
        <v>44</v>
      </c>
      <c r="K19" s="10">
        <v>1.0</v>
      </c>
    </row>
    <row r="20">
      <c r="A20" s="6" t="s">
        <v>43</v>
      </c>
      <c r="B20" s="7">
        <f>'21.01.26'!H20</f>
        <v>-199</v>
      </c>
      <c r="C20" s="12"/>
      <c r="D20" s="19">
        <f t="shared" si="4"/>
        <v>-199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30</v>
      </c>
      <c r="F20" s="20"/>
      <c r="G20" s="12"/>
      <c r="H20" s="8">
        <f t="shared" si="5"/>
        <v>-229</v>
      </c>
      <c r="I20" s="7"/>
      <c r="J20" s="9" t="s">
        <v>100</v>
      </c>
      <c r="K20" s="10">
        <v>1.0</v>
      </c>
    </row>
    <row r="21">
      <c r="A21" s="6" t="s">
        <v>26</v>
      </c>
      <c r="B21" s="7" t="str">
        <f>'21.01.26'!H21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54</v>
      </c>
      <c r="K21" s="10">
        <v>3.0</v>
      </c>
    </row>
    <row r="22">
      <c r="A22" s="6" t="s">
        <v>46</v>
      </c>
      <c r="B22" s="7">
        <f>'21.01.26'!H22</f>
        <v>-130</v>
      </c>
      <c r="C22" s="12"/>
      <c r="D22" s="19">
        <f t="shared" si="4"/>
        <v>-130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</v>
      </c>
      <c r="F22" s="20"/>
      <c r="G22" s="12"/>
      <c r="H22" s="8">
        <f t="shared" ref="H22:H24" si="6">D22-E22-F22-G22</f>
        <v>-134</v>
      </c>
      <c r="I22" s="7"/>
      <c r="J22" s="9" t="s">
        <v>81</v>
      </c>
      <c r="K22" s="10">
        <v>1.0</v>
      </c>
    </row>
    <row r="23">
      <c r="A23" s="6" t="s">
        <v>49</v>
      </c>
      <c r="B23" s="7">
        <f>'21.01.26'!H23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-11</v>
      </c>
      <c r="I23" s="7"/>
      <c r="J23" s="9" t="s">
        <v>40</v>
      </c>
      <c r="K23" s="10">
        <v>4.0</v>
      </c>
    </row>
    <row r="24">
      <c r="A24" s="6" t="s">
        <v>51</v>
      </c>
      <c r="B24" s="7">
        <f>'21.01.26'!H24</f>
        <v>-33</v>
      </c>
      <c r="C24" s="12"/>
      <c r="D24" s="19">
        <f t="shared" si="4"/>
        <v>-33</v>
      </c>
      <c r="E24" s="25">
        <f>IFERROR(VLOOKUP("CORVINA GUISADA C/E CHOCLO",J:K,2,FALSE),"0")</f>
        <v>1</v>
      </c>
      <c r="F24" s="20"/>
      <c r="G24" s="12"/>
      <c r="H24" s="8">
        <f t="shared" si="6"/>
        <v>-34</v>
      </c>
      <c r="I24" s="7"/>
      <c r="J24" s="9" t="s">
        <v>56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59</v>
      </c>
      <c r="K25" s="10">
        <v>4.0</v>
      </c>
    </row>
    <row r="26">
      <c r="A26" s="6" t="s">
        <v>55</v>
      </c>
      <c r="B26" s="7">
        <f>'21.01.26'!H26</f>
        <v>-55</v>
      </c>
      <c r="C26" s="28"/>
      <c r="D26" s="19">
        <f t="shared" ref="D26:D38" si="7">B26+C26</f>
        <v>-55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</v>
      </c>
      <c r="F26" s="12"/>
      <c r="G26" s="12"/>
      <c r="H26" s="8">
        <f t="shared" ref="H26:H35" si="8">D26-E26-F26-G26</f>
        <v>-60</v>
      </c>
      <c r="I26" s="7"/>
      <c r="J26" s="9" t="s">
        <v>61</v>
      </c>
      <c r="K26" s="10">
        <v>2.0</v>
      </c>
    </row>
    <row r="27">
      <c r="A27" s="6" t="s">
        <v>57</v>
      </c>
      <c r="B27" s="7">
        <f>'21.01.26'!H27</f>
        <v>-66</v>
      </c>
      <c r="C27" s="28"/>
      <c r="D27" s="19">
        <f t="shared" si="7"/>
        <v>-66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24"/>
      <c r="H27" s="18">
        <f t="shared" si="8"/>
        <v>-73</v>
      </c>
      <c r="I27" s="12"/>
      <c r="J27" s="9" t="s">
        <v>134</v>
      </c>
      <c r="K27" s="10">
        <v>1.0</v>
      </c>
    </row>
    <row r="28">
      <c r="A28" s="6" t="s">
        <v>58</v>
      </c>
      <c r="B28" s="7">
        <f>'21.01.26'!H28</f>
        <v>-14</v>
      </c>
      <c r="C28" s="28"/>
      <c r="D28" s="19">
        <f t="shared" si="7"/>
        <v>-14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-15</v>
      </c>
      <c r="I28" s="24"/>
      <c r="J28" s="9" t="s">
        <v>150</v>
      </c>
      <c r="K28" s="10">
        <v>5.0</v>
      </c>
    </row>
    <row r="29">
      <c r="A29" s="6" t="s">
        <v>60</v>
      </c>
      <c r="B29" s="7">
        <f>'21.01.26'!H29</f>
        <v>-44</v>
      </c>
      <c r="C29" s="28"/>
      <c r="D29" s="19">
        <f t="shared" si="7"/>
        <v>-44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-49</v>
      </c>
      <c r="I29" s="7"/>
      <c r="J29" s="9" t="s">
        <v>159</v>
      </c>
      <c r="K29" s="10">
        <v>2.0</v>
      </c>
    </row>
    <row r="30">
      <c r="A30" s="6" t="s">
        <v>62</v>
      </c>
      <c r="B30" s="7">
        <f>'21.01.26'!H30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259</v>
      </c>
      <c r="K30" s="10">
        <v>1.0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133</v>
      </c>
      <c r="K31" s="10">
        <v>1.0</v>
      </c>
    </row>
    <row r="32">
      <c r="A32" s="6" t="s">
        <v>66</v>
      </c>
      <c r="B32" s="7">
        <f>'21.01.26'!H32</f>
        <v>-99</v>
      </c>
      <c r="C32" s="35"/>
      <c r="D32" s="19">
        <f t="shared" si="7"/>
        <v>-99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-109</v>
      </c>
      <c r="I32" s="7"/>
      <c r="J32" s="9" t="s">
        <v>28</v>
      </c>
      <c r="K32" s="10">
        <v>1.0</v>
      </c>
    </row>
    <row r="33">
      <c r="A33" s="6" t="s">
        <v>68</v>
      </c>
      <c r="B33" s="7">
        <f>'21.01.26'!H33</f>
        <v>-11</v>
      </c>
      <c r="C33" s="35"/>
      <c r="D33" s="19">
        <f t="shared" si="7"/>
        <v>-11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-12</v>
      </c>
      <c r="I33" s="7"/>
      <c r="J33" s="9" t="s">
        <v>142</v>
      </c>
      <c r="K33" s="10">
        <v>1.0</v>
      </c>
    </row>
    <row r="34">
      <c r="A34" s="6" t="s">
        <v>70</v>
      </c>
      <c r="B34" s="7">
        <f>'21.01.26'!H34</f>
        <v>-10</v>
      </c>
      <c r="C34" s="35"/>
      <c r="D34" s="19">
        <f t="shared" si="7"/>
        <v>-10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-11</v>
      </c>
      <c r="I34" s="7"/>
      <c r="J34" s="9" t="s">
        <v>50</v>
      </c>
      <c r="K34" s="10">
        <v>1.0</v>
      </c>
    </row>
    <row r="35">
      <c r="A35" s="6" t="s">
        <v>72</v>
      </c>
      <c r="B35" s="7">
        <f>'21.01.26'!H35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73</v>
      </c>
      <c r="K35" s="10">
        <v>3.0</v>
      </c>
    </row>
    <row r="36">
      <c r="A36" s="6" t="s">
        <v>74</v>
      </c>
      <c r="B36" s="7">
        <f>'21.01.26'!H36</f>
        <v>-17</v>
      </c>
      <c r="C36" s="35"/>
      <c r="D36" s="19">
        <f t="shared" si="7"/>
        <v>-17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6" s="20"/>
      <c r="G36" s="20"/>
      <c r="H36" s="19">
        <f t="shared" ref="H36:H38" si="9">D36-$E$36-F36-G36</f>
        <v>-21</v>
      </c>
      <c r="I36" s="7"/>
      <c r="J36" s="9" t="s">
        <v>107</v>
      </c>
      <c r="K36" s="10">
        <v>1.0</v>
      </c>
    </row>
    <row r="37">
      <c r="A37" s="6" t="s">
        <v>76</v>
      </c>
      <c r="B37" s="7">
        <f>'21.01.26'!H37</f>
        <v>-29</v>
      </c>
      <c r="C37" s="35"/>
      <c r="D37" s="19">
        <f t="shared" si="7"/>
        <v>-29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37" s="20"/>
      <c r="G37" s="20"/>
      <c r="H37" s="19">
        <f t="shared" si="9"/>
        <v>-33</v>
      </c>
      <c r="I37" s="7"/>
      <c r="J37" s="9" t="s">
        <v>63</v>
      </c>
      <c r="K37" s="10">
        <v>1.0</v>
      </c>
    </row>
    <row r="38">
      <c r="A38" s="38" t="s">
        <v>78</v>
      </c>
      <c r="B38" s="7">
        <f>'21.01.26'!H38</f>
        <v>-14</v>
      </c>
      <c r="C38" s="35"/>
      <c r="D38" s="19">
        <f t="shared" si="7"/>
        <v>-14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1.5</v>
      </c>
      <c r="F38" s="20"/>
      <c r="G38" s="20"/>
      <c r="H38" s="19">
        <f t="shared" si="9"/>
        <v>-18</v>
      </c>
      <c r="I38" s="7"/>
      <c r="J38" s="9" t="s">
        <v>341</v>
      </c>
      <c r="K38" s="10">
        <v>1.0</v>
      </c>
    </row>
    <row r="39">
      <c r="A39" s="29"/>
      <c r="B39" s="22"/>
      <c r="C39" s="22"/>
      <c r="D39" s="30"/>
      <c r="E39" s="22"/>
      <c r="F39" s="23"/>
      <c r="G39" s="23"/>
      <c r="H39" s="31"/>
      <c r="I39" s="23"/>
      <c r="J39" s="9" t="s">
        <v>14</v>
      </c>
      <c r="K39" s="10">
        <v>1.0</v>
      </c>
    </row>
    <row r="40">
      <c r="A40" s="6"/>
      <c r="B40" s="7" t="str">
        <f>'21.01.26'!H40</f>
        <v/>
      </c>
      <c r="C40" s="35"/>
      <c r="D40" s="19"/>
      <c r="E40" s="25"/>
      <c r="F40" s="12"/>
      <c r="G40" s="12"/>
      <c r="H40" s="8"/>
      <c r="I40" s="7"/>
      <c r="J40" s="9" t="s">
        <v>17</v>
      </c>
      <c r="K40" s="10">
        <v>1.0</v>
      </c>
    </row>
    <row r="41">
      <c r="A41" s="6"/>
      <c r="B41" s="7" t="str">
        <f>'21.01.26'!H41</f>
        <v/>
      </c>
      <c r="C41" s="35"/>
      <c r="D41" s="19"/>
      <c r="E41" s="25"/>
      <c r="F41" s="33"/>
      <c r="G41" s="34"/>
      <c r="H41" s="8"/>
      <c r="I41" s="7"/>
      <c r="J41" s="9" t="s">
        <v>20</v>
      </c>
      <c r="K41" s="10">
        <v>2.0</v>
      </c>
    </row>
    <row r="42">
      <c r="A42" s="6"/>
      <c r="B42" s="7"/>
      <c r="C42" s="35"/>
      <c r="D42" s="19"/>
      <c r="E42" s="25"/>
      <c r="F42" s="36"/>
      <c r="G42" s="12"/>
      <c r="H42" s="8"/>
      <c r="I42" s="7"/>
      <c r="J42" s="9" t="s">
        <v>28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32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122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36</v>
      </c>
      <c r="K45" s="10">
        <v>1.0</v>
      </c>
    </row>
    <row r="46">
      <c r="J46" s="9" t="s">
        <v>130</v>
      </c>
      <c r="K46" s="10">
        <v>1.0</v>
      </c>
    </row>
    <row r="47">
      <c r="J47" s="9" t="s">
        <v>80</v>
      </c>
      <c r="K47" s="10">
        <v>1.0</v>
      </c>
    </row>
    <row r="48">
      <c r="J48" s="9" t="s">
        <v>45</v>
      </c>
      <c r="K48" s="10">
        <v>1.0</v>
      </c>
    </row>
    <row r="49">
      <c r="J49" s="9" t="s">
        <v>63</v>
      </c>
      <c r="K49" s="10">
        <v>1.0</v>
      </c>
    </row>
    <row r="50">
      <c r="J50" s="9" t="s">
        <v>71</v>
      </c>
      <c r="K50" s="10">
        <v>1.0</v>
      </c>
    </row>
    <row r="51">
      <c r="J51" s="9" t="s">
        <v>103</v>
      </c>
      <c r="K51" s="10">
        <v>1.0</v>
      </c>
    </row>
    <row r="52">
      <c r="J52" s="9" t="s">
        <v>77</v>
      </c>
      <c r="K52" s="10">
        <v>1.0</v>
      </c>
    </row>
    <row r="53">
      <c r="J53" s="9" t="s">
        <v>79</v>
      </c>
      <c r="K53" s="10">
        <v>2.0</v>
      </c>
    </row>
  </sheetData>
  <mergeCells count="1">
    <mergeCell ref="A1:I1"/>
  </mergeCells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2.75"/>
  </cols>
  <sheetData>
    <row r="1">
      <c r="A1" s="1" t="s">
        <v>476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6"/>
    </row>
    <row r="3">
      <c r="A3" s="6" t="s">
        <v>9</v>
      </c>
      <c r="B3" s="7">
        <f>'22.01.26'!H3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4.0</v>
      </c>
    </row>
    <row r="4">
      <c r="A4" s="6" t="s">
        <v>11</v>
      </c>
      <c r="B4" s="7">
        <f>'22.01.26'!H4</f>
        <v>-39</v>
      </c>
      <c r="C4" s="7"/>
      <c r="D4" s="8">
        <f t="shared" si="1"/>
        <v>-39</v>
      </c>
      <c r="E4" s="8">
        <f>IFERROR(VLOOKUP("HUMITA DOÑA FRESIA C/AJI DE GALLINA",J:K,2,FALSE),"0")</f>
        <v>1</v>
      </c>
      <c r="F4" s="12"/>
      <c r="G4" s="12"/>
      <c r="H4" s="8">
        <f t="shared" si="2"/>
        <v>-40</v>
      </c>
      <c r="I4" s="7"/>
      <c r="J4" s="9" t="s">
        <v>85</v>
      </c>
      <c r="K4" s="10">
        <v>1.0</v>
      </c>
    </row>
    <row r="5">
      <c r="A5" s="6" t="s">
        <v>13</v>
      </c>
      <c r="B5" s="7">
        <f>'22.01.26'!H5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18</v>
      </c>
      <c r="K5" s="10">
        <v>1.0</v>
      </c>
    </row>
    <row r="6">
      <c r="A6" s="6" t="s">
        <v>16</v>
      </c>
      <c r="B6" s="7">
        <f>'22.01.26'!H6</f>
        <v>-55</v>
      </c>
      <c r="C6" s="7"/>
      <c r="D6" s="8">
        <f t="shared" si="1"/>
        <v>-55</v>
      </c>
      <c r="E6" s="8">
        <f>IFERROR(VLOOKUP("SANGRECITA C/YUCA",J:K,2,FALSE),"0")</f>
        <v>12</v>
      </c>
      <c r="F6" s="12"/>
      <c r="G6" s="12"/>
      <c r="H6" s="8">
        <f t="shared" si="2"/>
        <v>-67</v>
      </c>
      <c r="I6" s="7"/>
      <c r="J6" s="9" t="s">
        <v>20</v>
      </c>
      <c r="K6" s="10">
        <v>4.0</v>
      </c>
    </row>
    <row r="7">
      <c r="A7" s="6" t="s">
        <v>10</v>
      </c>
      <c r="B7" s="7">
        <f>'22.01.26'!H7</f>
        <v>-46</v>
      </c>
      <c r="C7" s="7"/>
      <c r="D7" s="8">
        <f t="shared" si="1"/>
        <v>-46</v>
      </c>
      <c r="E7" s="8">
        <f>IFERROR(VLOOKUP("HUMITA DOÑA FRESIA C/AJI DE GALLINA", J:K,2, FALSE)/2, 0) + IFERROR(VLOOKUP("AJI DE GALLINA",J:K,2, FALSE), 0)</f>
        <v>4.5</v>
      </c>
      <c r="F7" s="12"/>
      <c r="G7" s="12"/>
      <c r="H7" s="8">
        <f t="shared" si="2"/>
        <v>-50.5</v>
      </c>
      <c r="I7" s="7"/>
      <c r="J7" s="9" t="s">
        <v>22</v>
      </c>
      <c r="K7" s="10">
        <v>4.0</v>
      </c>
    </row>
    <row r="8">
      <c r="A8" s="6" t="s">
        <v>19</v>
      </c>
      <c r="B8" s="7">
        <f>'22.01.26'!H8</f>
        <v>-24</v>
      </c>
      <c r="C8" s="7"/>
      <c r="D8" s="8">
        <f t="shared" si="1"/>
        <v>-24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-25</v>
      </c>
      <c r="I8" s="7"/>
      <c r="J8" s="9" t="s">
        <v>26</v>
      </c>
      <c r="K8" s="10">
        <v>6.0</v>
      </c>
    </row>
    <row r="9">
      <c r="A9" s="6" t="s">
        <v>21</v>
      </c>
      <c r="B9" s="7">
        <f>'22.01.26'!H9</f>
        <v>-32</v>
      </c>
      <c r="C9" s="7"/>
      <c r="D9" s="8">
        <f t="shared" si="1"/>
        <v>-32</v>
      </c>
      <c r="E9" s="8">
        <f>IFERROR(VLOOKUP("1/2 PATITA EN FIAMBRE",J:K,2, FALSE)/2, 0) + IFERROR(VLOOKUP("PATITA EN FIAMBRE",J:K, 2, FALSE), 0)</f>
        <v>3</v>
      </c>
      <c r="F9" s="12"/>
      <c r="G9" s="12"/>
      <c r="H9" s="18">
        <f t="shared" si="2"/>
        <v>-35</v>
      </c>
      <c r="I9" s="12"/>
      <c r="J9" s="9" t="s">
        <v>448</v>
      </c>
      <c r="K9" s="10">
        <v>1.0</v>
      </c>
    </row>
    <row r="10">
      <c r="A10" s="6" t="s">
        <v>23</v>
      </c>
      <c r="B10" s="7">
        <f>'22.01.26'!H10</f>
        <v>-16.5</v>
      </c>
      <c r="C10" s="7"/>
      <c r="D10" s="8">
        <f t="shared" si="1"/>
        <v>-16.5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-18.5</v>
      </c>
      <c r="I10" s="7"/>
      <c r="J10" s="9" t="s">
        <v>31</v>
      </c>
      <c r="K10" s="10">
        <v>3.0</v>
      </c>
    </row>
    <row r="11">
      <c r="A11" s="6" t="s">
        <v>25</v>
      </c>
      <c r="B11" s="7">
        <f>'22.01.26'!H11</f>
        <v>-20</v>
      </c>
      <c r="C11" s="7"/>
      <c r="D11" s="8">
        <f t="shared" si="1"/>
        <v>-20</v>
      </c>
      <c r="E11" s="18">
        <f>IFERROR(VLOOKUP("CARNE DE CERDO ADOBADA",J:K,2,FALSE),0)</f>
        <v>2</v>
      </c>
      <c r="F11" s="12"/>
      <c r="G11" s="12"/>
      <c r="H11" s="8">
        <f t="shared" si="2"/>
        <v>-22</v>
      </c>
      <c r="I11" s="7"/>
      <c r="J11" s="9" t="s">
        <v>28</v>
      </c>
      <c r="K11" s="10">
        <v>2.0</v>
      </c>
    </row>
    <row r="12">
      <c r="A12" s="6" t="s">
        <v>27</v>
      </c>
      <c r="B12" s="7">
        <f>'22.01.26'!H12</f>
        <v>-13</v>
      </c>
      <c r="C12" s="7"/>
      <c r="D12" s="8">
        <f t="shared" si="1"/>
        <v>-13</v>
      </c>
      <c r="E12" s="8">
        <f>IFERROR(VLOOKUP("SANCOCHADO 450g.",J:K,2,FALSE),0)</f>
        <v>0</v>
      </c>
      <c r="F12" s="12"/>
      <c r="G12" s="12"/>
      <c r="H12" s="8">
        <f t="shared" si="2"/>
        <v>-13</v>
      </c>
      <c r="I12" s="7"/>
      <c r="J12" s="9" t="s">
        <v>108</v>
      </c>
      <c r="K12" s="10">
        <v>2.0</v>
      </c>
    </row>
    <row r="13">
      <c r="A13" s="6" t="s">
        <v>29</v>
      </c>
      <c r="B13" s="7">
        <f>'22.01.26'!H13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  <c r="J13" s="9" t="s">
        <v>112</v>
      </c>
      <c r="K13" s="10">
        <v>2.0</v>
      </c>
    </row>
    <row r="14">
      <c r="A14" s="6" t="s">
        <v>31</v>
      </c>
      <c r="B14" s="7">
        <f>'22.01.26'!H14</f>
        <v>-3</v>
      </c>
      <c r="C14" s="7"/>
      <c r="D14" s="19">
        <f t="shared" si="1"/>
        <v>-3</v>
      </c>
      <c r="E14" s="8">
        <f t="shared" si="3"/>
        <v>3</v>
      </c>
      <c r="F14" s="20"/>
      <c r="G14" s="12"/>
      <c r="H14" s="8">
        <f t="shared" si="2"/>
        <v>-6</v>
      </c>
      <c r="I14" s="7"/>
      <c r="J14" s="9" t="s">
        <v>32</v>
      </c>
      <c r="K14" s="10">
        <v>5.0</v>
      </c>
    </row>
    <row r="15">
      <c r="A15" s="21" t="s">
        <v>33</v>
      </c>
      <c r="B15" s="7" t="str">
        <f>'22.01.26'!H15</f>
        <v/>
      </c>
      <c r="C15" s="22"/>
      <c r="D15" s="22"/>
      <c r="E15" s="22"/>
      <c r="F15" s="22"/>
      <c r="G15" s="23"/>
      <c r="H15" s="23"/>
      <c r="I15" s="23"/>
      <c r="J15" s="9" t="s">
        <v>238</v>
      </c>
      <c r="K15" s="10">
        <v>1.0</v>
      </c>
    </row>
    <row r="16">
      <c r="A16" s="6" t="s">
        <v>35</v>
      </c>
      <c r="B16" s="7">
        <f>'22.01.26'!H16</f>
        <v>-43</v>
      </c>
      <c r="C16" s="12"/>
      <c r="D16" s="25">
        <f t="shared" ref="D16:D24" si="4">B16+C16</f>
        <v>-43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-48</v>
      </c>
      <c r="I16" s="7"/>
      <c r="J16" s="9" t="s">
        <v>34</v>
      </c>
      <c r="K16" s="10">
        <v>3.0</v>
      </c>
    </row>
    <row r="17">
      <c r="A17" s="6" t="s">
        <v>37</v>
      </c>
      <c r="B17" s="7">
        <f>'22.01.26'!H17</f>
        <v>-27</v>
      </c>
      <c r="C17" s="12"/>
      <c r="D17" s="19">
        <f t="shared" si="4"/>
        <v>-27</v>
      </c>
      <c r="E17" s="25">
        <f>IFERROR(VLOOKUP("AJIACO DE CUY(1/2 CUY) C/ARROZ",J:K,2,FALSE),"0")</f>
        <v>1</v>
      </c>
      <c r="F17" s="20"/>
      <c r="G17" s="12"/>
      <c r="H17" s="8">
        <f t="shared" si="5"/>
        <v>-28</v>
      </c>
      <c r="I17" s="7"/>
      <c r="J17" s="9" t="s">
        <v>154</v>
      </c>
      <c r="K17" s="10">
        <v>1.0</v>
      </c>
    </row>
    <row r="18">
      <c r="A18" s="6" t="s">
        <v>39</v>
      </c>
      <c r="B18" s="7">
        <f>'22.01.26'!H18</f>
        <v>-28</v>
      </c>
      <c r="C18" s="12"/>
      <c r="D18" s="19">
        <f t="shared" si="4"/>
        <v>-28</v>
      </c>
      <c r="E18" s="25">
        <f>IFERROR(VLOOKUP("ALBONDIGA CON ARROZ",J:K,2,FALSE),"0")</f>
        <v>1</v>
      </c>
      <c r="F18" s="20"/>
      <c r="G18" s="12"/>
      <c r="H18" s="8">
        <f t="shared" si="5"/>
        <v>-29</v>
      </c>
      <c r="I18" s="7"/>
      <c r="J18" s="9" t="s">
        <v>107</v>
      </c>
      <c r="K18" s="10">
        <v>1.0</v>
      </c>
    </row>
    <row r="19">
      <c r="A19" s="6" t="s">
        <v>41</v>
      </c>
      <c r="B19" s="7">
        <f>'22.01.26'!H19</f>
        <v>-95</v>
      </c>
      <c r="C19" s="12"/>
      <c r="D19" s="19">
        <f t="shared" si="4"/>
        <v>-95</v>
      </c>
      <c r="E19" s="25">
        <f>IFERROR(VLOOKUP("ARROZ C/PATO DESHUESADO", J:K, 2, FALSE)*2, 0)+IFERROR(VLOOKUP("ARROZ C/PATO",J:K,2,FALSE),"0")</f>
        <v>2</v>
      </c>
      <c r="F19" s="20"/>
      <c r="G19" s="24"/>
      <c r="H19" s="8">
        <f t="shared" si="5"/>
        <v>-97</v>
      </c>
      <c r="I19" s="11"/>
      <c r="J19" s="9" t="s">
        <v>191</v>
      </c>
      <c r="K19" s="10">
        <v>3.0</v>
      </c>
    </row>
    <row r="20">
      <c r="A20" s="6" t="s">
        <v>43</v>
      </c>
      <c r="B20" s="7">
        <f>'22.01.26'!H20</f>
        <v>-229</v>
      </c>
      <c r="C20" s="12"/>
      <c r="D20" s="19">
        <f t="shared" si="4"/>
        <v>-229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14</v>
      </c>
      <c r="F20" s="20"/>
      <c r="G20" s="12"/>
      <c r="H20" s="8">
        <f t="shared" si="5"/>
        <v>-243</v>
      </c>
      <c r="I20" s="7"/>
      <c r="J20" s="9" t="s">
        <v>131</v>
      </c>
      <c r="K20" s="10">
        <v>1.0</v>
      </c>
    </row>
    <row r="21">
      <c r="A21" s="6" t="s">
        <v>26</v>
      </c>
      <c r="B21" s="7" t="str">
        <f>'22.01.26'!H21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40</v>
      </c>
      <c r="K21" s="10">
        <v>2.0</v>
      </c>
    </row>
    <row r="22">
      <c r="A22" s="6" t="s">
        <v>46</v>
      </c>
      <c r="B22" s="7">
        <f>'22.01.26'!H22</f>
        <v>-134</v>
      </c>
      <c r="C22" s="12"/>
      <c r="D22" s="19">
        <f t="shared" si="4"/>
        <v>-134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20"/>
      <c r="G22" s="12"/>
      <c r="H22" s="8">
        <f t="shared" ref="H22:H24" si="6">D22-E22-F22-G22</f>
        <v>-141</v>
      </c>
      <c r="I22" s="7"/>
      <c r="J22" s="9" t="s">
        <v>80</v>
      </c>
      <c r="K22" s="10">
        <v>4.0</v>
      </c>
    </row>
    <row r="23">
      <c r="A23" s="6" t="s">
        <v>49</v>
      </c>
      <c r="B23" s="7">
        <f>'22.01.26'!H23</f>
        <v>-11</v>
      </c>
      <c r="C23" s="12"/>
      <c r="D23" s="19">
        <f t="shared" si="4"/>
        <v>-11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-13</v>
      </c>
      <c r="I23" s="7"/>
      <c r="J23" s="9" t="s">
        <v>100</v>
      </c>
      <c r="K23" s="10">
        <v>1.0</v>
      </c>
    </row>
    <row r="24">
      <c r="A24" s="6" t="s">
        <v>51</v>
      </c>
      <c r="B24" s="7">
        <f>'22.01.26'!H24</f>
        <v>-34</v>
      </c>
      <c r="C24" s="12"/>
      <c r="D24" s="19">
        <f t="shared" si="4"/>
        <v>-34</v>
      </c>
      <c r="E24" s="25">
        <f>IFERROR(VLOOKUP("CORVINA GUISADA C/E CHOCLO",J:K,2,FALSE),"0")</f>
        <v>3</v>
      </c>
      <c r="F24" s="20"/>
      <c r="G24" s="12"/>
      <c r="H24" s="8">
        <f t="shared" si="6"/>
        <v>-37</v>
      </c>
      <c r="I24" s="7"/>
      <c r="J24" s="9" t="s">
        <v>147</v>
      </c>
      <c r="K24" s="10">
        <v>1.0</v>
      </c>
    </row>
    <row r="25">
      <c r="A25" s="21" t="s">
        <v>53</v>
      </c>
      <c r="B25" s="7" t="str">
        <f>'22.01.26'!H25</f>
        <v/>
      </c>
      <c r="C25" s="22"/>
      <c r="D25" s="22"/>
      <c r="E25" s="22"/>
      <c r="F25" s="22"/>
      <c r="G25" s="23"/>
      <c r="H25" s="23"/>
      <c r="I25" s="23"/>
      <c r="J25" s="9" t="s">
        <v>202</v>
      </c>
      <c r="K25" s="10">
        <v>1.0</v>
      </c>
    </row>
    <row r="26">
      <c r="A26" s="6" t="s">
        <v>55</v>
      </c>
      <c r="B26" s="7">
        <f>'22.01.26'!H26</f>
        <v>-60</v>
      </c>
      <c r="C26" s="28"/>
      <c r="D26" s="19">
        <f t="shared" ref="D26:D38" si="7">B26+C26</f>
        <v>-60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35" si="8">D26-E26-F26-G26</f>
        <v>-64</v>
      </c>
      <c r="I26" s="7"/>
      <c r="J26" s="9" t="s">
        <v>54</v>
      </c>
      <c r="K26" s="10">
        <v>3.0</v>
      </c>
    </row>
    <row r="27">
      <c r="A27" s="6" t="s">
        <v>57</v>
      </c>
      <c r="B27" s="7">
        <f>'22.01.26'!H27</f>
        <v>-73</v>
      </c>
      <c r="C27" s="28"/>
      <c r="D27" s="19">
        <f t="shared" si="7"/>
        <v>-73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-76</v>
      </c>
      <c r="I27" s="12"/>
      <c r="J27" s="9" t="s">
        <v>81</v>
      </c>
      <c r="K27" s="10">
        <v>2.0</v>
      </c>
    </row>
    <row r="28">
      <c r="A28" s="6" t="s">
        <v>58</v>
      </c>
      <c r="B28" s="7">
        <f>'22.01.26'!H28</f>
        <v>-15</v>
      </c>
      <c r="C28" s="28"/>
      <c r="D28" s="19">
        <f t="shared" si="7"/>
        <v>-15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24"/>
      <c r="H28" s="18">
        <f t="shared" si="8"/>
        <v>-21</v>
      </c>
      <c r="I28" s="24"/>
      <c r="J28" s="9" t="s">
        <v>133</v>
      </c>
      <c r="K28" s="10">
        <v>2.0</v>
      </c>
    </row>
    <row r="29">
      <c r="A29" s="6" t="s">
        <v>60</v>
      </c>
      <c r="B29" s="7">
        <f>'22.01.26'!H29</f>
        <v>-49</v>
      </c>
      <c r="C29" s="28"/>
      <c r="D29" s="19">
        <f t="shared" si="7"/>
        <v>-49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-55</v>
      </c>
      <c r="I29" s="7"/>
      <c r="J29" s="9" t="s">
        <v>59</v>
      </c>
      <c r="K29" s="10">
        <v>3.0</v>
      </c>
    </row>
    <row r="30">
      <c r="A30" s="6" t="s">
        <v>62</v>
      </c>
      <c r="B30" s="7">
        <f>'22.01.26'!H30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61</v>
      </c>
      <c r="K30" s="10">
        <v>3.0</v>
      </c>
    </row>
    <row r="31">
      <c r="A31" s="29" t="s">
        <v>64</v>
      </c>
      <c r="B31" s="7">
        <f>'22.01.26'!H31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135</v>
      </c>
      <c r="K31" s="10">
        <v>1.0</v>
      </c>
    </row>
    <row r="32">
      <c r="A32" s="6" t="s">
        <v>66</v>
      </c>
      <c r="B32" s="7">
        <f>'22.01.26'!H32</f>
        <v>-109</v>
      </c>
      <c r="C32" s="35"/>
      <c r="D32" s="19">
        <f t="shared" si="7"/>
        <v>-109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-115</v>
      </c>
      <c r="I32" s="7"/>
      <c r="J32" s="9" t="s">
        <v>477</v>
      </c>
      <c r="K32" s="10">
        <v>1.0</v>
      </c>
    </row>
    <row r="33">
      <c r="A33" s="6" t="s">
        <v>68</v>
      </c>
      <c r="B33" s="7">
        <f>'22.01.26'!H33</f>
        <v>-12</v>
      </c>
      <c r="C33" s="35"/>
      <c r="D33" s="19">
        <f t="shared" si="7"/>
        <v>-12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-13</v>
      </c>
      <c r="I33" s="7"/>
      <c r="J33" s="9" t="s">
        <v>73</v>
      </c>
      <c r="K33" s="10">
        <v>12.0</v>
      </c>
    </row>
    <row r="34">
      <c r="A34" s="6" t="s">
        <v>70</v>
      </c>
      <c r="B34" s="7">
        <f>'22.01.26'!H34</f>
        <v>-11</v>
      </c>
      <c r="C34" s="35"/>
      <c r="D34" s="19">
        <f t="shared" si="7"/>
        <v>-11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1</v>
      </c>
      <c r="F34" s="33"/>
      <c r="G34" s="34"/>
      <c r="H34" s="8">
        <f t="shared" si="8"/>
        <v>-12</v>
      </c>
      <c r="I34" s="7"/>
      <c r="J34" s="9" t="s">
        <v>159</v>
      </c>
      <c r="K34" s="10">
        <v>2.0</v>
      </c>
    </row>
    <row r="35">
      <c r="A35" s="6" t="s">
        <v>72</v>
      </c>
      <c r="B35" s="7">
        <f>'22.01.26'!H35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104</v>
      </c>
      <c r="K35" s="10">
        <v>1.0</v>
      </c>
    </row>
    <row r="36">
      <c r="A36" s="6" t="s">
        <v>74</v>
      </c>
      <c r="B36" s="7">
        <f>'22.01.26'!H36</f>
        <v>-21</v>
      </c>
      <c r="C36" s="35"/>
      <c r="D36" s="19">
        <f t="shared" si="7"/>
        <v>-21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6" s="20"/>
      <c r="G36" s="20"/>
      <c r="H36" s="19">
        <f t="shared" ref="H36:H38" si="9">D36-$E$36-F36-G36</f>
        <v>-23</v>
      </c>
      <c r="I36" s="7"/>
      <c r="J36" s="9" t="s">
        <v>222</v>
      </c>
      <c r="K36" s="10">
        <v>1.0</v>
      </c>
    </row>
    <row r="37">
      <c r="A37" s="6" t="s">
        <v>76</v>
      </c>
      <c r="B37" s="7">
        <f>'22.01.26'!H37</f>
        <v>-33</v>
      </c>
      <c r="C37" s="35"/>
      <c r="D37" s="19">
        <f t="shared" si="7"/>
        <v>-33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8.5</v>
      </c>
      <c r="F37" s="20"/>
      <c r="G37" s="20"/>
      <c r="H37" s="19">
        <f t="shared" si="9"/>
        <v>-35</v>
      </c>
      <c r="I37" s="7"/>
      <c r="J37" s="9" t="s">
        <v>79</v>
      </c>
      <c r="K37" s="10">
        <v>1.0</v>
      </c>
    </row>
    <row r="38">
      <c r="A38" s="38" t="s">
        <v>78</v>
      </c>
      <c r="B38" s="7">
        <f>'22.01.26'!H38</f>
        <v>-18</v>
      </c>
      <c r="C38" s="35"/>
      <c r="D38" s="19">
        <f t="shared" si="7"/>
        <v>-18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-20</v>
      </c>
      <c r="I38" s="7"/>
      <c r="J38" s="9" t="s">
        <v>24</v>
      </c>
      <c r="K38" s="10">
        <v>2.0</v>
      </c>
    </row>
    <row r="39">
      <c r="A39" s="29"/>
      <c r="B39" s="7" t="str">
        <f>'22.01.26'!H39</f>
        <v/>
      </c>
      <c r="C39" s="22"/>
      <c r="D39" s="30"/>
      <c r="E39" s="22"/>
      <c r="F39" s="23"/>
      <c r="G39" s="23"/>
      <c r="H39" s="31"/>
      <c r="I39" s="23"/>
      <c r="J39" s="9" t="s">
        <v>179</v>
      </c>
      <c r="K39" s="10">
        <v>1.0</v>
      </c>
    </row>
    <row r="40">
      <c r="A40" s="6"/>
      <c r="B40" s="7" t="str">
        <f>'22.01.26'!H40</f>
        <v/>
      </c>
      <c r="C40" s="35"/>
      <c r="D40" s="19"/>
      <c r="E40" s="25"/>
      <c r="F40" s="12"/>
      <c r="G40" s="12"/>
      <c r="H40" s="8"/>
      <c r="I40" s="7"/>
      <c r="J40" s="9" t="s">
        <v>63</v>
      </c>
      <c r="K40" s="10">
        <v>1.0</v>
      </c>
    </row>
    <row r="41">
      <c r="A41" s="6"/>
      <c r="B41" s="7" t="str">
        <f>'22.01.26'!H41</f>
        <v/>
      </c>
      <c r="C41" s="35"/>
      <c r="D41" s="19"/>
      <c r="E41" s="25"/>
      <c r="F41" s="33"/>
      <c r="G41" s="34"/>
      <c r="H41" s="8"/>
      <c r="I41" s="7"/>
      <c r="J41" s="9" t="s">
        <v>134</v>
      </c>
      <c r="K41" s="10">
        <v>1.0</v>
      </c>
    </row>
    <row r="42">
      <c r="A42" s="6"/>
      <c r="B42" s="7" t="str">
        <f>'22.01.26'!H42</f>
        <v/>
      </c>
      <c r="C42" s="35"/>
      <c r="D42" s="19"/>
      <c r="E42" s="25"/>
      <c r="F42" s="36"/>
      <c r="G42" s="12"/>
      <c r="H42" s="8"/>
      <c r="I42" s="7"/>
      <c r="J42" s="9" t="s">
        <v>80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71</v>
      </c>
      <c r="K43" s="10">
        <v>1.0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119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12</v>
      </c>
      <c r="K45" s="10">
        <v>1.0</v>
      </c>
    </row>
    <row r="46">
      <c r="J46" s="9" t="s">
        <v>91</v>
      </c>
      <c r="K46" s="10">
        <v>1.0</v>
      </c>
    </row>
    <row r="47">
      <c r="J47" s="9" t="s">
        <v>36</v>
      </c>
      <c r="K47" s="10">
        <v>1.0</v>
      </c>
    </row>
    <row r="48">
      <c r="J48" s="9" t="s">
        <v>38</v>
      </c>
      <c r="K48" s="10">
        <v>1.0</v>
      </c>
    </row>
    <row r="49">
      <c r="J49" s="9" t="s">
        <v>56</v>
      </c>
      <c r="K49" s="10">
        <v>1.0</v>
      </c>
    </row>
    <row r="50">
      <c r="J50" s="9" t="s">
        <v>65</v>
      </c>
      <c r="K50" s="10">
        <v>2.0</v>
      </c>
    </row>
  </sheetData>
  <mergeCells count="1">
    <mergeCell ref="A1:I1"/>
  </mergeCells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  <col customWidth="1" min="10" max="10" width="35.88"/>
  </cols>
  <sheetData>
    <row r="1">
      <c r="A1" s="1" t="s">
        <v>478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46046.0</v>
      </c>
    </row>
    <row r="3">
      <c r="A3" s="6" t="s">
        <v>9</v>
      </c>
      <c r="B3" s="7">
        <f>'23.01.26'!H3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</v>
      </c>
      <c r="K3" s="10">
        <v>4.0</v>
      </c>
    </row>
    <row r="4">
      <c r="A4" s="6" t="s">
        <v>11</v>
      </c>
      <c r="B4" s="7">
        <f>'23.01.26'!H4</f>
        <v>-40</v>
      </c>
      <c r="C4" s="7"/>
      <c r="D4" s="8">
        <f t="shared" si="1"/>
        <v>-40</v>
      </c>
      <c r="E4" s="8">
        <f>IFERROR(VLOOKUP("HUMITA DOÑA FRESIA C/AJI DE GALLINA",J:K,2,FALSE),"0")</f>
        <v>2</v>
      </c>
      <c r="F4" s="12"/>
      <c r="G4" s="12"/>
      <c r="H4" s="8">
        <f t="shared" si="2"/>
        <v>-42</v>
      </c>
      <c r="I4" s="7"/>
      <c r="J4" s="9" t="s">
        <v>85</v>
      </c>
      <c r="K4" s="10">
        <v>3.0</v>
      </c>
    </row>
    <row r="5">
      <c r="A5" s="6" t="s">
        <v>13</v>
      </c>
      <c r="B5" s="7">
        <f>'23.01.26'!H5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  <c r="J5" s="9" t="s">
        <v>14</v>
      </c>
      <c r="K5" s="10">
        <v>2.0</v>
      </c>
    </row>
    <row r="6">
      <c r="A6" s="6" t="s">
        <v>16</v>
      </c>
      <c r="B6" s="7">
        <f>'23.01.26'!H6</f>
        <v>-67</v>
      </c>
      <c r="C6" s="7"/>
      <c r="D6" s="8">
        <f t="shared" si="1"/>
        <v>-67</v>
      </c>
      <c r="E6" s="8">
        <f>IFERROR(VLOOKUP("SANGRECITA C/YUCA",J:K,2,FALSE),"0")</f>
        <v>17</v>
      </c>
      <c r="F6" s="12"/>
      <c r="G6" s="12"/>
      <c r="H6" s="8">
        <f t="shared" si="2"/>
        <v>-84</v>
      </c>
      <c r="I6" s="7"/>
      <c r="J6" s="9" t="s">
        <v>17</v>
      </c>
      <c r="K6" s="10">
        <v>3.0</v>
      </c>
    </row>
    <row r="7">
      <c r="A7" s="6" t="s">
        <v>10</v>
      </c>
      <c r="B7" s="7">
        <f>'23.01.26'!H7</f>
        <v>-50.5</v>
      </c>
      <c r="C7" s="7"/>
      <c r="D7" s="8">
        <f t="shared" si="1"/>
        <v>-50.5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-52.5</v>
      </c>
      <c r="I7" s="7"/>
      <c r="J7" s="9" t="s">
        <v>18</v>
      </c>
      <c r="K7" s="10">
        <v>6.0</v>
      </c>
    </row>
    <row r="8">
      <c r="A8" s="6" t="s">
        <v>19</v>
      </c>
      <c r="B8" s="7">
        <f>'23.01.26'!H8</f>
        <v>-25</v>
      </c>
      <c r="C8" s="7"/>
      <c r="D8" s="8">
        <f t="shared" si="1"/>
        <v>-25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-25</v>
      </c>
      <c r="I8" s="7"/>
      <c r="J8" s="9" t="s">
        <v>20</v>
      </c>
      <c r="K8" s="10">
        <v>6.0</v>
      </c>
    </row>
    <row r="9">
      <c r="A9" s="6" t="s">
        <v>21</v>
      </c>
      <c r="B9" s="7">
        <f>'23.01.26'!H9</f>
        <v>-35</v>
      </c>
      <c r="C9" s="7"/>
      <c r="D9" s="8">
        <f t="shared" si="1"/>
        <v>-35</v>
      </c>
      <c r="E9" s="8">
        <f>IFERROR(VLOOKUP("1/2 PATITA EN FIAMBRE",J:K,2, FALSE)/2, 0) + IFERROR(VLOOKUP("PATITA EN FIAMBRE",J:K, 2, FALSE), 0)</f>
        <v>5</v>
      </c>
      <c r="F9" s="12"/>
      <c r="G9" s="12"/>
      <c r="H9" s="18">
        <f t="shared" si="2"/>
        <v>-40</v>
      </c>
      <c r="I9" s="12"/>
      <c r="J9" s="9" t="s">
        <v>22</v>
      </c>
      <c r="K9" s="10">
        <v>3.0</v>
      </c>
    </row>
    <row r="10">
      <c r="A10" s="6" t="s">
        <v>23</v>
      </c>
      <c r="B10" s="7">
        <f>'23.01.26'!H10</f>
        <v>-18.5</v>
      </c>
      <c r="C10" s="7"/>
      <c r="D10" s="8">
        <f t="shared" si="1"/>
        <v>-18.5</v>
      </c>
      <c r="E10" s="8">
        <f>IFERROR(VLOOKUP("CECINAS DE LOMO C/YUCA",J:K,2,FALSE),"0")+IFERROR(VLOOKUP("PIQUEO DOÑA FRESIA",J:K,2,FALSE)/2,0)</f>
        <v>6</v>
      </c>
      <c r="F10" s="12"/>
      <c r="G10" s="12"/>
      <c r="H10" s="8">
        <f t="shared" si="2"/>
        <v>-24.5</v>
      </c>
      <c r="I10" s="7"/>
      <c r="J10" s="9" t="s">
        <v>24</v>
      </c>
      <c r="K10" s="10">
        <v>5.0</v>
      </c>
    </row>
    <row r="11">
      <c r="A11" s="6" t="s">
        <v>25</v>
      </c>
      <c r="B11" s="7">
        <f>'23.01.26'!H11</f>
        <v>-22</v>
      </c>
      <c r="C11" s="7"/>
      <c r="D11" s="8">
        <f t="shared" si="1"/>
        <v>-22</v>
      </c>
      <c r="E11" s="18">
        <f>IFERROR(VLOOKUP("CARNE DE CERDO ADOBADA",J:K,2,FALSE),0)</f>
        <v>1</v>
      </c>
      <c r="F11" s="12"/>
      <c r="G11" s="12"/>
      <c r="H11" s="8">
        <f t="shared" si="2"/>
        <v>-23</v>
      </c>
      <c r="I11" s="7"/>
      <c r="J11" s="9" t="s">
        <v>26</v>
      </c>
      <c r="K11" s="10">
        <v>8.0</v>
      </c>
    </row>
    <row r="12">
      <c r="A12" s="6" t="s">
        <v>27</v>
      </c>
      <c r="B12" s="7">
        <f>'23.01.26'!H12</f>
        <v>-13</v>
      </c>
      <c r="C12" s="7"/>
      <c r="D12" s="8">
        <f t="shared" si="1"/>
        <v>-13</v>
      </c>
      <c r="E12" s="8">
        <f>IFERROR(VLOOKUP("SANCOCHADO 450g.",J:K,2,FALSE),0)</f>
        <v>0</v>
      </c>
      <c r="F12" s="12"/>
      <c r="G12" s="12"/>
      <c r="H12" s="8">
        <f t="shared" si="2"/>
        <v>-13</v>
      </c>
      <c r="I12" s="7"/>
      <c r="J12" s="9" t="s">
        <v>448</v>
      </c>
      <c r="K12" s="10">
        <v>4.0</v>
      </c>
    </row>
    <row r="13">
      <c r="A13" s="6" t="s">
        <v>29</v>
      </c>
      <c r="B13" s="7">
        <f>'23.01.26'!H13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  <c r="J13" s="9" t="s">
        <v>31</v>
      </c>
      <c r="K13" s="10">
        <v>4.0</v>
      </c>
    </row>
    <row r="14">
      <c r="A14" s="6" t="s">
        <v>31</v>
      </c>
      <c r="B14" s="7">
        <f>'23.01.26'!H14</f>
        <v>-6</v>
      </c>
      <c r="C14" s="7"/>
      <c r="D14" s="19">
        <f t="shared" si="1"/>
        <v>-6</v>
      </c>
      <c r="E14" s="8">
        <f t="shared" si="3"/>
        <v>4</v>
      </c>
      <c r="F14" s="20"/>
      <c r="G14" s="12"/>
      <c r="H14" s="8">
        <f t="shared" si="2"/>
        <v>-10</v>
      </c>
      <c r="I14" s="7"/>
      <c r="J14" s="9" t="s">
        <v>28</v>
      </c>
      <c r="K14" s="10">
        <v>1.0</v>
      </c>
    </row>
    <row r="15">
      <c r="A15" s="21" t="s">
        <v>33</v>
      </c>
      <c r="B15" s="7" t="str">
        <f>'23.01.26'!H15</f>
        <v/>
      </c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2.0</v>
      </c>
    </row>
    <row r="16">
      <c r="A16" s="6" t="s">
        <v>35</v>
      </c>
      <c r="B16" s="7">
        <f>'23.01.26'!H16</f>
        <v>-48</v>
      </c>
      <c r="C16" s="12"/>
      <c r="D16" s="25">
        <f t="shared" ref="D16:D24" si="4">B16+C16</f>
        <v>-48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-55</v>
      </c>
      <c r="I16" s="7"/>
      <c r="J16" s="9" t="s">
        <v>111</v>
      </c>
      <c r="K16" s="10">
        <v>2.0</v>
      </c>
    </row>
    <row r="17">
      <c r="A17" s="6" t="s">
        <v>37</v>
      </c>
      <c r="B17" s="7">
        <f>'23.01.26'!H17</f>
        <v>-28</v>
      </c>
      <c r="C17" s="12"/>
      <c r="D17" s="19">
        <f t="shared" si="4"/>
        <v>-28</v>
      </c>
      <c r="E17" s="25">
        <f>IFERROR(VLOOKUP("AJIACO DE CUY(1/2 CUY) C/ARROZ",J:K,2,FALSE),"0")</f>
        <v>4</v>
      </c>
      <c r="F17" s="20"/>
      <c r="G17" s="12"/>
      <c r="H17" s="8">
        <f t="shared" si="5"/>
        <v>-32</v>
      </c>
      <c r="I17" s="7"/>
      <c r="J17" s="9" t="s">
        <v>30</v>
      </c>
      <c r="K17" s="10">
        <v>2.0</v>
      </c>
    </row>
    <row r="18">
      <c r="A18" s="6" t="s">
        <v>39</v>
      </c>
      <c r="B18" s="7">
        <f>'23.01.26'!H18</f>
        <v>-29</v>
      </c>
      <c r="C18" s="12"/>
      <c r="D18" s="19">
        <f t="shared" si="4"/>
        <v>-29</v>
      </c>
      <c r="E18" s="25">
        <f>IFERROR(VLOOKUP("ALBONDIGA CON ARROZ",J:K,2,FALSE),"0")</f>
        <v>3</v>
      </c>
      <c r="F18" s="20"/>
      <c r="G18" s="12"/>
      <c r="H18" s="8">
        <f t="shared" si="5"/>
        <v>-32</v>
      </c>
      <c r="I18" s="7"/>
      <c r="J18" s="9" t="s">
        <v>112</v>
      </c>
      <c r="K18" s="10">
        <v>6.0</v>
      </c>
    </row>
    <row r="19">
      <c r="A19" s="6" t="s">
        <v>41</v>
      </c>
      <c r="B19" s="7">
        <f>'23.01.26'!H19</f>
        <v>-97</v>
      </c>
      <c r="C19" s="12"/>
      <c r="D19" s="19">
        <f t="shared" si="4"/>
        <v>-97</v>
      </c>
      <c r="E19" s="25">
        <f>IFERROR(VLOOKUP("ARROZ C/PATO DESHUESADO", J:K, 2, FALSE)*2, 0)+IFERROR(VLOOKUP("ARROZ C/PATO",J:K,2,FALSE),"0")</f>
        <v>15</v>
      </c>
      <c r="F19" s="20"/>
      <c r="G19" s="24"/>
      <c r="H19" s="8">
        <f t="shared" si="5"/>
        <v>-112</v>
      </c>
      <c r="I19" s="11"/>
      <c r="J19" s="9" t="s">
        <v>32</v>
      </c>
      <c r="K19" s="10">
        <v>7.0</v>
      </c>
    </row>
    <row r="20">
      <c r="A20" s="6" t="s">
        <v>43</v>
      </c>
      <c r="B20" s="7">
        <f>'23.01.26'!H20</f>
        <v>-243</v>
      </c>
      <c r="C20" s="12"/>
      <c r="D20" s="19">
        <f t="shared" si="4"/>
        <v>-243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21</v>
      </c>
      <c r="F20" s="20"/>
      <c r="G20" s="12"/>
      <c r="H20" s="8">
        <f t="shared" si="5"/>
        <v>-264</v>
      </c>
      <c r="I20" s="7"/>
      <c r="J20" s="9" t="s">
        <v>187</v>
      </c>
      <c r="K20" s="10">
        <v>1.0</v>
      </c>
    </row>
    <row r="21">
      <c r="A21" s="6" t="s">
        <v>26</v>
      </c>
      <c r="B21" s="7" t="str">
        <f>'23.01.26'!H21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142</v>
      </c>
      <c r="K21" s="10">
        <v>2.0</v>
      </c>
    </row>
    <row r="22">
      <c r="A22" s="6" t="s">
        <v>46</v>
      </c>
      <c r="B22" s="7">
        <f>'23.01.26'!H22</f>
        <v>-141</v>
      </c>
      <c r="C22" s="12"/>
      <c r="D22" s="19">
        <f t="shared" si="4"/>
        <v>-141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25</v>
      </c>
      <c r="F22" s="20"/>
      <c r="G22" s="12"/>
      <c r="H22" s="8">
        <f t="shared" ref="H22:H24" si="6">D22-E22-F22-G22</f>
        <v>-166</v>
      </c>
      <c r="I22" s="7"/>
      <c r="J22" s="9" t="s">
        <v>125</v>
      </c>
      <c r="K22" s="10">
        <v>1.0</v>
      </c>
    </row>
    <row r="23">
      <c r="A23" s="6" t="s">
        <v>49</v>
      </c>
      <c r="B23" s="7">
        <f>'23.01.26'!H23</f>
        <v>-13</v>
      </c>
      <c r="C23" s="12"/>
      <c r="D23" s="19">
        <f t="shared" si="4"/>
        <v>-13</v>
      </c>
      <c r="E23" s="25">
        <f>IFERROR(VLOOKUP("PEPIAN DE PAVO",J:K,2,FALSE),"0")+IFERROR(VLOOKUP("PRESA DE PAVA",J:K,2,FALSE),0)+IFERROR(VLOOKUP("SANDWICH DE PAVO",J:K,2,FALSE),0)</f>
        <v>9</v>
      </c>
      <c r="F23" s="20"/>
      <c r="G23" s="12"/>
      <c r="H23" s="8">
        <f t="shared" si="6"/>
        <v>-22</v>
      </c>
      <c r="I23" s="7"/>
      <c r="J23" s="9" t="s">
        <v>89</v>
      </c>
      <c r="K23" s="10">
        <v>1.0</v>
      </c>
    </row>
    <row r="24">
      <c r="A24" s="6" t="s">
        <v>51</v>
      </c>
      <c r="B24" s="7">
        <f>'23.01.26'!H24</f>
        <v>-37</v>
      </c>
      <c r="C24" s="12"/>
      <c r="D24" s="19">
        <f t="shared" si="4"/>
        <v>-37</v>
      </c>
      <c r="E24" s="25">
        <f>IFERROR(VLOOKUP("CORVINA GUISADA C/E CHOCLO",J:K,2,FALSE),"0")</f>
        <v>5</v>
      </c>
      <c r="F24" s="20"/>
      <c r="G24" s="12"/>
      <c r="H24" s="8">
        <f t="shared" si="6"/>
        <v>-42</v>
      </c>
      <c r="I24" s="7"/>
      <c r="J24" s="9" t="s">
        <v>180</v>
      </c>
      <c r="K24" s="10">
        <v>2.0</v>
      </c>
    </row>
    <row r="25">
      <c r="A25" s="21" t="s">
        <v>53</v>
      </c>
      <c r="B25" s="7" t="str">
        <f>'23.01.26'!H25</f>
        <v/>
      </c>
      <c r="C25" s="22"/>
      <c r="D25" s="22"/>
      <c r="E25" s="22"/>
      <c r="F25" s="22"/>
      <c r="G25" s="23"/>
      <c r="H25" s="23"/>
      <c r="I25" s="23"/>
      <c r="J25" s="9" t="s">
        <v>34</v>
      </c>
      <c r="K25" s="10">
        <v>5.0</v>
      </c>
    </row>
    <row r="26">
      <c r="A26" s="6" t="s">
        <v>55</v>
      </c>
      <c r="B26" s="7">
        <f>'23.01.26'!H26</f>
        <v>-64</v>
      </c>
      <c r="C26" s="28"/>
      <c r="D26" s="19">
        <f t="shared" ref="D26:D38" si="7">B26+C26</f>
        <v>-64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</v>
      </c>
      <c r="F26" s="12"/>
      <c r="G26" s="12"/>
      <c r="H26" s="8">
        <f t="shared" ref="H26:H35" si="8">D26-E26-F26-G26</f>
        <v>-70</v>
      </c>
      <c r="I26" s="7"/>
      <c r="J26" s="9" t="s">
        <v>91</v>
      </c>
      <c r="K26" s="10">
        <v>3.0</v>
      </c>
    </row>
    <row r="27">
      <c r="A27" s="6" t="s">
        <v>57</v>
      </c>
      <c r="B27" s="7">
        <f>'23.01.26'!H27</f>
        <v>-76</v>
      </c>
      <c r="C27" s="28"/>
      <c r="D27" s="19">
        <f t="shared" si="7"/>
        <v>-76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/>
      <c r="H27" s="18">
        <f t="shared" si="8"/>
        <v>-80</v>
      </c>
      <c r="I27" s="12"/>
      <c r="J27" s="9" t="s">
        <v>36</v>
      </c>
      <c r="K27" s="10">
        <v>1.0</v>
      </c>
    </row>
    <row r="28">
      <c r="A28" s="6" t="s">
        <v>58</v>
      </c>
      <c r="B28" s="7">
        <f>'23.01.26'!H28</f>
        <v>-21</v>
      </c>
      <c r="C28" s="28"/>
      <c r="D28" s="19">
        <f t="shared" si="7"/>
        <v>-21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-26</v>
      </c>
      <c r="I28" s="24"/>
      <c r="J28" s="9" t="s">
        <v>176</v>
      </c>
      <c r="K28" s="10">
        <v>2.0</v>
      </c>
    </row>
    <row r="29">
      <c r="A29" s="6" t="s">
        <v>60</v>
      </c>
      <c r="B29" s="7">
        <f>'23.01.26'!H29</f>
        <v>-55</v>
      </c>
      <c r="C29" s="28"/>
      <c r="D29" s="19">
        <f t="shared" si="7"/>
        <v>-55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-62</v>
      </c>
      <c r="I29" s="7"/>
      <c r="J29" s="9" t="s">
        <v>217</v>
      </c>
      <c r="K29" s="10">
        <v>1.0</v>
      </c>
    </row>
    <row r="30">
      <c r="A30" s="6" t="s">
        <v>62</v>
      </c>
      <c r="B30" s="7">
        <f>'23.01.26'!H30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  <c r="J30" s="9" t="s">
        <v>129</v>
      </c>
      <c r="K30" s="10">
        <v>1.0</v>
      </c>
    </row>
    <row r="31">
      <c r="A31" s="29" t="s">
        <v>64</v>
      </c>
      <c r="B31" s="7">
        <f>'23.01.26'!H31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130</v>
      </c>
      <c r="K31" s="10">
        <v>2.0</v>
      </c>
    </row>
    <row r="32">
      <c r="A32" s="6" t="s">
        <v>66</v>
      </c>
      <c r="B32" s="7">
        <f>'23.01.26'!H32</f>
        <v>-115</v>
      </c>
      <c r="C32" s="35"/>
      <c r="D32" s="19">
        <f t="shared" si="7"/>
        <v>-115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19</v>
      </c>
      <c r="F32" s="12"/>
      <c r="G32" s="12"/>
      <c r="H32" s="8">
        <f t="shared" si="8"/>
        <v>-134</v>
      </c>
      <c r="I32" s="7"/>
      <c r="J32" s="9" t="s">
        <v>40</v>
      </c>
      <c r="K32" s="10">
        <v>2.0</v>
      </c>
    </row>
    <row r="33">
      <c r="A33" s="6" t="s">
        <v>68</v>
      </c>
      <c r="B33" s="7">
        <f>'23.01.26'!H33</f>
        <v>-13</v>
      </c>
      <c r="C33" s="35"/>
      <c r="D33" s="19">
        <f t="shared" si="7"/>
        <v>-13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-16</v>
      </c>
      <c r="I33" s="7"/>
      <c r="J33" s="9" t="s">
        <v>179</v>
      </c>
      <c r="K33" s="10">
        <v>2.0</v>
      </c>
    </row>
    <row r="34">
      <c r="A34" s="6" t="s">
        <v>70</v>
      </c>
      <c r="B34" s="7">
        <f>'23.01.26'!H34</f>
        <v>-12</v>
      </c>
      <c r="C34" s="35"/>
      <c r="D34" s="19">
        <f t="shared" si="7"/>
        <v>-12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-12</v>
      </c>
      <c r="I34" s="7"/>
      <c r="J34" s="9" t="s">
        <v>44</v>
      </c>
      <c r="K34" s="10">
        <v>5.0</v>
      </c>
    </row>
    <row r="35">
      <c r="A35" s="6" t="s">
        <v>72</v>
      </c>
      <c r="B35" s="7">
        <f>'23.01.26'!H35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  <c r="J35" s="9" t="s">
        <v>45</v>
      </c>
      <c r="K35" s="10">
        <v>2.0</v>
      </c>
    </row>
    <row r="36">
      <c r="A36" s="6" t="s">
        <v>74</v>
      </c>
      <c r="B36" s="7">
        <f>'23.01.26'!H36</f>
        <v>-23</v>
      </c>
      <c r="C36" s="35"/>
      <c r="D36" s="19">
        <f t="shared" si="7"/>
        <v>-23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6" s="20"/>
      <c r="G36" s="20"/>
      <c r="H36" s="19">
        <f t="shared" ref="H36:H38" si="9">D36-$E$36-F36-G36</f>
        <v>-28</v>
      </c>
      <c r="I36" s="7"/>
      <c r="J36" s="9" t="s">
        <v>86</v>
      </c>
      <c r="K36" s="10">
        <v>1.0</v>
      </c>
    </row>
    <row r="37">
      <c r="A37" s="6" t="s">
        <v>76</v>
      </c>
      <c r="B37" s="7">
        <f>'23.01.26'!H37</f>
        <v>-35</v>
      </c>
      <c r="C37" s="35"/>
      <c r="D37" s="19">
        <f t="shared" si="7"/>
        <v>-35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37" s="20"/>
      <c r="G37" s="20"/>
      <c r="H37" s="19">
        <f t="shared" si="9"/>
        <v>-40</v>
      </c>
      <c r="I37" s="7"/>
      <c r="J37" s="9" t="s">
        <v>48</v>
      </c>
      <c r="K37" s="10">
        <v>2.0</v>
      </c>
    </row>
    <row r="38">
      <c r="A38" s="38" t="s">
        <v>78</v>
      </c>
      <c r="B38" s="7">
        <f>'23.01.26'!H38</f>
        <v>-20</v>
      </c>
      <c r="C38" s="35"/>
      <c r="D38" s="19">
        <f t="shared" si="7"/>
        <v>-20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0.5</v>
      </c>
      <c r="F38" s="20"/>
      <c r="G38" s="20"/>
      <c r="H38" s="19">
        <f t="shared" si="9"/>
        <v>-25</v>
      </c>
      <c r="I38" s="7"/>
      <c r="J38" s="9" t="s">
        <v>52</v>
      </c>
      <c r="K38" s="10">
        <v>1.0</v>
      </c>
    </row>
    <row r="39">
      <c r="A39" s="29"/>
      <c r="B39" s="7" t="str">
        <f>'23.01.26'!H39</f>
        <v/>
      </c>
      <c r="C39" s="22"/>
      <c r="D39" s="30"/>
      <c r="E39" s="22"/>
      <c r="F39" s="23"/>
      <c r="G39" s="23"/>
      <c r="H39" s="31"/>
      <c r="I39" s="23"/>
      <c r="J39" s="9" t="s">
        <v>54</v>
      </c>
      <c r="K39" s="10">
        <v>4.0</v>
      </c>
    </row>
    <row r="40">
      <c r="A40" s="6"/>
      <c r="B40" s="7" t="str">
        <f>'23.01.26'!H40</f>
        <v/>
      </c>
      <c r="C40" s="35"/>
      <c r="D40" s="19"/>
      <c r="E40" s="25"/>
      <c r="F40" s="12"/>
      <c r="G40" s="12"/>
      <c r="H40" s="8"/>
      <c r="I40" s="7"/>
      <c r="J40" s="9" t="s">
        <v>81</v>
      </c>
      <c r="K40" s="10">
        <v>4.0</v>
      </c>
    </row>
    <row r="41">
      <c r="A41" s="6"/>
      <c r="B41" s="7" t="str">
        <f>'23.01.26'!H41</f>
        <v/>
      </c>
      <c r="C41" s="35"/>
      <c r="D41" s="19"/>
      <c r="E41" s="25"/>
      <c r="F41" s="33"/>
      <c r="G41" s="34"/>
      <c r="H41" s="8"/>
      <c r="I41" s="7"/>
      <c r="J41" s="9" t="s">
        <v>257</v>
      </c>
      <c r="K41" s="10">
        <v>1.0</v>
      </c>
    </row>
    <row r="42">
      <c r="A42" s="6"/>
      <c r="B42" s="7" t="str">
        <f>'23.01.26'!H42</f>
        <v/>
      </c>
      <c r="C42" s="35"/>
      <c r="D42" s="19"/>
      <c r="E42" s="25"/>
      <c r="F42" s="36"/>
      <c r="G42" s="12"/>
      <c r="H42" s="8"/>
      <c r="I42" s="7"/>
      <c r="J42" s="9" t="s">
        <v>346</v>
      </c>
      <c r="K42" s="10">
        <v>1.0</v>
      </c>
    </row>
    <row r="43">
      <c r="A43" s="6"/>
      <c r="B43" s="7"/>
      <c r="C43" s="35"/>
      <c r="D43" s="19"/>
      <c r="E43" s="25"/>
      <c r="F43" s="20"/>
      <c r="G43" s="20"/>
      <c r="H43" s="8"/>
      <c r="I43" s="7"/>
      <c r="J43" s="9" t="s">
        <v>45</v>
      </c>
      <c r="K43" s="10">
        <v>2.0</v>
      </c>
    </row>
    <row r="44">
      <c r="A44" s="6"/>
      <c r="B44" s="7"/>
      <c r="C44" s="35"/>
      <c r="D44" s="19"/>
      <c r="E44" s="25"/>
      <c r="F44" s="20"/>
      <c r="G44" s="20"/>
      <c r="H44" s="8"/>
      <c r="I44" s="7"/>
      <c r="J44" s="9" t="s">
        <v>239</v>
      </c>
      <c r="K44" s="10">
        <v>1.0</v>
      </c>
    </row>
    <row r="45">
      <c r="A45" s="38"/>
      <c r="B45" s="7"/>
      <c r="C45" s="35"/>
      <c r="D45" s="19"/>
      <c r="E45" s="25"/>
      <c r="F45" s="20"/>
      <c r="G45" s="20"/>
      <c r="H45" s="8"/>
      <c r="I45" s="7"/>
      <c r="J45" s="9" t="s">
        <v>133</v>
      </c>
      <c r="K45" s="10">
        <v>8.0</v>
      </c>
    </row>
    <row r="46">
      <c r="J46" s="9" t="s">
        <v>59</v>
      </c>
      <c r="K46" s="10">
        <v>5.0</v>
      </c>
    </row>
    <row r="47">
      <c r="J47" s="9" t="s">
        <v>61</v>
      </c>
      <c r="K47" s="10">
        <v>9.0</v>
      </c>
    </row>
    <row r="48">
      <c r="J48" s="9" t="s">
        <v>63</v>
      </c>
      <c r="K48" s="10">
        <v>6.0</v>
      </c>
    </row>
    <row r="49">
      <c r="J49" s="9" t="s">
        <v>65</v>
      </c>
      <c r="K49" s="10">
        <v>9.0</v>
      </c>
    </row>
    <row r="50">
      <c r="J50" s="9" t="s">
        <v>67</v>
      </c>
      <c r="K50" s="10">
        <v>3.0</v>
      </c>
    </row>
    <row r="51">
      <c r="J51" s="9" t="s">
        <v>135</v>
      </c>
      <c r="K51" s="10">
        <v>1.0</v>
      </c>
    </row>
    <row r="52">
      <c r="J52" s="9" t="s">
        <v>205</v>
      </c>
      <c r="K52" s="10">
        <v>1.0</v>
      </c>
    </row>
    <row r="53">
      <c r="J53" s="9" t="s">
        <v>249</v>
      </c>
      <c r="K53" s="10">
        <v>1.0</v>
      </c>
    </row>
    <row r="54">
      <c r="J54" s="9" t="s">
        <v>341</v>
      </c>
      <c r="K54" s="10">
        <v>1.0</v>
      </c>
    </row>
    <row r="55">
      <c r="J55" s="9" t="s">
        <v>103</v>
      </c>
      <c r="K55" s="10">
        <v>1.0</v>
      </c>
    </row>
    <row r="56">
      <c r="J56" s="9" t="s">
        <v>73</v>
      </c>
      <c r="K56" s="10">
        <v>17.0</v>
      </c>
    </row>
    <row r="57">
      <c r="J57" s="9" t="s">
        <v>104</v>
      </c>
      <c r="K57" s="10">
        <v>2.0</v>
      </c>
    </row>
    <row r="58">
      <c r="J58" s="9" t="s">
        <v>105</v>
      </c>
      <c r="K58" s="10">
        <v>1.0</v>
      </c>
    </row>
    <row r="59">
      <c r="J59" s="9" t="s">
        <v>117</v>
      </c>
      <c r="K59" s="10">
        <v>1.0</v>
      </c>
    </row>
    <row r="60">
      <c r="J60" s="9" t="s">
        <v>79</v>
      </c>
      <c r="K60" s="10">
        <v>2.0</v>
      </c>
    </row>
    <row r="61">
      <c r="J61" s="9" t="s">
        <v>87</v>
      </c>
      <c r="K61" s="10">
        <v>1.0</v>
      </c>
    </row>
    <row r="62">
      <c r="J62" s="9" t="s">
        <v>10</v>
      </c>
      <c r="K62" s="10">
        <v>1.0</v>
      </c>
    </row>
    <row r="63">
      <c r="J63" s="9" t="s">
        <v>121</v>
      </c>
      <c r="K63" s="10">
        <v>1.0</v>
      </c>
    </row>
    <row r="64">
      <c r="J64" s="9" t="s">
        <v>126</v>
      </c>
      <c r="K64" s="10">
        <v>1.0</v>
      </c>
    </row>
    <row r="65">
      <c r="J65" s="9" t="s">
        <v>132</v>
      </c>
      <c r="K65" s="10">
        <v>1.0</v>
      </c>
    </row>
    <row r="66">
      <c r="J66" s="9" t="s">
        <v>80</v>
      </c>
      <c r="K66" s="10">
        <v>2.0</v>
      </c>
    </row>
    <row r="67">
      <c r="J67" s="9" t="s">
        <v>147</v>
      </c>
      <c r="K67" s="10">
        <v>1.0</v>
      </c>
    </row>
    <row r="68">
      <c r="J68" s="9" t="s">
        <v>77</v>
      </c>
      <c r="K68" s="10">
        <v>1.0</v>
      </c>
    </row>
    <row r="69">
      <c r="J69" s="9" t="s">
        <v>222</v>
      </c>
      <c r="K69" s="10">
        <v>1.0</v>
      </c>
    </row>
  </sheetData>
  <mergeCells count="1">
    <mergeCell ref="A1:I1"/>
  </mergeCells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'24.01.26'!H3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'24.01.26'!H4</f>
        <v>-42</v>
      </c>
      <c r="C4" s="7"/>
      <c r="D4" s="8">
        <f t="shared" si="1"/>
        <v>-42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-42</v>
      </c>
      <c r="I4" s="7"/>
    </row>
    <row r="5">
      <c r="A5" s="6" t="s">
        <v>13</v>
      </c>
      <c r="B5" s="7">
        <f>'24.01.26'!H5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</row>
    <row r="6">
      <c r="A6" s="6" t="s">
        <v>16</v>
      </c>
      <c r="B6" s="7">
        <f>'24.01.26'!H6</f>
        <v>-84</v>
      </c>
      <c r="C6" s="7"/>
      <c r="D6" s="8">
        <f t="shared" si="1"/>
        <v>-84</v>
      </c>
      <c r="E6" s="8" t="str">
        <f>IFERROR(VLOOKUP("SANGRECITA C/YUCA",J:K,2,FALSE),"0")</f>
        <v>0</v>
      </c>
      <c r="F6" s="12"/>
      <c r="G6" s="12"/>
      <c r="H6" s="8">
        <f t="shared" si="2"/>
        <v>-84</v>
      </c>
      <c r="I6" s="7"/>
    </row>
    <row r="7">
      <c r="A7" s="6" t="s">
        <v>10</v>
      </c>
      <c r="B7" s="7">
        <f>'24.01.26'!H7</f>
        <v>-52.5</v>
      </c>
      <c r="C7" s="7"/>
      <c r="D7" s="8">
        <f t="shared" si="1"/>
        <v>-52.5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-52.5</v>
      </c>
      <c r="I7" s="7"/>
    </row>
    <row r="8">
      <c r="A8" s="6" t="s">
        <v>19</v>
      </c>
      <c r="B8" s="7">
        <f>'24.01.26'!H8</f>
        <v>-25</v>
      </c>
      <c r="C8" s="7"/>
      <c r="D8" s="8">
        <f t="shared" si="1"/>
        <v>-25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-25</v>
      </c>
      <c r="I8" s="7"/>
    </row>
    <row r="9">
      <c r="A9" s="6" t="s">
        <v>21</v>
      </c>
      <c r="B9" s="7">
        <f>'24.01.26'!H9</f>
        <v>-40</v>
      </c>
      <c r="C9" s="7"/>
      <c r="D9" s="8">
        <f t="shared" si="1"/>
        <v>-40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-40</v>
      </c>
      <c r="I9" s="12"/>
    </row>
    <row r="10">
      <c r="A10" s="6" t="s">
        <v>23</v>
      </c>
      <c r="B10" s="7">
        <f>'24.01.26'!H10</f>
        <v>-24.5</v>
      </c>
      <c r="C10" s="7"/>
      <c r="D10" s="8">
        <f t="shared" si="1"/>
        <v>-24.5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-24.5</v>
      </c>
      <c r="I10" s="7"/>
    </row>
    <row r="11">
      <c r="A11" s="6" t="s">
        <v>25</v>
      </c>
      <c r="B11" s="7">
        <f>'24.01.26'!H11</f>
        <v>-23</v>
      </c>
      <c r="C11" s="7"/>
      <c r="D11" s="8">
        <f t="shared" si="1"/>
        <v>-23</v>
      </c>
      <c r="E11" s="18">
        <f>IFERROR(VLOOKUP("CARNE DE CERDO ADOBADA",J:K,2,FALSE),0)</f>
        <v>0</v>
      </c>
      <c r="F11" s="12"/>
      <c r="G11" s="12"/>
      <c r="H11" s="8">
        <f t="shared" si="2"/>
        <v>-23</v>
      </c>
      <c r="I11" s="7"/>
    </row>
    <row r="12">
      <c r="A12" s="6" t="s">
        <v>27</v>
      </c>
      <c r="B12" s="7">
        <f>'24.01.26'!H12</f>
        <v>-13</v>
      </c>
      <c r="C12" s="7"/>
      <c r="D12" s="8">
        <f t="shared" si="1"/>
        <v>-13</v>
      </c>
      <c r="E12" s="8">
        <f>IFERROR(VLOOKUP("SANCOCHADO 450g.",J:K,2,FALSE),0)</f>
        <v>0</v>
      </c>
      <c r="F12" s="12"/>
      <c r="G12" s="12"/>
      <c r="H12" s="8">
        <f t="shared" si="2"/>
        <v>-13</v>
      </c>
      <c r="I12" s="7"/>
    </row>
    <row r="13">
      <c r="A13" s="6" t="s">
        <v>29</v>
      </c>
      <c r="B13" s="7">
        <f>'24.01.26'!H13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</row>
    <row r="14">
      <c r="A14" s="6" t="s">
        <v>31</v>
      </c>
      <c r="B14" s="7">
        <f>'24.01.26'!H14</f>
        <v>-10</v>
      </c>
      <c r="C14" s="7"/>
      <c r="D14" s="19">
        <f t="shared" si="1"/>
        <v>-10</v>
      </c>
      <c r="E14" s="8">
        <f t="shared" si="3"/>
        <v>0</v>
      </c>
      <c r="F14" s="20"/>
      <c r="G14" s="12"/>
      <c r="H14" s="8">
        <f t="shared" si="2"/>
        <v>-10</v>
      </c>
      <c r="I14" s="7"/>
    </row>
    <row r="15">
      <c r="A15" s="21" t="s">
        <v>33</v>
      </c>
      <c r="B15" s="7" t="str">
        <f>'24.01.26'!H15</f>
        <v/>
      </c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'24.01.26'!H16</f>
        <v>-55</v>
      </c>
      <c r="C16" s="12"/>
      <c r="D16" s="25">
        <f t="shared" ref="D16:D24" si="4">B16+C16</f>
        <v>-55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-55</v>
      </c>
      <c r="I16" s="7"/>
    </row>
    <row r="17">
      <c r="A17" s="6" t="s">
        <v>37</v>
      </c>
      <c r="B17" s="7">
        <f>'24.01.26'!H17</f>
        <v>-32</v>
      </c>
      <c r="C17" s="12"/>
      <c r="D17" s="19">
        <f t="shared" si="4"/>
        <v>-32</v>
      </c>
      <c r="E17" s="25" t="str">
        <f>IFERROR(VLOOKUP("AJIACO DE CUY(1/2 CUY) C/ARROZ",J:K,2,FALSE),"0")</f>
        <v>0</v>
      </c>
      <c r="F17" s="20"/>
      <c r="G17" s="12"/>
      <c r="H17" s="8">
        <f t="shared" si="5"/>
        <v>-32</v>
      </c>
      <c r="I17" s="7"/>
    </row>
    <row r="18">
      <c r="A18" s="6" t="s">
        <v>39</v>
      </c>
      <c r="B18" s="7">
        <f>'24.01.26'!H18</f>
        <v>-32</v>
      </c>
      <c r="C18" s="12"/>
      <c r="D18" s="19">
        <f t="shared" si="4"/>
        <v>-32</v>
      </c>
      <c r="E18" s="25" t="str">
        <f>IFERROR(VLOOKUP("ALBONDIGA CON ARROZ",J:K,2,FALSE),"0")</f>
        <v>0</v>
      </c>
      <c r="F18" s="20"/>
      <c r="G18" s="12"/>
      <c r="H18" s="8">
        <f t="shared" si="5"/>
        <v>-32</v>
      </c>
      <c r="I18" s="7"/>
    </row>
    <row r="19">
      <c r="A19" s="6" t="s">
        <v>41</v>
      </c>
      <c r="B19" s="7">
        <f>'24.01.26'!H19</f>
        <v>-112</v>
      </c>
      <c r="C19" s="12"/>
      <c r="D19" s="19">
        <f t="shared" si="4"/>
        <v>-112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-112</v>
      </c>
      <c r="I19" s="11"/>
    </row>
    <row r="20">
      <c r="A20" s="6" t="s">
        <v>43</v>
      </c>
      <c r="B20" s="7">
        <f>'24.01.26'!H20</f>
        <v>-264</v>
      </c>
      <c r="C20" s="12"/>
      <c r="D20" s="19">
        <f t="shared" si="4"/>
        <v>-264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-264</v>
      </c>
      <c r="I20" s="7"/>
    </row>
    <row r="21">
      <c r="A21" s="6" t="s">
        <v>26</v>
      </c>
      <c r="B21" s="7" t="str">
        <f>'24.01.26'!H21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'24.01.26'!H22</f>
        <v>-166</v>
      </c>
      <c r="C22" s="12"/>
      <c r="D22" s="19">
        <f t="shared" si="4"/>
        <v>-166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-166</v>
      </c>
      <c r="I22" s="7"/>
    </row>
    <row r="23">
      <c r="A23" s="6" t="s">
        <v>49</v>
      </c>
      <c r="B23" s="7">
        <f>'24.01.26'!H23</f>
        <v>-22</v>
      </c>
      <c r="C23" s="12"/>
      <c r="D23" s="19">
        <f t="shared" si="4"/>
        <v>-22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-22</v>
      </c>
      <c r="I23" s="7"/>
    </row>
    <row r="24">
      <c r="A24" s="6" t="s">
        <v>51</v>
      </c>
      <c r="B24" s="7">
        <f>'24.01.26'!H24</f>
        <v>-42</v>
      </c>
      <c r="C24" s="12"/>
      <c r="D24" s="19">
        <f t="shared" si="4"/>
        <v>-42</v>
      </c>
      <c r="E24" s="25" t="str">
        <f>IFERROR(VLOOKUP("CORVINA GUISADA C/E CHOCLO",J:K,2,FALSE),"0")</f>
        <v>0</v>
      </c>
      <c r="F24" s="20"/>
      <c r="G24" s="12"/>
      <c r="H24" s="8">
        <f t="shared" si="6"/>
        <v>-42</v>
      </c>
      <c r="I24" s="7"/>
    </row>
    <row r="25">
      <c r="A25" s="21" t="s">
        <v>53</v>
      </c>
      <c r="B25" s="7" t="str">
        <f>'24.01.26'!H25</f>
        <v/>
      </c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'24.01.26'!H26</f>
        <v>-70</v>
      </c>
      <c r="C26" s="28"/>
      <c r="D26" s="19">
        <f t="shared" ref="D26:D38" si="7">B26+C26</f>
        <v>-70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-70</v>
      </c>
      <c r="I26" s="7"/>
    </row>
    <row r="27">
      <c r="A27" s="6" t="s">
        <v>57</v>
      </c>
      <c r="B27" s="7">
        <f>'24.01.26'!H27</f>
        <v>-80</v>
      </c>
      <c r="C27" s="28"/>
      <c r="D27" s="19">
        <f t="shared" si="7"/>
        <v>-80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-80</v>
      </c>
      <c r="I27" s="12"/>
    </row>
    <row r="28">
      <c r="A28" s="6" t="s">
        <v>58</v>
      </c>
      <c r="B28" s="7">
        <f>'24.01.26'!H28</f>
        <v>-26</v>
      </c>
      <c r="C28" s="28"/>
      <c r="D28" s="19">
        <f t="shared" si="7"/>
        <v>-26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-26</v>
      </c>
      <c r="I28" s="24"/>
    </row>
    <row r="29">
      <c r="A29" s="6" t="s">
        <v>60</v>
      </c>
      <c r="B29" s="7">
        <f>'24.01.26'!H29</f>
        <v>-62</v>
      </c>
      <c r="C29" s="28"/>
      <c r="D29" s="19">
        <f t="shared" si="7"/>
        <v>-62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-62</v>
      </c>
      <c r="I29" s="7"/>
    </row>
    <row r="30">
      <c r="A30" s="6" t="s">
        <v>62</v>
      </c>
      <c r="B30" s="7">
        <f>'24.01.26'!H30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</row>
    <row r="31">
      <c r="A31" s="29" t="s">
        <v>64</v>
      </c>
      <c r="B31" s="7">
        <f>'24.01.26'!H31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'24.01.26'!H32</f>
        <v>-134</v>
      </c>
      <c r="C32" s="35"/>
      <c r="D32" s="19">
        <f t="shared" si="7"/>
        <v>-134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-134</v>
      </c>
      <c r="I32" s="7"/>
    </row>
    <row r="33">
      <c r="A33" s="6" t="s">
        <v>68</v>
      </c>
      <c r="B33" s="7">
        <f>'24.01.26'!H33</f>
        <v>-16</v>
      </c>
      <c r="C33" s="35"/>
      <c r="D33" s="19">
        <f t="shared" si="7"/>
        <v>-16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-16</v>
      </c>
      <c r="I33" s="7"/>
    </row>
    <row r="34">
      <c r="A34" s="6" t="s">
        <v>70</v>
      </c>
      <c r="B34" s="7">
        <f>'24.01.26'!H34</f>
        <v>-12</v>
      </c>
      <c r="C34" s="35"/>
      <c r="D34" s="19">
        <f t="shared" si="7"/>
        <v>-12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-12</v>
      </c>
      <c r="I34" s="7"/>
    </row>
    <row r="35">
      <c r="A35" s="6" t="s">
        <v>72</v>
      </c>
      <c r="B35" s="7">
        <f>'24.01.26'!H35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'24.01.26'!H36</f>
        <v>-28</v>
      </c>
      <c r="C36" s="35"/>
      <c r="D36" s="19">
        <f t="shared" si="7"/>
        <v>-28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-28</v>
      </c>
      <c r="I36" s="7"/>
    </row>
    <row r="37">
      <c r="A37" s="6" t="s">
        <v>76</v>
      </c>
      <c r="B37" s="7">
        <f>'24.01.26'!H37</f>
        <v>-40</v>
      </c>
      <c r="C37" s="35"/>
      <c r="D37" s="19">
        <f t="shared" si="7"/>
        <v>-40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-40</v>
      </c>
      <c r="I37" s="7"/>
    </row>
    <row r="38">
      <c r="A38" s="38" t="s">
        <v>78</v>
      </c>
      <c r="B38" s="7">
        <f>'24.01.26'!H38</f>
        <v>-25</v>
      </c>
      <c r="C38" s="35"/>
      <c r="D38" s="19">
        <f t="shared" si="7"/>
        <v>-25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-25</v>
      </c>
      <c r="I38" s="7"/>
    </row>
    <row r="39">
      <c r="A39" s="29"/>
      <c r="B39" s="7" t="str">
        <f>'24.01.26'!H39</f>
        <v/>
      </c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'24.01.26'!H40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'24.01.26'!H41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'25.01.26'!H3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'25.01.26'!H4</f>
        <v>-42</v>
      </c>
      <c r="C4" s="7"/>
      <c r="D4" s="8">
        <f t="shared" si="1"/>
        <v>-42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-42</v>
      </c>
      <c r="I4" s="7"/>
    </row>
    <row r="5">
      <c r="A5" s="6" t="s">
        <v>13</v>
      </c>
      <c r="B5" s="7">
        <f>'25.01.26'!H5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</row>
    <row r="6">
      <c r="A6" s="6" t="s">
        <v>16</v>
      </c>
      <c r="B6" s="7">
        <f>'25.01.26'!H6</f>
        <v>-84</v>
      </c>
      <c r="C6" s="7"/>
      <c r="D6" s="8">
        <f t="shared" si="1"/>
        <v>-84</v>
      </c>
      <c r="E6" s="8" t="str">
        <f>IFERROR(VLOOKUP("SANGRECITA C/YUCA",J:K,2,FALSE),"0")</f>
        <v>0</v>
      </c>
      <c r="F6" s="12"/>
      <c r="G6" s="12"/>
      <c r="H6" s="8">
        <f t="shared" si="2"/>
        <v>-84</v>
      </c>
      <c r="I6" s="7"/>
    </row>
    <row r="7">
      <c r="A7" s="6" t="s">
        <v>10</v>
      </c>
      <c r="B7" s="7">
        <f>'25.01.26'!H7</f>
        <v>-52.5</v>
      </c>
      <c r="C7" s="7"/>
      <c r="D7" s="8">
        <f t="shared" si="1"/>
        <v>-52.5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-52.5</v>
      </c>
      <c r="I7" s="7"/>
    </row>
    <row r="8">
      <c r="A8" s="6" t="s">
        <v>19</v>
      </c>
      <c r="B8" s="7">
        <f>'25.01.26'!H8</f>
        <v>-25</v>
      </c>
      <c r="C8" s="7"/>
      <c r="D8" s="8">
        <f t="shared" si="1"/>
        <v>-25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-25</v>
      </c>
      <c r="I8" s="7"/>
    </row>
    <row r="9">
      <c r="A9" s="6" t="s">
        <v>21</v>
      </c>
      <c r="B9" s="7">
        <f>'25.01.26'!H9</f>
        <v>-40</v>
      </c>
      <c r="C9" s="7"/>
      <c r="D9" s="8">
        <f t="shared" si="1"/>
        <v>-40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-40</v>
      </c>
      <c r="I9" s="12"/>
    </row>
    <row r="10">
      <c r="A10" s="6" t="s">
        <v>23</v>
      </c>
      <c r="B10" s="7">
        <f>'25.01.26'!H10</f>
        <v>-24.5</v>
      </c>
      <c r="C10" s="7"/>
      <c r="D10" s="8">
        <f t="shared" si="1"/>
        <v>-24.5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-24.5</v>
      </c>
      <c r="I10" s="7"/>
    </row>
    <row r="11">
      <c r="A11" s="6" t="s">
        <v>25</v>
      </c>
      <c r="B11" s="7">
        <f>'25.01.26'!H11</f>
        <v>-23</v>
      </c>
      <c r="C11" s="7"/>
      <c r="D11" s="8">
        <f t="shared" si="1"/>
        <v>-23</v>
      </c>
      <c r="E11" s="18">
        <f>IFERROR(VLOOKUP("CARNE DE CERDO ADOBADA",J:K,2,FALSE),0)</f>
        <v>0</v>
      </c>
      <c r="F11" s="12"/>
      <c r="G11" s="12"/>
      <c r="H11" s="8">
        <f t="shared" si="2"/>
        <v>-23</v>
      </c>
      <c r="I11" s="7"/>
    </row>
    <row r="12">
      <c r="A12" s="6" t="s">
        <v>27</v>
      </c>
      <c r="B12" s="7">
        <f>'25.01.26'!H12</f>
        <v>-13</v>
      </c>
      <c r="C12" s="7"/>
      <c r="D12" s="8">
        <f t="shared" si="1"/>
        <v>-13</v>
      </c>
      <c r="E12" s="8">
        <f>IFERROR(VLOOKUP("SANCOCHADO 450g.",J:K,2,FALSE),0)</f>
        <v>0</v>
      </c>
      <c r="F12" s="12"/>
      <c r="G12" s="12"/>
      <c r="H12" s="8">
        <f t="shared" si="2"/>
        <v>-13</v>
      </c>
      <c r="I12" s="7"/>
    </row>
    <row r="13">
      <c r="A13" s="6" t="s">
        <v>29</v>
      </c>
      <c r="B13" s="7">
        <f>'25.01.26'!H13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</row>
    <row r="14">
      <c r="A14" s="6" t="s">
        <v>31</v>
      </c>
      <c r="B14" s="7">
        <f>'25.01.26'!H14</f>
        <v>-10</v>
      </c>
      <c r="C14" s="7"/>
      <c r="D14" s="19">
        <f t="shared" si="1"/>
        <v>-10</v>
      </c>
      <c r="E14" s="8">
        <f t="shared" si="3"/>
        <v>0</v>
      </c>
      <c r="F14" s="20"/>
      <c r="G14" s="12"/>
      <c r="H14" s="8">
        <f t="shared" si="2"/>
        <v>-10</v>
      </c>
      <c r="I14" s="7"/>
    </row>
    <row r="15">
      <c r="A15" s="21" t="s">
        <v>33</v>
      </c>
      <c r="B15" s="7" t="str">
        <f>'25.01.26'!H15</f>
        <v/>
      </c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'25.01.26'!H16</f>
        <v>-55</v>
      </c>
      <c r="C16" s="12"/>
      <c r="D16" s="25">
        <f t="shared" ref="D16:D24" si="4">B16+C16</f>
        <v>-55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-55</v>
      </c>
      <c r="I16" s="7"/>
    </row>
    <row r="17">
      <c r="A17" s="6" t="s">
        <v>37</v>
      </c>
      <c r="B17" s="7">
        <f>'25.01.26'!H17</f>
        <v>-32</v>
      </c>
      <c r="C17" s="12"/>
      <c r="D17" s="19">
        <f t="shared" si="4"/>
        <v>-32</v>
      </c>
      <c r="E17" s="25" t="str">
        <f>IFERROR(VLOOKUP("AJIACO DE CUY(1/2 CUY) C/ARROZ",J:K,2,FALSE),"0")</f>
        <v>0</v>
      </c>
      <c r="F17" s="20"/>
      <c r="G17" s="12"/>
      <c r="H17" s="8">
        <f t="shared" si="5"/>
        <v>-32</v>
      </c>
      <c r="I17" s="7"/>
    </row>
    <row r="18">
      <c r="A18" s="6" t="s">
        <v>39</v>
      </c>
      <c r="B18" s="7">
        <f>'25.01.26'!H18</f>
        <v>-32</v>
      </c>
      <c r="C18" s="12"/>
      <c r="D18" s="19">
        <f t="shared" si="4"/>
        <v>-32</v>
      </c>
      <c r="E18" s="25" t="str">
        <f>IFERROR(VLOOKUP("ALBONDIGA CON ARROZ",J:K,2,FALSE),"0")</f>
        <v>0</v>
      </c>
      <c r="F18" s="20"/>
      <c r="G18" s="12"/>
      <c r="H18" s="8">
        <f t="shared" si="5"/>
        <v>-32</v>
      </c>
      <c r="I18" s="7"/>
    </row>
    <row r="19">
      <c r="A19" s="6" t="s">
        <v>41</v>
      </c>
      <c r="B19" s="7">
        <f>'25.01.26'!H19</f>
        <v>-112</v>
      </c>
      <c r="C19" s="12"/>
      <c r="D19" s="19">
        <f t="shared" si="4"/>
        <v>-112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-112</v>
      </c>
      <c r="I19" s="11"/>
    </row>
    <row r="20">
      <c r="A20" s="6" t="s">
        <v>43</v>
      </c>
      <c r="B20" s="7">
        <f>'25.01.26'!H20</f>
        <v>-264</v>
      </c>
      <c r="C20" s="12"/>
      <c r="D20" s="19">
        <f t="shared" si="4"/>
        <v>-264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-264</v>
      </c>
      <c r="I20" s="7"/>
    </row>
    <row r="21">
      <c r="A21" s="6" t="s">
        <v>26</v>
      </c>
      <c r="B21" s="7" t="str">
        <f>'25.01.26'!H21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'25.01.26'!H22</f>
        <v>-166</v>
      </c>
      <c r="C22" s="12"/>
      <c r="D22" s="19">
        <f t="shared" si="4"/>
        <v>-166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-166</v>
      </c>
      <c r="I22" s="7"/>
    </row>
    <row r="23">
      <c r="A23" s="6" t="s">
        <v>49</v>
      </c>
      <c r="B23" s="7">
        <f>'25.01.26'!H23</f>
        <v>-22</v>
      </c>
      <c r="C23" s="12"/>
      <c r="D23" s="19">
        <f t="shared" si="4"/>
        <v>-22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-22</v>
      </c>
      <c r="I23" s="7"/>
    </row>
    <row r="24">
      <c r="A24" s="6" t="s">
        <v>51</v>
      </c>
      <c r="B24" s="7">
        <f>'25.01.26'!H24</f>
        <v>-42</v>
      </c>
      <c r="C24" s="12"/>
      <c r="D24" s="19">
        <f t="shared" si="4"/>
        <v>-42</v>
      </c>
      <c r="E24" s="25" t="str">
        <f>IFERROR(VLOOKUP("CORVINA GUISADA C/E CHOCLO",J:K,2,FALSE),"0")</f>
        <v>0</v>
      </c>
      <c r="F24" s="20"/>
      <c r="G24" s="12"/>
      <c r="H24" s="8">
        <f t="shared" si="6"/>
        <v>-42</v>
      </c>
      <c r="I24" s="7"/>
    </row>
    <row r="25">
      <c r="A25" s="21" t="s">
        <v>53</v>
      </c>
      <c r="B25" s="7" t="str">
        <f>'25.01.26'!H25</f>
        <v/>
      </c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'25.01.26'!H26</f>
        <v>-70</v>
      </c>
      <c r="C26" s="28"/>
      <c r="D26" s="19">
        <f t="shared" ref="D26:D38" si="7">B26+C26</f>
        <v>-70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-70</v>
      </c>
      <c r="I26" s="7"/>
    </row>
    <row r="27">
      <c r="A27" s="6" t="s">
        <v>57</v>
      </c>
      <c r="B27" s="7">
        <f>'25.01.26'!H27</f>
        <v>-80</v>
      </c>
      <c r="C27" s="28"/>
      <c r="D27" s="19">
        <f t="shared" si="7"/>
        <v>-80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-80</v>
      </c>
      <c r="I27" s="12"/>
    </row>
    <row r="28">
      <c r="A28" s="6" t="s">
        <v>58</v>
      </c>
      <c r="B28" s="7">
        <f>'25.01.26'!H28</f>
        <v>-26</v>
      </c>
      <c r="C28" s="28"/>
      <c r="D28" s="19">
        <f t="shared" si="7"/>
        <v>-26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-26</v>
      </c>
      <c r="I28" s="24"/>
    </row>
    <row r="29">
      <c r="A29" s="6" t="s">
        <v>60</v>
      </c>
      <c r="B29" s="7">
        <f>'25.01.26'!H29</f>
        <v>-62</v>
      </c>
      <c r="C29" s="28"/>
      <c r="D29" s="19">
        <f t="shared" si="7"/>
        <v>-62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-62</v>
      </c>
      <c r="I29" s="7"/>
    </row>
    <row r="30">
      <c r="A30" s="6" t="s">
        <v>62</v>
      </c>
      <c r="B30" s="7">
        <f>'25.01.26'!H30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</row>
    <row r="31">
      <c r="A31" s="29" t="s">
        <v>64</v>
      </c>
      <c r="B31" s="7">
        <f>'25.01.26'!H31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'25.01.26'!H32</f>
        <v>-134</v>
      </c>
      <c r="C32" s="35"/>
      <c r="D32" s="19">
        <f t="shared" si="7"/>
        <v>-134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-134</v>
      </c>
      <c r="I32" s="7"/>
    </row>
    <row r="33">
      <c r="A33" s="6" t="s">
        <v>68</v>
      </c>
      <c r="B33" s="7">
        <f>'25.01.26'!H33</f>
        <v>-16</v>
      </c>
      <c r="C33" s="35"/>
      <c r="D33" s="19">
        <f t="shared" si="7"/>
        <v>-16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-16</v>
      </c>
      <c r="I33" s="7"/>
    </row>
    <row r="34">
      <c r="A34" s="6" t="s">
        <v>70</v>
      </c>
      <c r="B34" s="7">
        <f>'25.01.26'!H34</f>
        <v>-12</v>
      </c>
      <c r="C34" s="35"/>
      <c r="D34" s="19">
        <f t="shared" si="7"/>
        <v>-12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-12</v>
      </c>
      <c r="I34" s="7"/>
    </row>
    <row r="35">
      <c r="A35" s="6" t="s">
        <v>72</v>
      </c>
      <c r="B35" s="7">
        <f>'25.01.26'!H35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'25.01.26'!H36</f>
        <v>-28</v>
      </c>
      <c r="C36" s="35"/>
      <c r="D36" s="19">
        <f t="shared" si="7"/>
        <v>-28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-28</v>
      </c>
      <c r="I36" s="7"/>
    </row>
    <row r="37">
      <c r="A37" s="6" t="s">
        <v>76</v>
      </c>
      <c r="B37" s="7">
        <f>'25.01.26'!H37</f>
        <v>-40</v>
      </c>
      <c r="C37" s="35"/>
      <c r="D37" s="19">
        <f t="shared" si="7"/>
        <v>-40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-40</v>
      </c>
      <c r="I37" s="7"/>
    </row>
    <row r="38">
      <c r="A38" s="38" t="s">
        <v>78</v>
      </c>
      <c r="B38" s="7">
        <f>'25.01.26'!H38</f>
        <v>-25</v>
      </c>
      <c r="C38" s="35"/>
      <c r="D38" s="19">
        <f t="shared" si="7"/>
        <v>-25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-25</v>
      </c>
      <c r="I38" s="7"/>
    </row>
    <row r="39">
      <c r="A39" s="29"/>
      <c r="B39" s="7" t="str">
        <f>'25.01.26'!H39</f>
        <v/>
      </c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'25.01.26'!H40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'25.01.26'!H41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'25.01.26'!H42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'26.01.26'!H3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'26.01.26'!H4</f>
        <v>-42</v>
      </c>
      <c r="C4" s="7"/>
      <c r="D4" s="8">
        <f t="shared" si="1"/>
        <v>-42</v>
      </c>
      <c r="E4" s="8" t="str">
        <f>IFERROR(VLOOKUP("HUMITA DOÑA FRESIA C/AJI DE GALLINA",J:K,2,FALSE),"0")</f>
        <v>0</v>
      </c>
      <c r="F4" s="12"/>
      <c r="G4" s="12"/>
      <c r="H4" s="8">
        <f t="shared" si="2"/>
        <v>-42</v>
      </c>
      <c r="I4" s="7"/>
    </row>
    <row r="5">
      <c r="A5" s="6" t="s">
        <v>13</v>
      </c>
      <c r="B5" s="7">
        <f>'26.01.26'!H5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-6</v>
      </c>
      <c r="I5" s="7"/>
    </row>
    <row r="6">
      <c r="A6" s="6" t="s">
        <v>16</v>
      </c>
      <c r="B6" s="7">
        <f>'26.01.26'!H6</f>
        <v>-84</v>
      </c>
      <c r="C6" s="7"/>
      <c r="D6" s="8">
        <f t="shared" si="1"/>
        <v>-84</v>
      </c>
      <c r="E6" s="8" t="str">
        <f>IFERROR(VLOOKUP("SANGRECITA C/YUCA",J:K,2,FALSE),"0")</f>
        <v>0</v>
      </c>
      <c r="F6" s="12"/>
      <c r="G6" s="12"/>
      <c r="H6" s="8">
        <f t="shared" si="2"/>
        <v>-84</v>
      </c>
      <c r="I6" s="7"/>
    </row>
    <row r="7">
      <c r="A7" s="6" t="s">
        <v>10</v>
      </c>
      <c r="B7" s="7">
        <f>'26.01.26'!H7</f>
        <v>-52.5</v>
      </c>
      <c r="C7" s="7"/>
      <c r="D7" s="8">
        <f t="shared" si="1"/>
        <v>-52.5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-52.5</v>
      </c>
      <c r="I7" s="7"/>
    </row>
    <row r="8">
      <c r="A8" s="6" t="s">
        <v>19</v>
      </c>
      <c r="B8" s="7">
        <f>'26.01.26'!H8</f>
        <v>-25</v>
      </c>
      <c r="C8" s="7"/>
      <c r="D8" s="8">
        <f t="shared" si="1"/>
        <v>-25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-25</v>
      </c>
      <c r="I8" s="7"/>
    </row>
    <row r="9">
      <c r="A9" s="6" t="s">
        <v>21</v>
      </c>
      <c r="B9" s="7">
        <f>'26.01.26'!H9</f>
        <v>-40</v>
      </c>
      <c r="C9" s="7"/>
      <c r="D9" s="8">
        <f t="shared" si="1"/>
        <v>-40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-40</v>
      </c>
      <c r="I9" s="12"/>
    </row>
    <row r="10">
      <c r="A10" s="6" t="s">
        <v>23</v>
      </c>
      <c r="B10" s="7">
        <f>'26.01.26'!H10</f>
        <v>-24.5</v>
      </c>
      <c r="C10" s="7"/>
      <c r="D10" s="8">
        <f t="shared" si="1"/>
        <v>-24.5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-24.5</v>
      </c>
      <c r="I10" s="7"/>
    </row>
    <row r="11">
      <c r="A11" s="6" t="s">
        <v>25</v>
      </c>
      <c r="B11" s="7">
        <f>'26.01.26'!H11</f>
        <v>-23</v>
      </c>
      <c r="C11" s="7"/>
      <c r="D11" s="8">
        <f t="shared" si="1"/>
        <v>-23</v>
      </c>
      <c r="E11" s="18">
        <f>IFERROR(VLOOKUP("CARNE DE CERDO ADOBADA",J:K,2,FALSE),0)</f>
        <v>0</v>
      </c>
      <c r="F11" s="12"/>
      <c r="G11" s="12"/>
      <c r="H11" s="8">
        <f t="shared" si="2"/>
        <v>-23</v>
      </c>
      <c r="I11" s="7"/>
    </row>
    <row r="12">
      <c r="A12" s="6" t="s">
        <v>27</v>
      </c>
      <c r="B12" s="7">
        <f>'26.01.26'!H12</f>
        <v>-13</v>
      </c>
      <c r="C12" s="7"/>
      <c r="D12" s="8">
        <f t="shared" si="1"/>
        <v>-13</v>
      </c>
      <c r="E12" s="8">
        <f>IFERROR(VLOOKUP("SANCOCHADO 450g.",J:K,2,FALSE),0)</f>
        <v>0</v>
      </c>
      <c r="F12" s="12"/>
      <c r="G12" s="12"/>
      <c r="H12" s="8">
        <f t="shared" si="2"/>
        <v>-13</v>
      </c>
      <c r="I12" s="7"/>
    </row>
    <row r="13">
      <c r="A13" s="6" t="s">
        <v>29</v>
      </c>
      <c r="B13" s="7">
        <f>'26.01.26'!H13</f>
        <v>-56</v>
      </c>
      <c r="C13" s="7"/>
      <c r="D13" s="19">
        <f t="shared" si="1"/>
        <v>-56</v>
      </c>
      <c r="E13" s="8">
        <f t="shared" ref="E13:E14" si="3">IFERROR(VLOOKUP(A13,J:K,2,FALSE),0)</f>
        <v>0</v>
      </c>
      <c r="F13" s="20"/>
      <c r="G13" s="12"/>
      <c r="H13" s="8">
        <f t="shared" si="2"/>
        <v>-56</v>
      </c>
      <c r="I13" s="7"/>
    </row>
    <row r="14">
      <c r="A14" s="6" t="s">
        <v>31</v>
      </c>
      <c r="B14" s="7">
        <f>'26.01.26'!H14</f>
        <v>-10</v>
      </c>
      <c r="C14" s="7"/>
      <c r="D14" s="19">
        <f t="shared" si="1"/>
        <v>-10</v>
      </c>
      <c r="E14" s="8">
        <f t="shared" si="3"/>
        <v>0</v>
      </c>
      <c r="F14" s="20"/>
      <c r="G14" s="12"/>
      <c r="H14" s="8">
        <f t="shared" si="2"/>
        <v>-10</v>
      </c>
      <c r="I14" s="7"/>
    </row>
    <row r="15">
      <c r="A15" s="21" t="s">
        <v>33</v>
      </c>
      <c r="B15" s="7" t="str">
        <f>'26.01.26'!H15</f>
        <v/>
      </c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'26.01.26'!H16</f>
        <v>-55</v>
      </c>
      <c r="C16" s="12"/>
      <c r="D16" s="25">
        <f t="shared" ref="D16:D24" si="4">B16+C16</f>
        <v>-55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-55</v>
      </c>
      <c r="I16" s="7"/>
    </row>
    <row r="17">
      <c r="A17" s="6" t="s">
        <v>37</v>
      </c>
      <c r="B17" s="7">
        <f>'26.01.26'!H17</f>
        <v>-32</v>
      </c>
      <c r="C17" s="12"/>
      <c r="D17" s="19">
        <f t="shared" si="4"/>
        <v>-32</v>
      </c>
      <c r="E17" s="25" t="str">
        <f>IFERROR(VLOOKUP("AJIACO DE CUY(1/2 CUY) C/ARROZ",J:K,2,FALSE),"0")</f>
        <v>0</v>
      </c>
      <c r="F17" s="20"/>
      <c r="G17" s="12"/>
      <c r="H17" s="8">
        <f t="shared" si="5"/>
        <v>-32</v>
      </c>
      <c r="I17" s="7"/>
    </row>
    <row r="18">
      <c r="A18" s="6" t="s">
        <v>39</v>
      </c>
      <c r="B18" s="7">
        <f>'26.01.26'!H18</f>
        <v>-32</v>
      </c>
      <c r="C18" s="12"/>
      <c r="D18" s="19">
        <f t="shared" si="4"/>
        <v>-32</v>
      </c>
      <c r="E18" s="25" t="str">
        <f>IFERROR(VLOOKUP("ALBONDIGA CON ARROZ",J:K,2,FALSE),"0")</f>
        <v>0</v>
      </c>
      <c r="F18" s="20"/>
      <c r="G18" s="12"/>
      <c r="H18" s="8">
        <f t="shared" si="5"/>
        <v>-32</v>
      </c>
      <c r="I18" s="7"/>
    </row>
    <row r="19">
      <c r="A19" s="6" t="s">
        <v>41</v>
      </c>
      <c r="B19" s="7">
        <f>'26.01.26'!H19</f>
        <v>-112</v>
      </c>
      <c r="C19" s="12"/>
      <c r="D19" s="19">
        <f t="shared" si="4"/>
        <v>-112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-112</v>
      </c>
      <c r="I19" s="11"/>
    </row>
    <row r="20">
      <c r="A20" s="6" t="s">
        <v>43</v>
      </c>
      <c r="B20" s="7">
        <f>'26.01.26'!H20</f>
        <v>-264</v>
      </c>
      <c r="C20" s="12"/>
      <c r="D20" s="19">
        <f t="shared" si="4"/>
        <v>-264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-264</v>
      </c>
      <c r="I20" s="7"/>
    </row>
    <row r="21">
      <c r="A21" s="6" t="s">
        <v>26</v>
      </c>
      <c r="B21" s="7" t="str">
        <f>'26.01.26'!H21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'26.01.26'!H22</f>
        <v>-166</v>
      </c>
      <c r="C22" s="12"/>
      <c r="D22" s="19">
        <f t="shared" si="4"/>
        <v>-166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-166</v>
      </c>
      <c r="I22" s="7"/>
    </row>
    <row r="23">
      <c r="A23" s="6" t="s">
        <v>49</v>
      </c>
      <c r="B23" s="7">
        <f>'26.01.26'!H23</f>
        <v>-22</v>
      </c>
      <c r="C23" s="12"/>
      <c r="D23" s="19">
        <f t="shared" si="4"/>
        <v>-22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-22</v>
      </c>
      <c r="I23" s="7"/>
    </row>
    <row r="24">
      <c r="A24" s="6" t="s">
        <v>51</v>
      </c>
      <c r="B24" s="7">
        <f>'26.01.26'!H24</f>
        <v>-42</v>
      </c>
      <c r="C24" s="12"/>
      <c r="D24" s="19">
        <f t="shared" si="4"/>
        <v>-42</v>
      </c>
      <c r="E24" s="25" t="str">
        <f>IFERROR(VLOOKUP("CORVINA GUISADA C/E CHOCLO",J:K,2,FALSE),"0")</f>
        <v>0</v>
      </c>
      <c r="F24" s="20"/>
      <c r="G24" s="12"/>
      <c r="H24" s="8">
        <f t="shared" si="6"/>
        <v>-42</v>
      </c>
      <c r="I24" s="7"/>
    </row>
    <row r="25">
      <c r="A25" s="21" t="s">
        <v>53</v>
      </c>
      <c r="B25" s="7" t="str">
        <f>'26.01.26'!H25</f>
        <v/>
      </c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'26.01.26'!H26</f>
        <v>-70</v>
      </c>
      <c r="C26" s="28"/>
      <c r="D26" s="19">
        <f t="shared" ref="D26:D38" si="7">B26+C26</f>
        <v>-70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-70</v>
      </c>
      <c r="I26" s="7"/>
    </row>
    <row r="27">
      <c r="A27" s="6" t="s">
        <v>57</v>
      </c>
      <c r="B27" s="7">
        <f>'26.01.26'!H27</f>
        <v>-80</v>
      </c>
      <c r="C27" s="28"/>
      <c r="D27" s="19">
        <f t="shared" si="7"/>
        <v>-80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-80</v>
      </c>
      <c r="I27" s="12"/>
    </row>
    <row r="28">
      <c r="A28" s="6" t="s">
        <v>58</v>
      </c>
      <c r="B28" s="7">
        <f>'26.01.26'!H28</f>
        <v>-26</v>
      </c>
      <c r="C28" s="28"/>
      <c r="D28" s="19">
        <f t="shared" si="7"/>
        <v>-26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-26</v>
      </c>
      <c r="I28" s="24"/>
    </row>
    <row r="29">
      <c r="A29" s="6" t="s">
        <v>60</v>
      </c>
      <c r="B29" s="7">
        <f>'26.01.26'!H29</f>
        <v>-62</v>
      </c>
      <c r="C29" s="28"/>
      <c r="D29" s="19">
        <f t="shared" si="7"/>
        <v>-62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-62</v>
      </c>
      <c r="I29" s="7"/>
    </row>
    <row r="30">
      <c r="A30" s="6" t="s">
        <v>62</v>
      </c>
      <c r="B30" s="7">
        <f>'26.01.26'!H30</f>
        <v>-2</v>
      </c>
      <c r="C30" s="28"/>
      <c r="D30" s="19">
        <f t="shared" si="7"/>
        <v>-2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-2</v>
      </c>
      <c r="I30" s="7"/>
    </row>
    <row r="31">
      <c r="A31" s="29" t="s">
        <v>64</v>
      </c>
      <c r="B31" s="7">
        <f>'26.01.26'!H31</f>
        <v>0</v>
      </c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'26.01.26'!H32</f>
        <v>-134</v>
      </c>
      <c r="C32" s="35"/>
      <c r="D32" s="19">
        <f t="shared" si="7"/>
        <v>-134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-134</v>
      </c>
      <c r="I32" s="7"/>
    </row>
    <row r="33">
      <c r="A33" s="6" t="s">
        <v>68</v>
      </c>
      <c r="B33" s="7">
        <f>'26.01.26'!H33</f>
        <v>-16</v>
      </c>
      <c r="C33" s="35"/>
      <c r="D33" s="19">
        <f t="shared" si="7"/>
        <v>-16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-16</v>
      </c>
      <c r="I33" s="7"/>
    </row>
    <row r="34">
      <c r="A34" s="6" t="s">
        <v>70</v>
      </c>
      <c r="B34" s="7">
        <f>'26.01.26'!H34</f>
        <v>-12</v>
      </c>
      <c r="C34" s="35"/>
      <c r="D34" s="19">
        <f t="shared" si="7"/>
        <v>-12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-12</v>
      </c>
      <c r="I34" s="7"/>
    </row>
    <row r="35">
      <c r="A35" s="6" t="s">
        <v>72</v>
      </c>
      <c r="B35" s="7">
        <f>'26.01.26'!H35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'26.01.26'!H36</f>
        <v>-28</v>
      </c>
      <c r="C36" s="35"/>
      <c r="D36" s="19">
        <f t="shared" si="7"/>
        <v>-28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-28</v>
      </c>
      <c r="I36" s="7"/>
    </row>
    <row r="37">
      <c r="A37" s="6" t="s">
        <v>76</v>
      </c>
      <c r="B37" s="7">
        <f>'26.01.26'!H37</f>
        <v>-40</v>
      </c>
      <c r="C37" s="35"/>
      <c r="D37" s="19">
        <f t="shared" si="7"/>
        <v>-40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-40</v>
      </c>
      <c r="I37" s="7"/>
    </row>
    <row r="38">
      <c r="A38" s="38" t="s">
        <v>78</v>
      </c>
      <c r="B38" s="7">
        <f>'26.01.26'!H38</f>
        <v>-25</v>
      </c>
      <c r="C38" s="35"/>
      <c r="D38" s="19">
        <f t="shared" si="7"/>
        <v>-25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-25</v>
      </c>
      <c r="I38" s="7"/>
    </row>
    <row r="39">
      <c r="A39" s="29"/>
      <c r="B39" s="7" t="str">
        <f>'26.01.26'!H39</f>
        <v/>
      </c>
      <c r="C39" s="22"/>
      <c r="D39" s="30"/>
      <c r="E39" s="22"/>
      <c r="F39" s="23"/>
      <c r="G39" s="23"/>
      <c r="H39" s="31"/>
      <c r="I39" s="23"/>
    </row>
    <row r="40">
      <c r="A40" s="6"/>
      <c r="B40" s="7" t="str">
        <f>'26.01.26'!H40</f>
        <v/>
      </c>
      <c r="C40" s="35"/>
      <c r="D40" s="19"/>
      <c r="E40" s="25"/>
      <c r="F40" s="12"/>
      <c r="G40" s="12"/>
      <c r="H40" s="8"/>
      <c r="I40" s="7"/>
    </row>
    <row r="41">
      <c r="A41" s="6"/>
      <c r="B41" s="7" t="str">
        <f>'26.01.26'!H41</f>
        <v/>
      </c>
      <c r="C41" s="35"/>
      <c r="D41" s="19"/>
      <c r="E41" s="25"/>
      <c r="F41" s="33"/>
      <c r="G41" s="34"/>
      <c r="H41" s="8"/>
      <c r="I41" s="7"/>
    </row>
    <row r="42">
      <c r="A42" s="6"/>
      <c r="B42" s="7" t="str">
        <f>'26.01.26'!H42</f>
        <v/>
      </c>
      <c r="C42" s="35"/>
      <c r="D42" s="19"/>
      <c r="E42" s="25"/>
      <c r="F42" s="36"/>
      <c r="G42" s="12"/>
      <c r="H42" s="8"/>
      <c r="I42" s="7"/>
    </row>
    <row r="43">
      <c r="A43" s="6"/>
      <c r="B43" s="7" t="str">
        <f>'26.01.26'!H43</f>
        <v/>
      </c>
      <c r="C43" s="35"/>
      <c r="D43" s="19"/>
      <c r="E43" s="25"/>
      <c r="F43" s="20"/>
      <c r="G43" s="20"/>
      <c r="H43" s="8"/>
      <c r="I43" s="7"/>
    </row>
    <row r="44">
      <c r="A44" s="6"/>
      <c r="B44" s="7" t="str">
        <f>'26.01.26'!H44</f>
        <v/>
      </c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'02.01.26'!H4</f>
        <v>2</v>
      </c>
      <c r="C4" s="7"/>
      <c r="D4" s="8">
        <f t="shared" si="1"/>
        <v>2</v>
      </c>
      <c r="E4" s="8" t="str">
        <f>IFERROR(VLOOKUP("HUMITA DOÑA FRESIA C/AJI DE GALLINA",J:K,2,FALSE),"0")</f>
        <v>0</v>
      </c>
      <c r="F4" s="12"/>
      <c r="G4" s="12"/>
      <c r="H4" s="8">
        <f t="shared" si="2"/>
        <v>2</v>
      </c>
      <c r="I4" s="7"/>
    </row>
    <row r="5">
      <c r="A5" s="6" t="s">
        <v>13</v>
      </c>
      <c r="B5" s="7">
        <f>'02.01.26'!H5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</row>
    <row r="6">
      <c r="A6" s="6" t="s">
        <v>16</v>
      </c>
      <c r="B6" s="7">
        <f>'02.01.26'!H6</f>
        <v>13</v>
      </c>
      <c r="C6" s="7"/>
      <c r="D6" s="8">
        <f t="shared" si="1"/>
        <v>13</v>
      </c>
      <c r="E6" s="8" t="str">
        <f>IFERROR(VLOOKUP("SANGRECITA C/YUCA",J:K,2,FALSE),"0")</f>
        <v>0</v>
      </c>
      <c r="F6" s="12"/>
      <c r="G6" s="12"/>
      <c r="H6" s="8">
        <f t="shared" si="2"/>
        <v>13</v>
      </c>
      <c r="I6" s="7"/>
    </row>
    <row r="7">
      <c r="A7" s="6" t="s">
        <v>10</v>
      </c>
      <c r="B7" s="7">
        <f>'02.01.26'!H7</f>
        <v>4.5</v>
      </c>
      <c r="C7" s="7"/>
      <c r="D7" s="8">
        <f t="shared" si="1"/>
        <v>4.5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4.5</v>
      </c>
      <c r="I7" s="7"/>
    </row>
    <row r="8">
      <c r="A8" s="6" t="s">
        <v>19</v>
      </c>
      <c r="B8" s="7">
        <f>'02.01.26'!H8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</row>
    <row r="9">
      <c r="A9" s="6" t="s">
        <v>21</v>
      </c>
      <c r="B9" s="7">
        <f>'02.01.26'!H9</f>
        <v>7</v>
      </c>
      <c r="C9" s="7"/>
      <c r="D9" s="8">
        <f t="shared" si="1"/>
        <v>7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7</v>
      </c>
      <c r="I9" s="12"/>
    </row>
    <row r="10">
      <c r="A10" s="6" t="s">
        <v>23</v>
      </c>
      <c r="B10" s="7">
        <f>'02.01.26'!H10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</row>
    <row r="11">
      <c r="A11" s="6" t="s">
        <v>25</v>
      </c>
      <c r="B11" s="7">
        <f>'02.01.26'!H11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'02.01.26'!H14</f>
        <v>3</v>
      </c>
      <c r="C14" s="7"/>
      <c r="D14" s="19">
        <f t="shared" si="1"/>
        <v>3</v>
      </c>
      <c r="E14" s="8">
        <f t="shared" si="3"/>
        <v>0</v>
      </c>
      <c r="F14" s="20"/>
      <c r="G14" s="12"/>
      <c r="H14" s="8">
        <f t="shared" si="2"/>
        <v>3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'02.01.26'!H16</f>
        <v>15</v>
      </c>
      <c r="C16" s="12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15</v>
      </c>
      <c r="I16" s="7"/>
    </row>
    <row r="17">
      <c r="A17" s="6" t="s">
        <v>37</v>
      </c>
      <c r="B17" s="7">
        <f>'02.01.26'!H17</f>
        <v>11</v>
      </c>
      <c r="C17" s="12"/>
      <c r="D17" s="19">
        <f t="shared" si="4"/>
        <v>11</v>
      </c>
      <c r="E17" s="25" t="str">
        <f>IFERROR(VLOOKUP("AJIACO DE CUY(1/2 CUY) C/ARROZ",J:K,2,FALSE),"0")</f>
        <v>0</v>
      </c>
      <c r="F17" s="20"/>
      <c r="G17" s="12"/>
      <c r="H17" s="8">
        <f t="shared" si="5"/>
        <v>11</v>
      </c>
      <c r="I17" s="7"/>
    </row>
    <row r="18">
      <c r="A18" s="6" t="s">
        <v>39</v>
      </c>
      <c r="B18" s="7">
        <f>'02.01.26'!H18</f>
        <v>0</v>
      </c>
      <c r="C18" s="12"/>
      <c r="D18" s="19">
        <f t="shared" si="4"/>
        <v>0</v>
      </c>
      <c r="E18" s="25" t="str">
        <f>IFERROR(VLOOKUP("ALBONDIGA CON ARROZ",J:K,2,FALSE),"0")</f>
        <v>0</v>
      </c>
      <c r="F18" s="20"/>
      <c r="G18" s="12"/>
      <c r="H18" s="8">
        <f t="shared" si="5"/>
        <v>0</v>
      </c>
      <c r="I18" s="7"/>
    </row>
    <row r="19">
      <c r="A19" s="6" t="s">
        <v>41</v>
      </c>
      <c r="B19" s="7">
        <f>'02.01.26'!H19</f>
        <v>0</v>
      </c>
      <c r="C19" s="12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'02.01.26'!H20</f>
        <v>35</v>
      </c>
      <c r="C20" s="12"/>
      <c r="D20" s="19">
        <f t="shared" si="4"/>
        <v>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35</v>
      </c>
      <c r="I20" s="7"/>
    </row>
    <row r="21">
      <c r="A21" s="6" t="s">
        <v>26</v>
      </c>
      <c r="B21" s="7" t="str">
        <f>'02.01.26'!H21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'02.01.26'!H22</f>
        <v>1</v>
      </c>
      <c r="C22" s="12"/>
      <c r="D22" s="19">
        <f t="shared" si="4"/>
        <v>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</v>
      </c>
      <c r="I22" s="7"/>
    </row>
    <row r="23">
      <c r="A23" s="6" t="s">
        <v>49</v>
      </c>
      <c r="B23" s="7">
        <f>'02.01.26'!H23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'02.01.26'!H24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'02.01.26'!H26</f>
        <v>4</v>
      </c>
      <c r="C26" s="28"/>
      <c r="D26" s="19">
        <f t="shared" ref="D26:D38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4</v>
      </c>
      <c r="I26" s="7"/>
    </row>
    <row r="27">
      <c r="A27" s="6" t="s">
        <v>57</v>
      </c>
      <c r="B27" s="7">
        <f>'02.01.26'!H27</f>
        <v>6</v>
      </c>
      <c r="C27" s="28"/>
      <c r="D27" s="19">
        <f t="shared" si="7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6</v>
      </c>
      <c r="I27" s="12"/>
    </row>
    <row r="28">
      <c r="A28" s="6" t="s">
        <v>58</v>
      </c>
      <c r="B28" s="7">
        <f>'02.01.26'!H28</f>
        <v>7</v>
      </c>
      <c r="C28" s="28"/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7</v>
      </c>
      <c r="I28" s="24"/>
    </row>
    <row r="29">
      <c r="A29" s="6" t="s">
        <v>60</v>
      </c>
      <c r="B29" s="7">
        <f>'02.01.26'!H29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9</v>
      </c>
      <c r="I29" s="7"/>
    </row>
    <row r="30">
      <c r="A30" s="6" t="s">
        <v>62</v>
      </c>
      <c r="B30" s="7">
        <f>'02.01.26'!H30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'02.01.26'!H32</f>
        <v>15</v>
      </c>
      <c r="C32" s="35"/>
      <c r="D32" s="19">
        <f t="shared" si="7"/>
        <v>15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15</v>
      </c>
      <c r="I32" s="7"/>
    </row>
    <row r="33">
      <c r="A33" s="6" t="s">
        <v>68</v>
      </c>
      <c r="B33" s="7">
        <f>'02.01.26'!H33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</row>
    <row r="34">
      <c r="A34" s="6" t="s">
        <v>70</v>
      </c>
      <c r="B34" s="7">
        <f>'02.01.26'!H34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</row>
    <row r="35">
      <c r="A35" s="6" t="s">
        <v>72</v>
      </c>
      <c r="B35" s="7">
        <f>'02.01.26'!H35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'02.01.26'!H36</f>
        <v>11</v>
      </c>
      <c r="C36" s="35"/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11</v>
      </c>
      <c r="I36" s="7"/>
    </row>
    <row r="37">
      <c r="A37" s="6" t="s">
        <v>76</v>
      </c>
      <c r="B37" s="7">
        <f>'02.01.26'!H37</f>
        <v>10</v>
      </c>
      <c r="C37" s="35"/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10</v>
      </c>
      <c r="I37" s="7"/>
    </row>
    <row r="38">
      <c r="A38" s="38" t="s">
        <v>78</v>
      </c>
      <c r="B38" s="7">
        <f>'02.01.26'!H38</f>
        <v>3</v>
      </c>
      <c r="C38" s="35"/>
      <c r="D38" s="19">
        <f t="shared" si="7"/>
        <v>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'02.01.26'!H4</f>
        <v>2</v>
      </c>
      <c r="C4" s="7"/>
      <c r="D4" s="8">
        <f t="shared" si="1"/>
        <v>2</v>
      </c>
      <c r="E4" s="8" t="str">
        <f>IFERROR(VLOOKUP("HUMITA DOÑA FRESIA C/AJI DE GALLINA",J:K,2,FALSE),"0")</f>
        <v>0</v>
      </c>
      <c r="F4" s="12"/>
      <c r="G4" s="12"/>
      <c r="H4" s="8">
        <f t="shared" si="2"/>
        <v>2</v>
      </c>
      <c r="I4" s="7"/>
    </row>
    <row r="5">
      <c r="A5" s="6" t="s">
        <v>13</v>
      </c>
      <c r="B5" s="7">
        <f>'02.01.26'!H5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</row>
    <row r="6">
      <c r="A6" s="6" t="s">
        <v>16</v>
      </c>
      <c r="B6" s="7">
        <f>'02.01.26'!H6</f>
        <v>13</v>
      </c>
      <c r="C6" s="7"/>
      <c r="D6" s="8">
        <f t="shared" si="1"/>
        <v>13</v>
      </c>
      <c r="E6" s="8" t="str">
        <f>IFERROR(VLOOKUP("SANGRECITA C/YUCA",J:K,2,FALSE),"0")</f>
        <v>0</v>
      </c>
      <c r="F6" s="12"/>
      <c r="G6" s="12"/>
      <c r="H6" s="8">
        <f t="shared" si="2"/>
        <v>13</v>
      </c>
      <c r="I6" s="7"/>
    </row>
    <row r="7">
      <c r="A7" s="6" t="s">
        <v>10</v>
      </c>
      <c r="B7" s="7">
        <f>'02.01.26'!H7</f>
        <v>4.5</v>
      </c>
      <c r="C7" s="7"/>
      <c r="D7" s="8">
        <f t="shared" si="1"/>
        <v>4.5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4.5</v>
      </c>
      <c r="I7" s="7"/>
    </row>
    <row r="8">
      <c r="A8" s="6" t="s">
        <v>19</v>
      </c>
      <c r="B8" s="7">
        <f>'02.01.26'!H8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</row>
    <row r="9">
      <c r="A9" s="6" t="s">
        <v>21</v>
      </c>
      <c r="B9" s="7">
        <f>'02.01.26'!H9</f>
        <v>7</v>
      </c>
      <c r="C9" s="7"/>
      <c r="D9" s="8">
        <f t="shared" si="1"/>
        <v>7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7</v>
      </c>
      <c r="I9" s="12"/>
    </row>
    <row r="10">
      <c r="A10" s="6" t="s">
        <v>23</v>
      </c>
      <c r="B10" s="7">
        <f>'02.01.26'!H10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</row>
    <row r="11">
      <c r="A11" s="6" t="s">
        <v>25</v>
      </c>
      <c r="B11" s="7">
        <f>'02.01.26'!H11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'02.01.26'!H14</f>
        <v>3</v>
      </c>
      <c r="C14" s="7"/>
      <c r="D14" s="19">
        <f t="shared" si="1"/>
        <v>3</v>
      </c>
      <c r="E14" s="8">
        <f t="shared" si="3"/>
        <v>0</v>
      </c>
      <c r="F14" s="20"/>
      <c r="G14" s="12"/>
      <c r="H14" s="8">
        <f t="shared" si="2"/>
        <v>3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'02.01.26'!H16</f>
        <v>15</v>
      </c>
      <c r="C16" s="12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15</v>
      </c>
      <c r="I16" s="7"/>
    </row>
    <row r="17">
      <c r="A17" s="6" t="s">
        <v>37</v>
      </c>
      <c r="B17" s="7">
        <f>'02.01.26'!H17</f>
        <v>11</v>
      </c>
      <c r="C17" s="12"/>
      <c r="D17" s="19">
        <f t="shared" si="4"/>
        <v>11</v>
      </c>
      <c r="E17" s="25" t="str">
        <f>IFERROR(VLOOKUP("AJIACO DE CUY(1/2 CUY) C/ARROZ",J:K,2,FALSE),"0")</f>
        <v>0</v>
      </c>
      <c r="F17" s="20"/>
      <c r="G17" s="12"/>
      <c r="H17" s="8">
        <f t="shared" si="5"/>
        <v>11</v>
      </c>
      <c r="I17" s="7"/>
    </row>
    <row r="18">
      <c r="A18" s="6" t="s">
        <v>39</v>
      </c>
      <c r="B18" s="7">
        <f>'02.01.26'!H18</f>
        <v>0</v>
      </c>
      <c r="C18" s="12"/>
      <c r="D18" s="19">
        <f t="shared" si="4"/>
        <v>0</v>
      </c>
      <c r="E18" s="25" t="str">
        <f>IFERROR(VLOOKUP("ALBONDIGA CON ARROZ",J:K,2,FALSE),"0")</f>
        <v>0</v>
      </c>
      <c r="F18" s="20"/>
      <c r="G18" s="12"/>
      <c r="H18" s="8">
        <f t="shared" si="5"/>
        <v>0</v>
      </c>
      <c r="I18" s="7"/>
    </row>
    <row r="19">
      <c r="A19" s="6" t="s">
        <v>41</v>
      </c>
      <c r="B19" s="7">
        <f>'02.01.26'!H19</f>
        <v>0</v>
      </c>
      <c r="C19" s="12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'02.01.26'!H20</f>
        <v>35</v>
      </c>
      <c r="C20" s="12"/>
      <c r="D20" s="19">
        <f t="shared" si="4"/>
        <v>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35</v>
      </c>
      <c r="I20" s="7"/>
    </row>
    <row r="21">
      <c r="A21" s="6" t="s">
        <v>26</v>
      </c>
      <c r="B21" s="7" t="str">
        <f>'02.01.26'!H21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'02.01.26'!H22</f>
        <v>1</v>
      </c>
      <c r="C22" s="12"/>
      <c r="D22" s="19">
        <f t="shared" si="4"/>
        <v>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</v>
      </c>
      <c r="I22" s="7"/>
    </row>
    <row r="23">
      <c r="A23" s="6" t="s">
        <v>49</v>
      </c>
      <c r="B23" s="7">
        <f>'02.01.26'!H23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'02.01.26'!H24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'02.01.26'!H26</f>
        <v>4</v>
      </c>
      <c r="C26" s="28"/>
      <c r="D26" s="19">
        <f t="shared" ref="D26:D38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4</v>
      </c>
      <c r="I26" s="7"/>
    </row>
    <row r="27">
      <c r="A27" s="6" t="s">
        <v>57</v>
      </c>
      <c r="B27" s="7">
        <f>'02.01.26'!H27</f>
        <v>6</v>
      </c>
      <c r="C27" s="28"/>
      <c r="D27" s="19">
        <f t="shared" si="7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6</v>
      </c>
      <c r="I27" s="12"/>
    </row>
    <row r="28">
      <c r="A28" s="6" t="s">
        <v>58</v>
      </c>
      <c r="B28" s="7">
        <f>'02.01.26'!H28</f>
        <v>7</v>
      </c>
      <c r="C28" s="28"/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7</v>
      </c>
      <c r="I28" s="24"/>
    </row>
    <row r="29">
      <c r="A29" s="6" t="s">
        <v>60</v>
      </c>
      <c r="B29" s="7">
        <f>'02.01.26'!H29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9</v>
      </c>
      <c r="I29" s="7"/>
    </row>
    <row r="30">
      <c r="A30" s="6" t="s">
        <v>62</v>
      </c>
      <c r="B30" s="7">
        <f>'02.01.26'!H30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'02.01.26'!H32</f>
        <v>15</v>
      </c>
      <c r="C32" s="35"/>
      <c r="D32" s="19">
        <f t="shared" si="7"/>
        <v>15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15</v>
      </c>
      <c r="I32" s="7"/>
    </row>
    <row r="33">
      <c r="A33" s="6" t="s">
        <v>68</v>
      </c>
      <c r="B33" s="7">
        <f>'02.01.26'!H33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</row>
    <row r="34">
      <c r="A34" s="6" t="s">
        <v>70</v>
      </c>
      <c r="B34" s="7">
        <f>'02.01.26'!H34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</row>
    <row r="35">
      <c r="A35" s="6" t="s">
        <v>72</v>
      </c>
      <c r="B35" s="7">
        <f>'02.01.26'!H35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'02.01.26'!H36</f>
        <v>11</v>
      </c>
      <c r="C36" s="35"/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11</v>
      </c>
      <c r="I36" s="7"/>
    </row>
    <row r="37">
      <c r="A37" s="6" t="s">
        <v>76</v>
      </c>
      <c r="B37" s="7">
        <f>'02.01.26'!H37</f>
        <v>10</v>
      </c>
      <c r="C37" s="35"/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10</v>
      </c>
      <c r="I37" s="7"/>
    </row>
    <row r="38">
      <c r="A38" s="38" t="s">
        <v>78</v>
      </c>
      <c r="B38" s="7">
        <f>'02.01.26'!H38</f>
        <v>3</v>
      </c>
      <c r="C38" s="35"/>
      <c r="D38" s="19">
        <f t="shared" si="7"/>
        <v>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'02.01.26'!H4</f>
        <v>2</v>
      </c>
      <c r="C4" s="7"/>
      <c r="D4" s="8">
        <f t="shared" si="1"/>
        <v>2</v>
      </c>
      <c r="E4" s="8" t="str">
        <f>IFERROR(VLOOKUP("HUMITA DOÑA FRESIA C/AJI DE GALLINA",J:K,2,FALSE),"0")</f>
        <v>0</v>
      </c>
      <c r="F4" s="12"/>
      <c r="G4" s="12"/>
      <c r="H4" s="8">
        <f t="shared" si="2"/>
        <v>2</v>
      </c>
      <c r="I4" s="7"/>
    </row>
    <row r="5">
      <c r="A5" s="6" t="s">
        <v>13</v>
      </c>
      <c r="B5" s="7">
        <f>'02.01.26'!H5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</row>
    <row r="6">
      <c r="A6" s="6" t="s">
        <v>16</v>
      </c>
      <c r="B6" s="7">
        <f>'02.01.26'!H6</f>
        <v>13</v>
      </c>
      <c r="C6" s="7"/>
      <c r="D6" s="8">
        <f t="shared" si="1"/>
        <v>13</v>
      </c>
      <c r="E6" s="8" t="str">
        <f>IFERROR(VLOOKUP("SANGRECITA C/YUCA",J:K,2,FALSE),"0")</f>
        <v>0</v>
      </c>
      <c r="F6" s="12"/>
      <c r="G6" s="12"/>
      <c r="H6" s="8">
        <f t="shared" si="2"/>
        <v>13</v>
      </c>
      <c r="I6" s="7"/>
    </row>
    <row r="7">
      <c r="A7" s="6" t="s">
        <v>10</v>
      </c>
      <c r="B7" s="7">
        <f>'02.01.26'!H7</f>
        <v>4.5</v>
      </c>
      <c r="C7" s="7"/>
      <c r="D7" s="8">
        <f t="shared" si="1"/>
        <v>4.5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4.5</v>
      </c>
      <c r="I7" s="7"/>
    </row>
    <row r="8">
      <c r="A8" s="6" t="s">
        <v>19</v>
      </c>
      <c r="B8" s="7">
        <f>'02.01.26'!H8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</row>
    <row r="9">
      <c r="A9" s="6" t="s">
        <v>21</v>
      </c>
      <c r="B9" s="7">
        <f>'02.01.26'!H9</f>
        <v>7</v>
      </c>
      <c r="C9" s="7"/>
      <c r="D9" s="8">
        <f t="shared" si="1"/>
        <v>7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7</v>
      </c>
      <c r="I9" s="12"/>
    </row>
    <row r="10">
      <c r="A10" s="6" t="s">
        <v>23</v>
      </c>
      <c r="B10" s="7">
        <f>'02.01.26'!H10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</row>
    <row r="11">
      <c r="A11" s="6" t="s">
        <v>25</v>
      </c>
      <c r="B11" s="7">
        <f>'02.01.26'!H11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'02.01.26'!H14</f>
        <v>3</v>
      </c>
      <c r="C14" s="7"/>
      <c r="D14" s="19">
        <f t="shared" si="1"/>
        <v>3</v>
      </c>
      <c r="E14" s="8">
        <f t="shared" si="3"/>
        <v>0</v>
      </c>
      <c r="F14" s="20"/>
      <c r="G14" s="12"/>
      <c r="H14" s="8">
        <f t="shared" si="2"/>
        <v>3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'02.01.26'!H16</f>
        <v>15</v>
      </c>
      <c r="C16" s="12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15</v>
      </c>
      <c r="I16" s="7"/>
    </row>
    <row r="17">
      <c r="A17" s="6" t="s">
        <v>37</v>
      </c>
      <c r="B17" s="7">
        <f>'02.01.26'!H17</f>
        <v>11</v>
      </c>
      <c r="C17" s="12"/>
      <c r="D17" s="19">
        <f t="shared" si="4"/>
        <v>11</v>
      </c>
      <c r="E17" s="25" t="str">
        <f>IFERROR(VLOOKUP("AJIACO DE CUY(1/2 CUY) C/ARROZ",J:K,2,FALSE),"0")</f>
        <v>0</v>
      </c>
      <c r="F17" s="20"/>
      <c r="G17" s="12"/>
      <c r="H17" s="8">
        <f t="shared" si="5"/>
        <v>11</v>
      </c>
      <c r="I17" s="7"/>
    </row>
    <row r="18">
      <c r="A18" s="6" t="s">
        <v>39</v>
      </c>
      <c r="B18" s="7">
        <f>'02.01.26'!H18</f>
        <v>0</v>
      </c>
      <c r="C18" s="12"/>
      <c r="D18" s="19">
        <f t="shared" si="4"/>
        <v>0</v>
      </c>
      <c r="E18" s="25" t="str">
        <f>IFERROR(VLOOKUP("ALBONDIGA CON ARROZ",J:K,2,FALSE),"0")</f>
        <v>0</v>
      </c>
      <c r="F18" s="20"/>
      <c r="G18" s="12"/>
      <c r="H18" s="8">
        <f t="shared" si="5"/>
        <v>0</v>
      </c>
      <c r="I18" s="7"/>
    </row>
    <row r="19">
      <c r="A19" s="6" t="s">
        <v>41</v>
      </c>
      <c r="B19" s="7">
        <f>'02.01.26'!H19</f>
        <v>0</v>
      </c>
      <c r="C19" s="12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'02.01.26'!H20</f>
        <v>35</v>
      </c>
      <c r="C20" s="12"/>
      <c r="D20" s="19">
        <f t="shared" si="4"/>
        <v>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35</v>
      </c>
      <c r="I20" s="7"/>
    </row>
    <row r="21">
      <c r="A21" s="6" t="s">
        <v>26</v>
      </c>
      <c r="B21" s="7" t="str">
        <f>'02.01.26'!H21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'02.01.26'!H22</f>
        <v>1</v>
      </c>
      <c r="C22" s="12"/>
      <c r="D22" s="19">
        <f t="shared" si="4"/>
        <v>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</v>
      </c>
      <c r="I22" s="7"/>
    </row>
    <row r="23">
      <c r="A23" s="6" t="s">
        <v>49</v>
      </c>
      <c r="B23" s="7">
        <f>'02.01.26'!H23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'02.01.26'!H24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'02.01.26'!H26</f>
        <v>4</v>
      </c>
      <c r="C26" s="28"/>
      <c r="D26" s="19">
        <f t="shared" ref="D26:D38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4</v>
      </c>
      <c r="I26" s="7"/>
    </row>
    <row r="27">
      <c r="A27" s="6" t="s">
        <v>57</v>
      </c>
      <c r="B27" s="7">
        <f>'02.01.26'!H27</f>
        <v>6</v>
      </c>
      <c r="C27" s="28"/>
      <c r="D27" s="19">
        <f t="shared" si="7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6</v>
      </c>
      <c r="I27" s="12"/>
    </row>
    <row r="28">
      <c r="A28" s="6" t="s">
        <v>58</v>
      </c>
      <c r="B28" s="7">
        <f>'02.01.26'!H28</f>
        <v>7</v>
      </c>
      <c r="C28" s="28"/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7</v>
      </c>
      <c r="I28" s="24"/>
    </row>
    <row r="29">
      <c r="A29" s="6" t="s">
        <v>60</v>
      </c>
      <c r="B29" s="7">
        <f>'02.01.26'!H29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9</v>
      </c>
      <c r="I29" s="7"/>
    </row>
    <row r="30">
      <c r="A30" s="6" t="s">
        <v>62</v>
      </c>
      <c r="B30" s="7">
        <f>'02.01.26'!H30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'02.01.26'!H32</f>
        <v>15</v>
      </c>
      <c r="C32" s="35"/>
      <c r="D32" s="19">
        <f t="shared" si="7"/>
        <v>15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15</v>
      </c>
      <c r="I32" s="7"/>
    </row>
    <row r="33">
      <c r="A33" s="6" t="s">
        <v>68</v>
      </c>
      <c r="B33" s="7">
        <f>'02.01.26'!H33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</row>
    <row r="34">
      <c r="A34" s="6" t="s">
        <v>70</v>
      </c>
      <c r="B34" s="7">
        <f>'02.01.26'!H34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</row>
    <row r="35">
      <c r="A35" s="6" t="s">
        <v>72</v>
      </c>
      <c r="B35" s="7">
        <f>'02.01.26'!H35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'02.01.26'!H36</f>
        <v>11</v>
      </c>
      <c r="C36" s="35"/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11</v>
      </c>
      <c r="I36" s="7"/>
    </row>
    <row r="37">
      <c r="A37" s="6" t="s">
        <v>76</v>
      </c>
      <c r="B37" s="7">
        <f>'02.01.26'!H37</f>
        <v>10</v>
      </c>
      <c r="C37" s="35"/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10</v>
      </c>
      <c r="I37" s="7"/>
    </row>
    <row r="38">
      <c r="A38" s="38" t="s">
        <v>78</v>
      </c>
      <c r="B38" s="7">
        <f>'02.01.26'!H38</f>
        <v>3</v>
      </c>
      <c r="C38" s="35"/>
      <c r="D38" s="19">
        <f t="shared" si="7"/>
        <v>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24.13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'02.01.26'!H4</f>
        <v>2</v>
      </c>
      <c r="C4" s="7"/>
      <c r="D4" s="8">
        <f t="shared" si="1"/>
        <v>2</v>
      </c>
      <c r="E4" s="8" t="str">
        <f>IFERROR(VLOOKUP("HUMITA DOÑA FRESIA C/AJI DE GALLINA",J:K,2,FALSE),"0")</f>
        <v>0</v>
      </c>
      <c r="F4" s="12"/>
      <c r="G4" s="12"/>
      <c r="H4" s="8">
        <f t="shared" si="2"/>
        <v>2</v>
      </c>
      <c r="I4" s="7"/>
    </row>
    <row r="5">
      <c r="A5" s="6" t="s">
        <v>13</v>
      </c>
      <c r="B5" s="7">
        <f>'02.01.26'!H5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12"/>
      <c r="H5" s="8">
        <f t="shared" si="2"/>
        <v>0</v>
      </c>
      <c r="I5" s="7"/>
    </row>
    <row r="6">
      <c r="A6" s="6" t="s">
        <v>16</v>
      </c>
      <c r="B6" s="7">
        <f>'02.01.26'!H6</f>
        <v>13</v>
      </c>
      <c r="C6" s="7"/>
      <c r="D6" s="8">
        <f t="shared" si="1"/>
        <v>13</v>
      </c>
      <c r="E6" s="8" t="str">
        <f>IFERROR(VLOOKUP("SANGRECITA C/YUCA",J:K,2,FALSE),"0")</f>
        <v>0</v>
      </c>
      <c r="F6" s="12"/>
      <c r="G6" s="12"/>
      <c r="H6" s="8">
        <f t="shared" si="2"/>
        <v>13</v>
      </c>
      <c r="I6" s="7"/>
    </row>
    <row r="7">
      <c r="A7" s="6" t="s">
        <v>10</v>
      </c>
      <c r="B7" s="7">
        <f>'02.01.26'!H7</f>
        <v>4.5</v>
      </c>
      <c r="C7" s="7"/>
      <c r="D7" s="8">
        <f t="shared" si="1"/>
        <v>4.5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4.5</v>
      </c>
      <c r="I7" s="7"/>
    </row>
    <row r="8">
      <c r="A8" s="6" t="s">
        <v>19</v>
      </c>
      <c r="B8" s="7">
        <f>'02.01.26'!H8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</row>
    <row r="9">
      <c r="A9" s="6" t="s">
        <v>21</v>
      </c>
      <c r="B9" s="7">
        <f>'02.01.26'!H9</f>
        <v>7</v>
      </c>
      <c r="C9" s="7"/>
      <c r="D9" s="8">
        <f t="shared" si="1"/>
        <v>7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7</v>
      </c>
      <c r="I9" s="12"/>
    </row>
    <row r="10">
      <c r="A10" s="6" t="s">
        <v>23</v>
      </c>
      <c r="B10" s="7">
        <f>'02.01.26'!H10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</row>
    <row r="11">
      <c r="A11" s="6" t="s">
        <v>25</v>
      </c>
      <c r="B11" s="7">
        <f>'02.01.26'!H11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'02.01.26'!H14</f>
        <v>3</v>
      </c>
      <c r="C14" s="7"/>
      <c r="D14" s="19">
        <f t="shared" si="1"/>
        <v>3</v>
      </c>
      <c r="E14" s="8">
        <f t="shared" si="3"/>
        <v>0</v>
      </c>
      <c r="F14" s="20"/>
      <c r="G14" s="12"/>
      <c r="H14" s="8">
        <f t="shared" si="2"/>
        <v>3</v>
      </c>
      <c r="I14" s="7"/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'02.01.26'!H16</f>
        <v>15</v>
      </c>
      <c r="C16" s="12"/>
      <c r="D16" s="25">
        <f t="shared" ref="D16:D24" si="4">B16+C16</f>
        <v>15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15</v>
      </c>
      <c r="I16" s="7"/>
    </row>
    <row r="17">
      <c r="A17" s="6" t="s">
        <v>37</v>
      </c>
      <c r="B17" s="7">
        <f>'02.01.26'!H17</f>
        <v>11</v>
      </c>
      <c r="C17" s="12"/>
      <c r="D17" s="19">
        <f t="shared" si="4"/>
        <v>11</v>
      </c>
      <c r="E17" s="25" t="str">
        <f>IFERROR(VLOOKUP("AJIACO DE CUY(1/2 CUY) C/ARROZ",J:K,2,FALSE),"0")</f>
        <v>0</v>
      </c>
      <c r="F17" s="20"/>
      <c r="G17" s="12"/>
      <c r="H17" s="8">
        <f t="shared" si="5"/>
        <v>11</v>
      </c>
      <c r="I17" s="7"/>
    </row>
    <row r="18">
      <c r="A18" s="6" t="s">
        <v>39</v>
      </c>
      <c r="B18" s="7">
        <f>'02.01.26'!H18</f>
        <v>0</v>
      </c>
      <c r="C18" s="12"/>
      <c r="D18" s="19">
        <f t="shared" si="4"/>
        <v>0</v>
      </c>
      <c r="E18" s="25" t="str">
        <f>IFERROR(VLOOKUP("ALBONDIGA CON ARROZ",J:K,2,FALSE),"0")</f>
        <v>0</v>
      </c>
      <c r="F18" s="20"/>
      <c r="G18" s="12"/>
      <c r="H18" s="8">
        <f t="shared" si="5"/>
        <v>0</v>
      </c>
      <c r="I18" s="7"/>
    </row>
    <row r="19">
      <c r="A19" s="6" t="s">
        <v>41</v>
      </c>
      <c r="B19" s="7">
        <f>'02.01.26'!H19</f>
        <v>0</v>
      </c>
      <c r="C19" s="12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'02.01.26'!H20</f>
        <v>35</v>
      </c>
      <c r="C20" s="12"/>
      <c r="D20" s="19">
        <f t="shared" si="4"/>
        <v>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12"/>
      <c r="H20" s="8">
        <f t="shared" si="5"/>
        <v>35</v>
      </c>
      <c r="I20" s="7"/>
    </row>
    <row r="21">
      <c r="A21" s="6" t="s">
        <v>26</v>
      </c>
      <c r="B21" s="7" t="str">
        <f>'02.01.26'!H21</f>
        <v/>
      </c>
      <c r="C21" s="12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'02.01.26'!H22</f>
        <v>1</v>
      </c>
      <c r="C22" s="12"/>
      <c r="D22" s="19">
        <f t="shared" si="4"/>
        <v>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</v>
      </c>
      <c r="I22" s="7"/>
    </row>
    <row r="23">
      <c r="A23" s="6" t="s">
        <v>49</v>
      </c>
      <c r="B23" s="7">
        <f>'02.01.26'!H23</f>
        <v>0</v>
      </c>
      <c r="C23" s="12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'02.01.26'!H24</f>
        <v>1</v>
      </c>
      <c r="C24" s="12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'02.01.26'!H26</f>
        <v>4</v>
      </c>
      <c r="C26" s="28"/>
      <c r="D26" s="19">
        <f t="shared" ref="D26:D38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35" si="8">D26-E26-F26-G26</f>
        <v>4</v>
      </c>
      <c r="I26" s="7"/>
    </row>
    <row r="27">
      <c r="A27" s="6" t="s">
        <v>57</v>
      </c>
      <c r="B27" s="7">
        <f>'02.01.26'!H27</f>
        <v>6</v>
      </c>
      <c r="C27" s="28"/>
      <c r="D27" s="19">
        <f t="shared" si="7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6</v>
      </c>
      <c r="I27" s="12"/>
    </row>
    <row r="28">
      <c r="A28" s="6" t="s">
        <v>58</v>
      </c>
      <c r="B28" s="7">
        <f>'02.01.26'!H28</f>
        <v>7</v>
      </c>
      <c r="C28" s="28"/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7</v>
      </c>
      <c r="I28" s="24"/>
    </row>
    <row r="29">
      <c r="A29" s="6" t="s">
        <v>60</v>
      </c>
      <c r="B29" s="7">
        <f>'02.01.26'!H29</f>
        <v>9</v>
      </c>
      <c r="C29" s="28"/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9</v>
      </c>
      <c r="I29" s="7"/>
    </row>
    <row r="30">
      <c r="A30" s="6" t="s">
        <v>62</v>
      </c>
      <c r="B30" s="7">
        <f>'02.01.26'!H30</f>
        <v>0</v>
      </c>
      <c r="C30" s="2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'02.01.26'!H32</f>
        <v>15</v>
      </c>
      <c r="C32" s="35"/>
      <c r="D32" s="19">
        <f t="shared" si="7"/>
        <v>15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15</v>
      </c>
      <c r="I32" s="7"/>
    </row>
    <row r="33">
      <c r="A33" s="6" t="s">
        <v>68</v>
      </c>
      <c r="B33" s="7">
        <f>'02.01.26'!H33</f>
        <v>1</v>
      </c>
      <c r="C33" s="35"/>
      <c r="D33" s="19">
        <f t="shared" si="7"/>
        <v>1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1</v>
      </c>
      <c r="I33" s="7"/>
    </row>
    <row r="34">
      <c r="A34" s="6" t="s">
        <v>70</v>
      </c>
      <c r="B34" s="7">
        <f>'02.01.26'!H34</f>
        <v>10</v>
      </c>
      <c r="C34" s="35"/>
      <c r="D34" s="19">
        <f t="shared" si="7"/>
        <v>10</v>
      </c>
      <c r="E34" s="25">
        <f>IFERROR(VLOOKUP("PULPO ANTICUCHERO 250G",J:K,2,FALSE),0)+IFERROR(VLOOKUP("PULPO AL OLIVO 200G",J:K,2,FALSE),0)+IFERROR(VLOOKUP("CEVICHE DE PULPO",J:K,2,FALSE),0)+IFERROR(VLOOKUP("CAUSA DE PULPO AL OLIVO",J:K,2,FALSE),0)+IFERROR(VLOOKUP("CEVICHE DE PULPO",J:K,2,FALSE)*2,0)+IFERROR(VLOOKUP("TRES CAUSAS UNA PARRILLA",J:K,2,FALSE)/2,0)</f>
        <v>0</v>
      </c>
      <c r="F34" s="33"/>
      <c r="G34" s="34"/>
      <c r="H34" s="8">
        <f t="shared" si="8"/>
        <v>10</v>
      </c>
      <c r="I34" s="7"/>
    </row>
    <row r="35">
      <c r="A35" s="6" t="s">
        <v>72</v>
      </c>
      <c r="B35" s="7">
        <f>'02.01.26'!H35</f>
        <v>0</v>
      </c>
      <c r="C35" s="35"/>
      <c r="D35" s="19">
        <f t="shared" si="7"/>
        <v>0</v>
      </c>
      <c r="E35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5" s="36"/>
      <c r="G35" s="12"/>
      <c r="H35" s="8">
        <f t="shared" si="8"/>
        <v>0</v>
      </c>
      <c r="I35" s="7"/>
    </row>
    <row r="36">
      <c r="A36" s="6" t="s">
        <v>74</v>
      </c>
      <c r="B36" s="7">
        <f>'02.01.26'!H36</f>
        <v>11</v>
      </c>
      <c r="C36" s="35"/>
      <c r="D36" s="19">
        <f t="shared" si="7"/>
        <v>11</v>
      </c>
      <c r="E36" s="25">
        <f>IFERROR(VLOOKUP("PIQUEO FRUTOS DEL MAR",J:K,2,FALSE)*2,0)+IFERROR(VLOOKUP("CEVICHE MIXTO DE MARISCOS",J:K,2,FALSE),0)+IFERROR(VLOOKUP("ARROZ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6" s="20"/>
      <c r="G36" s="20"/>
      <c r="H36" s="19">
        <f t="shared" ref="H36:H38" si="9">D36-$E$36-F36-G36</f>
        <v>11</v>
      </c>
      <c r="I36" s="7"/>
    </row>
    <row r="37">
      <c r="A37" s="6" t="s">
        <v>76</v>
      </c>
      <c r="B37" s="7">
        <f>'02.01.26'!H37</f>
        <v>10</v>
      </c>
      <c r="C37" s="35"/>
      <c r="D37" s="19">
        <f t="shared" si="7"/>
        <v>10</v>
      </c>
      <c r="E37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37" s="20"/>
      <c r="G37" s="20"/>
      <c r="H37" s="19">
        <f t="shared" si="9"/>
        <v>10</v>
      </c>
      <c r="I37" s="7"/>
    </row>
    <row r="38">
      <c r="A38" s="38" t="s">
        <v>78</v>
      </c>
      <c r="B38" s="7">
        <f>'02.01.26'!H38</f>
        <v>3</v>
      </c>
      <c r="C38" s="35"/>
      <c r="D38" s="19">
        <f t="shared" si="7"/>
        <v>3</v>
      </c>
      <c r="E38" s="25">
        <f>IFERROR(VLOOKUP("LANGOSTINO THAI",J:K,2,FALSE),0)+IFERROR(VLOOKUP("LANGOSTINOS CROCANTES CON PALTA BRACEADA",J:K,2,FALSE),0)+IFERROR(VLOOKUP("ARROZ C/LANGOSTINOS",J:K,2,FALSE),0)+IFERROR(VLOOKUP("SALTADO MAR Y TIERRA",J:K,2,FALSE)/2,0)+IFERROR(VLOOKUP("CAUSA DE LANGOSTINOS",J:K,2,FALSE),0)+IFERROR(VLOOKUP("TACU TACU C/ LENGUADO EN SALSA DE LANGOSTINOS",J:K,2,FALSE),0)+IFERROR(VLOOKUP("TACU TACU C/LOMO FINO EN SALSA DE LANGOSTINOS",J:K,2,FALSE),0)</f>
        <v>0</v>
      </c>
      <c r="F38" s="20"/>
      <c r="G38" s="20"/>
      <c r="H38" s="19">
        <f t="shared" si="9"/>
        <v>3</v>
      </c>
      <c r="I38" s="7"/>
    </row>
    <row r="39">
      <c r="A39" s="29"/>
      <c r="B39" s="22"/>
      <c r="C39" s="22"/>
      <c r="D39" s="30"/>
      <c r="E39" s="22"/>
      <c r="F39" s="23"/>
      <c r="G39" s="23"/>
      <c r="H39" s="31"/>
      <c r="I39" s="23"/>
    </row>
    <row r="40">
      <c r="A40" s="6"/>
      <c r="B40" s="7"/>
      <c r="C40" s="35"/>
      <c r="D40" s="19"/>
      <c r="E40" s="25"/>
      <c r="F40" s="12"/>
      <c r="G40" s="12"/>
      <c r="H40" s="8"/>
      <c r="I40" s="7"/>
    </row>
    <row r="41">
      <c r="A41" s="6"/>
      <c r="B41" s="7"/>
      <c r="C41" s="35"/>
      <c r="D41" s="19"/>
      <c r="E41" s="25"/>
      <c r="F41" s="33"/>
      <c r="G41" s="34"/>
      <c r="H41" s="8"/>
      <c r="I41" s="7"/>
    </row>
    <row r="42">
      <c r="A42" s="6"/>
      <c r="B42" s="7"/>
      <c r="C42" s="35"/>
      <c r="D42" s="19"/>
      <c r="E42" s="25"/>
      <c r="F42" s="36"/>
      <c r="G42" s="12"/>
      <c r="H42" s="8"/>
      <c r="I42" s="7"/>
    </row>
    <row r="43">
      <c r="A43" s="6"/>
      <c r="B43" s="7"/>
      <c r="C43" s="35"/>
      <c r="D43" s="19"/>
      <c r="E43" s="25"/>
      <c r="F43" s="20"/>
      <c r="G43" s="20"/>
      <c r="H43" s="8"/>
      <c r="I43" s="7"/>
    </row>
    <row r="44">
      <c r="A44" s="6"/>
      <c r="B44" s="7"/>
      <c r="C44" s="35"/>
      <c r="D44" s="19"/>
      <c r="E44" s="25"/>
      <c r="F44" s="20"/>
      <c r="G44" s="20"/>
      <c r="H44" s="8"/>
      <c r="I44" s="7"/>
    </row>
    <row r="45">
      <c r="A45" s="38"/>
      <c r="B45" s="7"/>
      <c r="C45" s="35"/>
      <c r="D45" s="19"/>
      <c r="E45" s="25"/>
      <c r="F45" s="20"/>
      <c r="G45" s="20"/>
      <c r="H45" s="8"/>
      <c r="I45" s="7"/>
    </row>
  </sheetData>
  <mergeCells count="1">
    <mergeCell ref="A1:I1"/>
  </mergeCells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9.38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46054.0</v>
      </c>
    </row>
    <row r="3">
      <c r="A3" s="6" t="s">
        <v>9</v>
      </c>
      <c r="B3" s="7">
        <f>'02.01.26'!H3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2.0</v>
      </c>
    </row>
    <row r="4">
      <c r="A4" s="6" t="s">
        <v>11</v>
      </c>
      <c r="B4" s="11">
        <v>7.0</v>
      </c>
      <c r="C4" s="7"/>
      <c r="D4" s="8">
        <f t="shared" si="1"/>
        <v>7</v>
      </c>
      <c r="E4" s="8">
        <f>IFERROR(VLOOKUP("HUMITA DOÑA FRESIA C/AJI DE GALLINA",J:K,2,FALSE),"0")</f>
        <v>5</v>
      </c>
      <c r="F4" s="12"/>
      <c r="G4" s="24">
        <v>1.0</v>
      </c>
      <c r="H4" s="8">
        <f t="shared" si="2"/>
        <v>1</v>
      </c>
      <c r="I4" s="11" t="s">
        <v>198</v>
      </c>
      <c r="J4" s="9" t="s">
        <v>120</v>
      </c>
      <c r="K4" s="10">
        <v>3.0</v>
      </c>
    </row>
    <row r="5">
      <c r="A5" s="6" t="s">
        <v>13</v>
      </c>
      <c r="B5" s="11">
        <v>2.0</v>
      </c>
      <c r="C5" s="11">
        <v>7.0</v>
      </c>
      <c r="D5" s="8">
        <f t="shared" si="1"/>
        <v>9</v>
      </c>
      <c r="E5" s="8">
        <f>IFERROR(VLOOKUP(A$5,J:K,2,FALSE),0)+IFERROR(VLOOKUP("PIQUEO PERUANISIMO",J:K,2,FALSE),0)</f>
        <v>3</v>
      </c>
      <c r="F5" s="12"/>
      <c r="G5" s="24">
        <v>1.0</v>
      </c>
      <c r="H5" s="8">
        <f t="shared" si="2"/>
        <v>5</v>
      </c>
      <c r="I5" s="11" t="s">
        <v>198</v>
      </c>
      <c r="J5" s="9" t="s">
        <v>405</v>
      </c>
      <c r="K5" s="10">
        <v>1.0</v>
      </c>
    </row>
    <row r="6">
      <c r="A6" s="6" t="s">
        <v>16</v>
      </c>
      <c r="B6" s="11">
        <v>6.0</v>
      </c>
      <c r="C6" s="11">
        <v>10.0</v>
      </c>
      <c r="D6" s="8">
        <f t="shared" si="1"/>
        <v>16</v>
      </c>
      <c r="E6" s="8">
        <f>IFERROR(VLOOKUP("SANGRECITA C/YUCA",J:K,2,FALSE),"0")</f>
        <v>11</v>
      </c>
      <c r="F6" s="12"/>
      <c r="G6" s="24"/>
      <c r="H6" s="8">
        <f t="shared" si="2"/>
        <v>5</v>
      </c>
      <c r="I6" s="7"/>
      <c r="J6" s="9" t="s">
        <v>10</v>
      </c>
      <c r="K6" s="10">
        <v>3.0</v>
      </c>
    </row>
    <row r="7">
      <c r="A7" s="6" t="s">
        <v>10</v>
      </c>
      <c r="B7" s="11">
        <v>6.0</v>
      </c>
      <c r="C7" s="11">
        <v>6.0</v>
      </c>
      <c r="D7" s="8">
        <f t="shared" si="1"/>
        <v>12</v>
      </c>
      <c r="E7" s="8">
        <f>IFERROR(VLOOKUP("HUMITA DOÑA FRESIA C/AJI DE GALLINA", J:K,2, FALSE)/2, 0) + IFERROR(VLOOKUP("AJI DE GALLINA",J:K,2, FALSE), 0)</f>
        <v>5.5</v>
      </c>
      <c r="F7" s="12"/>
      <c r="G7" s="12"/>
      <c r="H7" s="8">
        <f t="shared" si="2"/>
        <v>6.5</v>
      </c>
      <c r="I7" s="7"/>
      <c r="J7" s="9" t="s">
        <v>12</v>
      </c>
      <c r="K7" s="10">
        <v>9.0</v>
      </c>
    </row>
    <row r="8">
      <c r="A8" s="6" t="s">
        <v>19</v>
      </c>
      <c r="B8" s="11">
        <v>1.0</v>
      </c>
      <c r="C8" s="11">
        <v>3.0</v>
      </c>
      <c r="D8" s="8">
        <f t="shared" si="1"/>
        <v>4</v>
      </c>
      <c r="E8" s="8">
        <f>IFERROR(VLOOKUP("MOLLEJITAS GUISADAS",J:K,2,FALSE),"0")+IFERROR(VLOOKUP("PIQUEO DOÑA FRESIA",J:K,2,FALSE),0)</f>
        <v>4</v>
      </c>
      <c r="F8" s="12"/>
      <c r="G8" s="12"/>
      <c r="H8" s="8">
        <f t="shared" si="2"/>
        <v>0</v>
      </c>
      <c r="I8" s="7"/>
      <c r="J8" s="9" t="s">
        <v>85</v>
      </c>
      <c r="K8" s="10">
        <v>7.0</v>
      </c>
    </row>
    <row r="9">
      <c r="A9" s="6" t="s">
        <v>21</v>
      </c>
      <c r="B9" s="11">
        <v>4.0</v>
      </c>
      <c r="C9" s="11">
        <v>8.0</v>
      </c>
      <c r="D9" s="8">
        <f t="shared" si="1"/>
        <v>12</v>
      </c>
      <c r="E9" s="8">
        <f>IFERROR(VLOOKUP("1/2 PATITA EN FIAMBRE",J:K,2, FALSE)/2, 0) + IFERROR(VLOOKUP("PATITA EN FIAMBRE",J:K, 2, FALSE), 0)</f>
        <v>7.5</v>
      </c>
      <c r="F9" s="12"/>
      <c r="G9" s="12"/>
      <c r="H9" s="18">
        <f t="shared" si="2"/>
        <v>4.5</v>
      </c>
      <c r="I9" s="12"/>
      <c r="J9" s="9" t="s">
        <v>14</v>
      </c>
      <c r="K9" s="10">
        <v>4.0</v>
      </c>
    </row>
    <row r="10">
      <c r="A10" s="6" t="s">
        <v>23</v>
      </c>
      <c r="B10" s="11">
        <v>3.0</v>
      </c>
      <c r="C10" s="11">
        <v>5.0</v>
      </c>
      <c r="D10" s="8">
        <f t="shared" si="1"/>
        <v>8</v>
      </c>
      <c r="E10" s="8">
        <f>IFERROR(VLOOKUP("CECINAS DE LOMO C/YUCA",J:K,2,FALSE),"0")+IFERROR(VLOOKUP("PIQUEO DOÑA FRESIA",J:K,2,FALSE)/2,0)</f>
        <v>5.5</v>
      </c>
      <c r="F10" s="12"/>
      <c r="G10" s="12"/>
      <c r="H10" s="8">
        <f t="shared" si="2"/>
        <v>2.5</v>
      </c>
      <c r="I10" s="7"/>
      <c r="J10" s="9" t="s">
        <v>17</v>
      </c>
      <c r="K10" s="10">
        <v>4.0</v>
      </c>
    </row>
    <row r="11">
      <c r="A11" s="6" t="s">
        <v>25</v>
      </c>
      <c r="B11" s="11">
        <v>0.0</v>
      </c>
      <c r="C11" s="11">
        <v>10.0</v>
      </c>
      <c r="D11" s="8">
        <f t="shared" si="1"/>
        <v>10</v>
      </c>
      <c r="E11" s="18">
        <f>IFERROR(VLOOKUP("CARNE DE CERDO ADOBADA",J:K,2,FALSE),0)</f>
        <v>5</v>
      </c>
      <c r="F11" s="12"/>
      <c r="G11" s="12"/>
      <c r="H11" s="8">
        <f t="shared" si="2"/>
        <v>5</v>
      </c>
      <c r="I11" s="7"/>
      <c r="J11" s="9" t="s">
        <v>18</v>
      </c>
      <c r="K11" s="10">
        <v>6.0</v>
      </c>
    </row>
    <row r="12">
      <c r="A12" s="6" t="s">
        <v>27</v>
      </c>
      <c r="B12" s="7">
        <f>'02.01.26'!H12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20</v>
      </c>
      <c r="K12" s="10">
        <v>12.0</v>
      </c>
    </row>
    <row r="13">
      <c r="A13" s="6" t="s">
        <v>29</v>
      </c>
      <c r="B13" s="7">
        <f>'02.01.26'!H13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22</v>
      </c>
      <c r="K13" s="10">
        <v>9.0</v>
      </c>
    </row>
    <row r="14">
      <c r="A14" s="6" t="s">
        <v>31</v>
      </c>
      <c r="B14" s="11">
        <v>1.0</v>
      </c>
      <c r="C14" s="11">
        <v>3.0</v>
      </c>
      <c r="D14" s="19">
        <f t="shared" si="1"/>
        <v>4</v>
      </c>
      <c r="E14" s="8">
        <f t="shared" si="3"/>
        <v>2</v>
      </c>
      <c r="F14" s="20"/>
      <c r="G14" s="12"/>
      <c r="H14" s="8">
        <f t="shared" si="2"/>
        <v>2</v>
      </c>
      <c r="I14" s="7"/>
      <c r="J14" s="9" t="s">
        <v>24</v>
      </c>
      <c r="K14" s="10">
        <v>16.0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26</v>
      </c>
      <c r="K15" s="10">
        <v>11.0</v>
      </c>
    </row>
    <row r="16">
      <c r="A16" s="6" t="s">
        <v>35</v>
      </c>
      <c r="B16" s="7">
        <f>'02.01.26'!H16</f>
        <v>15</v>
      </c>
      <c r="C16" s="24">
        <v>10.0</v>
      </c>
      <c r="D16" s="25">
        <f t="shared" ref="D16:D24" si="4">B16+C16</f>
        <v>25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15</v>
      </c>
      <c r="F16" s="20"/>
      <c r="G16" s="12"/>
      <c r="H16" s="8">
        <f t="shared" ref="H16:H20" si="5">D16-E16-F16-G16</f>
        <v>10</v>
      </c>
      <c r="I16" s="7"/>
      <c r="J16" s="9" t="s">
        <v>448</v>
      </c>
      <c r="K16" s="10">
        <v>8.0</v>
      </c>
    </row>
    <row r="17">
      <c r="A17" s="6" t="s">
        <v>37</v>
      </c>
      <c r="B17" s="11">
        <v>1.0</v>
      </c>
      <c r="C17" s="24">
        <v>9.0</v>
      </c>
      <c r="D17" s="19">
        <f t="shared" si="4"/>
        <v>10</v>
      </c>
      <c r="E17" s="25">
        <f>IFERROR(VLOOKUP("AJIACO DE CUY(1/2 CUY) C/ARROZ",J:K,2,FALSE),"0")</f>
        <v>9</v>
      </c>
      <c r="F17" s="20"/>
      <c r="G17" s="12"/>
      <c r="H17" s="8">
        <f t="shared" si="5"/>
        <v>1</v>
      </c>
      <c r="I17" s="7"/>
      <c r="J17" s="9" t="s">
        <v>31</v>
      </c>
      <c r="K17" s="10">
        <v>2.0</v>
      </c>
    </row>
    <row r="18">
      <c r="A18" s="6" t="s">
        <v>39</v>
      </c>
      <c r="B18" s="11">
        <v>0.0</v>
      </c>
      <c r="C18" s="24">
        <v>10.0</v>
      </c>
      <c r="D18" s="19">
        <f t="shared" si="4"/>
        <v>10</v>
      </c>
      <c r="E18" s="25">
        <f>IFERROR(VLOOKUP("ALBONDIGA CON ARROZ",J:K,2,FALSE),"0")</f>
        <v>7</v>
      </c>
      <c r="F18" s="20"/>
      <c r="G18" s="12"/>
      <c r="H18" s="8">
        <f t="shared" si="5"/>
        <v>3</v>
      </c>
      <c r="I18" s="7"/>
      <c r="J18" s="9" t="s">
        <v>28</v>
      </c>
      <c r="K18" s="10">
        <v>5.0</v>
      </c>
    </row>
    <row r="19">
      <c r="A19" s="6" t="s">
        <v>41</v>
      </c>
      <c r="B19" s="11">
        <v>0.0</v>
      </c>
      <c r="C19" s="24">
        <v>16.0</v>
      </c>
      <c r="D19" s="19">
        <f t="shared" si="4"/>
        <v>16</v>
      </c>
      <c r="E19" s="25">
        <f>IFERROR(VLOOKUP("ARROZ C/PATO DESHUESADO", J:K, 2, FALSE)*2, 0)+IFERROR(VLOOKUP("ARROZ C/PATO",J:K,2,FALSE),"0")</f>
        <v>16</v>
      </c>
      <c r="F19" s="20"/>
      <c r="G19" s="24"/>
      <c r="H19" s="8">
        <f t="shared" si="5"/>
        <v>0</v>
      </c>
      <c r="I19" s="11"/>
      <c r="J19" s="9" t="s">
        <v>480</v>
      </c>
      <c r="K19" s="10">
        <v>1.0</v>
      </c>
    </row>
    <row r="20">
      <c r="A20" s="6" t="s">
        <v>43</v>
      </c>
      <c r="B20" s="11">
        <v>21.0</v>
      </c>
      <c r="C20" s="24">
        <v>70.0</v>
      </c>
      <c r="D20" s="19">
        <f t="shared" si="4"/>
        <v>91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40</v>
      </c>
      <c r="F20" s="20"/>
      <c r="G20" s="24">
        <v>20.0</v>
      </c>
      <c r="H20" s="8">
        <f t="shared" si="5"/>
        <v>31</v>
      </c>
      <c r="I20" s="11" t="s">
        <v>481</v>
      </c>
      <c r="J20" s="9" t="s">
        <v>277</v>
      </c>
      <c r="K20" s="10">
        <v>1.0</v>
      </c>
    </row>
    <row r="21">
      <c r="A21" s="6" t="s">
        <v>26</v>
      </c>
      <c r="B21" s="11">
        <v>0.0</v>
      </c>
      <c r="C21" s="12"/>
      <c r="D21" s="19">
        <f t="shared" si="4"/>
        <v>0</v>
      </c>
      <c r="E21" s="20"/>
      <c r="F21" s="20"/>
      <c r="G21" s="12"/>
      <c r="H21" s="7"/>
      <c r="I21" s="7"/>
      <c r="J21" s="9" t="s">
        <v>108</v>
      </c>
      <c r="K21" s="10">
        <v>1.0</v>
      </c>
    </row>
    <row r="22">
      <c r="A22" s="6" t="s">
        <v>46</v>
      </c>
      <c r="B22" s="11">
        <v>25.0</v>
      </c>
      <c r="C22" s="24">
        <v>30.0</v>
      </c>
      <c r="D22" s="19">
        <f t="shared" si="4"/>
        <v>55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31</v>
      </c>
      <c r="F22" s="20"/>
      <c r="G22" s="24">
        <v>8.0</v>
      </c>
      <c r="H22" s="8">
        <f t="shared" ref="H22:H24" si="6">D22-E22-F22-G22</f>
        <v>16</v>
      </c>
      <c r="I22" s="11" t="s">
        <v>482</v>
      </c>
      <c r="J22" s="9" t="s">
        <v>30</v>
      </c>
      <c r="K22" s="10">
        <v>3.0</v>
      </c>
    </row>
    <row r="23">
      <c r="A23" s="6" t="s">
        <v>49</v>
      </c>
      <c r="B23" s="11">
        <v>0.0</v>
      </c>
      <c r="C23" s="24">
        <v>5.0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0</v>
      </c>
      <c r="I23" s="7"/>
      <c r="J23" s="9" t="s">
        <v>87</v>
      </c>
      <c r="K23" s="10">
        <v>2.0</v>
      </c>
    </row>
    <row r="24">
      <c r="A24" s="6" t="s">
        <v>51</v>
      </c>
      <c r="B24" s="11">
        <v>0.0</v>
      </c>
      <c r="C24" s="24">
        <v>6.0</v>
      </c>
      <c r="D24" s="19">
        <f t="shared" si="4"/>
        <v>6</v>
      </c>
      <c r="E24" s="25">
        <f>IFERROR(VLOOKUP("CORVINA GUISADA C/E CHOCLO",J:K,2,FALSE),"0")</f>
        <v>5</v>
      </c>
      <c r="F24" s="20"/>
      <c r="G24" s="12"/>
      <c r="H24" s="8">
        <f t="shared" si="6"/>
        <v>1</v>
      </c>
      <c r="I24" s="7"/>
      <c r="J24" s="9" t="s">
        <v>112</v>
      </c>
      <c r="K24" s="10">
        <v>5.0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32</v>
      </c>
      <c r="K25" s="10">
        <v>5.0</v>
      </c>
    </row>
    <row r="26">
      <c r="A26" s="6" t="s">
        <v>55</v>
      </c>
      <c r="B26" s="11"/>
      <c r="C26" s="28">
        <v>15.0</v>
      </c>
      <c r="D26" s="19">
        <f t="shared" ref="D26:D42" si="7">B26+C26</f>
        <v>15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13</v>
      </c>
      <c r="F26" s="12"/>
      <c r="G26" s="12"/>
      <c r="H26" s="8">
        <f t="shared" ref="H26:H42" si="8">D26-E26-F26-G26</f>
        <v>2</v>
      </c>
      <c r="I26" s="7"/>
      <c r="J26" s="9" t="s">
        <v>142</v>
      </c>
      <c r="K26" s="10">
        <v>2.0</v>
      </c>
    </row>
    <row r="27">
      <c r="A27" s="6" t="s">
        <v>57</v>
      </c>
      <c r="B27" s="11">
        <v>5.0</v>
      </c>
      <c r="C27" s="28">
        <v>18.0</v>
      </c>
      <c r="D27" s="19">
        <f t="shared" si="7"/>
        <v>23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13</v>
      </c>
      <c r="F27" s="12"/>
      <c r="G27" s="24"/>
      <c r="H27" s="18">
        <f t="shared" si="8"/>
        <v>10</v>
      </c>
      <c r="I27" s="12"/>
      <c r="J27" s="9" t="s">
        <v>144</v>
      </c>
      <c r="K27" s="10">
        <v>1.0</v>
      </c>
    </row>
    <row r="28">
      <c r="A28" s="6" t="s">
        <v>58</v>
      </c>
      <c r="B28" s="11">
        <v>6.0</v>
      </c>
      <c r="C28" s="28">
        <v>5.0</v>
      </c>
      <c r="D28" s="19">
        <f t="shared" si="7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8</v>
      </c>
      <c r="F28" s="12"/>
      <c r="G28" s="24"/>
      <c r="H28" s="18">
        <f t="shared" si="8"/>
        <v>3</v>
      </c>
      <c r="I28" s="24"/>
      <c r="J28" s="9" t="s">
        <v>180</v>
      </c>
      <c r="K28" s="10">
        <v>4.0</v>
      </c>
    </row>
    <row r="29">
      <c r="A29" s="6" t="s">
        <v>60</v>
      </c>
      <c r="B29" s="11">
        <v>6.0</v>
      </c>
      <c r="C29" s="28">
        <v>13.0</v>
      </c>
      <c r="D29" s="19">
        <f t="shared" si="7"/>
        <v>19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16</v>
      </c>
      <c r="F29" s="12"/>
      <c r="G29" s="12"/>
      <c r="H29" s="8">
        <f t="shared" si="8"/>
        <v>3</v>
      </c>
      <c r="I29" s="7"/>
      <c r="J29" s="9" t="s">
        <v>90</v>
      </c>
      <c r="K29" s="10">
        <v>1.0</v>
      </c>
    </row>
    <row r="30">
      <c r="A30" s="6" t="s">
        <v>62</v>
      </c>
      <c r="B30" s="7">
        <f>'02.01.26'!H30</f>
        <v>0</v>
      </c>
      <c r="C30" s="28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34</v>
      </c>
      <c r="K30" s="10">
        <v>5.0</v>
      </c>
    </row>
    <row r="31">
      <c r="A31" s="29" t="s">
        <v>64</v>
      </c>
      <c r="B31" s="22"/>
      <c r="C31" s="22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91</v>
      </c>
      <c r="K31" s="10">
        <v>3.0</v>
      </c>
    </row>
    <row r="32">
      <c r="A32" s="6" t="s">
        <v>66</v>
      </c>
      <c r="B32" s="11">
        <v>18.0</v>
      </c>
      <c r="C32" s="32">
        <v>4.0</v>
      </c>
      <c r="D32" s="19">
        <f t="shared" si="7"/>
        <v>22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18</v>
      </c>
      <c r="F32" s="12"/>
      <c r="G32" s="12"/>
      <c r="H32" s="8">
        <f t="shared" si="8"/>
        <v>4</v>
      </c>
      <c r="I32" s="7"/>
      <c r="J32" s="9" t="s">
        <v>154</v>
      </c>
      <c r="K32" s="10">
        <v>1.0</v>
      </c>
    </row>
    <row r="33">
      <c r="A33" s="6" t="s">
        <v>68</v>
      </c>
      <c r="B33" s="11">
        <v>0.0</v>
      </c>
      <c r="C33" s="32">
        <v>4.0</v>
      </c>
      <c r="D33" s="19">
        <f t="shared" si="7"/>
        <v>4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0</v>
      </c>
      <c r="I33" s="7"/>
      <c r="J33" s="9" t="s">
        <v>92</v>
      </c>
      <c r="K33" s="10">
        <v>1.0</v>
      </c>
    </row>
    <row r="34">
      <c r="A34" s="46" t="s">
        <v>483</v>
      </c>
      <c r="B34" s="11">
        <v>0.0</v>
      </c>
      <c r="C34" s="35"/>
      <c r="D34" s="19">
        <f t="shared" si="7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190</v>
      </c>
      <c r="K34" s="10">
        <v>2.0</v>
      </c>
    </row>
    <row r="35">
      <c r="A35" s="46" t="s">
        <v>484</v>
      </c>
      <c r="B35" s="11">
        <v>4.0</v>
      </c>
      <c r="C35" s="35"/>
      <c r="D35" s="19">
        <f t="shared" si="7"/>
        <v>4</v>
      </c>
      <c r="E35" s="25">
        <f>IFERROR(VLOOKUP("PULPO ANTICUCHERO 250G",J:K,2,FALSE),0)</f>
        <v>0</v>
      </c>
      <c r="F35" s="12"/>
      <c r="G35" s="12"/>
      <c r="H35" s="8">
        <f t="shared" si="8"/>
        <v>4</v>
      </c>
      <c r="I35" s="7"/>
      <c r="J35" s="9" t="s">
        <v>36</v>
      </c>
      <c r="K35" s="10">
        <v>2.0</v>
      </c>
    </row>
    <row r="36">
      <c r="A36" s="46" t="s">
        <v>485</v>
      </c>
      <c r="B36" s="11">
        <v>0.0</v>
      </c>
      <c r="C36" s="35"/>
      <c r="D36" s="19">
        <f t="shared" si="7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107</v>
      </c>
      <c r="K36" s="10">
        <v>1.0</v>
      </c>
    </row>
    <row r="37">
      <c r="A37" s="6" t="s">
        <v>72</v>
      </c>
      <c r="B37" s="11">
        <v>0.0</v>
      </c>
      <c r="C37" s="35"/>
      <c r="D37" s="19">
        <f t="shared" si="7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126</v>
      </c>
      <c r="K37" s="10">
        <v>4.0</v>
      </c>
    </row>
    <row r="38">
      <c r="A38" s="46" t="s">
        <v>486</v>
      </c>
      <c r="B38" s="11">
        <v>10.0</v>
      </c>
      <c r="C38" s="35"/>
      <c r="D38" s="19">
        <f t="shared" si="7"/>
        <v>10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8" s="36"/>
      <c r="G38" s="12"/>
      <c r="H38" s="8">
        <f t="shared" si="8"/>
        <v>5</v>
      </c>
      <c r="I38" s="7"/>
      <c r="J38" s="9" t="s">
        <v>231</v>
      </c>
      <c r="K38" s="10">
        <v>1.0</v>
      </c>
    </row>
    <row r="39">
      <c r="A39" s="46" t="s">
        <v>487</v>
      </c>
      <c r="B39" s="7"/>
      <c r="C39" s="32">
        <v>3.0</v>
      </c>
      <c r="D39" s="19">
        <f t="shared" si="7"/>
        <v>3</v>
      </c>
      <c r="E39" s="25">
        <f>IFERROR(VLOOKUP("CEVICHE MIXTO DE MARISCOS",J:K,2,FALSE),0)</f>
        <v>0</v>
      </c>
      <c r="F39" s="20"/>
      <c r="G39" s="20"/>
      <c r="H39" s="8">
        <f t="shared" si="8"/>
        <v>3</v>
      </c>
      <c r="I39" s="7"/>
      <c r="J39" s="9" t="s">
        <v>127</v>
      </c>
      <c r="K39" s="10">
        <v>1.0</v>
      </c>
    </row>
    <row r="40">
      <c r="A40" s="6" t="s">
        <v>76</v>
      </c>
      <c r="B40" s="11">
        <v>0.0</v>
      </c>
      <c r="C40" s="32">
        <v>5.0</v>
      </c>
      <c r="D40" s="19">
        <f t="shared" si="7"/>
        <v>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40" s="20"/>
      <c r="G40" s="20"/>
      <c r="H40" s="8">
        <f t="shared" si="8"/>
        <v>0</v>
      </c>
      <c r="I40" s="7"/>
      <c r="J40" s="9" t="s">
        <v>217</v>
      </c>
      <c r="K40" s="10">
        <v>2.0</v>
      </c>
    </row>
    <row r="41">
      <c r="A41" s="46" t="s">
        <v>488</v>
      </c>
      <c r="B41" s="11">
        <v>1.0</v>
      </c>
      <c r="C41" s="35"/>
      <c r="D41" s="19">
        <f t="shared" si="7"/>
        <v>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</v>
      </c>
      <c r="I41" s="7"/>
      <c r="J41" s="9" t="s">
        <v>191</v>
      </c>
      <c r="K41" s="10">
        <v>1.0</v>
      </c>
    </row>
    <row r="42">
      <c r="A42" s="51" t="s">
        <v>489</v>
      </c>
      <c r="B42" s="11">
        <v>0.0</v>
      </c>
      <c r="C42" s="35"/>
      <c r="D42" s="19">
        <f t="shared" si="7"/>
        <v>0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0</v>
      </c>
      <c r="I42" s="7"/>
      <c r="J42" s="9" t="s">
        <v>131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40</v>
      </c>
      <c r="K43" s="10">
        <v>10.0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179</v>
      </c>
      <c r="K44" s="10">
        <v>5.0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80</v>
      </c>
      <c r="K45" s="10">
        <v>3.0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44</v>
      </c>
      <c r="K46" s="10">
        <v>11.0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100</v>
      </c>
      <c r="K47" s="10">
        <v>3.0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139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147</v>
      </c>
      <c r="K49" s="10">
        <v>1.0</v>
      </c>
    </row>
    <row r="50">
      <c r="J50" s="9" t="s">
        <v>48</v>
      </c>
      <c r="K50" s="10">
        <v>3.0</v>
      </c>
    </row>
    <row r="51">
      <c r="J51" s="9" t="s">
        <v>52</v>
      </c>
      <c r="K51" s="10">
        <v>3.0</v>
      </c>
    </row>
    <row r="52">
      <c r="J52" s="9" t="s">
        <v>54</v>
      </c>
      <c r="K52" s="10">
        <v>10.0</v>
      </c>
    </row>
    <row r="53">
      <c r="J53" s="9" t="s">
        <v>81</v>
      </c>
      <c r="K53" s="10">
        <v>3.0</v>
      </c>
    </row>
    <row r="54">
      <c r="J54" s="9" t="s">
        <v>56</v>
      </c>
      <c r="K54" s="10">
        <v>3.0</v>
      </c>
    </row>
    <row r="55">
      <c r="J55" s="9" t="s">
        <v>121</v>
      </c>
      <c r="K55" s="10">
        <v>1.0</v>
      </c>
    </row>
    <row r="56">
      <c r="J56" s="9" t="s">
        <v>125</v>
      </c>
      <c r="K56" s="10">
        <v>1.0</v>
      </c>
    </row>
    <row r="57">
      <c r="J57" s="9" t="s">
        <v>89</v>
      </c>
      <c r="K57" s="10">
        <v>1.0</v>
      </c>
    </row>
    <row r="58">
      <c r="J58" s="9" t="s">
        <v>249</v>
      </c>
      <c r="K58" s="10">
        <v>1.0</v>
      </c>
    </row>
    <row r="59">
      <c r="J59" s="9" t="s">
        <v>133</v>
      </c>
      <c r="K59" s="10">
        <v>10.0</v>
      </c>
    </row>
    <row r="60">
      <c r="J60" s="9" t="s">
        <v>13</v>
      </c>
      <c r="K60" s="10">
        <v>3.0</v>
      </c>
    </row>
    <row r="61">
      <c r="J61" s="9" t="s">
        <v>59</v>
      </c>
      <c r="K61" s="10">
        <v>6.0</v>
      </c>
    </row>
    <row r="62">
      <c r="J62" s="9" t="s">
        <v>61</v>
      </c>
      <c r="K62" s="10">
        <v>15.0</v>
      </c>
    </row>
    <row r="63">
      <c r="J63" s="9" t="s">
        <v>63</v>
      </c>
      <c r="K63" s="10">
        <v>6.0</v>
      </c>
    </row>
    <row r="64">
      <c r="J64" s="9" t="s">
        <v>65</v>
      </c>
      <c r="K64" s="10">
        <v>5.0</v>
      </c>
    </row>
    <row r="65">
      <c r="J65" s="9" t="s">
        <v>67</v>
      </c>
      <c r="K65" s="10">
        <v>9.0</v>
      </c>
    </row>
    <row r="66">
      <c r="J66" s="9" t="s">
        <v>69</v>
      </c>
      <c r="K66" s="10">
        <v>1.0</v>
      </c>
    </row>
    <row r="67">
      <c r="J67" s="9" t="s">
        <v>273</v>
      </c>
      <c r="K67" s="10">
        <v>1.0</v>
      </c>
    </row>
    <row r="68">
      <c r="J68" s="9" t="s">
        <v>135</v>
      </c>
      <c r="K68" s="10">
        <v>3.0</v>
      </c>
    </row>
    <row r="69">
      <c r="J69" s="9" t="s">
        <v>161</v>
      </c>
      <c r="K69" s="10">
        <v>1.0</v>
      </c>
    </row>
    <row r="70">
      <c r="J70" s="9" t="s">
        <v>73</v>
      </c>
      <c r="K70" s="10">
        <v>11.0</v>
      </c>
    </row>
    <row r="71">
      <c r="J71" s="9" t="s">
        <v>77</v>
      </c>
      <c r="K71" s="10">
        <v>2.0</v>
      </c>
    </row>
    <row r="72">
      <c r="J72" s="9" t="s">
        <v>104</v>
      </c>
      <c r="K72" s="10">
        <v>1.0</v>
      </c>
    </row>
    <row r="73">
      <c r="J73" s="9" t="s">
        <v>490</v>
      </c>
      <c r="K73" s="10">
        <v>1.0</v>
      </c>
    </row>
    <row r="74">
      <c r="J74" s="9" t="s">
        <v>79</v>
      </c>
      <c r="K74" s="10">
        <v>2.0</v>
      </c>
    </row>
  </sheetData>
  <mergeCells count="1">
    <mergeCell ref="A1:I1"/>
  </mergeCells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6.0"/>
  </cols>
  <sheetData>
    <row r="1">
      <c r="A1" s="1" t="s">
        <v>491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46055.0</v>
      </c>
    </row>
    <row r="3">
      <c r="A3" s="6" t="s">
        <v>9</v>
      </c>
      <c r="B3" s="7">
        <f>'01.02.26'!H3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'01.02.26'!H4</f>
        <v>1</v>
      </c>
      <c r="C4" s="11">
        <v>9.0</v>
      </c>
      <c r="D4" s="8">
        <f t="shared" si="1"/>
        <v>10</v>
      </c>
      <c r="E4" s="8">
        <f>IFERROR(VLOOKUP("HUMITA DOÑA FRESIA C/AJI DE GALLINA",J:K,2,FALSE),"0")</f>
        <v>2</v>
      </c>
      <c r="F4" s="12"/>
      <c r="G4" s="24"/>
      <c r="H4" s="8">
        <f t="shared" si="2"/>
        <v>8</v>
      </c>
      <c r="I4" s="11"/>
      <c r="J4" s="9" t="s">
        <v>119</v>
      </c>
      <c r="K4" s="10">
        <v>1.0</v>
      </c>
    </row>
    <row r="5">
      <c r="A5" s="6" t="s">
        <v>13</v>
      </c>
      <c r="B5" s="7">
        <f>'01.02.26'!H5</f>
        <v>5</v>
      </c>
      <c r="C5" s="11">
        <v>2.0</v>
      </c>
      <c r="D5" s="8">
        <f t="shared" si="1"/>
        <v>7</v>
      </c>
      <c r="E5" s="8">
        <f>IFERROR(VLOOKUP(A$5,J:K,2,FALSE),0)+IFERROR(VLOOKUP("PIQUEO PERUANISIMO",J:K,2,FALSE),0)</f>
        <v>2</v>
      </c>
      <c r="F5" s="12"/>
      <c r="G5" s="24">
        <v>5.0</v>
      </c>
      <c r="H5" s="8">
        <f t="shared" si="2"/>
        <v>0</v>
      </c>
      <c r="I5" s="11" t="s">
        <v>198</v>
      </c>
      <c r="J5" s="9" t="s">
        <v>10</v>
      </c>
      <c r="K5" s="10">
        <v>5.0</v>
      </c>
    </row>
    <row r="6">
      <c r="A6" s="6" t="s">
        <v>16</v>
      </c>
      <c r="B6" s="7">
        <f>'01.02.26'!H6</f>
        <v>5</v>
      </c>
      <c r="C6" s="11">
        <v>8.0</v>
      </c>
      <c r="D6" s="8">
        <f t="shared" si="1"/>
        <v>13</v>
      </c>
      <c r="E6" s="8">
        <f>IFERROR(VLOOKUP("SANGRECITA C/YUCA",J:K,2,FALSE),"0")</f>
        <v>5</v>
      </c>
      <c r="F6" s="12"/>
      <c r="G6" s="24"/>
      <c r="H6" s="8">
        <f t="shared" si="2"/>
        <v>8</v>
      </c>
      <c r="I6" s="7"/>
      <c r="J6" s="9" t="s">
        <v>12</v>
      </c>
      <c r="K6" s="10">
        <v>3.0</v>
      </c>
    </row>
    <row r="7">
      <c r="A7" s="6" t="s">
        <v>10</v>
      </c>
      <c r="B7" s="7">
        <f>'01.02.26'!H7</f>
        <v>6.5</v>
      </c>
      <c r="C7" s="11">
        <v>3.0</v>
      </c>
      <c r="D7" s="8">
        <f t="shared" si="1"/>
        <v>9.5</v>
      </c>
      <c r="E7" s="8">
        <f>IFERROR(VLOOKUP("HUMITA DOÑA FRESIA C/AJI DE GALLINA", J:K,2, FALSE)/2, 0) + IFERROR(VLOOKUP("AJI DE GALLINA",J:K,2, FALSE), 0)</f>
        <v>6</v>
      </c>
      <c r="F7" s="12"/>
      <c r="G7" s="12"/>
      <c r="H7" s="8">
        <f t="shared" si="2"/>
        <v>3.5</v>
      </c>
      <c r="I7" s="7"/>
      <c r="J7" s="9" t="s">
        <v>18</v>
      </c>
      <c r="K7" s="10">
        <v>3.0</v>
      </c>
    </row>
    <row r="8">
      <c r="A8" s="6" t="s">
        <v>19</v>
      </c>
      <c r="B8" s="7">
        <f>'01.02.26'!H8</f>
        <v>0</v>
      </c>
      <c r="C8" s="11">
        <v>5.0</v>
      </c>
      <c r="D8" s="8">
        <f t="shared" si="1"/>
        <v>5</v>
      </c>
      <c r="E8" s="8">
        <f>IFERROR(VLOOKUP("MOLLEJITAS GUISADAS",J:K,2,FALSE),"0")+IFERROR(VLOOKUP("PIQUEO DOÑA FRESIA",J:K,2,FALSE),0)</f>
        <v>4</v>
      </c>
      <c r="F8" s="12"/>
      <c r="G8" s="12"/>
      <c r="H8" s="8">
        <f t="shared" si="2"/>
        <v>1</v>
      </c>
      <c r="I8" s="7"/>
      <c r="J8" s="9" t="s">
        <v>121</v>
      </c>
      <c r="K8" s="10">
        <v>1.0</v>
      </c>
    </row>
    <row r="9">
      <c r="A9" s="6" t="s">
        <v>21</v>
      </c>
      <c r="B9" s="7">
        <f>'01.02.26'!H9</f>
        <v>4.5</v>
      </c>
      <c r="C9" s="11">
        <v>6.0</v>
      </c>
      <c r="D9" s="8">
        <f t="shared" si="1"/>
        <v>10.5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6.5</v>
      </c>
      <c r="I9" s="12"/>
      <c r="J9" s="9" t="s">
        <v>207</v>
      </c>
      <c r="K9" s="10">
        <v>1.0</v>
      </c>
    </row>
    <row r="10">
      <c r="A10" s="6" t="s">
        <v>23</v>
      </c>
      <c r="B10" s="7">
        <f>'01.02.26'!H10</f>
        <v>2.5</v>
      </c>
      <c r="C10" s="7"/>
      <c r="D10" s="8">
        <f t="shared" si="1"/>
        <v>2.5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1.5</v>
      </c>
      <c r="I10" s="7"/>
      <c r="J10" s="9" t="s">
        <v>24</v>
      </c>
      <c r="K10" s="10">
        <v>34.0</v>
      </c>
    </row>
    <row r="11">
      <c r="A11" s="6" t="s">
        <v>25</v>
      </c>
      <c r="B11" s="7">
        <f>'01.02.26'!H11</f>
        <v>5</v>
      </c>
      <c r="C11" s="7"/>
      <c r="D11" s="8">
        <f t="shared" si="1"/>
        <v>5</v>
      </c>
      <c r="E11" s="18">
        <f>IFERROR(VLOOKUP("CARNE DE CERDO ADOBADA",J:K,2,FALSE),0)</f>
        <v>3</v>
      </c>
      <c r="F11" s="12"/>
      <c r="G11" s="12"/>
      <c r="H11" s="8">
        <f t="shared" si="2"/>
        <v>2</v>
      </c>
      <c r="I11" s="7"/>
      <c r="J11" s="9" t="s">
        <v>26</v>
      </c>
      <c r="K11" s="10">
        <v>3.0</v>
      </c>
    </row>
    <row r="12">
      <c r="A12" s="6" t="s">
        <v>27</v>
      </c>
      <c r="B12" s="7">
        <f>'01.02.26'!H12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448</v>
      </c>
      <c r="K12" s="10">
        <v>1.0</v>
      </c>
    </row>
    <row r="13">
      <c r="A13" s="6" t="s">
        <v>29</v>
      </c>
      <c r="B13" s="7">
        <f>'01.02.26'!H13</f>
        <v>0</v>
      </c>
      <c r="C13" s="11">
        <v>24.0</v>
      </c>
      <c r="D13" s="19">
        <f t="shared" si="1"/>
        <v>24</v>
      </c>
      <c r="E13" s="8">
        <f t="shared" ref="E13:E14" si="3">IFERROR(VLOOKUP(A13,J:K,2,FALSE),0)</f>
        <v>15</v>
      </c>
      <c r="F13" s="20"/>
      <c r="G13" s="12"/>
      <c r="H13" s="8">
        <f t="shared" si="2"/>
        <v>9</v>
      </c>
      <c r="I13" s="7"/>
      <c r="J13" s="9" t="s">
        <v>28</v>
      </c>
      <c r="K13" s="10">
        <v>3.0</v>
      </c>
    </row>
    <row r="14">
      <c r="A14" s="6" t="s">
        <v>31</v>
      </c>
      <c r="B14" s="7">
        <f>'01.02.26'!H14</f>
        <v>2</v>
      </c>
      <c r="C14" s="7"/>
      <c r="D14" s="19">
        <f t="shared" si="1"/>
        <v>2</v>
      </c>
      <c r="E14" s="8">
        <f t="shared" si="3"/>
        <v>0</v>
      </c>
      <c r="F14" s="20"/>
      <c r="G14" s="12"/>
      <c r="H14" s="8">
        <f t="shared" si="2"/>
        <v>2</v>
      </c>
      <c r="I14" s="7"/>
      <c r="J14" s="9" t="s">
        <v>30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187</v>
      </c>
      <c r="K15" s="10">
        <v>3.0</v>
      </c>
    </row>
    <row r="16">
      <c r="A16" s="6" t="s">
        <v>35</v>
      </c>
      <c r="B16" s="7">
        <f>'01.02.26'!H16</f>
        <v>10</v>
      </c>
      <c r="C16" s="7"/>
      <c r="D16" s="25">
        <f t="shared" ref="D16:D24" si="4">B16+C16</f>
        <v>10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7</v>
      </c>
      <c r="I16" s="7"/>
      <c r="J16" s="9" t="s">
        <v>142</v>
      </c>
      <c r="K16" s="10">
        <v>2.0</v>
      </c>
    </row>
    <row r="17">
      <c r="A17" s="6" t="s">
        <v>37</v>
      </c>
      <c r="B17" s="7">
        <f>'01.02.26'!H17</f>
        <v>1</v>
      </c>
      <c r="C17" s="11">
        <v>5.0</v>
      </c>
      <c r="D17" s="19">
        <f t="shared" si="4"/>
        <v>6</v>
      </c>
      <c r="E17" s="25">
        <f>IFERROR(VLOOKUP("AJIACO DE CUY(1/2 CUY) C/ARROZ",J:K,2,FALSE),"0")</f>
        <v>3</v>
      </c>
      <c r="F17" s="20"/>
      <c r="G17" s="12"/>
      <c r="H17" s="8">
        <f t="shared" si="5"/>
        <v>3</v>
      </c>
      <c r="I17" s="7"/>
      <c r="J17" s="9" t="s">
        <v>34</v>
      </c>
      <c r="K17" s="10">
        <v>7.0</v>
      </c>
    </row>
    <row r="18">
      <c r="A18" s="6" t="s">
        <v>39</v>
      </c>
      <c r="B18" s="7">
        <f>'01.02.26'!H18</f>
        <v>3</v>
      </c>
      <c r="C18" s="11">
        <v>3.0</v>
      </c>
      <c r="D18" s="19">
        <f t="shared" si="4"/>
        <v>6</v>
      </c>
      <c r="E18" s="25">
        <f>IFERROR(VLOOKUP("ALBONDIGA CON ARROZ",J:K,2,FALSE),"0")</f>
        <v>2</v>
      </c>
      <c r="F18" s="20"/>
      <c r="G18" s="12"/>
      <c r="H18" s="8">
        <f t="shared" si="5"/>
        <v>4</v>
      </c>
      <c r="I18" s="7"/>
      <c r="J18" s="9" t="s">
        <v>190</v>
      </c>
      <c r="K18" s="10">
        <v>1.0</v>
      </c>
    </row>
    <row r="19">
      <c r="A19" s="6" t="s">
        <v>41</v>
      </c>
      <c r="B19" s="7">
        <f>'01.02.26'!H19</f>
        <v>0</v>
      </c>
      <c r="C19" s="11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492</v>
      </c>
      <c r="J19" s="9" t="s">
        <v>176</v>
      </c>
      <c r="K19" s="10">
        <v>1.0</v>
      </c>
    </row>
    <row r="20">
      <c r="A20" s="6" t="s">
        <v>43</v>
      </c>
      <c r="B20" s="7">
        <f>'01.02.26'!H20</f>
        <v>31</v>
      </c>
      <c r="C20" s="11">
        <v>33.0</v>
      </c>
      <c r="D20" s="19">
        <f t="shared" si="4"/>
        <v>64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44</v>
      </c>
      <c r="F20" s="20"/>
      <c r="G20" s="24"/>
      <c r="H20" s="8">
        <f t="shared" si="5"/>
        <v>20</v>
      </c>
      <c r="I20" s="11"/>
      <c r="J20" s="9" t="s">
        <v>113</v>
      </c>
      <c r="K20" s="10">
        <v>1.0</v>
      </c>
    </row>
    <row r="21">
      <c r="A21" s="6" t="s">
        <v>26</v>
      </c>
      <c r="B21" s="7" t="str">
        <f>'01.02.26'!H21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191</v>
      </c>
      <c r="K21" s="10">
        <v>2.0</v>
      </c>
    </row>
    <row r="22">
      <c r="A22" s="6" t="s">
        <v>46</v>
      </c>
      <c r="B22" s="7">
        <f>'01.02.26'!H22</f>
        <v>16</v>
      </c>
      <c r="C22" s="11">
        <v>25.0</v>
      </c>
      <c r="D22" s="19">
        <f t="shared" si="4"/>
        <v>41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17</v>
      </c>
      <c r="F22" s="20"/>
      <c r="G22" s="24">
        <v>4.0</v>
      </c>
      <c r="H22" s="8">
        <f t="shared" ref="H22:H24" si="6">D22-E22-F22-G22</f>
        <v>20</v>
      </c>
      <c r="I22" s="11" t="s">
        <v>493</v>
      </c>
      <c r="J22" s="9" t="s">
        <v>131</v>
      </c>
      <c r="K22" s="10">
        <v>1.0</v>
      </c>
    </row>
    <row r="23">
      <c r="A23" s="6" t="s">
        <v>49</v>
      </c>
      <c r="B23" s="7">
        <f>'01.02.26'!H23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177</v>
      </c>
      <c r="K23" s="10">
        <v>4.0</v>
      </c>
    </row>
    <row r="24">
      <c r="A24" s="6" t="s">
        <v>51</v>
      </c>
      <c r="B24" s="7">
        <f>'01.02.26'!H24</f>
        <v>1</v>
      </c>
      <c r="C24" s="11">
        <v>6.0</v>
      </c>
      <c r="D24" s="19">
        <f t="shared" si="4"/>
        <v>7</v>
      </c>
      <c r="E24" s="25">
        <f>IFERROR(VLOOKUP("CORVINA GUISADA C/E CHOCLO",J:K,2,FALSE),"0")</f>
        <v>7</v>
      </c>
      <c r="F24" s="20"/>
      <c r="G24" s="12"/>
      <c r="H24" s="8">
        <f t="shared" si="6"/>
        <v>0</v>
      </c>
      <c r="I24" s="7"/>
      <c r="J24" s="9" t="s">
        <v>80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147</v>
      </c>
      <c r="K25" s="10">
        <v>3.0</v>
      </c>
    </row>
    <row r="26">
      <c r="A26" s="6" t="s">
        <v>55</v>
      </c>
      <c r="B26" s="7">
        <f>'01.02.26'!H26</f>
        <v>2</v>
      </c>
      <c r="C26" s="11">
        <v>10.0</v>
      </c>
      <c r="D26" s="19">
        <f t="shared" ref="D26:D30" si="7">B26+C26</f>
        <v>12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4</v>
      </c>
      <c r="I26" s="7"/>
      <c r="J26" s="9" t="s">
        <v>54</v>
      </c>
      <c r="K26" s="10">
        <v>6.0</v>
      </c>
    </row>
    <row r="27">
      <c r="A27" s="6" t="s">
        <v>57</v>
      </c>
      <c r="B27" s="7">
        <f>'01.02.26'!H27</f>
        <v>10</v>
      </c>
      <c r="C27" s="11">
        <v>5.0</v>
      </c>
      <c r="D27" s="19">
        <f t="shared" si="7"/>
        <v>15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24"/>
      <c r="H27" s="18">
        <f t="shared" si="8"/>
        <v>7</v>
      </c>
      <c r="I27" s="12"/>
      <c r="J27" s="9" t="s">
        <v>81</v>
      </c>
      <c r="K27" s="10">
        <v>2.0</v>
      </c>
    </row>
    <row r="28">
      <c r="A28" s="6" t="s">
        <v>58</v>
      </c>
      <c r="B28" s="7">
        <f>'01.02.26'!H28</f>
        <v>3</v>
      </c>
      <c r="C28" s="11">
        <v>5.0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/>
      <c r="H28" s="18">
        <f t="shared" si="8"/>
        <v>4</v>
      </c>
      <c r="I28" s="24"/>
      <c r="J28" s="9" t="s">
        <v>32</v>
      </c>
      <c r="K28" s="10">
        <v>9.0</v>
      </c>
    </row>
    <row r="29">
      <c r="A29" s="6" t="s">
        <v>60</v>
      </c>
      <c r="B29" s="7">
        <f>'01.02.26'!H29</f>
        <v>3</v>
      </c>
      <c r="C29" s="11">
        <v>5.0</v>
      </c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2</v>
      </c>
      <c r="I29" s="7"/>
      <c r="J29" s="9" t="s">
        <v>133</v>
      </c>
      <c r="K29" s="10">
        <v>3.0</v>
      </c>
    </row>
    <row r="30">
      <c r="A30" s="6" t="s">
        <v>62</v>
      </c>
      <c r="B30" s="7">
        <f>'01.02.26'!H30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13</v>
      </c>
      <c r="K30" s="10">
        <v>2.0</v>
      </c>
    </row>
    <row r="31">
      <c r="A31" s="29" t="s">
        <v>64</v>
      </c>
      <c r="B31" s="22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59</v>
      </c>
      <c r="K31" s="10">
        <v>4.0</v>
      </c>
    </row>
    <row r="32">
      <c r="A32" s="6" t="s">
        <v>66</v>
      </c>
      <c r="B32" s="7">
        <f>'01.02.26'!H32</f>
        <v>4</v>
      </c>
      <c r="C32" s="11">
        <v>20.0</v>
      </c>
      <c r="D32" s="19">
        <f t="shared" ref="D32:D42" si="9">B32+C32</f>
        <v>24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18</v>
      </c>
      <c r="F32" s="12"/>
      <c r="G32" s="12"/>
      <c r="H32" s="8">
        <f t="shared" si="8"/>
        <v>6</v>
      </c>
      <c r="I32" s="7"/>
      <c r="J32" s="9" t="s">
        <v>61</v>
      </c>
      <c r="K32" s="10">
        <v>3.0</v>
      </c>
    </row>
    <row r="33">
      <c r="A33" s="6" t="s">
        <v>68</v>
      </c>
      <c r="B33" s="7">
        <f>'01.02.26'!H33</f>
        <v>0</v>
      </c>
      <c r="C33" s="7"/>
      <c r="D33" s="19">
        <f t="shared" si="9"/>
        <v>0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0</v>
      </c>
      <c r="I33" s="7"/>
      <c r="J33" s="9" t="s">
        <v>63</v>
      </c>
      <c r="K33" s="10">
        <v>5.0</v>
      </c>
    </row>
    <row r="34">
      <c r="A34" s="46" t="s">
        <v>483</v>
      </c>
      <c r="B34" s="7">
        <f>'01.02.26'!H34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73</v>
      </c>
      <c r="K34" s="10">
        <v>5.0</v>
      </c>
    </row>
    <row r="35">
      <c r="A35" s="46" t="s">
        <v>484</v>
      </c>
      <c r="B35" s="7">
        <f>'01.02.26'!H35</f>
        <v>4</v>
      </c>
      <c r="C35" s="7"/>
      <c r="D35" s="19">
        <f t="shared" si="9"/>
        <v>4</v>
      </c>
      <c r="E35" s="25">
        <f>IFERROR(VLOOKUP("PULPO ANTICUCHERO 250G",J:K,2,FALSE),0)</f>
        <v>0</v>
      </c>
      <c r="F35" s="12"/>
      <c r="G35" s="12"/>
      <c r="H35" s="8">
        <f t="shared" si="8"/>
        <v>4</v>
      </c>
      <c r="I35" s="7"/>
      <c r="J35" s="9" t="s">
        <v>341</v>
      </c>
      <c r="K35" s="10">
        <v>1.0</v>
      </c>
    </row>
    <row r="36">
      <c r="A36" s="46" t="s">
        <v>485</v>
      </c>
      <c r="B36" s="7">
        <f>'01.02.26'!H36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29</v>
      </c>
      <c r="K36" s="10">
        <v>15.0</v>
      </c>
    </row>
    <row r="37">
      <c r="A37" s="6" t="s">
        <v>72</v>
      </c>
      <c r="B37" s="7">
        <f>'01.02.26'!H37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146</v>
      </c>
      <c r="K37" s="10">
        <v>1.0</v>
      </c>
    </row>
    <row r="38">
      <c r="A38" s="46" t="s">
        <v>486</v>
      </c>
      <c r="B38" s="7">
        <f>'01.02.26'!H38</f>
        <v>5</v>
      </c>
      <c r="C38" s="7"/>
      <c r="D38" s="19">
        <f t="shared" si="9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4</v>
      </c>
      <c r="I38" s="7"/>
      <c r="J38" s="9" t="s">
        <v>36</v>
      </c>
      <c r="K38" s="10">
        <v>1.0</v>
      </c>
    </row>
    <row r="39">
      <c r="A39" s="46" t="s">
        <v>487</v>
      </c>
      <c r="B39" s="7">
        <f>'01.02.26'!H39</f>
        <v>3</v>
      </c>
      <c r="C39" s="7"/>
      <c r="D39" s="19">
        <f t="shared" si="9"/>
        <v>3</v>
      </c>
      <c r="E39" s="25">
        <f>IFERROR(VLOOKUP("CEVICHE MIXTO DE MARISCOS",J:K,2,FALSE),0)</f>
        <v>3</v>
      </c>
      <c r="F39" s="20"/>
      <c r="G39" s="20"/>
      <c r="H39" s="8">
        <f t="shared" si="8"/>
        <v>0</v>
      </c>
      <c r="I39" s="7"/>
      <c r="J39" s="9" t="s">
        <v>40</v>
      </c>
      <c r="K39" s="10">
        <v>2.0</v>
      </c>
    </row>
    <row r="40">
      <c r="A40" s="6" t="s">
        <v>76</v>
      </c>
      <c r="B40" s="7">
        <f>'01.02.26'!H40</f>
        <v>0</v>
      </c>
      <c r="C40" s="11">
        <v>10.0</v>
      </c>
      <c r="D40" s="19">
        <f t="shared" si="9"/>
        <v>10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40" s="20"/>
      <c r="G40" s="20"/>
      <c r="H40" s="8">
        <f t="shared" si="8"/>
        <v>6.5</v>
      </c>
      <c r="I40" s="7"/>
      <c r="J40" s="9" t="s">
        <v>179</v>
      </c>
      <c r="K40" s="10">
        <v>2.0</v>
      </c>
    </row>
    <row r="41">
      <c r="A41" s="46" t="s">
        <v>488</v>
      </c>
      <c r="B41" s="7">
        <f>'01.02.26'!H41</f>
        <v>1</v>
      </c>
      <c r="C41" s="7"/>
      <c r="D41" s="19">
        <f t="shared" si="9"/>
        <v>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</v>
      </c>
      <c r="I41" s="7"/>
      <c r="J41" s="9" t="s">
        <v>222</v>
      </c>
      <c r="K41" s="10">
        <v>1.0</v>
      </c>
    </row>
    <row r="42">
      <c r="A42" s="51" t="s">
        <v>489</v>
      </c>
      <c r="B42" s="7">
        <f>'01.02.26'!H42</f>
        <v>0</v>
      </c>
      <c r="C42" s="7"/>
      <c r="D42" s="19">
        <f t="shared" si="9"/>
        <v>0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0</v>
      </c>
      <c r="I42" s="7"/>
      <c r="J42" s="9" t="s">
        <v>85</v>
      </c>
      <c r="K42" s="10">
        <v>2.0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44</v>
      </c>
      <c r="K43" s="10">
        <v>3.0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56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14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17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20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22</v>
      </c>
      <c r="K48" s="10">
        <v>2.0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108</v>
      </c>
      <c r="K49" s="10">
        <v>1.0</v>
      </c>
    </row>
    <row r="50">
      <c r="J50" s="9" t="s">
        <v>166</v>
      </c>
      <c r="K50" s="10">
        <v>1.0</v>
      </c>
    </row>
    <row r="51">
      <c r="J51" s="9" t="s">
        <v>92</v>
      </c>
      <c r="K51" s="10">
        <v>1.0</v>
      </c>
    </row>
    <row r="52">
      <c r="J52" s="9" t="s">
        <v>100</v>
      </c>
      <c r="K52" s="10">
        <v>3.0</v>
      </c>
    </row>
    <row r="53">
      <c r="J53" s="9" t="s">
        <v>52</v>
      </c>
      <c r="K53" s="10">
        <v>2.0</v>
      </c>
    </row>
    <row r="54">
      <c r="J54" s="9" t="s">
        <v>69</v>
      </c>
      <c r="K54" s="10">
        <v>2.0</v>
      </c>
    </row>
    <row r="55">
      <c r="J55" s="9" t="s">
        <v>135</v>
      </c>
      <c r="K55" s="10">
        <v>2.0</v>
      </c>
    </row>
    <row r="56">
      <c r="J56" s="9" t="s">
        <v>246</v>
      </c>
      <c r="K56" s="10">
        <v>1.0</v>
      </c>
    </row>
    <row r="57">
      <c r="J57" s="9" t="s">
        <v>323</v>
      </c>
      <c r="K57" s="10">
        <v>1.0</v>
      </c>
    </row>
    <row r="58">
      <c r="J58" s="9" t="s">
        <v>77</v>
      </c>
      <c r="K58" s="10">
        <v>1.0</v>
      </c>
    </row>
  </sheetData>
  <mergeCells count="1">
    <mergeCell ref="A1:I1"/>
  </mergeCells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43.88"/>
  </cols>
  <sheetData>
    <row r="1">
      <c r="A1" s="1" t="s">
        <v>494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119</v>
      </c>
      <c r="K2" s="10">
        <v>1.0</v>
      </c>
    </row>
    <row r="3">
      <c r="A3" s="6" t="s">
        <v>9</v>
      </c>
      <c r="B3" s="7">
        <f>'02.02.26'!H3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1.0</v>
      </c>
    </row>
    <row r="4">
      <c r="A4" s="6" t="s">
        <v>11</v>
      </c>
      <c r="B4" s="7">
        <f>'02.02.26'!H4</f>
        <v>8</v>
      </c>
      <c r="C4" s="7"/>
      <c r="D4" s="8">
        <f t="shared" si="1"/>
        <v>8</v>
      </c>
      <c r="E4" s="8">
        <f>IFERROR(VLOOKUP("HUMITA DOÑA FRESIA C/AJI DE GALLINA",J:K,2,FALSE),"0")</f>
        <v>1</v>
      </c>
      <c r="F4" s="12"/>
      <c r="G4" s="24"/>
      <c r="H4" s="8">
        <f t="shared" si="2"/>
        <v>7</v>
      </c>
      <c r="I4" s="11"/>
      <c r="J4" s="9" t="s">
        <v>85</v>
      </c>
      <c r="K4" s="10">
        <v>2.0</v>
      </c>
    </row>
    <row r="5">
      <c r="A5" s="6" t="s">
        <v>13</v>
      </c>
      <c r="B5" s="7">
        <f>'02.02.26'!H5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0</v>
      </c>
      <c r="I5" s="11"/>
      <c r="J5" s="9" t="s">
        <v>14</v>
      </c>
      <c r="K5" s="10">
        <v>1.0</v>
      </c>
    </row>
    <row r="6">
      <c r="A6" s="6" t="s">
        <v>16</v>
      </c>
      <c r="B6" s="7">
        <f>'02.02.26'!H6</f>
        <v>8</v>
      </c>
      <c r="C6" s="11">
        <v>3.0</v>
      </c>
      <c r="D6" s="8">
        <f t="shared" si="1"/>
        <v>11</v>
      </c>
      <c r="E6" s="8">
        <f>IFERROR(VLOOKUP("SANGRECITA C/YUCA",J:K,2,FALSE),"0")</f>
        <v>3</v>
      </c>
      <c r="F6" s="12"/>
      <c r="G6" s="24"/>
      <c r="H6" s="8">
        <f t="shared" si="2"/>
        <v>8</v>
      </c>
      <c r="I6" s="7"/>
      <c r="J6" s="9" t="s">
        <v>121</v>
      </c>
      <c r="K6" s="10">
        <v>1.0</v>
      </c>
    </row>
    <row r="7">
      <c r="A7" s="6" t="s">
        <v>10</v>
      </c>
      <c r="B7" s="7">
        <f>'02.02.26'!H7</f>
        <v>3.5</v>
      </c>
      <c r="C7" s="11">
        <v>2.0</v>
      </c>
      <c r="D7" s="8">
        <f t="shared" si="1"/>
        <v>5.5</v>
      </c>
      <c r="E7" s="8">
        <f>IFERROR(VLOOKUP("HUMITA DOÑA FRESIA C/AJI DE GALLINA", J:K,2, FALSE)/2, 0) + IFERROR(VLOOKUP("AJI DE GALLINA",J:K,2, FALSE), 0)</f>
        <v>1.5</v>
      </c>
      <c r="F7" s="12"/>
      <c r="G7" s="12"/>
      <c r="H7" s="8">
        <f t="shared" si="2"/>
        <v>4</v>
      </c>
      <c r="I7" s="7"/>
      <c r="J7" s="9" t="s">
        <v>22</v>
      </c>
      <c r="K7" s="10">
        <v>3.0</v>
      </c>
    </row>
    <row r="8">
      <c r="A8" s="6" t="s">
        <v>19</v>
      </c>
      <c r="B8" s="7">
        <f>'02.02.26'!H8</f>
        <v>1</v>
      </c>
      <c r="C8" s="11">
        <v>2.0</v>
      </c>
      <c r="D8" s="8">
        <f t="shared" si="1"/>
        <v>3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1</v>
      </c>
      <c r="I8" s="7"/>
      <c r="J8" s="9" t="s">
        <v>24</v>
      </c>
      <c r="K8" s="10">
        <v>5.0</v>
      </c>
    </row>
    <row r="9">
      <c r="A9" s="6" t="s">
        <v>21</v>
      </c>
      <c r="B9" s="7">
        <f>'02.02.26'!H9</f>
        <v>6.5</v>
      </c>
      <c r="C9" s="7"/>
      <c r="D9" s="8">
        <f t="shared" si="1"/>
        <v>6.5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5.5</v>
      </c>
      <c r="I9" s="12"/>
      <c r="J9" s="9" t="s">
        <v>26</v>
      </c>
      <c r="K9" s="10">
        <v>5.0</v>
      </c>
    </row>
    <row r="10">
      <c r="A10" s="6" t="s">
        <v>23</v>
      </c>
      <c r="B10" s="7">
        <f>'02.02.26'!H10</f>
        <v>1.5</v>
      </c>
      <c r="C10" s="7"/>
      <c r="D10" s="8">
        <f t="shared" si="1"/>
        <v>1.5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0.5</v>
      </c>
      <c r="I10" s="7"/>
      <c r="J10" s="9" t="s">
        <v>448</v>
      </c>
      <c r="K10" s="10">
        <v>2.0</v>
      </c>
    </row>
    <row r="11">
      <c r="A11" s="6" t="s">
        <v>25</v>
      </c>
      <c r="B11" s="7">
        <f>'02.02.26'!H11</f>
        <v>2</v>
      </c>
      <c r="C11" s="7"/>
      <c r="D11" s="8">
        <f t="shared" si="1"/>
        <v>2</v>
      </c>
      <c r="E11" s="18">
        <f>IFERROR(VLOOKUP("CARNE DE CERDO ADOBADA",J:K,2,FALSE),0)</f>
        <v>2</v>
      </c>
      <c r="F11" s="12"/>
      <c r="G11" s="12"/>
      <c r="H11" s="8">
        <f t="shared" si="2"/>
        <v>0</v>
      </c>
      <c r="I11" s="7"/>
      <c r="J11" s="9" t="s">
        <v>28</v>
      </c>
      <c r="K11" s="10">
        <v>2.0</v>
      </c>
    </row>
    <row r="12">
      <c r="A12" s="6" t="s">
        <v>27</v>
      </c>
      <c r="B12" s="7">
        <f>'02.02.26'!H12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112</v>
      </c>
      <c r="K12" s="10">
        <v>1.0</v>
      </c>
    </row>
    <row r="13">
      <c r="A13" s="6" t="s">
        <v>29</v>
      </c>
      <c r="B13" s="7">
        <f>'02.02.26'!H13</f>
        <v>9</v>
      </c>
      <c r="C13" s="7"/>
      <c r="D13" s="19">
        <f t="shared" si="1"/>
        <v>9</v>
      </c>
      <c r="E13" s="8">
        <f t="shared" ref="E13:E14" si="3">IFERROR(VLOOKUP(A13,J:K,2,FALSE),0)</f>
        <v>0</v>
      </c>
      <c r="F13" s="20"/>
      <c r="G13" s="24">
        <v>9.0</v>
      </c>
      <c r="H13" s="8">
        <f t="shared" si="2"/>
        <v>0</v>
      </c>
      <c r="I13" s="7"/>
      <c r="J13" s="9" t="s">
        <v>32</v>
      </c>
      <c r="K13" s="10">
        <v>3.0</v>
      </c>
    </row>
    <row r="14">
      <c r="A14" s="6" t="s">
        <v>31</v>
      </c>
      <c r="B14" s="7">
        <f>'02.02.26'!H14</f>
        <v>2</v>
      </c>
      <c r="C14" s="7"/>
      <c r="D14" s="19">
        <f t="shared" si="1"/>
        <v>2</v>
      </c>
      <c r="E14" s="8">
        <f t="shared" si="3"/>
        <v>0</v>
      </c>
      <c r="F14" s="20"/>
      <c r="G14" s="24">
        <v>2.0</v>
      </c>
      <c r="H14" s="8">
        <f t="shared" si="2"/>
        <v>0</v>
      </c>
      <c r="I14" s="11" t="s">
        <v>495</v>
      </c>
      <c r="J14" s="9" t="s">
        <v>125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36</v>
      </c>
      <c r="K15" s="10">
        <v>1.0</v>
      </c>
    </row>
    <row r="16">
      <c r="A16" s="6" t="s">
        <v>35</v>
      </c>
      <c r="B16" s="7">
        <f>'02.02.26'!H16</f>
        <v>7</v>
      </c>
      <c r="C16" s="11">
        <v>20.0</v>
      </c>
      <c r="D16" s="25">
        <f t="shared" ref="D16:D24" si="4">B16+C16</f>
        <v>27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20</v>
      </c>
      <c r="I16" s="7"/>
      <c r="J16" s="9" t="s">
        <v>231</v>
      </c>
      <c r="K16" s="10">
        <v>1.0</v>
      </c>
    </row>
    <row r="17">
      <c r="A17" s="6" t="s">
        <v>37</v>
      </c>
      <c r="B17" s="7">
        <f>'02.02.26'!H17</f>
        <v>3</v>
      </c>
      <c r="C17" s="11">
        <v>3.0</v>
      </c>
      <c r="D17" s="19">
        <f t="shared" si="4"/>
        <v>6</v>
      </c>
      <c r="E17" s="25" t="str">
        <f>IFERROR(VLOOKUP("AJIACO DE CUY(1/2 CUY) C/ARROZ",J:K,2,FALSE),"0")</f>
        <v>0</v>
      </c>
      <c r="F17" s="20"/>
      <c r="G17" s="12"/>
      <c r="H17" s="8">
        <f t="shared" si="5"/>
        <v>6</v>
      </c>
      <c r="I17" s="7"/>
      <c r="J17" s="9" t="s">
        <v>40</v>
      </c>
      <c r="K17" s="10">
        <v>5.0</v>
      </c>
    </row>
    <row r="18">
      <c r="A18" s="6" t="s">
        <v>39</v>
      </c>
      <c r="B18" s="7">
        <f>'02.02.26'!H18</f>
        <v>4</v>
      </c>
      <c r="C18" s="11">
        <v>1.0</v>
      </c>
      <c r="D18" s="19">
        <f t="shared" si="4"/>
        <v>5</v>
      </c>
      <c r="E18" s="25">
        <f>IFERROR(VLOOKUP("ALBONDIGA CON ARROZ",J:K,2,FALSE),"0")</f>
        <v>2</v>
      </c>
      <c r="F18" s="20"/>
      <c r="G18" s="12"/>
      <c r="H18" s="8">
        <f t="shared" si="5"/>
        <v>3</v>
      </c>
      <c r="I18" s="7"/>
      <c r="J18" s="9" t="s">
        <v>278</v>
      </c>
      <c r="K18" s="10">
        <v>2.0</v>
      </c>
    </row>
    <row r="19">
      <c r="A19" s="6" t="s">
        <v>41</v>
      </c>
      <c r="B19" s="7">
        <f>'02.02.26'!H19</f>
        <v>0</v>
      </c>
      <c r="C19" s="11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2</v>
      </c>
      <c r="F19" s="20"/>
      <c r="G19" s="24">
        <v>6.0</v>
      </c>
      <c r="H19" s="8">
        <f t="shared" si="5"/>
        <v>0</v>
      </c>
      <c r="I19" s="11" t="s">
        <v>296</v>
      </c>
      <c r="J19" s="9" t="s">
        <v>179</v>
      </c>
      <c r="K19" s="10">
        <v>1.0</v>
      </c>
    </row>
    <row r="20">
      <c r="A20" s="6" t="s">
        <v>43</v>
      </c>
      <c r="B20" s="7">
        <f>'02.02.26'!H20</f>
        <v>20</v>
      </c>
      <c r="C20" s="11">
        <v>40.0</v>
      </c>
      <c r="D20" s="19">
        <f t="shared" si="4"/>
        <v>60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15</v>
      </c>
      <c r="F20" s="20"/>
      <c r="G20" s="24">
        <v>5.0</v>
      </c>
      <c r="H20" s="8">
        <f t="shared" si="5"/>
        <v>40</v>
      </c>
      <c r="I20" s="11" t="s">
        <v>496</v>
      </c>
      <c r="J20" s="9" t="s">
        <v>42</v>
      </c>
      <c r="K20" s="10">
        <v>1.0</v>
      </c>
    </row>
    <row r="21">
      <c r="A21" s="6" t="s">
        <v>26</v>
      </c>
      <c r="B21" s="7" t="str">
        <f>'02.02.26'!H21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44</v>
      </c>
      <c r="K21" s="10">
        <v>2.0</v>
      </c>
    </row>
    <row r="22">
      <c r="A22" s="6" t="s">
        <v>46</v>
      </c>
      <c r="B22" s="7">
        <f>'02.02.26'!H22</f>
        <v>20</v>
      </c>
      <c r="C22" s="11">
        <v>20.0</v>
      </c>
      <c r="D22" s="19">
        <f t="shared" si="4"/>
        <v>40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20"/>
      <c r="G22" s="24">
        <v>7.0</v>
      </c>
      <c r="H22" s="8">
        <f t="shared" ref="H22:H24" si="6">D22-E22-F22-G22</f>
        <v>23</v>
      </c>
      <c r="I22" s="11" t="s">
        <v>497</v>
      </c>
      <c r="J22" s="9" t="s">
        <v>48</v>
      </c>
      <c r="K22" s="10">
        <v>1.0</v>
      </c>
    </row>
    <row r="23">
      <c r="A23" s="6" t="s">
        <v>49</v>
      </c>
      <c r="B23" s="7">
        <f>'02.02.26'!H23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54</v>
      </c>
      <c r="K23" s="10">
        <v>5.0</v>
      </c>
    </row>
    <row r="24">
      <c r="A24" s="6" t="s">
        <v>51</v>
      </c>
      <c r="B24" s="7">
        <f>'02.02.26'!H24</f>
        <v>0</v>
      </c>
      <c r="C24" s="11">
        <v>5.0</v>
      </c>
      <c r="D24" s="19">
        <f t="shared" si="4"/>
        <v>5</v>
      </c>
      <c r="E24" s="25" t="str">
        <f>IFERROR(VLOOKUP("CORVINA GUISADA C/E CHOCLO",J:K,2,FALSE),"0")</f>
        <v>0</v>
      </c>
      <c r="F24" s="20"/>
      <c r="G24" s="24"/>
      <c r="H24" s="8">
        <f t="shared" si="6"/>
        <v>5</v>
      </c>
      <c r="I24" s="11"/>
      <c r="J24" s="9" t="s">
        <v>56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20</v>
      </c>
      <c r="K25" s="10">
        <v>7.0</v>
      </c>
    </row>
    <row r="26">
      <c r="A26" s="6" t="s">
        <v>55</v>
      </c>
      <c r="B26" s="7">
        <f>'02.02.26'!H26</f>
        <v>4</v>
      </c>
      <c r="C26" s="11">
        <v>5.0</v>
      </c>
      <c r="D26" s="19">
        <f t="shared" ref="D26:D30" si="7">B26+C26</f>
        <v>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1</v>
      </c>
      <c r="I26" s="7"/>
      <c r="J26" s="9" t="s">
        <v>113</v>
      </c>
      <c r="K26" s="10">
        <v>3.0</v>
      </c>
    </row>
    <row r="27">
      <c r="A27" s="6" t="s">
        <v>57</v>
      </c>
      <c r="B27" s="7">
        <f>'02.02.26'!H27</f>
        <v>7</v>
      </c>
      <c r="C27" s="7"/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24"/>
      <c r="H27" s="18">
        <f t="shared" si="8"/>
        <v>1</v>
      </c>
      <c r="I27" s="12"/>
      <c r="J27" s="9" t="s">
        <v>133</v>
      </c>
      <c r="K27" s="10">
        <v>2.0</v>
      </c>
    </row>
    <row r="28">
      <c r="A28" s="6" t="s">
        <v>58</v>
      </c>
      <c r="B28" s="7">
        <f>'02.02.26'!H28</f>
        <v>4</v>
      </c>
      <c r="C28" s="7"/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3</v>
      </c>
      <c r="I28" s="24"/>
      <c r="J28" s="9" t="s">
        <v>59</v>
      </c>
      <c r="K28" s="10">
        <v>1.0</v>
      </c>
    </row>
    <row r="29">
      <c r="A29" s="6" t="s">
        <v>60</v>
      </c>
      <c r="B29" s="7">
        <f>'02.02.26'!H29</f>
        <v>2</v>
      </c>
      <c r="C29" s="11">
        <v>5.0</v>
      </c>
      <c r="D29" s="19">
        <f t="shared" si="7"/>
        <v>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0</v>
      </c>
      <c r="I29" s="7"/>
      <c r="J29" s="9" t="s">
        <v>61</v>
      </c>
      <c r="K29" s="10">
        <v>2.0</v>
      </c>
    </row>
    <row r="30">
      <c r="A30" s="6" t="s">
        <v>62</v>
      </c>
      <c r="B30" s="7">
        <f>'02.02.26'!H30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63</v>
      </c>
      <c r="K30" s="10">
        <v>3.0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341</v>
      </c>
      <c r="K31" s="10">
        <v>1.0</v>
      </c>
    </row>
    <row r="32">
      <c r="A32" s="6" t="s">
        <v>66</v>
      </c>
      <c r="B32" s="7">
        <f>'02.02.26'!H32</f>
        <v>6</v>
      </c>
      <c r="C32" s="11">
        <v>28.0</v>
      </c>
      <c r="D32" s="19">
        <f t="shared" ref="D32:D42" si="9">B32+C32</f>
        <v>34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24</v>
      </c>
      <c r="I32" s="7"/>
      <c r="J32" s="9" t="s">
        <v>71</v>
      </c>
      <c r="K32" s="10">
        <v>1.0</v>
      </c>
    </row>
    <row r="33">
      <c r="A33" s="6" t="s">
        <v>68</v>
      </c>
      <c r="B33" s="11">
        <v>9.0</v>
      </c>
      <c r="C33" s="7"/>
      <c r="D33" s="19">
        <f t="shared" si="9"/>
        <v>9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9</v>
      </c>
      <c r="I33" s="7"/>
      <c r="J33" s="9" t="s">
        <v>73</v>
      </c>
      <c r="K33" s="10">
        <v>3.0</v>
      </c>
    </row>
    <row r="34">
      <c r="A34" s="46" t="s">
        <v>483</v>
      </c>
      <c r="B34" s="7">
        <f>'02.02.26'!H34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259</v>
      </c>
      <c r="K34" s="10">
        <v>2.0</v>
      </c>
    </row>
    <row r="35">
      <c r="A35" s="46" t="s">
        <v>484</v>
      </c>
      <c r="B35" s="7">
        <f>'02.02.26'!H35</f>
        <v>4</v>
      </c>
      <c r="C35" s="7"/>
      <c r="D35" s="19">
        <f t="shared" si="9"/>
        <v>4</v>
      </c>
      <c r="E35" s="25">
        <f>IFERROR(VLOOKUP("PULPO ANTICUCHERO 250G",J:K,2,FALSE),0)</f>
        <v>1</v>
      </c>
      <c r="F35" s="12"/>
      <c r="G35" s="12"/>
      <c r="H35" s="8">
        <f t="shared" si="8"/>
        <v>3</v>
      </c>
      <c r="I35" s="7"/>
      <c r="J35" s="9" t="s">
        <v>104</v>
      </c>
      <c r="K35" s="10">
        <v>1.0</v>
      </c>
    </row>
    <row r="36">
      <c r="A36" s="46" t="s">
        <v>485</v>
      </c>
      <c r="B36" s="7">
        <f>'02.02.26'!H36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162</v>
      </c>
      <c r="K36" s="10">
        <v>1.0</v>
      </c>
    </row>
    <row r="37">
      <c r="A37" s="6" t="s">
        <v>72</v>
      </c>
      <c r="B37" s="7">
        <f>'02.02.26'!H37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137</v>
      </c>
      <c r="K37" s="10">
        <v>1.0</v>
      </c>
    </row>
    <row r="38">
      <c r="A38" s="46" t="s">
        <v>486</v>
      </c>
      <c r="B38" s="7">
        <f>'02.02.26'!H38</f>
        <v>4</v>
      </c>
      <c r="C38" s="7"/>
      <c r="D38" s="19">
        <f t="shared" si="9"/>
        <v>4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8" s="36"/>
      <c r="G38" s="12"/>
      <c r="H38" s="8">
        <f t="shared" si="8"/>
        <v>2</v>
      </c>
      <c r="I38" s="7"/>
      <c r="J38" s="9" t="s">
        <v>126</v>
      </c>
      <c r="K38" s="10">
        <v>1.0</v>
      </c>
    </row>
    <row r="39">
      <c r="A39" s="46" t="s">
        <v>487</v>
      </c>
      <c r="B39" s="7">
        <f>'02.02.26'!H39</f>
        <v>0</v>
      </c>
      <c r="C39" s="11">
        <v>1.0</v>
      </c>
      <c r="D39" s="19">
        <f t="shared" si="9"/>
        <v>1</v>
      </c>
      <c r="E39" s="25">
        <f>IFERROR(VLOOKUP("CEVICHE MIXTO DE MARISCOS",J:K,2,FALSE),0)</f>
        <v>1</v>
      </c>
      <c r="F39" s="20"/>
      <c r="G39" s="20"/>
      <c r="H39" s="8">
        <f t="shared" si="8"/>
        <v>0</v>
      </c>
      <c r="I39" s="7"/>
      <c r="J39" s="9" t="s">
        <v>139</v>
      </c>
      <c r="K39" s="10">
        <v>1.0</v>
      </c>
    </row>
    <row r="40">
      <c r="A40" s="6" t="s">
        <v>76</v>
      </c>
      <c r="B40" s="7">
        <f>'02.02.26'!H40</f>
        <v>6.5</v>
      </c>
      <c r="C40" s="7"/>
      <c r="D40" s="19">
        <f t="shared" si="9"/>
        <v>6.5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0.5</v>
      </c>
      <c r="F40" s="20"/>
      <c r="G40" s="20"/>
      <c r="H40" s="8">
        <f t="shared" si="8"/>
        <v>6</v>
      </c>
      <c r="I40" s="7"/>
      <c r="J40" s="9" t="s">
        <v>18</v>
      </c>
      <c r="K40" s="10">
        <v>1.0</v>
      </c>
    </row>
    <row r="41">
      <c r="A41" s="46" t="s">
        <v>488</v>
      </c>
      <c r="B41" s="7">
        <f>'02.02.26'!H41</f>
        <v>1</v>
      </c>
      <c r="C41" s="11">
        <v>3.0</v>
      </c>
      <c r="D41" s="19">
        <f t="shared" si="9"/>
        <v>4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</v>
      </c>
      <c r="F41" s="20"/>
      <c r="G41" s="20"/>
      <c r="H41" s="8">
        <f t="shared" si="8"/>
        <v>3</v>
      </c>
      <c r="I41" s="7"/>
      <c r="J41" s="9" t="s">
        <v>277</v>
      </c>
      <c r="K41" s="10">
        <v>1.0</v>
      </c>
    </row>
    <row r="42">
      <c r="A42" s="51" t="s">
        <v>489</v>
      </c>
      <c r="B42" s="7">
        <f>'02.02.26'!H42</f>
        <v>0</v>
      </c>
      <c r="C42" s="11">
        <v>5.0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4</v>
      </c>
      <c r="I42" s="7"/>
      <c r="J42" s="9" t="s">
        <v>187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52</v>
      </c>
      <c r="K43" s="10">
        <v>1.0</v>
      </c>
    </row>
    <row r="44">
      <c r="A44" s="6"/>
      <c r="B44" s="7" t="str">
        <f>'02.02.26'!H44</f>
        <v/>
      </c>
      <c r="C44" s="35"/>
      <c r="D44" s="19"/>
      <c r="E44" s="25"/>
      <c r="F44" s="12"/>
      <c r="G44" s="12"/>
      <c r="H44" s="8"/>
      <c r="I44" s="7"/>
      <c r="J44" s="9" t="s">
        <v>461</v>
      </c>
      <c r="K44" s="10">
        <v>1.0</v>
      </c>
    </row>
    <row r="45">
      <c r="A45" s="6"/>
      <c r="B45" s="7" t="str">
        <f>'02.02.26'!H45</f>
        <v/>
      </c>
      <c r="C45" s="35"/>
      <c r="D45" s="19"/>
      <c r="E45" s="25"/>
      <c r="F45" s="33"/>
      <c r="G45" s="34"/>
      <c r="H45" s="8"/>
      <c r="I45" s="7"/>
      <c r="J45" s="9" t="s">
        <v>222</v>
      </c>
      <c r="K45" s="10">
        <v>1.0</v>
      </c>
    </row>
    <row r="46">
      <c r="A46" s="6"/>
      <c r="B46" s="7" t="str">
        <f>'02.02.26'!H46</f>
        <v/>
      </c>
      <c r="C46" s="35"/>
      <c r="D46" s="19"/>
      <c r="E46" s="25"/>
      <c r="F46" s="36"/>
      <c r="G46" s="12"/>
      <c r="H46" s="8"/>
      <c r="I46" s="7"/>
    </row>
    <row r="47">
      <c r="A47" s="6"/>
      <c r="B47" s="7"/>
      <c r="C47" s="35"/>
      <c r="D47" s="19"/>
      <c r="E47" s="25"/>
      <c r="F47" s="20"/>
      <c r="G47" s="20"/>
      <c r="H47" s="8"/>
      <c r="I47" s="7"/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5.88"/>
  </cols>
  <sheetData>
    <row r="1">
      <c r="A1" s="1" t="s">
        <v>498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46057.0</v>
      </c>
    </row>
    <row r="3">
      <c r="A3" s="6" t="s">
        <v>9</v>
      </c>
      <c r="B3" s="7">
        <f>'03.02.26'!H3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'03.02.26'!H4</f>
        <v>7</v>
      </c>
      <c r="C4" s="11"/>
      <c r="D4" s="8">
        <f t="shared" si="1"/>
        <v>7</v>
      </c>
      <c r="E4" s="8">
        <f>IFERROR(VLOOKUP("HUMITA DOÑA FRESIA C/AJI DE GALLINA",J:K,2,FALSE),"0")</f>
        <v>2</v>
      </c>
      <c r="F4" s="12"/>
      <c r="G4" s="24"/>
      <c r="H4" s="8">
        <f t="shared" si="2"/>
        <v>5</v>
      </c>
      <c r="I4" s="11"/>
      <c r="J4" s="9" t="s">
        <v>405</v>
      </c>
      <c r="K4" s="10">
        <v>1.0</v>
      </c>
    </row>
    <row r="5">
      <c r="A5" s="6" t="s">
        <v>13</v>
      </c>
      <c r="B5" s="7">
        <f>'03.02.26'!H5</f>
        <v>0</v>
      </c>
      <c r="C5" s="11">
        <v>5.0</v>
      </c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10</v>
      </c>
      <c r="K5" s="10">
        <v>6.0</v>
      </c>
    </row>
    <row r="6">
      <c r="A6" s="6" t="s">
        <v>16</v>
      </c>
      <c r="B6" s="7">
        <f>'03.02.26'!H6</f>
        <v>8</v>
      </c>
      <c r="C6" s="11">
        <v>12.0</v>
      </c>
      <c r="D6" s="8">
        <f t="shared" si="1"/>
        <v>20</v>
      </c>
      <c r="E6" s="8">
        <f>IFERROR(VLOOKUP("SANGRECITA C/YUCA",J:K,2,FALSE),"0")</f>
        <v>7</v>
      </c>
      <c r="F6" s="12"/>
      <c r="G6" s="24"/>
      <c r="H6" s="8">
        <f t="shared" si="2"/>
        <v>13</v>
      </c>
      <c r="I6" s="7"/>
      <c r="J6" s="9" t="s">
        <v>12</v>
      </c>
      <c r="K6" s="10">
        <v>4.0</v>
      </c>
    </row>
    <row r="7">
      <c r="A7" s="6" t="s">
        <v>10</v>
      </c>
      <c r="B7" s="7">
        <f>'03.02.26'!H7</f>
        <v>4</v>
      </c>
      <c r="C7" s="11">
        <v>10.0</v>
      </c>
      <c r="D7" s="8">
        <f t="shared" si="1"/>
        <v>14</v>
      </c>
      <c r="E7" s="8">
        <f>IFERROR(VLOOKUP("HUMITA DOÑA FRESIA C/AJI DE GALLINA", J:K,2, FALSE)/2, 0) + IFERROR(VLOOKUP("AJI DE GALLINA",J:K,2, FALSE), 0)</f>
        <v>7</v>
      </c>
      <c r="F7" s="12"/>
      <c r="G7" s="12"/>
      <c r="H7" s="8">
        <f t="shared" si="2"/>
        <v>7</v>
      </c>
      <c r="I7" s="7"/>
      <c r="J7" s="9" t="s">
        <v>85</v>
      </c>
      <c r="K7" s="10">
        <v>3.0</v>
      </c>
    </row>
    <row r="8">
      <c r="A8" s="6" t="s">
        <v>19</v>
      </c>
      <c r="B8" s="7">
        <f>'03.02.26'!H8</f>
        <v>1</v>
      </c>
      <c r="C8" s="11">
        <v>5.0</v>
      </c>
      <c r="D8" s="8">
        <f t="shared" si="1"/>
        <v>6</v>
      </c>
      <c r="E8" s="8">
        <f>IFERROR(VLOOKUP("MOLLEJITAS GUISADAS",J:K,2,FALSE),"0")+IFERROR(VLOOKUP("PIQUEO DOÑA FRESIA",J:K,2,FALSE),0)</f>
        <v>4</v>
      </c>
      <c r="F8" s="12"/>
      <c r="G8" s="12"/>
      <c r="H8" s="8">
        <f t="shared" si="2"/>
        <v>2</v>
      </c>
      <c r="I8" s="7"/>
      <c r="J8" s="9" t="s">
        <v>17</v>
      </c>
      <c r="K8" s="10">
        <v>2.0</v>
      </c>
    </row>
    <row r="9">
      <c r="A9" s="6" t="s">
        <v>21</v>
      </c>
      <c r="B9" s="7">
        <f>'03.02.26'!H9</f>
        <v>5.5</v>
      </c>
      <c r="C9" s="11">
        <v>3.0</v>
      </c>
      <c r="D9" s="8">
        <f t="shared" si="1"/>
        <v>8.5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4.5</v>
      </c>
      <c r="I9" s="12"/>
      <c r="J9" s="9" t="s">
        <v>18</v>
      </c>
      <c r="K9" s="10">
        <v>4.0</v>
      </c>
    </row>
    <row r="10">
      <c r="A10" s="6" t="s">
        <v>23</v>
      </c>
      <c r="B10" s="7">
        <f>'03.02.26'!H10</f>
        <v>0.5</v>
      </c>
      <c r="C10" s="11">
        <v>0.5</v>
      </c>
      <c r="D10" s="8">
        <f t="shared" si="1"/>
        <v>1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0</v>
      </c>
      <c r="I10" s="7"/>
      <c r="J10" s="9" t="s">
        <v>20</v>
      </c>
      <c r="K10" s="10">
        <v>5.0</v>
      </c>
    </row>
    <row r="11">
      <c r="A11" s="6" t="s">
        <v>25</v>
      </c>
      <c r="B11" s="7">
        <f>'03.02.26'!H11</f>
        <v>0</v>
      </c>
      <c r="C11" s="11">
        <v>5.0</v>
      </c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  <c r="J11" s="9" t="s">
        <v>22</v>
      </c>
      <c r="K11" s="10">
        <v>1.0</v>
      </c>
    </row>
    <row r="12">
      <c r="A12" s="6" t="s">
        <v>27</v>
      </c>
      <c r="B12" s="7">
        <f>'03.02.26'!H12</f>
        <v>0</v>
      </c>
      <c r="C12" s="11">
        <v>3.0</v>
      </c>
      <c r="D12" s="8">
        <f t="shared" si="1"/>
        <v>3</v>
      </c>
      <c r="E12" s="8">
        <f>IFERROR(VLOOKUP("SANCOCHADO 450g.",J:K,2,FALSE),0)</f>
        <v>3</v>
      </c>
      <c r="F12" s="12"/>
      <c r="G12" s="12"/>
      <c r="H12" s="8">
        <f t="shared" si="2"/>
        <v>0</v>
      </c>
      <c r="I12" s="7"/>
      <c r="J12" s="9" t="s">
        <v>24</v>
      </c>
      <c r="K12" s="10">
        <v>11.0</v>
      </c>
    </row>
    <row r="13">
      <c r="A13" s="6" t="s">
        <v>29</v>
      </c>
      <c r="B13" s="7">
        <f>'03.02.26'!H13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26</v>
      </c>
      <c r="K13" s="10">
        <v>13.0</v>
      </c>
    </row>
    <row r="14">
      <c r="A14" s="6" t="s">
        <v>31</v>
      </c>
      <c r="B14" s="7">
        <f>'03.02.26'!H14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448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137</v>
      </c>
      <c r="K15" s="10">
        <v>1.0</v>
      </c>
    </row>
    <row r="16">
      <c r="A16" s="6" t="s">
        <v>35</v>
      </c>
      <c r="B16" s="7">
        <f>'03.02.26'!H16</f>
        <v>20</v>
      </c>
      <c r="C16" s="7"/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14</v>
      </c>
      <c r="I16" s="7"/>
      <c r="J16" s="9" t="s">
        <v>32</v>
      </c>
      <c r="K16" s="10">
        <v>10.0</v>
      </c>
    </row>
    <row r="17">
      <c r="A17" s="6" t="s">
        <v>37</v>
      </c>
      <c r="B17" s="7">
        <f>'03.02.26'!H17</f>
        <v>6</v>
      </c>
      <c r="C17" s="7"/>
      <c r="D17" s="19">
        <f t="shared" si="4"/>
        <v>6</v>
      </c>
      <c r="E17" s="25">
        <f>IFERROR(VLOOKUP("AJIACO DE CUY(1/2 CUY) C/ARROZ",J:K,2,FALSE),"0")</f>
        <v>4</v>
      </c>
      <c r="F17" s="20"/>
      <c r="G17" s="12"/>
      <c r="H17" s="8">
        <f t="shared" si="5"/>
        <v>2</v>
      </c>
      <c r="I17" s="7"/>
      <c r="J17" s="9" t="s">
        <v>187</v>
      </c>
      <c r="K17" s="10">
        <v>1.0</v>
      </c>
    </row>
    <row r="18">
      <c r="A18" s="6" t="s">
        <v>39</v>
      </c>
      <c r="B18" s="7">
        <f>'03.02.26'!H18</f>
        <v>3</v>
      </c>
      <c r="C18" s="11">
        <v>2.0</v>
      </c>
      <c r="D18" s="19">
        <f t="shared" si="4"/>
        <v>5</v>
      </c>
      <c r="E18" s="25">
        <f>IFERROR(VLOOKUP("ALBONDIGA CON ARROZ",J:K,2,FALSE),"0")</f>
        <v>3</v>
      </c>
      <c r="F18" s="20"/>
      <c r="G18" s="12"/>
      <c r="H18" s="8">
        <f t="shared" si="5"/>
        <v>2</v>
      </c>
      <c r="I18" s="7"/>
      <c r="J18" s="9" t="s">
        <v>89</v>
      </c>
      <c r="K18" s="10">
        <v>1.0</v>
      </c>
    </row>
    <row r="19">
      <c r="A19" s="6" t="s">
        <v>41</v>
      </c>
      <c r="B19" s="7">
        <f>'03.02.26'!H19</f>
        <v>0</v>
      </c>
      <c r="C19" s="11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10</v>
      </c>
      <c r="F19" s="20"/>
      <c r="G19" s="24"/>
      <c r="H19" s="8">
        <f t="shared" si="5"/>
        <v>0</v>
      </c>
      <c r="I19" s="11"/>
      <c r="J19" s="9" t="s">
        <v>90</v>
      </c>
      <c r="K19" s="10">
        <v>1.0</v>
      </c>
    </row>
    <row r="20">
      <c r="A20" s="6" t="s">
        <v>43</v>
      </c>
      <c r="B20" s="7">
        <f>'03.02.26'!H20</f>
        <v>40</v>
      </c>
      <c r="C20" s="11">
        <v>30.0</v>
      </c>
      <c r="D20" s="19">
        <f t="shared" si="4"/>
        <v>70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41</v>
      </c>
      <c r="F20" s="20"/>
      <c r="G20" s="24"/>
      <c r="H20" s="8">
        <f t="shared" si="5"/>
        <v>29</v>
      </c>
      <c r="I20" s="11"/>
      <c r="J20" s="9" t="s">
        <v>34</v>
      </c>
      <c r="K20" s="10">
        <v>5.0</v>
      </c>
    </row>
    <row r="21">
      <c r="A21" s="6" t="s">
        <v>26</v>
      </c>
      <c r="B21" s="7" t="str">
        <f>'03.02.26'!H21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91</v>
      </c>
      <c r="K21" s="10">
        <v>1.0</v>
      </c>
    </row>
    <row r="22">
      <c r="A22" s="6" t="s">
        <v>46</v>
      </c>
      <c r="B22" s="7">
        <f>'03.02.26'!H22</f>
        <v>23</v>
      </c>
      <c r="C22" s="11">
        <v>10.0</v>
      </c>
      <c r="D22" s="19">
        <f t="shared" si="4"/>
        <v>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19</v>
      </c>
      <c r="F22" s="20"/>
      <c r="G22" s="12"/>
      <c r="H22" s="8">
        <f t="shared" ref="H22:H24" si="6">D22-E22-F22-G22</f>
        <v>14</v>
      </c>
      <c r="I22" s="7"/>
      <c r="J22" s="9" t="s">
        <v>146</v>
      </c>
      <c r="K22" s="10">
        <v>1.0</v>
      </c>
    </row>
    <row r="23">
      <c r="A23" s="6" t="s">
        <v>49</v>
      </c>
      <c r="B23" s="7">
        <f>'03.02.26'!H23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113</v>
      </c>
      <c r="K23" s="10">
        <v>1.0</v>
      </c>
    </row>
    <row r="24">
      <c r="A24" s="6" t="s">
        <v>51</v>
      </c>
      <c r="B24" s="7">
        <f>'03.02.26'!H24</f>
        <v>5</v>
      </c>
      <c r="C24" s="11">
        <v>4.0</v>
      </c>
      <c r="D24" s="19">
        <f t="shared" si="4"/>
        <v>9</v>
      </c>
      <c r="E24" s="25">
        <f>IFERROR(VLOOKUP("CORVINA GUISADA C/E CHOCLO",J:K,2,FALSE),"0")</f>
        <v>5</v>
      </c>
      <c r="F24" s="20"/>
      <c r="G24" s="12"/>
      <c r="H24" s="8">
        <f t="shared" si="6"/>
        <v>4</v>
      </c>
      <c r="I24" s="7"/>
      <c r="J24" s="9" t="s">
        <v>217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219</v>
      </c>
      <c r="K25" s="10">
        <v>1.0</v>
      </c>
    </row>
    <row r="26">
      <c r="A26" s="6" t="s">
        <v>55</v>
      </c>
      <c r="B26" s="7">
        <f>'03.02.26'!H26</f>
        <v>1</v>
      </c>
      <c r="C26" s="11">
        <v>10.0</v>
      </c>
      <c r="D26" s="19">
        <f t="shared" ref="D26:D30" si="7">B26+C26</f>
        <v>11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11</v>
      </c>
      <c r="F26" s="12"/>
      <c r="G26" s="12"/>
      <c r="H26" s="8">
        <f t="shared" ref="H26:H42" si="8">D26-E26-F26-G26</f>
        <v>0</v>
      </c>
      <c r="I26" s="7"/>
      <c r="J26" s="9" t="s">
        <v>191</v>
      </c>
      <c r="K26" s="10">
        <v>1.0</v>
      </c>
    </row>
    <row r="27">
      <c r="A27" s="6" t="s">
        <v>57</v>
      </c>
      <c r="B27" s="7">
        <f>'03.02.26'!H27</f>
        <v>1</v>
      </c>
      <c r="C27" s="11">
        <v>10.0</v>
      </c>
      <c r="D27" s="19">
        <f t="shared" si="7"/>
        <v>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24"/>
      <c r="H27" s="18">
        <f t="shared" si="8"/>
        <v>9</v>
      </c>
      <c r="I27" s="12"/>
      <c r="J27" s="9" t="s">
        <v>169</v>
      </c>
      <c r="K27" s="10">
        <v>2.0</v>
      </c>
    </row>
    <row r="28">
      <c r="A28" s="6" t="s">
        <v>58</v>
      </c>
      <c r="B28" s="7">
        <f>'03.02.26'!H28</f>
        <v>3</v>
      </c>
      <c r="C28" s="11">
        <v>5.0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3</v>
      </c>
      <c r="I28" s="24"/>
      <c r="J28" s="9" t="s">
        <v>177</v>
      </c>
      <c r="K28" s="10">
        <v>1.0</v>
      </c>
    </row>
    <row r="29">
      <c r="A29" s="6" t="s">
        <v>60</v>
      </c>
      <c r="B29" s="7">
        <f>'03.02.26'!H29</f>
        <v>0</v>
      </c>
      <c r="C29" s="11">
        <v>10.0</v>
      </c>
      <c r="D29" s="19">
        <f t="shared" si="7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4</v>
      </c>
      <c r="I29" s="7"/>
      <c r="J29" s="9" t="s">
        <v>40</v>
      </c>
      <c r="K29" s="10">
        <v>1.0</v>
      </c>
    </row>
    <row r="30">
      <c r="A30" s="6" t="s">
        <v>62</v>
      </c>
      <c r="B30" s="7">
        <f>'03.02.26'!H30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179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44</v>
      </c>
      <c r="K31" s="10">
        <v>4.0</v>
      </c>
    </row>
    <row r="32">
      <c r="A32" s="6" t="s">
        <v>66</v>
      </c>
      <c r="B32" s="11">
        <v>26.0</v>
      </c>
      <c r="C32" s="7"/>
      <c r="D32" s="19">
        <f t="shared" ref="D32:D42" si="9">B32+C32</f>
        <v>26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18</v>
      </c>
      <c r="F32" s="12"/>
      <c r="G32" s="12"/>
      <c r="H32" s="8">
        <f t="shared" si="8"/>
        <v>8</v>
      </c>
      <c r="I32" s="7"/>
      <c r="J32" s="9" t="s">
        <v>45</v>
      </c>
      <c r="K32" s="10">
        <v>1.0</v>
      </c>
    </row>
    <row r="33">
      <c r="A33" s="6" t="s">
        <v>68</v>
      </c>
      <c r="B33" s="7">
        <f>'03.02.26'!H33</f>
        <v>9</v>
      </c>
      <c r="C33" s="7"/>
      <c r="D33" s="19">
        <f t="shared" si="9"/>
        <v>9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7</v>
      </c>
      <c r="I33" s="7"/>
      <c r="J33" s="9" t="s">
        <v>147</v>
      </c>
      <c r="K33" s="10">
        <v>1.0</v>
      </c>
    </row>
    <row r="34">
      <c r="A34" s="46" t="s">
        <v>483</v>
      </c>
      <c r="B34" s="7">
        <f>'03.02.26'!H34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52</v>
      </c>
      <c r="K34" s="10">
        <v>3.0</v>
      </c>
    </row>
    <row r="35">
      <c r="A35" s="46" t="s">
        <v>484</v>
      </c>
      <c r="B35" s="7">
        <f>'03.02.26'!H35</f>
        <v>3</v>
      </c>
      <c r="C35" s="7"/>
      <c r="D35" s="19">
        <f t="shared" si="9"/>
        <v>3</v>
      </c>
      <c r="E35" s="25">
        <f>IFERROR(VLOOKUP("PULPO ANTICUCHERO 250G",J:K,2,FALSE),0)</f>
        <v>1</v>
      </c>
      <c r="F35" s="12"/>
      <c r="G35" s="12"/>
      <c r="H35" s="8">
        <f t="shared" si="8"/>
        <v>2</v>
      </c>
      <c r="I35" s="7"/>
      <c r="J35" s="9" t="s">
        <v>202</v>
      </c>
      <c r="K35" s="10">
        <v>1.0</v>
      </c>
    </row>
    <row r="36">
      <c r="A36" s="46" t="s">
        <v>485</v>
      </c>
      <c r="B36" s="7">
        <f>'03.02.26'!H36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54</v>
      </c>
      <c r="K36" s="10">
        <v>6.0</v>
      </c>
    </row>
    <row r="37">
      <c r="A37" s="6" t="s">
        <v>72</v>
      </c>
      <c r="B37" s="7">
        <f>'03.02.26'!H37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81</v>
      </c>
      <c r="K37" s="10">
        <v>4.0</v>
      </c>
    </row>
    <row r="38">
      <c r="A38" s="46" t="s">
        <v>486</v>
      </c>
      <c r="B38" s="7">
        <f>'03.02.26'!H38</f>
        <v>2</v>
      </c>
      <c r="C38" s="7"/>
      <c r="D38" s="19">
        <f t="shared" si="9"/>
        <v>2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36"/>
      <c r="G38" s="12"/>
      <c r="H38" s="8">
        <f t="shared" si="8"/>
        <v>2</v>
      </c>
      <c r="I38" s="7"/>
      <c r="J38" s="9" t="s">
        <v>56</v>
      </c>
      <c r="K38" s="10">
        <v>2.0</v>
      </c>
    </row>
    <row r="39">
      <c r="A39" s="46" t="s">
        <v>487</v>
      </c>
      <c r="B39" s="7">
        <f>'03.02.26'!H39</f>
        <v>0</v>
      </c>
      <c r="C39" s="11">
        <v>10.0</v>
      </c>
      <c r="D39" s="19">
        <f t="shared" si="9"/>
        <v>10</v>
      </c>
      <c r="E39" s="25">
        <f>IFERROR(VLOOKUP("CEVICHE MIXTO DE MARISCOS",J:K,2,FALSE),0)</f>
        <v>1</v>
      </c>
      <c r="F39" s="20"/>
      <c r="G39" s="20"/>
      <c r="H39" s="8">
        <f t="shared" si="8"/>
        <v>9</v>
      </c>
      <c r="I39" s="7"/>
      <c r="J39" s="9" t="s">
        <v>73</v>
      </c>
      <c r="K39" s="10">
        <v>7.0</v>
      </c>
    </row>
    <row r="40">
      <c r="A40" s="6" t="s">
        <v>76</v>
      </c>
      <c r="B40" s="7">
        <f>'03.02.26'!H40</f>
        <v>6</v>
      </c>
      <c r="C40" s="7"/>
      <c r="D40" s="19">
        <f t="shared" si="9"/>
        <v>6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0.5</v>
      </c>
      <c r="F40" s="20"/>
      <c r="G40" s="20"/>
      <c r="H40" s="8">
        <f t="shared" si="8"/>
        <v>5.5</v>
      </c>
      <c r="I40" s="7"/>
      <c r="J40" s="9" t="s">
        <v>77</v>
      </c>
      <c r="K40" s="10">
        <v>2.0</v>
      </c>
    </row>
    <row r="41">
      <c r="A41" s="46" t="s">
        <v>488</v>
      </c>
      <c r="B41" s="7">
        <f>'03.02.26'!H41</f>
        <v>3</v>
      </c>
      <c r="C41" s="7"/>
      <c r="D41" s="19">
        <f t="shared" si="9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3</v>
      </c>
      <c r="I41" s="7"/>
      <c r="J41" s="9" t="s">
        <v>133</v>
      </c>
      <c r="K41" s="10">
        <v>5.0</v>
      </c>
    </row>
    <row r="42">
      <c r="A42" s="51" t="s">
        <v>489</v>
      </c>
      <c r="B42" s="7">
        <f>'03.02.26'!H42</f>
        <v>4</v>
      </c>
      <c r="C42" s="7"/>
      <c r="D42" s="19">
        <f t="shared" si="9"/>
        <v>4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3</v>
      </c>
      <c r="I42" s="7"/>
      <c r="J42" s="9" t="s">
        <v>59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61</v>
      </c>
      <c r="K43" s="10">
        <v>5.0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63</v>
      </c>
      <c r="K44" s="10">
        <v>5.0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69</v>
      </c>
      <c r="K45" s="10">
        <v>2.0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135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499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71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150</v>
      </c>
      <c r="K49" s="10">
        <v>3.0</v>
      </c>
    </row>
  </sheetData>
  <mergeCells count="1">
    <mergeCell ref="A1:I1"/>
  </mergeCells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3.63"/>
  </cols>
  <sheetData>
    <row r="1">
      <c r="A1" s="1" t="s">
        <v>500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9" t="s">
        <v>10</v>
      </c>
      <c r="K2" s="10">
        <v>2.0</v>
      </c>
    </row>
    <row r="3">
      <c r="A3" s="6" t="s">
        <v>9</v>
      </c>
      <c r="B3" s="7">
        <f>'04.02.26'!H3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</v>
      </c>
      <c r="K3" s="10">
        <v>3.0</v>
      </c>
    </row>
    <row r="4">
      <c r="A4" s="6" t="s">
        <v>11</v>
      </c>
      <c r="B4" s="7">
        <f>'04.02.26'!H4</f>
        <v>5</v>
      </c>
      <c r="C4" s="11">
        <v>1.0</v>
      </c>
      <c r="D4" s="8">
        <f t="shared" si="1"/>
        <v>6</v>
      </c>
      <c r="E4" s="8" t="str">
        <f>IFERROR(VLOOKUP("HUMITA DOÑA FRESIA C/AJI DE GALLINA",J:K,2,FALSE),"0")</f>
        <v>0</v>
      </c>
      <c r="F4" s="12"/>
      <c r="G4" s="24">
        <v>2.0</v>
      </c>
      <c r="H4" s="8">
        <f t="shared" si="2"/>
        <v>4</v>
      </c>
      <c r="I4" s="11" t="s">
        <v>501</v>
      </c>
      <c r="J4" s="9" t="s">
        <v>14</v>
      </c>
      <c r="K4" s="10">
        <v>2.0</v>
      </c>
    </row>
    <row r="5">
      <c r="A5" s="6" t="s">
        <v>13</v>
      </c>
      <c r="B5" s="7">
        <f>'04.02.26'!H5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17</v>
      </c>
      <c r="K5" s="10">
        <v>1.0</v>
      </c>
    </row>
    <row r="6">
      <c r="A6" s="6" t="s">
        <v>16</v>
      </c>
      <c r="B6" s="7">
        <f>'04.02.26'!H6</f>
        <v>13</v>
      </c>
      <c r="C6" s="7"/>
      <c r="D6" s="8">
        <f t="shared" si="1"/>
        <v>13</v>
      </c>
      <c r="E6" s="8">
        <f>IFERROR(VLOOKUP("SANGRECITA C/YUCA",J:K,2,FALSE),"0")</f>
        <v>7</v>
      </c>
      <c r="F6" s="12"/>
      <c r="G6" s="24"/>
      <c r="H6" s="8">
        <f t="shared" si="2"/>
        <v>6</v>
      </c>
      <c r="I6" s="11" t="s">
        <v>198</v>
      </c>
      <c r="J6" s="9" t="s">
        <v>20</v>
      </c>
      <c r="K6" s="10">
        <v>3.0</v>
      </c>
    </row>
    <row r="7">
      <c r="A7" s="6" t="s">
        <v>10</v>
      </c>
      <c r="B7" s="7">
        <f>'04.02.26'!H7</f>
        <v>7</v>
      </c>
      <c r="C7" s="11">
        <v>2.0</v>
      </c>
      <c r="D7" s="8">
        <f t="shared" si="1"/>
        <v>9</v>
      </c>
      <c r="E7" s="8">
        <f>IFERROR(VLOOKUP("HUMITA DOÑA FRESIA C/AJI DE GALLINA", J:K,2, FALSE)/2, 0) + IFERROR(VLOOKUP("AJI DE GALLINA",J:K,2, FALSE), 0)</f>
        <v>2</v>
      </c>
      <c r="F7" s="12"/>
      <c r="G7" s="24">
        <v>4.0</v>
      </c>
      <c r="H7" s="8">
        <f t="shared" si="2"/>
        <v>3</v>
      </c>
      <c r="I7" s="11" t="s">
        <v>502</v>
      </c>
      <c r="J7" s="9" t="s">
        <v>24</v>
      </c>
      <c r="K7" s="10">
        <v>6.0</v>
      </c>
    </row>
    <row r="8">
      <c r="A8" s="6" t="s">
        <v>19</v>
      </c>
      <c r="B8" s="7">
        <f>'04.02.26'!H8</f>
        <v>2</v>
      </c>
      <c r="C8" s="11">
        <v>3.0</v>
      </c>
      <c r="D8" s="8">
        <f t="shared" si="1"/>
        <v>5</v>
      </c>
      <c r="E8" s="8">
        <f>IFERROR(VLOOKUP("MOLLEJITAS GUISADAS",J:K,2,FALSE),"0")+IFERROR(VLOOKUP("PIQUEO DOÑA FRESIA",J:K,2,FALSE),0)</f>
        <v>2</v>
      </c>
      <c r="F8" s="12"/>
      <c r="G8" s="24">
        <v>2.0</v>
      </c>
      <c r="H8" s="8">
        <f t="shared" si="2"/>
        <v>1</v>
      </c>
      <c r="I8" s="11" t="s">
        <v>503</v>
      </c>
      <c r="J8" s="9" t="s">
        <v>26</v>
      </c>
      <c r="K8" s="10">
        <v>11.0</v>
      </c>
    </row>
    <row r="9">
      <c r="A9" s="6" t="s">
        <v>21</v>
      </c>
      <c r="B9" s="7">
        <f>'04.02.26'!H9</f>
        <v>4.5</v>
      </c>
      <c r="C9" s="11">
        <v>7.0</v>
      </c>
      <c r="D9" s="8">
        <f t="shared" si="1"/>
        <v>11.5</v>
      </c>
      <c r="E9" s="8">
        <f>IFERROR(VLOOKUP("1/2 PATITA EN FIAMBRE",J:K,2, FALSE)/2, 0) + IFERROR(VLOOKUP("PATITA EN FIAMBRE",J:K, 2, FALSE), 0)</f>
        <v>6</v>
      </c>
      <c r="F9" s="12"/>
      <c r="G9" s="12"/>
      <c r="H9" s="18">
        <f t="shared" si="2"/>
        <v>5.5</v>
      </c>
      <c r="I9" s="12"/>
      <c r="J9" s="9" t="s">
        <v>448</v>
      </c>
      <c r="K9" s="10">
        <v>5.0</v>
      </c>
    </row>
    <row r="10">
      <c r="A10" s="6" t="s">
        <v>23</v>
      </c>
      <c r="B10" s="7">
        <f>'04.02.26'!H10</f>
        <v>0</v>
      </c>
      <c r="C10" s="7"/>
      <c r="D10" s="8">
        <f t="shared" si="1"/>
        <v>0</v>
      </c>
      <c r="E10" s="50">
        <v>0.0</v>
      </c>
      <c r="F10" s="12"/>
      <c r="G10" s="24"/>
      <c r="H10" s="8">
        <f t="shared" si="2"/>
        <v>0</v>
      </c>
      <c r="I10" s="7"/>
      <c r="J10" s="9" t="s">
        <v>277</v>
      </c>
      <c r="K10" s="10">
        <v>1.0</v>
      </c>
    </row>
    <row r="11">
      <c r="A11" s="6" t="s">
        <v>25</v>
      </c>
      <c r="B11" s="7">
        <f>'04.02.26'!H11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  <c r="J11" s="9" t="s">
        <v>137</v>
      </c>
      <c r="K11" s="10">
        <v>1.0</v>
      </c>
    </row>
    <row r="12">
      <c r="A12" s="6" t="s">
        <v>27</v>
      </c>
      <c r="B12" s="7">
        <f>'04.02.26'!H12</f>
        <v>0</v>
      </c>
      <c r="C12" s="11">
        <v>3.0</v>
      </c>
      <c r="D12" s="8">
        <f t="shared" si="1"/>
        <v>3</v>
      </c>
      <c r="E12" s="8">
        <f>IFERROR(VLOOKUP("SANCOCHADO 450g.",J:K,2,FALSE),0)</f>
        <v>1</v>
      </c>
      <c r="F12" s="12"/>
      <c r="G12" s="12"/>
      <c r="H12" s="8">
        <f t="shared" si="2"/>
        <v>2</v>
      </c>
      <c r="I12" s="7"/>
      <c r="J12" s="9" t="s">
        <v>32</v>
      </c>
      <c r="K12" s="10">
        <v>1.0</v>
      </c>
    </row>
    <row r="13">
      <c r="A13" s="6" t="s">
        <v>29</v>
      </c>
      <c r="B13" s="7">
        <f>'04.02.26'!H13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89</v>
      </c>
      <c r="K13" s="10">
        <v>1.0</v>
      </c>
    </row>
    <row r="14">
      <c r="A14" s="6" t="s">
        <v>31</v>
      </c>
      <c r="B14" s="7">
        <f>'04.02.26'!H14</f>
        <v>0</v>
      </c>
      <c r="C14" s="7"/>
      <c r="D14" s="19">
        <f t="shared" si="1"/>
        <v>0</v>
      </c>
      <c r="E14" s="8">
        <f t="shared" si="3"/>
        <v>0</v>
      </c>
      <c r="F14" s="20"/>
      <c r="G14" s="12"/>
      <c r="H14" s="8">
        <f t="shared" si="2"/>
        <v>0</v>
      </c>
      <c r="I14" s="7"/>
      <c r="J14" s="9" t="s">
        <v>166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238</v>
      </c>
      <c r="K15" s="10">
        <v>1.0</v>
      </c>
    </row>
    <row r="16">
      <c r="A16" s="6" t="s">
        <v>35</v>
      </c>
      <c r="B16" s="7">
        <f>'04.02.26'!H16</f>
        <v>14</v>
      </c>
      <c r="C16" s="11">
        <v>9.0</v>
      </c>
      <c r="D16" s="25">
        <f t="shared" ref="D16:D24" si="4">B16+C16</f>
        <v>23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20</v>
      </c>
      <c r="I16" s="7"/>
      <c r="J16" s="9" t="s">
        <v>190</v>
      </c>
      <c r="K16" s="10">
        <v>1.0</v>
      </c>
    </row>
    <row r="17">
      <c r="A17" s="6" t="s">
        <v>37</v>
      </c>
      <c r="B17" s="7">
        <f>'04.02.26'!H17</f>
        <v>2</v>
      </c>
      <c r="C17" s="11">
        <v>5.0</v>
      </c>
      <c r="D17" s="19">
        <f t="shared" si="4"/>
        <v>7</v>
      </c>
      <c r="E17" s="25">
        <f>IFERROR(VLOOKUP("AJIACO DE CUY(1/2 CUY) C/ARROZ",J:K,2,FALSE),"0")</f>
        <v>3</v>
      </c>
      <c r="F17" s="20"/>
      <c r="G17" s="12"/>
      <c r="H17" s="8">
        <f t="shared" si="5"/>
        <v>4</v>
      </c>
      <c r="I17" s="7"/>
      <c r="J17" s="9" t="s">
        <v>36</v>
      </c>
      <c r="K17" s="10">
        <v>1.0</v>
      </c>
    </row>
    <row r="18">
      <c r="A18" s="6" t="s">
        <v>39</v>
      </c>
      <c r="B18" s="7">
        <f>'04.02.26'!H18</f>
        <v>2</v>
      </c>
      <c r="C18" s="11">
        <v>4.0</v>
      </c>
      <c r="D18" s="19">
        <f t="shared" si="4"/>
        <v>6</v>
      </c>
      <c r="E18" s="25" t="str">
        <f>IFERROR(VLOOKUP("ALBONDIGA CON ARROZ",J:K,2,FALSE),"0")</f>
        <v>0</v>
      </c>
      <c r="F18" s="20"/>
      <c r="G18" s="12"/>
      <c r="H18" s="8">
        <f t="shared" si="5"/>
        <v>6</v>
      </c>
      <c r="I18" s="7"/>
      <c r="J18" s="9" t="s">
        <v>107</v>
      </c>
      <c r="K18" s="10">
        <v>2.0</v>
      </c>
    </row>
    <row r="19">
      <c r="A19" s="6" t="s">
        <v>41</v>
      </c>
      <c r="B19" s="7">
        <f>'04.02.26'!H19</f>
        <v>0</v>
      </c>
      <c r="C19" s="11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5</v>
      </c>
      <c r="F19" s="20"/>
      <c r="G19" s="24">
        <v>5.0</v>
      </c>
      <c r="H19" s="8">
        <f t="shared" si="5"/>
        <v>0</v>
      </c>
      <c r="I19" s="11" t="s">
        <v>216</v>
      </c>
      <c r="J19" s="9" t="s">
        <v>231</v>
      </c>
      <c r="K19" s="10">
        <v>1.0</v>
      </c>
    </row>
    <row r="20">
      <c r="A20" s="6" t="s">
        <v>43</v>
      </c>
      <c r="B20" s="7">
        <f>'04.02.26'!H20</f>
        <v>29</v>
      </c>
      <c r="C20" s="11">
        <v>20.0</v>
      </c>
      <c r="D20" s="19">
        <f t="shared" si="4"/>
        <v>49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32</v>
      </c>
      <c r="F20" s="20"/>
      <c r="G20" s="24">
        <v>8.0</v>
      </c>
      <c r="H20" s="8">
        <f t="shared" si="5"/>
        <v>9</v>
      </c>
      <c r="I20" s="11" t="s">
        <v>504</v>
      </c>
      <c r="J20" s="9" t="s">
        <v>191</v>
      </c>
      <c r="K20" s="10">
        <v>2.0</v>
      </c>
    </row>
    <row r="21">
      <c r="A21" s="6" t="s">
        <v>26</v>
      </c>
      <c r="B21" s="7" t="str">
        <f>'04.02.26'!H21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177</v>
      </c>
      <c r="K21" s="10">
        <v>1.0</v>
      </c>
    </row>
    <row r="22">
      <c r="A22" s="6" t="s">
        <v>46</v>
      </c>
      <c r="B22" s="7">
        <f>'04.02.26'!H22</f>
        <v>14</v>
      </c>
      <c r="C22" s="11">
        <v>20.0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11</v>
      </c>
      <c r="F22" s="20"/>
      <c r="G22" s="12"/>
      <c r="H22" s="8">
        <f t="shared" ref="H22:H24" si="6">D22-E22-F22-G22</f>
        <v>23</v>
      </c>
      <c r="I22" s="7"/>
      <c r="J22" s="9" t="s">
        <v>278</v>
      </c>
      <c r="K22" s="10">
        <v>1.0</v>
      </c>
    </row>
    <row r="23">
      <c r="A23" s="6" t="s">
        <v>49</v>
      </c>
      <c r="B23" s="7">
        <f>'04.02.26'!H23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  <c r="J23" s="9" t="s">
        <v>155</v>
      </c>
      <c r="K23" s="10">
        <v>1.0</v>
      </c>
    </row>
    <row r="24">
      <c r="A24" s="6" t="s">
        <v>51</v>
      </c>
      <c r="B24" s="7">
        <f>'04.02.26'!H24</f>
        <v>4</v>
      </c>
      <c r="C24" s="7"/>
      <c r="D24" s="19">
        <f t="shared" si="4"/>
        <v>4</v>
      </c>
      <c r="E24" s="45">
        <v>1.0</v>
      </c>
      <c r="F24" s="20"/>
      <c r="G24" s="12"/>
      <c r="H24" s="8">
        <f t="shared" si="6"/>
        <v>3</v>
      </c>
      <c r="I24" s="7"/>
      <c r="J24" s="9" t="s">
        <v>42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100</v>
      </c>
      <c r="K25" s="10">
        <v>1.0</v>
      </c>
    </row>
    <row r="26">
      <c r="A26" s="6" t="s">
        <v>55</v>
      </c>
      <c r="B26" s="7">
        <f>'04.02.26'!H26</f>
        <v>0</v>
      </c>
      <c r="C26" s="11">
        <v>10.0</v>
      </c>
      <c r="D26" s="19">
        <f t="shared" ref="D26:D30" si="7">B26+C26</f>
        <v>10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2</v>
      </c>
      <c r="I26" s="7"/>
      <c r="J26" s="9" t="s">
        <v>50</v>
      </c>
      <c r="K26" s="10">
        <v>3.0</v>
      </c>
    </row>
    <row r="27">
      <c r="A27" s="6" t="s">
        <v>57</v>
      </c>
      <c r="B27" s="7">
        <f>'04.02.26'!H27</f>
        <v>9</v>
      </c>
      <c r="C27" s="7"/>
      <c r="D27" s="19">
        <f t="shared" si="7"/>
        <v>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>
        <v>3.0</v>
      </c>
      <c r="H27" s="18">
        <f t="shared" si="8"/>
        <v>2</v>
      </c>
      <c r="I27" s="24" t="s">
        <v>505</v>
      </c>
      <c r="J27" s="9" t="s">
        <v>81</v>
      </c>
      <c r="K27" s="10">
        <v>1.0</v>
      </c>
    </row>
    <row r="28">
      <c r="A28" s="6" t="s">
        <v>58</v>
      </c>
      <c r="B28" s="7">
        <f>'04.02.26'!H28</f>
        <v>3</v>
      </c>
      <c r="C28" s="11">
        <v>3.0</v>
      </c>
      <c r="D28" s="19">
        <f t="shared" si="7"/>
        <v>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24"/>
      <c r="H28" s="18">
        <f t="shared" si="8"/>
        <v>3</v>
      </c>
      <c r="I28" s="24"/>
      <c r="J28" s="9" t="s">
        <v>18</v>
      </c>
      <c r="K28" s="10">
        <v>2.0</v>
      </c>
    </row>
    <row r="29">
      <c r="A29" s="6" t="s">
        <v>60</v>
      </c>
      <c r="B29" s="7">
        <f>'04.02.26'!H29</f>
        <v>4</v>
      </c>
      <c r="C29" s="11">
        <v>5.0</v>
      </c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2</v>
      </c>
      <c r="F29" s="12"/>
      <c r="G29" s="12"/>
      <c r="H29" s="8">
        <f t="shared" si="8"/>
        <v>7</v>
      </c>
      <c r="I29" s="7"/>
      <c r="J29" s="9" t="s">
        <v>133</v>
      </c>
      <c r="K29" s="10">
        <v>5.0</v>
      </c>
    </row>
    <row r="30">
      <c r="A30" s="6" t="s">
        <v>62</v>
      </c>
      <c r="B30" s="7">
        <f>'04.02.26'!H30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59</v>
      </c>
      <c r="K30" s="10">
        <v>6.0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61</v>
      </c>
      <c r="K31" s="10">
        <v>1.0</v>
      </c>
    </row>
    <row r="32">
      <c r="A32" s="6" t="s">
        <v>66</v>
      </c>
      <c r="B32" s="7">
        <f>'04.02.26'!H32</f>
        <v>8</v>
      </c>
      <c r="C32" s="11">
        <v>22.0</v>
      </c>
      <c r="D32" s="19">
        <f t="shared" ref="D32:D42" si="9">B32+C32</f>
        <v>30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13</v>
      </c>
      <c r="F32" s="12"/>
      <c r="G32" s="12"/>
      <c r="H32" s="8">
        <f t="shared" si="8"/>
        <v>17</v>
      </c>
      <c r="I32" s="7"/>
      <c r="J32" s="9" t="s">
        <v>63</v>
      </c>
      <c r="K32" s="10">
        <v>3.0</v>
      </c>
    </row>
    <row r="33">
      <c r="A33" s="6" t="s">
        <v>68</v>
      </c>
      <c r="B33" s="11">
        <v>7.0</v>
      </c>
      <c r="C33" s="7"/>
      <c r="D33" s="19">
        <f t="shared" si="9"/>
        <v>7</v>
      </c>
      <c r="E33" s="45">
        <v>2.0</v>
      </c>
      <c r="F33" s="12"/>
      <c r="G33" s="12"/>
      <c r="H33" s="8">
        <f t="shared" si="8"/>
        <v>5</v>
      </c>
      <c r="I33" s="7"/>
      <c r="J33" s="9" t="s">
        <v>69</v>
      </c>
      <c r="K33" s="10">
        <v>2.0</v>
      </c>
    </row>
    <row r="34">
      <c r="A34" s="46" t="s">
        <v>483</v>
      </c>
      <c r="B34" s="7">
        <f>'04.02.26'!H34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135</v>
      </c>
      <c r="K34" s="10">
        <v>1.0</v>
      </c>
    </row>
    <row r="35">
      <c r="A35" s="46" t="s">
        <v>484</v>
      </c>
      <c r="B35" s="7">
        <f>'04.02.26'!H35</f>
        <v>2</v>
      </c>
      <c r="C35" s="7"/>
      <c r="D35" s="19">
        <f t="shared" si="9"/>
        <v>2</v>
      </c>
      <c r="E35" s="25">
        <f>IFERROR(VLOOKUP("PULPO ANTICUCHERO 250G",J:K,2,FALSE),0)</f>
        <v>2</v>
      </c>
      <c r="F35" s="12"/>
      <c r="G35" s="12"/>
      <c r="H35" s="8">
        <f t="shared" si="8"/>
        <v>0</v>
      </c>
      <c r="I35" s="7"/>
      <c r="J35" s="9" t="s">
        <v>258</v>
      </c>
      <c r="K35" s="10">
        <v>1.0</v>
      </c>
    </row>
    <row r="36">
      <c r="A36" s="46" t="s">
        <v>485</v>
      </c>
      <c r="B36" s="7">
        <f>'04.02.26'!H36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71</v>
      </c>
      <c r="K36" s="10">
        <v>2.0</v>
      </c>
    </row>
    <row r="37">
      <c r="A37" s="6" t="s">
        <v>72</v>
      </c>
      <c r="B37" s="7">
        <f>'04.02.26'!H37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73</v>
      </c>
      <c r="K37" s="10">
        <v>7.0</v>
      </c>
    </row>
    <row r="38">
      <c r="A38" s="46" t="s">
        <v>486</v>
      </c>
      <c r="B38" s="7">
        <f>'04.02.26'!H38</f>
        <v>2</v>
      </c>
      <c r="C38" s="11">
        <v>1.0</v>
      </c>
      <c r="D38" s="19">
        <f t="shared" si="9"/>
        <v>3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8" s="36"/>
      <c r="G38" s="12"/>
      <c r="H38" s="8">
        <f t="shared" si="8"/>
        <v>0</v>
      </c>
      <c r="J38" s="9" t="s">
        <v>461</v>
      </c>
      <c r="K38" s="10">
        <v>1.0</v>
      </c>
    </row>
    <row r="39">
      <c r="A39" s="46" t="s">
        <v>487</v>
      </c>
      <c r="B39" s="7">
        <f>'04.02.26'!H39</f>
        <v>9</v>
      </c>
      <c r="C39" s="7"/>
      <c r="D39" s="19">
        <f t="shared" si="9"/>
        <v>9</v>
      </c>
      <c r="E39" s="45"/>
      <c r="F39" s="20"/>
      <c r="G39" s="28">
        <v>1.0</v>
      </c>
      <c r="H39" s="8">
        <f t="shared" si="8"/>
        <v>8</v>
      </c>
      <c r="I39" s="11" t="s">
        <v>506</v>
      </c>
      <c r="J39" s="9" t="s">
        <v>259</v>
      </c>
      <c r="K39" s="10">
        <v>1.0</v>
      </c>
    </row>
    <row r="40">
      <c r="A40" s="6" t="s">
        <v>76</v>
      </c>
      <c r="B40" s="7">
        <f>'04.02.26'!H40</f>
        <v>5.5</v>
      </c>
      <c r="C40" s="11">
        <v>5.0</v>
      </c>
      <c r="D40" s="19">
        <f t="shared" si="9"/>
        <v>10.5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40" s="20"/>
      <c r="G40" s="20"/>
      <c r="H40" s="8">
        <f t="shared" si="8"/>
        <v>10.5</v>
      </c>
      <c r="I40" s="7"/>
      <c r="J40" s="9" t="s">
        <v>77</v>
      </c>
      <c r="K40" s="10">
        <v>4.0</v>
      </c>
    </row>
    <row r="41">
      <c r="A41" s="46" t="s">
        <v>488</v>
      </c>
      <c r="B41" s="7">
        <f>'04.02.26'!H41</f>
        <v>3</v>
      </c>
      <c r="C41" s="7"/>
      <c r="D41" s="19">
        <f t="shared" si="9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1.5</v>
      </c>
      <c r="F41" s="20"/>
      <c r="G41" s="20"/>
      <c r="H41" s="8">
        <f t="shared" si="8"/>
        <v>1.5</v>
      </c>
      <c r="I41" s="7"/>
      <c r="J41" s="9" t="s">
        <v>490</v>
      </c>
      <c r="K41" s="10">
        <v>1.0</v>
      </c>
    </row>
    <row r="42">
      <c r="A42" s="51" t="s">
        <v>489</v>
      </c>
      <c r="B42" s="7">
        <f>'04.02.26'!H42</f>
        <v>3</v>
      </c>
      <c r="C42" s="11">
        <v>2.0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4</v>
      </c>
      <c r="I42" s="7"/>
      <c r="J42" s="9" t="s">
        <v>507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79</v>
      </c>
      <c r="K43" s="10">
        <v>3.0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463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40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125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332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193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44</v>
      </c>
      <c r="K49" s="10">
        <v>3.0</v>
      </c>
    </row>
    <row r="50">
      <c r="J50" s="9" t="s">
        <v>45</v>
      </c>
      <c r="K50" s="10">
        <v>1.0</v>
      </c>
    </row>
    <row r="51">
      <c r="J51" s="9" t="s">
        <v>101</v>
      </c>
      <c r="K51" s="10">
        <v>1.0</v>
      </c>
    </row>
    <row r="52">
      <c r="J52" s="9" t="s">
        <v>48</v>
      </c>
      <c r="K52" s="10">
        <v>1.0</v>
      </c>
    </row>
    <row r="53">
      <c r="J53" s="9" t="s">
        <v>52</v>
      </c>
      <c r="K53" s="10">
        <v>1.0</v>
      </c>
    </row>
    <row r="54">
      <c r="J54" s="9" t="s">
        <v>161</v>
      </c>
      <c r="K54" s="10">
        <v>1.0</v>
      </c>
    </row>
    <row r="55">
      <c r="J55" s="9" t="s">
        <v>103</v>
      </c>
      <c r="K55" s="10">
        <v>1.0</v>
      </c>
    </row>
    <row r="56">
      <c r="J56" s="9" t="s">
        <v>150</v>
      </c>
      <c r="K56" s="10">
        <v>1.0</v>
      </c>
    </row>
  </sheetData>
  <mergeCells count="1">
    <mergeCell ref="A1:I1"/>
  </mergeCells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40.13"/>
  </cols>
  <sheetData>
    <row r="1">
      <c r="A1" s="1" t="s">
        <v>508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46059.0</v>
      </c>
    </row>
    <row r="3">
      <c r="A3" s="6" t="s">
        <v>9</v>
      </c>
      <c r="B3" s="7">
        <f>'05.02.26'!H3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</v>
      </c>
      <c r="K3" s="10">
        <v>2.0</v>
      </c>
    </row>
    <row r="4">
      <c r="A4" s="6" t="s">
        <v>11</v>
      </c>
      <c r="B4" s="7">
        <f>'05.02.26'!H4</f>
        <v>4</v>
      </c>
      <c r="C4" s="7"/>
      <c r="D4" s="8">
        <f t="shared" si="1"/>
        <v>4</v>
      </c>
      <c r="E4" s="8">
        <f>IFERROR(VLOOKUP("HUMITA DOÑA FRESIA C/AJI DE GALLINA",J:K,2,FALSE),"0")</f>
        <v>2</v>
      </c>
      <c r="F4" s="12"/>
      <c r="G4" s="24"/>
      <c r="H4" s="8">
        <f t="shared" si="2"/>
        <v>2</v>
      </c>
      <c r="I4" s="11"/>
      <c r="J4" s="9" t="s">
        <v>17</v>
      </c>
      <c r="K4" s="10">
        <v>5.0</v>
      </c>
    </row>
    <row r="5">
      <c r="A5" s="6" t="s">
        <v>13</v>
      </c>
      <c r="B5" s="7">
        <f>'05.02.26'!H5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3</v>
      </c>
      <c r="I5" s="11"/>
      <c r="J5" s="9" t="s">
        <v>20</v>
      </c>
      <c r="K5" s="10">
        <v>5.0</v>
      </c>
    </row>
    <row r="6">
      <c r="A6" s="6" t="s">
        <v>16</v>
      </c>
      <c r="B6" s="7">
        <f>'05.02.26'!H6</f>
        <v>6</v>
      </c>
      <c r="C6" s="7"/>
      <c r="D6" s="8">
        <f t="shared" si="1"/>
        <v>6</v>
      </c>
      <c r="E6" s="8">
        <f>IFERROR(VLOOKUP("SANGRECITA C/YUCA",J:K,2,FALSE),"0")</f>
        <v>6</v>
      </c>
      <c r="F6" s="12"/>
      <c r="G6" s="24"/>
      <c r="H6" s="8">
        <f t="shared" si="2"/>
        <v>0</v>
      </c>
      <c r="I6" s="7"/>
      <c r="J6" s="9" t="s">
        <v>24</v>
      </c>
      <c r="K6" s="10">
        <v>5.0</v>
      </c>
    </row>
    <row r="7">
      <c r="A7" s="6" t="s">
        <v>10</v>
      </c>
      <c r="B7" s="7">
        <f>'05.02.26'!H7</f>
        <v>3</v>
      </c>
      <c r="C7" s="11">
        <v>4.0</v>
      </c>
      <c r="D7" s="8">
        <f t="shared" si="1"/>
        <v>7</v>
      </c>
      <c r="E7" s="8">
        <f>IFERROR(VLOOKUP("HUMITA DOÑA FRESIA C/AJI DE GALLINA", J:K,2, FALSE)/2, 0) + IFERROR(VLOOKUP("AJI DE GALLINA",J:K,2, FALSE), 0)</f>
        <v>3</v>
      </c>
      <c r="F7" s="12"/>
      <c r="G7" s="12"/>
      <c r="H7" s="8">
        <f t="shared" si="2"/>
        <v>4</v>
      </c>
      <c r="I7" s="7"/>
      <c r="J7" s="9" t="s">
        <v>26</v>
      </c>
      <c r="K7" s="10">
        <v>4.0</v>
      </c>
    </row>
    <row r="8">
      <c r="A8" s="6" t="s">
        <v>19</v>
      </c>
      <c r="B8" s="7">
        <f>'05.02.26'!H8</f>
        <v>1</v>
      </c>
      <c r="C8" s="11">
        <v>3.0</v>
      </c>
      <c r="D8" s="8">
        <f t="shared" si="1"/>
        <v>4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4</v>
      </c>
      <c r="I8" s="52"/>
      <c r="J8" s="9" t="s">
        <v>448</v>
      </c>
      <c r="K8" s="10">
        <v>4.0</v>
      </c>
    </row>
    <row r="9">
      <c r="A9" s="6" t="s">
        <v>21</v>
      </c>
      <c r="B9" s="7">
        <f>'05.02.26'!H9</f>
        <v>5.5</v>
      </c>
      <c r="C9" s="11">
        <v>5.0</v>
      </c>
      <c r="D9" s="8">
        <f t="shared" si="1"/>
        <v>10.5</v>
      </c>
      <c r="E9" s="8">
        <f>IFERROR(VLOOKUP("1/2 PATITA EN FIAMBRE",J:K,2, FALSE)/2, 0) + IFERROR(VLOOKUP("PATITA EN FIAMBRE",J:K, 2, FALSE), 0)</f>
        <v>2</v>
      </c>
      <c r="F9" s="12"/>
      <c r="G9" s="12"/>
      <c r="H9" s="18">
        <f t="shared" si="2"/>
        <v>8.5</v>
      </c>
      <c r="I9" s="52"/>
      <c r="J9" s="9" t="s">
        <v>31</v>
      </c>
      <c r="K9" s="10">
        <v>1.0</v>
      </c>
    </row>
    <row r="10">
      <c r="A10" s="6" t="s">
        <v>23</v>
      </c>
      <c r="B10" s="7">
        <f>'05.02.26'!H10</f>
        <v>0</v>
      </c>
      <c r="C10" s="7"/>
      <c r="D10" s="8">
        <f t="shared" si="1"/>
        <v>0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0</v>
      </c>
      <c r="I10" s="7"/>
      <c r="J10" s="9" t="s">
        <v>32</v>
      </c>
      <c r="K10" s="10">
        <v>1.0</v>
      </c>
    </row>
    <row r="11">
      <c r="A11" s="6" t="s">
        <v>25</v>
      </c>
      <c r="B11" s="7">
        <f>'05.02.26'!H11</f>
        <v>5</v>
      </c>
      <c r="C11" s="7"/>
      <c r="D11" s="8">
        <f t="shared" si="1"/>
        <v>5</v>
      </c>
      <c r="E11" s="18">
        <f>IFERROR(VLOOKUP("CARNE DE CERDO ADOBADA",J:K,2,FALSE),0)</f>
        <v>1</v>
      </c>
      <c r="F11" s="12"/>
      <c r="G11" s="12"/>
      <c r="H11" s="8">
        <f t="shared" si="2"/>
        <v>4</v>
      </c>
      <c r="I11" s="7"/>
      <c r="J11" s="9" t="s">
        <v>30</v>
      </c>
      <c r="K11" s="10">
        <v>2.0</v>
      </c>
    </row>
    <row r="12">
      <c r="A12" s="6" t="s">
        <v>27</v>
      </c>
      <c r="B12" s="7">
        <f>'05.02.26'!H12</f>
        <v>2</v>
      </c>
      <c r="C12" s="7"/>
      <c r="D12" s="8">
        <f t="shared" si="1"/>
        <v>2</v>
      </c>
      <c r="E12" s="8">
        <f>IFERROR(VLOOKUP("SANCOCHADO 450g.",J:K,2,FALSE),0)</f>
        <v>0</v>
      </c>
      <c r="F12" s="12"/>
      <c r="G12" s="24">
        <v>2.0</v>
      </c>
      <c r="H12" s="8">
        <f t="shared" si="2"/>
        <v>0</v>
      </c>
      <c r="I12" s="11" t="s">
        <v>509</v>
      </c>
      <c r="J12" s="9" t="s">
        <v>134</v>
      </c>
      <c r="K12" s="10">
        <v>1.0</v>
      </c>
    </row>
    <row r="13">
      <c r="A13" s="6" t="s">
        <v>29</v>
      </c>
      <c r="B13" s="7">
        <f>'05.02.26'!H13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40</v>
      </c>
      <c r="K13" s="10">
        <v>2.0</v>
      </c>
    </row>
    <row r="14">
      <c r="A14" s="6" t="s">
        <v>31</v>
      </c>
      <c r="B14" s="7">
        <f>'05.02.26'!H14</f>
        <v>0</v>
      </c>
      <c r="C14" s="11">
        <v>3.0</v>
      </c>
      <c r="D14" s="19">
        <f t="shared" si="1"/>
        <v>3</v>
      </c>
      <c r="E14" s="8">
        <f t="shared" si="3"/>
        <v>1</v>
      </c>
      <c r="F14" s="20"/>
      <c r="G14" s="12"/>
      <c r="H14" s="8">
        <f t="shared" si="2"/>
        <v>2</v>
      </c>
      <c r="I14" s="7"/>
      <c r="J14" s="9" t="s">
        <v>179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80</v>
      </c>
      <c r="K15" s="10">
        <v>1.0</v>
      </c>
    </row>
    <row r="16">
      <c r="A16" s="6" t="s">
        <v>35</v>
      </c>
      <c r="B16" s="7">
        <f>'05.02.26'!H16</f>
        <v>20</v>
      </c>
      <c r="C16" s="7"/>
      <c r="D16" s="25">
        <f t="shared" ref="D16:D24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15</v>
      </c>
      <c r="I16" s="7"/>
      <c r="J16" s="9" t="s">
        <v>45</v>
      </c>
      <c r="K16" s="10">
        <v>1.0</v>
      </c>
    </row>
    <row r="17">
      <c r="A17" s="6" t="s">
        <v>37</v>
      </c>
      <c r="B17" s="7">
        <f>'05.02.26'!H17</f>
        <v>4</v>
      </c>
      <c r="C17" s="11">
        <v>4.0</v>
      </c>
      <c r="D17" s="19">
        <f t="shared" si="4"/>
        <v>8</v>
      </c>
      <c r="E17" s="25">
        <f>IFERROR(VLOOKUP("AJIACO DE CUY(1/2 CUY) C/ARROZ",J:K,2,FALSE),"0")</f>
        <v>2</v>
      </c>
      <c r="F17" s="20"/>
      <c r="G17" s="12"/>
      <c r="H17" s="8">
        <f t="shared" si="5"/>
        <v>6</v>
      </c>
      <c r="I17" s="7"/>
      <c r="J17" s="9" t="s">
        <v>100</v>
      </c>
      <c r="K17" s="10">
        <v>1.0</v>
      </c>
    </row>
    <row r="18">
      <c r="A18" s="6" t="s">
        <v>39</v>
      </c>
      <c r="B18" s="7">
        <f>'05.02.26'!H18</f>
        <v>6</v>
      </c>
      <c r="C18" s="11">
        <v>2.0</v>
      </c>
      <c r="D18" s="19">
        <f t="shared" si="4"/>
        <v>8</v>
      </c>
      <c r="E18" s="25" t="str">
        <f>IFERROR(VLOOKUP("ALBONDIGA CON ARROZ",J:K,2,FALSE),"0")</f>
        <v>0</v>
      </c>
      <c r="F18" s="20"/>
      <c r="G18" s="24">
        <v>1.0</v>
      </c>
      <c r="H18" s="8">
        <f t="shared" si="5"/>
        <v>7</v>
      </c>
      <c r="I18" s="11" t="s">
        <v>510</v>
      </c>
      <c r="J18" s="9" t="s">
        <v>36</v>
      </c>
      <c r="K18" s="10">
        <v>1.0</v>
      </c>
    </row>
    <row r="19">
      <c r="A19" s="6" t="s">
        <v>41</v>
      </c>
      <c r="B19" s="7">
        <f>'05.02.26'!H19</f>
        <v>0</v>
      </c>
      <c r="C19" s="11">
        <v>10.0</v>
      </c>
      <c r="D19" s="19">
        <f t="shared" si="4"/>
        <v>10</v>
      </c>
      <c r="E19" s="25">
        <f>IFERROR(VLOOKUP("ARROZ C/PATO DESHUESADO", J:K, 2, FALSE)*2, 0)+IFERROR(VLOOKUP("ARROZ C/PATO",J:K,2,FALSE),"0")</f>
        <v>7</v>
      </c>
      <c r="F19" s="20"/>
      <c r="G19" s="24">
        <v>3.0</v>
      </c>
      <c r="H19" s="8">
        <f t="shared" si="5"/>
        <v>0</v>
      </c>
      <c r="I19" s="11" t="s">
        <v>511</v>
      </c>
      <c r="J19" s="9" t="s">
        <v>81</v>
      </c>
      <c r="K19" s="10">
        <v>1.0</v>
      </c>
    </row>
    <row r="20">
      <c r="A20" s="6" t="s">
        <v>43</v>
      </c>
      <c r="B20" s="7">
        <f>'05.02.26'!H20</f>
        <v>9</v>
      </c>
      <c r="C20" s="11">
        <v>130.0</v>
      </c>
      <c r="D20" s="19">
        <f t="shared" si="4"/>
        <v>139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13</v>
      </c>
      <c r="F20" s="20"/>
      <c r="G20" s="24">
        <v>80.0</v>
      </c>
      <c r="H20" s="8">
        <f t="shared" si="5"/>
        <v>46</v>
      </c>
      <c r="I20" s="11" t="s">
        <v>314</v>
      </c>
      <c r="J20" s="9" t="s">
        <v>133</v>
      </c>
      <c r="K20" s="10">
        <v>3.0</v>
      </c>
    </row>
    <row r="21">
      <c r="A21" s="6" t="s">
        <v>26</v>
      </c>
      <c r="B21" s="7" t="str">
        <f>'05.02.26'!H21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13</v>
      </c>
      <c r="K21" s="10">
        <v>2.0</v>
      </c>
    </row>
    <row r="22">
      <c r="A22" s="6" t="s">
        <v>46</v>
      </c>
      <c r="B22" s="7">
        <f>'05.02.26'!H22</f>
        <v>23</v>
      </c>
      <c r="C22" s="11">
        <v>10.0</v>
      </c>
      <c r="D22" s="19">
        <f t="shared" si="4"/>
        <v>33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20"/>
      <c r="G22" s="12"/>
      <c r="H22" s="8">
        <f t="shared" ref="H22:H24" si="6">D22-E22-F22-G22</f>
        <v>18</v>
      </c>
      <c r="I22" s="7"/>
      <c r="J22" s="9" t="s">
        <v>59</v>
      </c>
      <c r="K22" s="10">
        <v>2.0</v>
      </c>
    </row>
    <row r="23">
      <c r="A23" s="6" t="s">
        <v>49</v>
      </c>
      <c r="B23" s="7">
        <f>'05.02.26'!H23</f>
        <v>0</v>
      </c>
      <c r="C23" s="11">
        <v>5.0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61</v>
      </c>
      <c r="K23" s="10">
        <v>7.0</v>
      </c>
    </row>
    <row r="24">
      <c r="A24" s="6" t="s">
        <v>51</v>
      </c>
      <c r="B24" s="7">
        <f>'05.02.26'!H24</f>
        <v>3</v>
      </c>
      <c r="C24" s="11">
        <v>3.0</v>
      </c>
      <c r="D24" s="19">
        <f t="shared" si="4"/>
        <v>6</v>
      </c>
      <c r="E24" s="25" t="str">
        <f>IFERROR(VLOOKUP("CORVINA GUISADA C/E CHOCLO",J:K,2,FALSE),"0")</f>
        <v>0</v>
      </c>
      <c r="F24" s="20"/>
      <c r="G24" s="12"/>
      <c r="H24" s="8">
        <f t="shared" si="6"/>
        <v>6</v>
      </c>
      <c r="I24" s="7"/>
      <c r="J24" s="9" t="s">
        <v>73</v>
      </c>
      <c r="K24" s="10">
        <v>6.0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10</v>
      </c>
      <c r="K25" s="10">
        <v>2.0</v>
      </c>
    </row>
    <row r="26">
      <c r="A26" s="6" t="s">
        <v>55</v>
      </c>
      <c r="B26" s="7">
        <f>'05.02.26'!H26</f>
        <v>2</v>
      </c>
      <c r="C26" s="11">
        <v>10.0</v>
      </c>
      <c r="D26" s="19">
        <f t="shared" ref="D26:D30" si="7">B26+C26</f>
        <v>12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</v>
      </c>
      <c r="F26" s="12"/>
      <c r="G26" s="12"/>
      <c r="H26" s="8">
        <f t="shared" ref="H26:H42" si="8">D26-E26-F26-G26</f>
        <v>9</v>
      </c>
      <c r="I26" s="7"/>
      <c r="J26" s="9" t="s">
        <v>18</v>
      </c>
      <c r="K26" s="10">
        <v>1.0</v>
      </c>
    </row>
    <row r="27">
      <c r="A27" s="6" t="s">
        <v>57</v>
      </c>
      <c r="B27" s="7">
        <f>'05.02.26'!H27</f>
        <v>2</v>
      </c>
      <c r="C27" s="11">
        <v>5.0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12"/>
      <c r="G27" s="24">
        <v>1.0</v>
      </c>
      <c r="H27" s="18">
        <f t="shared" si="8"/>
        <v>4</v>
      </c>
      <c r="I27" s="24" t="s">
        <v>512</v>
      </c>
      <c r="J27" s="9" t="s">
        <v>126</v>
      </c>
      <c r="K27" s="10">
        <v>2.0</v>
      </c>
    </row>
    <row r="28">
      <c r="A28" s="6" t="s">
        <v>58</v>
      </c>
      <c r="B28" s="7">
        <f>'05.02.26'!H28</f>
        <v>3</v>
      </c>
      <c r="C28" s="11">
        <v>0.3</v>
      </c>
      <c r="D28" s="19">
        <f t="shared" si="7"/>
        <v>3.3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24"/>
      <c r="H28" s="18">
        <f t="shared" si="8"/>
        <v>0.3</v>
      </c>
      <c r="I28" s="24"/>
      <c r="J28" s="9" t="s">
        <v>79</v>
      </c>
      <c r="K28" s="10">
        <v>1.0</v>
      </c>
    </row>
    <row r="29">
      <c r="A29" s="6" t="s">
        <v>60</v>
      </c>
      <c r="B29" s="7">
        <f>'05.02.26'!H29</f>
        <v>7</v>
      </c>
      <c r="C29" s="11"/>
      <c r="D29" s="19">
        <f t="shared" si="7"/>
        <v>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7</v>
      </c>
      <c r="I29" s="7"/>
      <c r="J29" s="9" t="s">
        <v>119</v>
      </c>
      <c r="K29" s="10">
        <v>1.0</v>
      </c>
    </row>
    <row r="30">
      <c r="A30" s="6" t="s">
        <v>62</v>
      </c>
      <c r="B30" s="7">
        <f>'05.02.26'!H30</f>
        <v>0</v>
      </c>
      <c r="C30" s="11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0</v>
      </c>
      <c r="I30" s="7"/>
      <c r="J30" s="9" t="s">
        <v>28</v>
      </c>
      <c r="K30" s="10">
        <v>1.0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108</v>
      </c>
      <c r="K31" s="10">
        <v>1.0</v>
      </c>
    </row>
    <row r="32">
      <c r="A32" s="6" t="s">
        <v>66</v>
      </c>
      <c r="B32" s="7">
        <f>'05.02.26'!H32</f>
        <v>17</v>
      </c>
      <c r="C32" s="11">
        <v>8.0</v>
      </c>
      <c r="D32" s="19">
        <f t="shared" ref="D32:D42" si="9">B32+C32</f>
        <v>25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</v>
      </c>
      <c r="F32" s="12"/>
      <c r="G32" s="12"/>
      <c r="H32" s="8">
        <f t="shared" si="8"/>
        <v>23</v>
      </c>
      <c r="I32" s="7"/>
      <c r="J32" s="9" t="s">
        <v>144</v>
      </c>
      <c r="K32" s="10">
        <v>1.0</v>
      </c>
    </row>
    <row r="33">
      <c r="A33" s="6" t="s">
        <v>68</v>
      </c>
      <c r="B33" s="7">
        <f>'05.02.26'!H33</f>
        <v>5</v>
      </c>
      <c r="C33" s="7"/>
      <c r="D33" s="19">
        <f t="shared" si="9"/>
        <v>5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5</v>
      </c>
      <c r="I33" s="7"/>
      <c r="J33" s="9" t="s">
        <v>192</v>
      </c>
      <c r="K33" s="10">
        <v>1.0</v>
      </c>
    </row>
    <row r="34">
      <c r="A34" s="46" t="s">
        <v>483</v>
      </c>
      <c r="B34" s="7">
        <f>'05.02.26'!H34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54</v>
      </c>
      <c r="K34" s="10">
        <v>2.0</v>
      </c>
    </row>
    <row r="35">
      <c r="A35" s="46" t="s">
        <v>484</v>
      </c>
      <c r="B35" s="7">
        <f>'05.02.26'!H35</f>
        <v>0</v>
      </c>
      <c r="C35" s="7"/>
      <c r="D35" s="19">
        <f t="shared" si="9"/>
        <v>0</v>
      </c>
      <c r="E35" s="25">
        <f>IFERROR(VLOOKUP("PULPO ANTICUCHERO 250G",J:K,2,FALSE),0)</f>
        <v>0</v>
      </c>
      <c r="F35" s="12"/>
      <c r="G35" s="12"/>
      <c r="H35" s="8">
        <f t="shared" si="8"/>
        <v>0</v>
      </c>
      <c r="I35" s="7"/>
      <c r="J35" s="9" t="s">
        <v>371</v>
      </c>
      <c r="K35" s="10">
        <v>4.0</v>
      </c>
    </row>
    <row r="36">
      <c r="A36" s="46" t="s">
        <v>485</v>
      </c>
      <c r="B36" s="7">
        <f>'05.02.26'!H36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63</v>
      </c>
      <c r="K36" s="10">
        <v>2.0</v>
      </c>
    </row>
    <row r="37">
      <c r="A37" s="6" t="s">
        <v>72</v>
      </c>
      <c r="B37" s="7">
        <f>'05.02.26'!H37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</row>
    <row r="38">
      <c r="A38" s="46" t="s">
        <v>486</v>
      </c>
      <c r="B38" s="7">
        <f>'05.02.26'!H38</f>
        <v>0</v>
      </c>
      <c r="C38" s="11">
        <v>10.0</v>
      </c>
      <c r="D38" s="19">
        <f t="shared" si="9"/>
        <v>10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8" s="36"/>
      <c r="G38" s="12"/>
      <c r="H38" s="8">
        <f t="shared" si="8"/>
        <v>8</v>
      </c>
      <c r="I38" s="7"/>
    </row>
    <row r="39">
      <c r="A39" s="46" t="s">
        <v>487</v>
      </c>
      <c r="B39" s="7">
        <f>'05.02.26'!H39</f>
        <v>8</v>
      </c>
      <c r="C39" s="7"/>
      <c r="D39" s="19">
        <f t="shared" si="9"/>
        <v>8</v>
      </c>
      <c r="E39" s="25">
        <f>IFERROR(VLOOKUP("CEVICHE MIXTO DE MARISCOS",J:K,2,FALSE),0)</f>
        <v>0</v>
      </c>
      <c r="F39" s="20"/>
      <c r="G39" s="20"/>
      <c r="H39" s="8">
        <f t="shared" si="8"/>
        <v>8</v>
      </c>
      <c r="I39" s="7"/>
    </row>
    <row r="40">
      <c r="A40" s="6" t="s">
        <v>76</v>
      </c>
      <c r="B40" s="7">
        <f>'05.02.26'!H40</f>
        <v>10.5</v>
      </c>
      <c r="C40" s="11">
        <v>5.0</v>
      </c>
      <c r="D40" s="19">
        <f t="shared" si="9"/>
        <v>15.5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4.5</v>
      </c>
      <c r="F40" s="20"/>
      <c r="G40" s="20"/>
      <c r="H40" s="8">
        <f t="shared" si="8"/>
        <v>11</v>
      </c>
      <c r="I40" s="7"/>
    </row>
    <row r="41">
      <c r="A41" s="46" t="s">
        <v>488</v>
      </c>
      <c r="B41" s="7">
        <f>'05.02.26'!H41</f>
        <v>1.5</v>
      </c>
      <c r="C41" s="7"/>
      <c r="D41" s="19">
        <f t="shared" si="9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1.5</v>
      </c>
      <c r="I41" s="7"/>
    </row>
    <row r="42">
      <c r="A42" s="51" t="s">
        <v>489</v>
      </c>
      <c r="B42" s="7">
        <f>'05.02.26'!H42</f>
        <v>4</v>
      </c>
      <c r="C42" s="7"/>
      <c r="D42" s="19">
        <f t="shared" si="9"/>
        <v>4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4</v>
      </c>
      <c r="I42" s="7"/>
    </row>
    <row r="43">
      <c r="A43" s="29"/>
      <c r="B43" s="22"/>
      <c r="C43" s="22"/>
      <c r="D43" s="30"/>
      <c r="E43" s="22"/>
      <c r="F43" s="23"/>
      <c r="G43" s="23"/>
      <c r="H43" s="31"/>
      <c r="I43" s="23"/>
    </row>
    <row r="44">
      <c r="A44" s="6"/>
      <c r="B44" s="7"/>
      <c r="C44" s="35"/>
      <c r="D44" s="19"/>
      <c r="E44" s="25"/>
      <c r="F44" s="12"/>
      <c r="G44" s="12"/>
      <c r="H44" s="8"/>
      <c r="I44" s="7"/>
    </row>
    <row r="45">
      <c r="A45" s="6"/>
      <c r="B45" s="7"/>
      <c r="C45" s="35"/>
      <c r="D45" s="19"/>
      <c r="E45" s="25"/>
      <c r="F45" s="33"/>
      <c r="G45" s="34"/>
      <c r="H45" s="8"/>
      <c r="I45" s="7"/>
    </row>
    <row r="46">
      <c r="A46" s="6"/>
      <c r="B46" s="7"/>
      <c r="C46" s="35"/>
      <c r="D46" s="19"/>
      <c r="E46" s="25"/>
      <c r="F46" s="36"/>
      <c r="G46" s="12"/>
      <c r="H46" s="8"/>
      <c r="I46" s="7"/>
    </row>
    <row r="47">
      <c r="A47" s="6"/>
      <c r="B47" s="7"/>
      <c r="C47" s="35"/>
      <c r="D47" s="19"/>
      <c r="E47" s="25"/>
      <c r="F47" s="20"/>
      <c r="G47" s="20"/>
      <c r="H47" s="8"/>
      <c r="I47" s="7"/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8" width="11.25"/>
    <col customWidth="1" min="9" max="9" width="48.75"/>
    <col customWidth="1" min="10" max="10" width="29.0"/>
  </cols>
  <sheetData>
    <row r="1">
      <c r="A1" s="53" t="s">
        <v>513</v>
      </c>
      <c r="B1" s="2"/>
      <c r="C1" s="2"/>
      <c r="D1" s="2"/>
      <c r="E1" s="2"/>
      <c r="F1" s="2"/>
      <c r="G1" s="2"/>
      <c r="H1" s="2"/>
      <c r="I1" s="3"/>
      <c r="J1" s="54"/>
      <c r="K1" s="54"/>
      <c r="L1" s="55"/>
    </row>
    <row r="2">
      <c r="A2" s="56" t="s">
        <v>0</v>
      </c>
      <c r="B2" s="57" t="s">
        <v>1</v>
      </c>
      <c r="C2" s="57" t="s">
        <v>2</v>
      </c>
      <c r="D2" s="57" t="s">
        <v>3</v>
      </c>
      <c r="E2" s="57" t="s">
        <v>4</v>
      </c>
      <c r="F2" s="57" t="s">
        <v>5</v>
      </c>
      <c r="G2" s="57" t="s">
        <v>6</v>
      </c>
      <c r="H2" s="57" t="s">
        <v>7</v>
      </c>
      <c r="I2" s="57" t="s">
        <v>8</v>
      </c>
      <c r="J2" s="58" t="s">
        <v>119</v>
      </c>
      <c r="K2" s="59">
        <v>1.0</v>
      </c>
      <c r="L2" s="55"/>
    </row>
    <row r="3">
      <c r="A3" s="60" t="s">
        <v>9</v>
      </c>
      <c r="B3" s="61">
        <f>'06.02.26'!H3</f>
        <v>0</v>
      </c>
      <c r="C3" s="61"/>
      <c r="D3" s="62">
        <f t="shared" ref="D3:D14" si="1">B3+C3</f>
        <v>0</v>
      </c>
      <c r="E3" s="62" t="str">
        <f>IFERROR(VLOOKUP("TAMAL DE LA CASA CON ZARZA CRIOLLA",J:K,2,FALSE),"0")</f>
        <v>0</v>
      </c>
      <c r="F3" s="61"/>
      <c r="G3" s="63"/>
      <c r="H3" s="62">
        <f t="shared" ref="H3:H14" si="2">D3-E3-F3-G3</f>
        <v>0</v>
      </c>
      <c r="I3" s="63"/>
      <c r="J3" s="58" t="s">
        <v>120</v>
      </c>
      <c r="K3" s="59">
        <v>1.0</v>
      </c>
      <c r="L3" s="55"/>
    </row>
    <row r="4">
      <c r="A4" s="60" t="s">
        <v>11</v>
      </c>
      <c r="B4" s="61">
        <f>'06.02.26'!H4</f>
        <v>2</v>
      </c>
      <c r="C4" s="63">
        <v>10.0</v>
      </c>
      <c r="D4" s="62">
        <f t="shared" si="1"/>
        <v>12</v>
      </c>
      <c r="E4" s="62">
        <f>IFERROR(VLOOKUP("HUMITA DOÑA FRESIA C/AJI DE GALLINA",J:K,2,FALSE),"0")</f>
        <v>1</v>
      </c>
      <c r="F4" s="64"/>
      <c r="G4" s="65"/>
      <c r="H4" s="62">
        <f t="shared" si="2"/>
        <v>11</v>
      </c>
      <c r="I4" s="63"/>
      <c r="J4" s="58" t="s">
        <v>10</v>
      </c>
      <c r="K4" s="59">
        <v>2.0</v>
      </c>
      <c r="L4" s="55"/>
    </row>
    <row r="5">
      <c r="A5" s="60" t="s">
        <v>13</v>
      </c>
      <c r="B5" s="61">
        <f>'06.02.26'!H5</f>
        <v>3</v>
      </c>
      <c r="C5" s="63">
        <v>2.0</v>
      </c>
      <c r="D5" s="62">
        <f t="shared" si="1"/>
        <v>5</v>
      </c>
      <c r="E5" s="62">
        <f>IFERROR(VLOOKUP(A$5,J:K,2,FALSE),0)+IFERROR(VLOOKUP("PIQUEO PERUANISIMO",J:K,2,FALSE),0)</f>
        <v>4</v>
      </c>
      <c r="F5" s="64"/>
      <c r="G5" s="65"/>
      <c r="H5" s="62">
        <f t="shared" si="2"/>
        <v>1</v>
      </c>
      <c r="I5" s="63"/>
      <c r="J5" s="58" t="s">
        <v>12</v>
      </c>
      <c r="K5" s="59">
        <v>5.0</v>
      </c>
      <c r="L5" s="55"/>
    </row>
    <row r="6">
      <c r="A6" s="60" t="s">
        <v>16</v>
      </c>
      <c r="B6" s="61">
        <f>'06.02.26'!H6</f>
        <v>0</v>
      </c>
      <c r="C6" s="63">
        <v>11.0</v>
      </c>
      <c r="D6" s="62">
        <f t="shared" si="1"/>
        <v>11</v>
      </c>
      <c r="E6" s="62">
        <f>IFERROR(VLOOKUP("SANGRECITA C/YUCA",J:K,2,FALSE),"0")</f>
        <v>11</v>
      </c>
      <c r="F6" s="64"/>
      <c r="G6" s="65"/>
      <c r="H6" s="62">
        <f t="shared" si="2"/>
        <v>0</v>
      </c>
      <c r="I6" s="61"/>
      <c r="J6" s="58" t="s">
        <v>85</v>
      </c>
      <c r="K6" s="59">
        <v>3.0</v>
      </c>
      <c r="L6" s="55"/>
    </row>
    <row r="7">
      <c r="A7" s="60" t="s">
        <v>10</v>
      </c>
      <c r="B7" s="61">
        <f>'06.02.26'!H7</f>
        <v>4</v>
      </c>
      <c r="C7" s="63">
        <v>6.0</v>
      </c>
      <c r="D7" s="62">
        <f t="shared" si="1"/>
        <v>10</v>
      </c>
      <c r="E7" s="62">
        <f>IFERROR(VLOOKUP("HUMITA DOÑA FRESIA C/AJI DE GALLINA", J:K,2, FALSE)/2, 0) + IFERROR(VLOOKUP("AJI DE GALLINA",J:K,2, FALSE), 0)</f>
        <v>2.5</v>
      </c>
      <c r="F7" s="64"/>
      <c r="G7" s="64"/>
      <c r="H7" s="62">
        <f t="shared" si="2"/>
        <v>7.5</v>
      </c>
      <c r="I7" s="61"/>
      <c r="J7" s="58" t="s">
        <v>14</v>
      </c>
      <c r="K7" s="59">
        <v>1.0</v>
      </c>
      <c r="L7" s="55"/>
    </row>
    <row r="8">
      <c r="A8" s="60" t="s">
        <v>19</v>
      </c>
      <c r="B8" s="61">
        <f>'06.02.26'!H8</f>
        <v>4</v>
      </c>
      <c r="C8" s="63">
        <v>1.0</v>
      </c>
      <c r="D8" s="62">
        <f t="shared" si="1"/>
        <v>5</v>
      </c>
      <c r="E8" s="62">
        <f>IFERROR(VLOOKUP("MOLLEJITAS GUISADAS",J:K,2,FALSE),"0")+IFERROR(VLOOKUP("PIQUEO DOÑA FRESIA",J:K,2,FALSE),0)</f>
        <v>0</v>
      </c>
      <c r="F8" s="64"/>
      <c r="G8" s="64"/>
      <c r="H8" s="62">
        <f t="shared" si="2"/>
        <v>5</v>
      </c>
      <c r="I8" s="61"/>
      <c r="J8" s="58" t="s">
        <v>17</v>
      </c>
      <c r="K8" s="59">
        <v>2.0</v>
      </c>
      <c r="L8" s="55"/>
    </row>
    <row r="9">
      <c r="A9" s="60" t="s">
        <v>21</v>
      </c>
      <c r="B9" s="61">
        <f>'06.02.26'!H9</f>
        <v>8.5</v>
      </c>
      <c r="C9" s="61"/>
      <c r="D9" s="62">
        <f t="shared" si="1"/>
        <v>8.5</v>
      </c>
      <c r="E9" s="62">
        <f>IFERROR(VLOOKUP("1/2 PATITA EN FIAMBRE",J:K,2, FALSE)/2, 0) + IFERROR(VLOOKUP("PATITA EN FIAMBRE",J:K, 2, FALSE), 0)</f>
        <v>4.5</v>
      </c>
      <c r="F9" s="64"/>
      <c r="G9" s="64"/>
      <c r="H9" s="66">
        <f t="shared" si="2"/>
        <v>4</v>
      </c>
      <c r="I9" s="64"/>
      <c r="J9" s="58" t="s">
        <v>18</v>
      </c>
      <c r="K9" s="59">
        <v>3.0</v>
      </c>
      <c r="L9" s="55"/>
    </row>
    <row r="10">
      <c r="A10" s="60" t="s">
        <v>23</v>
      </c>
      <c r="B10" s="61">
        <f>'06.02.26'!H10</f>
        <v>0</v>
      </c>
      <c r="C10" s="61"/>
      <c r="D10" s="62">
        <f t="shared" si="1"/>
        <v>0</v>
      </c>
      <c r="E10" s="62">
        <f>IFERROR(VLOOKUP("CECINAS DE LOMO C/YUCA",J:K,2,FALSE),"0")+IFERROR(VLOOKUP("PIQUEO DOÑA FRESIA",J:K,2,FALSE)/2,0)</f>
        <v>0</v>
      </c>
      <c r="F10" s="64"/>
      <c r="G10" s="64"/>
      <c r="H10" s="62">
        <f t="shared" si="2"/>
        <v>0</v>
      </c>
      <c r="I10" s="61"/>
      <c r="J10" s="58" t="s">
        <v>20</v>
      </c>
      <c r="K10" s="59">
        <v>9.0</v>
      </c>
      <c r="L10" s="55"/>
    </row>
    <row r="11">
      <c r="A11" s="60" t="s">
        <v>25</v>
      </c>
      <c r="B11" s="61">
        <f>'06.02.26'!H11</f>
        <v>4</v>
      </c>
      <c r="C11" s="63"/>
      <c r="D11" s="62">
        <f t="shared" si="1"/>
        <v>4</v>
      </c>
      <c r="E11" s="66">
        <f>IFERROR(VLOOKUP("CARNE DE CERDO ADOBADA",J:K,2,FALSE),0)</f>
        <v>2</v>
      </c>
      <c r="F11" s="64"/>
      <c r="G11" s="64"/>
      <c r="H11" s="62">
        <f t="shared" si="2"/>
        <v>2</v>
      </c>
      <c r="I11" s="61"/>
      <c r="J11" s="58" t="s">
        <v>121</v>
      </c>
      <c r="K11" s="59">
        <v>1.0</v>
      </c>
      <c r="L11" s="55"/>
    </row>
    <row r="12">
      <c r="A12" s="60" t="s">
        <v>27</v>
      </c>
      <c r="B12" s="61">
        <f>'06.02.26'!H12</f>
        <v>0</v>
      </c>
      <c r="C12" s="61"/>
      <c r="D12" s="62">
        <f t="shared" si="1"/>
        <v>0</v>
      </c>
      <c r="E12" s="62">
        <f>IFERROR(VLOOKUP("SANCOCHADO 450g.",J:K,2,FALSE),0)</f>
        <v>0</v>
      </c>
      <c r="F12" s="64"/>
      <c r="G12" s="64"/>
      <c r="H12" s="62">
        <f t="shared" si="2"/>
        <v>0</v>
      </c>
      <c r="I12" s="61"/>
      <c r="J12" s="58" t="s">
        <v>22</v>
      </c>
      <c r="K12" s="59">
        <v>6.0</v>
      </c>
      <c r="L12" s="55"/>
    </row>
    <row r="13">
      <c r="A13" s="60" t="s">
        <v>29</v>
      </c>
      <c r="B13" s="61">
        <f>'06.02.26'!H13</f>
        <v>0</v>
      </c>
      <c r="C13" s="61"/>
      <c r="D13" s="67">
        <f t="shared" si="1"/>
        <v>0</v>
      </c>
      <c r="E13" s="62">
        <f t="shared" ref="E13:E14" si="3">IFERROR(VLOOKUP(A13,J:K,2,FALSE),0)</f>
        <v>0</v>
      </c>
      <c r="F13" s="68"/>
      <c r="G13" s="64"/>
      <c r="H13" s="62">
        <f t="shared" si="2"/>
        <v>0</v>
      </c>
      <c r="I13" s="61"/>
      <c r="J13" s="58" t="s">
        <v>24</v>
      </c>
      <c r="K13" s="59">
        <v>13.0</v>
      </c>
      <c r="L13" s="55"/>
    </row>
    <row r="14">
      <c r="A14" s="60" t="s">
        <v>31</v>
      </c>
      <c r="B14" s="61">
        <f>'06.02.26'!H14</f>
        <v>2</v>
      </c>
      <c r="C14" s="63">
        <v>2.0</v>
      </c>
      <c r="D14" s="67">
        <f t="shared" si="1"/>
        <v>4</v>
      </c>
      <c r="E14" s="62">
        <f t="shared" si="3"/>
        <v>1</v>
      </c>
      <c r="F14" s="68"/>
      <c r="G14" s="64"/>
      <c r="H14" s="62">
        <f t="shared" si="2"/>
        <v>3</v>
      </c>
      <c r="I14" s="61"/>
      <c r="J14" s="58" t="s">
        <v>26</v>
      </c>
      <c r="K14" s="59">
        <v>5.0</v>
      </c>
      <c r="L14" s="55"/>
    </row>
    <row r="15">
      <c r="A15" s="69" t="s">
        <v>33</v>
      </c>
      <c r="B15" s="70"/>
      <c r="C15" s="70"/>
      <c r="D15" s="70"/>
      <c r="E15" s="70"/>
      <c r="F15" s="70"/>
      <c r="G15" s="71"/>
      <c r="H15" s="71"/>
      <c r="I15" s="71"/>
      <c r="J15" s="58" t="s">
        <v>448</v>
      </c>
      <c r="K15" s="59">
        <v>3.0</v>
      </c>
      <c r="L15" s="55"/>
    </row>
    <row r="16">
      <c r="A16" s="60" t="s">
        <v>35</v>
      </c>
      <c r="B16" s="61">
        <f>'06.02.26'!H16</f>
        <v>15</v>
      </c>
      <c r="C16" s="63">
        <v>20.0</v>
      </c>
      <c r="D16" s="72">
        <f t="shared" ref="D16:D20" si="4">B16+C16</f>
        <v>35</v>
      </c>
      <c r="E16" s="72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10</v>
      </c>
      <c r="F16" s="68"/>
      <c r="G16" s="64"/>
      <c r="H16" s="62">
        <f t="shared" ref="H16:H20" si="5">D16-E16-F16-G16</f>
        <v>25</v>
      </c>
      <c r="I16" s="61"/>
      <c r="J16" s="58" t="s">
        <v>31</v>
      </c>
      <c r="K16" s="59">
        <v>1.0</v>
      </c>
      <c r="L16" s="55"/>
    </row>
    <row r="17">
      <c r="A17" s="60" t="s">
        <v>37</v>
      </c>
      <c r="B17" s="61">
        <f>'06.02.26'!H17</f>
        <v>6</v>
      </c>
      <c r="C17" s="63">
        <v>2.0</v>
      </c>
      <c r="D17" s="67">
        <f t="shared" si="4"/>
        <v>8</v>
      </c>
      <c r="E17" s="72">
        <f>IFERROR(VLOOKUP("AJIACO DE CUY(1/2 CUY) C/ARROZ",J:K,2,FALSE),"0")</f>
        <v>5</v>
      </c>
      <c r="F17" s="68"/>
      <c r="G17" s="64"/>
      <c r="H17" s="62">
        <f t="shared" si="5"/>
        <v>3</v>
      </c>
      <c r="I17" s="61"/>
      <c r="J17" s="58" t="s">
        <v>28</v>
      </c>
      <c r="K17" s="59">
        <v>2.0</v>
      </c>
      <c r="L17" s="55"/>
    </row>
    <row r="18">
      <c r="A18" s="60" t="s">
        <v>39</v>
      </c>
      <c r="B18" s="61">
        <f>'06.02.26'!H18</f>
        <v>7</v>
      </c>
      <c r="C18" s="61"/>
      <c r="D18" s="67">
        <f t="shared" si="4"/>
        <v>7</v>
      </c>
      <c r="E18" s="72">
        <f>IFERROR(VLOOKUP("ALBONDIGA CON ARROZ",J:K,2,FALSE),"0")</f>
        <v>3</v>
      </c>
      <c r="F18" s="68"/>
      <c r="G18" s="64"/>
      <c r="H18" s="62">
        <f t="shared" si="5"/>
        <v>4</v>
      </c>
      <c r="I18" s="61"/>
      <c r="J18" s="58" t="s">
        <v>277</v>
      </c>
      <c r="K18" s="59">
        <v>1.0</v>
      </c>
      <c r="L18" s="55"/>
    </row>
    <row r="19">
      <c r="A19" s="60" t="s">
        <v>41</v>
      </c>
      <c r="B19" s="61">
        <f>'06.02.26'!H19</f>
        <v>0</v>
      </c>
      <c r="C19" s="63">
        <v>15.0</v>
      </c>
      <c r="D19" s="67">
        <f t="shared" si="4"/>
        <v>15</v>
      </c>
      <c r="E19" s="72">
        <f>IFERROR(VLOOKUP("ARROZ C/PATO DESHUESADO", J:K, 2, FALSE)*2, 0)+IFERROR(VLOOKUP("ARROZ C/PATO",J:K,2,FALSE),"0")</f>
        <v>8</v>
      </c>
      <c r="F19" s="68"/>
      <c r="G19" s="65">
        <v>7.0</v>
      </c>
      <c r="H19" s="62">
        <f t="shared" si="5"/>
        <v>0</v>
      </c>
      <c r="I19" s="63" t="s">
        <v>296</v>
      </c>
      <c r="J19" s="58" t="s">
        <v>108</v>
      </c>
      <c r="K19" s="59">
        <v>2.0</v>
      </c>
      <c r="L19" s="55"/>
    </row>
    <row r="20">
      <c r="A20" s="60" t="s">
        <v>43</v>
      </c>
      <c r="B20" s="61">
        <f>'06.02.26'!H20</f>
        <v>46</v>
      </c>
      <c r="C20" s="63">
        <v>40.0</v>
      </c>
      <c r="D20" s="67">
        <f t="shared" si="4"/>
        <v>86</v>
      </c>
      <c r="E20" s="73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68"/>
      <c r="G20" s="65">
        <v>15.0</v>
      </c>
      <c r="H20" s="62">
        <f t="shared" si="5"/>
        <v>48</v>
      </c>
      <c r="I20" s="63" t="s">
        <v>514</v>
      </c>
      <c r="J20" s="58" t="s">
        <v>137</v>
      </c>
      <c r="K20" s="59">
        <v>1.0</v>
      </c>
      <c r="L20" s="55"/>
    </row>
    <row r="21">
      <c r="A21" s="60" t="s">
        <v>26</v>
      </c>
      <c r="B21" s="61" t="str">
        <f>'06.02.26'!H21</f>
        <v/>
      </c>
      <c r="C21" s="61"/>
      <c r="D21" s="74"/>
      <c r="E21" s="68"/>
      <c r="F21" s="68"/>
      <c r="G21" s="64"/>
      <c r="H21" s="61"/>
      <c r="I21" s="61"/>
      <c r="J21" s="58" t="s">
        <v>111</v>
      </c>
      <c r="K21" s="59">
        <v>1.0</v>
      </c>
      <c r="L21" s="55"/>
    </row>
    <row r="22">
      <c r="A22" s="60" t="s">
        <v>46</v>
      </c>
      <c r="B22" s="61">
        <f>'06.02.26'!H22</f>
        <v>18</v>
      </c>
      <c r="C22" s="63">
        <v>15.0</v>
      </c>
      <c r="D22" s="67">
        <f t="shared" ref="D22:D24" si="6">B22+C22</f>
        <v>33</v>
      </c>
      <c r="E22" s="72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68"/>
      <c r="G22" s="65">
        <v>10.0</v>
      </c>
      <c r="H22" s="62">
        <f t="shared" ref="H22:H24" si="7">D22-E22-F22-G22</f>
        <v>8</v>
      </c>
      <c r="I22" s="63" t="s">
        <v>283</v>
      </c>
      <c r="J22" s="58" t="s">
        <v>87</v>
      </c>
      <c r="K22" s="59">
        <v>2.0</v>
      </c>
      <c r="L22" s="55"/>
    </row>
    <row r="23">
      <c r="A23" s="60" t="s">
        <v>49</v>
      </c>
      <c r="B23" s="61">
        <f>'06.02.26'!H23</f>
        <v>5</v>
      </c>
      <c r="C23" s="63">
        <v>4.0</v>
      </c>
      <c r="D23" s="67">
        <f t="shared" si="6"/>
        <v>9</v>
      </c>
      <c r="E23" s="72">
        <f>IFERROR(VLOOKUP("PEPIAN DE PAVO",J:K,2,FALSE),"0")+IFERROR(VLOOKUP("PRESA DE PAVA",J:K,2,FALSE),0)+IFERROR(VLOOKUP("SANDWICH DE PAVO",J:K,2,FALSE),0)</f>
        <v>6</v>
      </c>
      <c r="F23" s="68"/>
      <c r="G23" s="64"/>
      <c r="H23" s="62">
        <f t="shared" si="7"/>
        <v>3</v>
      </c>
      <c r="I23" s="61"/>
      <c r="J23" s="58" t="s">
        <v>32</v>
      </c>
      <c r="K23" s="59">
        <v>2.0</v>
      </c>
      <c r="L23" s="55"/>
    </row>
    <row r="24">
      <c r="A24" s="60" t="s">
        <v>51</v>
      </c>
      <c r="B24" s="61">
        <f>'06.02.26'!H24</f>
        <v>6</v>
      </c>
      <c r="C24" s="61"/>
      <c r="D24" s="67">
        <f t="shared" si="6"/>
        <v>6</v>
      </c>
      <c r="E24" s="75">
        <v>0.0</v>
      </c>
      <c r="F24" s="68"/>
      <c r="G24" s="65">
        <v>4.0</v>
      </c>
      <c r="H24" s="62">
        <f t="shared" si="7"/>
        <v>2</v>
      </c>
      <c r="I24" s="63" t="s">
        <v>515</v>
      </c>
      <c r="J24" s="58" t="s">
        <v>187</v>
      </c>
      <c r="K24" s="59">
        <v>3.0</v>
      </c>
      <c r="L24" s="55"/>
    </row>
    <row r="25">
      <c r="A25" s="69" t="s">
        <v>53</v>
      </c>
      <c r="B25" s="70"/>
      <c r="C25" s="70"/>
      <c r="D25" s="70"/>
      <c r="E25" s="70"/>
      <c r="F25" s="70"/>
      <c r="G25" s="71"/>
      <c r="H25" s="71"/>
      <c r="I25" s="71"/>
      <c r="J25" s="58" t="s">
        <v>142</v>
      </c>
      <c r="K25" s="59">
        <v>2.0</v>
      </c>
      <c r="L25" s="55"/>
    </row>
    <row r="26">
      <c r="A26" s="60" t="s">
        <v>55</v>
      </c>
      <c r="B26" s="61">
        <f>'06.02.26'!H26</f>
        <v>9</v>
      </c>
      <c r="C26" s="63">
        <v>5.0</v>
      </c>
      <c r="D26" s="67">
        <f t="shared" ref="D26:D30" si="8">B26+C26</f>
        <v>14</v>
      </c>
      <c r="E26" s="72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8.5</v>
      </c>
      <c r="F26" s="64"/>
      <c r="G26" s="64"/>
      <c r="H26" s="62">
        <f t="shared" ref="H26:H42" si="9">D26-E26-F26-G26</f>
        <v>5.5</v>
      </c>
      <c r="I26" s="61"/>
      <c r="J26" s="58" t="s">
        <v>118</v>
      </c>
      <c r="K26" s="59">
        <v>1.0</v>
      </c>
      <c r="L26" s="55"/>
    </row>
    <row r="27">
      <c r="A27" s="60" t="s">
        <v>57</v>
      </c>
      <c r="B27" s="61">
        <f>'06.02.26'!H27</f>
        <v>4</v>
      </c>
      <c r="C27" s="63">
        <v>5.0</v>
      </c>
      <c r="D27" s="67">
        <f t="shared" si="8"/>
        <v>9</v>
      </c>
      <c r="E27" s="72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64"/>
      <c r="G27" s="65"/>
      <c r="H27" s="66">
        <f t="shared" si="9"/>
        <v>5</v>
      </c>
      <c r="I27" s="64"/>
      <c r="J27" s="58" t="s">
        <v>144</v>
      </c>
      <c r="K27" s="59">
        <v>1.0</v>
      </c>
      <c r="L27" s="55"/>
    </row>
    <row r="28">
      <c r="A28" s="60" t="s">
        <v>58</v>
      </c>
      <c r="B28" s="63">
        <v>0.0</v>
      </c>
      <c r="C28" s="63">
        <v>10.0</v>
      </c>
      <c r="D28" s="67">
        <f t="shared" si="8"/>
        <v>10</v>
      </c>
      <c r="E28" s="72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64"/>
      <c r="G28" s="65"/>
      <c r="H28" s="66">
        <f t="shared" si="9"/>
        <v>6</v>
      </c>
      <c r="I28" s="65"/>
      <c r="J28" s="58" t="s">
        <v>180</v>
      </c>
      <c r="K28" s="59">
        <v>1.0</v>
      </c>
      <c r="L28" s="55"/>
    </row>
    <row r="29">
      <c r="A29" s="60" t="s">
        <v>60</v>
      </c>
      <c r="B29" s="61">
        <f>'06.02.26'!H29</f>
        <v>7</v>
      </c>
      <c r="C29" s="63">
        <v>10.0</v>
      </c>
      <c r="D29" s="67">
        <f t="shared" si="8"/>
        <v>17</v>
      </c>
      <c r="E29" s="72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10</v>
      </c>
      <c r="F29" s="64"/>
      <c r="G29" s="64"/>
      <c r="H29" s="62">
        <f t="shared" si="9"/>
        <v>7</v>
      </c>
      <c r="I29" s="61"/>
      <c r="J29" s="58" t="s">
        <v>34</v>
      </c>
      <c r="K29" s="59">
        <v>4.0</v>
      </c>
      <c r="L29" s="55"/>
    </row>
    <row r="30">
      <c r="A30" s="60" t="s">
        <v>62</v>
      </c>
      <c r="B30" s="61">
        <f>'06.02.26'!H30</f>
        <v>0</v>
      </c>
      <c r="C30" s="63">
        <v>1.0</v>
      </c>
      <c r="D30" s="67">
        <f t="shared" si="8"/>
        <v>1</v>
      </c>
      <c r="E30" s="72">
        <f>IFERROR(VLOOKUP("CHICHARRON DE POLLO C/ PAPAS FRITAS",J:K,2,FALSE),0)+IFERROR(VLOOKUP("1/2 PORC. CHICHARRON DE POLLO",J:K,2,FALSE),0)</f>
        <v>1</v>
      </c>
      <c r="F30" s="64"/>
      <c r="G30" s="64"/>
      <c r="H30" s="62">
        <f t="shared" si="9"/>
        <v>0</v>
      </c>
      <c r="I30" s="61"/>
      <c r="J30" s="58" t="s">
        <v>91</v>
      </c>
      <c r="K30" s="59">
        <v>2.0</v>
      </c>
      <c r="L30" s="55"/>
    </row>
    <row r="31">
      <c r="A31" s="76" t="s">
        <v>64</v>
      </c>
      <c r="B31" s="77"/>
      <c r="C31" s="77"/>
      <c r="D31" s="77"/>
      <c r="E31" s="70"/>
      <c r="F31" s="71"/>
      <c r="G31" s="71"/>
      <c r="H31" s="78">
        <f t="shared" si="9"/>
        <v>0</v>
      </c>
      <c r="I31" s="71"/>
      <c r="J31" s="58" t="s">
        <v>190</v>
      </c>
      <c r="K31" s="59">
        <v>1.0</v>
      </c>
      <c r="L31" s="55"/>
    </row>
    <row r="32">
      <c r="A32" s="60" t="s">
        <v>66</v>
      </c>
      <c r="B32" s="61">
        <f>'06.02.26'!H32</f>
        <v>23</v>
      </c>
      <c r="C32" s="63">
        <v>10.0</v>
      </c>
      <c r="D32" s="67">
        <f t="shared" ref="D32:D42" si="10">B32+C32</f>
        <v>33</v>
      </c>
      <c r="E32" s="72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64"/>
      <c r="G32" s="64"/>
      <c r="H32" s="62">
        <f t="shared" si="9"/>
        <v>23</v>
      </c>
      <c r="I32" s="61"/>
      <c r="J32" s="58" t="s">
        <v>36</v>
      </c>
      <c r="K32" s="59">
        <v>1.0</v>
      </c>
      <c r="L32" s="55"/>
    </row>
    <row r="33">
      <c r="A33" s="60" t="s">
        <v>68</v>
      </c>
      <c r="B33" s="61">
        <f>'06.02.26'!H33</f>
        <v>5</v>
      </c>
      <c r="C33" s="61"/>
      <c r="D33" s="67">
        <f t="shared" si="10"/>
        <v>5</v>
      </c>
      <c r="E33" s="72">
        <f>IFERROR(VLOOKUP("CORVINA SUDADA",J:K,2,FALSE),0)+IFERROR(VLOOKUP("CHUPE DE CORVINA",J:K,2,FALSE),0)</f>
        <v>2</v>
      </c>
      <c r="F33" s="64"/>
      <c r="G33" s="64"/>
      <c r="H33" s="62">
        <f t="shared" si="9"/>
        <v>3</v>
      </c>
      <c r="I33" s="61"/>
      <c r="J33" s="58" t="s">
        <v>107</v>
      </c>
      <c r="K33" s="59">
        <v>2.0</v>
      </c>
      <c r="L33" s="55"/>
    </row>
    <row r="34">
      <c r="A34" s="79" t="s">
        <v>483</v>
      </c>
      <c r="B34" s="61">
        <f>'06.02.26'!H34</f>
        <v>0</v>
      </c>
      <c r="C34" s="61"/>
      <c r="D34" s="67">
        <f t="shared" si="10"/>
        <v>0</v>
      </c>
      <c r="E34" s="72">
        <f>IFERROR(VLOOKUP("PULPO AL OLIVO 200G",J:K,2,FALSE),0)+IFERROR(VLOOKUP("CEVICHE DE PULPO",J:K,2,FALSE),0)</f>
        <v>0</v>
      </c>
      <c r="F34" s="64"/>
      <c r="G34" s="64"/>
      <c r="H34" s="62">
        <f t="shared" si="9"/>
        <v>0</v>
      </c>
      <c r="I34" s="61"/>
      <c r="J34" s="58" t="s">
        <v>113</v>
      </c>
      <c r="K34" s="59">
        <v>1.0</v>
      </c>
      <c r="L34" s="55"/>
    </row>
    <row r="35">
      <c r="A35" s="79" t="s">
        <v>484</v>
      </c>
      <c r="B35" s="61">
        <f>'06.02.26'!H35</f>
        <v>0</v>
      </c>
      <c r="C35" s="61"/>
      <c r="D35" s="67">
        <f t="shared" si="10"/>
        <v>0</v>
      </c>
      <c r="E35" s="72">
        <f>IFERROR(VLOOKUP("PULPO ANTICUCHERO 250G",J:K,2,FALSE),0)</f>
        <v>0</v>
      </c>
      <c r="F35" s="64"/>
      <c r="G35" s="64"/>
      <c r="H35" s="62">
        <f t="shared" si="9"/>
        <v>0</v>
      </c>
      <c r="I35" s="61"/>
      <c r="J35" s="58" t="s">
        <v>126</v>
      </c>
      <c r="K35" s="59">
        <v>2.0</v>
      </c>
      <c r="L35" s="55"/>
    </row>
    <row r="36">
      <c r="A36" s="79" t="s">
        <v>485</v>
      </c>
      <c r="B36" s="61">
        <f>'06.02.26'!H36</f>
        <v>0</v>
      </c>
      <c r="C36" s="61"/>
      <c r="D36" s="67">
        <f t="shared" si="10"/>
        <v>0</v>
      </c>
      <c r="E36" s="72">
        <f>IFERROR(VLOOKUP("CAUSA DE PULPO AL OLIVO",J:K,2,FALSE),0)+IFERROR(VLOOKUP("TRES CAUSAS UNA PARRILLA",J:K,2,FALSE)/2,0)</f>
        <v>0</v>
      </c>
      <c r="F36" s="64"/>
      <c r="G36" s="80"/>
      <c r="H36" s="62">
        <f t="shared" si="9"/>
        <v>0</v>
      </c>
      <c r="I36" s="61"/>
      <c r="J36" s="58" t="s">
        <v>217</v>
      </c>
      <c r="K36" s="59">
        <v>1.0</v>
      </c>
      <c r="L36" s="55"/>
    </row>
    <row r="37">
      <c r="A37" s="60" t="s">
        <v>72</v>
      </c>
      <c r="B37" s="61">
        <f>'06.02.26'!H37</f>
        <v>0</v>
      </c>
      <c r="C37" s="61"/>
      <c r="D37" s="67">
        <f t="shared" si="10"/>
        <v>0</v>
      </c>
      <c r="E37" s="72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64"/>
      <c r="G37" s="64"/>
      <c r="H37" s="62">
        <f t="shared" si="9"/>
        <v>0</v>
      </c>
      <c r="I37" s="61"/>
      <c r="J37" s="58" t="s">
        <v>219</v>
      </c>
      <c r="K37" s="59">
        <v>1.0</v>
      </c>
      <c r="L37" s="55"/>
    </row>
    <row r="38">
      <c r="A38" s="79" t="s">
        <v>486</v>
      </c>
      <c r="B38" s="61">
        <f>'06.02.26'!H38</f>
        <v>8</v>
      </c>
      <c r="C38" s="61"/>
      <c r="D38" s="67">
        <f t="shared" si="10"/>
        <v>8</v>
      </c>
      <c r="E38" s="72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81"/>
      <c r="G38" s="64"/>
      <c r="H38" s="62">
        <f t="shared" si="9"/>
        <v>7</v>
      </c>
      <c r="I38" s="61"/>
      <c r="J38" s="58" t="s">
        <v>40</v>
      </c>
      <c r="K38" s="59">
        <v>2.0</v>
      </c>
      <c r="L38" s="55"/>
    </row>
    <row r="39">
      <c r="A39" s="79" t="s">
        <v>487</v>
      </c>
      <c r="B39" s="61">
        <f>'06.02.26'!H39</f>
        <v>8</v>
      </c>
      <c r="C39" s="61"/>
      <c r="D39" s="67">
        <f t="shared" si="10"/>
        <v>8</v>
      </c>
      <c r="E39" s="72">
        <f>IFERROR(VLOOKUP("CEVICHE MIXTO DE MARISCOS",J:K,2,FALSE),0)</f>
        <v>3</v>
      </c>
      <c r="F39" s="68"/>
      <c r="G39" s="68"/>
      <c r="H39" s="62">
        <f t="shared" si="9"/>
        <v>5</v>
      </c>
      <c r="I39" s="61"/>
      <c r="J39" s="58" t="s">
        <v>45</v>
      </c>
      <c r="K39" s="59">
        <v>1.0</v>
      </c>
      <c r="L39" s="55"/>
    </row>
    <row r="40">
      <c r="A40" s="60" t="s">
        <v>76</v>
      </c>
      <c r="B40" s="61">
        <f>'06.02.26'!H40</f>
        <v>11</v>
      </c>
      <c r="C40" s="61"/>
      <c r="D40" s="67">
        <f t="shared" si="10"/>
        <v>11</v>
      </c>
      <c r="E40" s="73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40" s="68"/>
      <c r="G40" s="68"/>
      <c r="H40" s="62">
        <f t="shared" si="9"/>
        <v>8.5</v>
      </c>
      <c r="I40" s="61"/>
      <c r="J40" s="58" t="s">
        <v>100</v>
      </c>
      <c r="K40" s="59">
        <v>1.0</v>
      </c>
      <c r="L40" s="55"/>
    </row>
    <row r="41">
      <c r="A41" s="79" t="s">
        <v>488</v>
      </c>
      <c r="B41" s="61">
        <f>'06.02.26'!H41</f>
        <v>1.5</v>
      </c>
      <c r="C41" s="63">
        <v>8.0</v>
      </c>
      <c r="D41" s="67">
        <f t="shared" si="10"/>
        <v>9.5</v>
      </c>
      <c r="E41" s="72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68"/>
      <c r="G41" s="68"/>
      <c r="H41" s="62">
        <f t="shared" si="9"/>
        <v>9.5</v>
      </c>
      <c r="I41" s="61"/>
      <c r="J41" s="58" t="s">
        <v>101</v>
      </c>
      <c r="K41" s="59">
        <v>1.0</v>
      </c>
      <c r="L41" s="55"/>
    </row>
    <row r="42">
      <c r="A42" s="82" t="s">
        <v>489</v>
      </c>
      <c r="B42" s="61">
        <f>'06.02.26'!H42</f>
        <v>4</v>
      </c>
      <c r="C42" s="63">
        <v>7.0</v>
      </c>
      <c r="D42" s="67">
        <f t="shared" si="10"/>
        <v>11</v>
      </c>
      <c r="E42" s="72">
        <f>IFERROR(VLOOKUP("CAUSA DE LANGOSTINOS",J:K,2,FALSE),0)+IFERROR(VLOOKUP("TRÍO DE CAUSAS",J:K,2,FALSE),0)+IFERROR(VLOOKUP("TRES CAUSAS UNA PARRILLA",J:K,2,FALSE),0)</f>
        <v>1</v>
      </c>
      <c r="F42" s="68"/>
      <c r="G42" s="68"/>
      <c r="H42" s="62">
        <f t="shared" si="9"/>
        <v>10</v>
      </c>
      <c r="I42" s="61"/>
      <c r="J42" s="58" t="s">
        <v>52</v>
      </c>
      <c r="K42" s="59">
        <v>1.0</v>
      </c>
      <c r="L42" s="55"/>
    </row>
    <row r="43">
      <c r="A43" s="76"/>
      <c r="B43" s="70"/>
      <c r="C43" s="70"/>
      <c r="D43" s="77"/>
      <c r="E43" s="70"/>
      <c r="F43" s="71"/>
      <c r="G43" s="71"/>
      <c r="H43" s="78"/>
      <c r="I43" s="71"/>
      <c r="J43" s="58" t="s">
        <v>202</v>
      </c>
      <c r="K43" s="59">
        <v>1.0</v>
      </c>
      <c r="L43" s="55"/>
    </row>
    <row r="44">
      <c r="A44" s="60"/>
      <c r="B44" s="61" t="str">
        <f>'06.02.26'!H44</f>
        <v/>
      </c>
      <c r="C44" s="83"/>
      <c r="D44" s="67"/>
      <c r="E44" s="72"/>
      <c r="F44" s="64"/>
      <c r="G44" s="64"/>
      <c r="H44" s="62"/>
      <c r="I44" s="61"/>
      <c r="J44" s="58" t="s">
        <v>54</v>
      </c>
      <c r="K44" s="59">
        <v>4.0</v>
      </c>
      <c r="L44" s="55"/>
    </row>
    <row r="45">
      <c r="A45" s="60"/>
      <c r="B45" s="61" t="str">
        <f>'06.02.26'!H45</f>
        <v/>
      </c>
      <c r="C45" s="83"/>
      <c r="D45" s="67"/>
      <c r="E45" s="72"/>
      <c r="F45" s="84"/>
      <c r="G45" s="80"/>
      <c r="H45" s="62"/>
      <c r="I45" s="61"/>
      <c r="J45" s="58" t="s">
        <v>81</v>
      </c>
      <c r="K45" s="59">
        <v>2.0</v>
      </c>
      <c r="L45" s="55"/>
    </row>
    <row r="46">
      <c r="A46" s="60"/>
      <c r="B46" s="61" t="str">
        <f>'06.02.26'!H46</f>
        <v/>
      </c>
      <c r="C46" s="83"/>
      <c r="D46" s="67"/>
      <c r="E46" s="72"/>
      <c r="F46" s="81"/>
      <c r="G46" s="64"/>
      <c r="H46" s="62"/>
      <c r="I46" s="61"/>
      <c r="J46" s="58" t="s">
        <v>179</v>
      </c>
      <c r="K46" s="59">
        <v>1.0</v>
      </c>
      <c r="L46" s="55"/>
    </row>
    <row r="47">
      <c r="A47" s="60"/>
      <c r="B47" s="61" t="str">
        <f>'06.02.26'!H47</f>
        <v/>
      </c>
      <c r="C47" s="83"/>
      <c r="D47" s="67"/>
      <c r="E47" s="72"/>
      <c r="F47" s="68"/>
      <c r="G47" s="68"/>
      <c r="H47" s="62"/>
      <c r="I47" s="61"/>
      <c r="J47" s="58" t="s">
        <v>44</v>
      </c>
      <c r="K47" s="59">
        <v>2.0</v>
      </c>
      <c r="L47" s="55"/>
    </row>
    <row r="48">
      <c r="A48" s="60"/>
      <c r="B48" s="61" t="str">
        <f>'06.02.26'!H48</f>
        <v/>
      </c>
      <c r="C48" s="83"/>
      <c r="D48" s="67"/>
      <c r="E48" s="72"/>
      <c r="F48" s="68"/>
      <c r="G48" s="68"/>
      <c r="H48" s="62"/>
      <c r="I48" s="61"/>
      <c r="J48" s="58" t="s">
        <v>133</v>
      </c>
      <c r="K48" s="59">
        <v>7.0</v>
      </c>
      <c r="L48" s="55"/>
    </row>
    <row r="49">
      <c r="A49" s="85"/>
      <c r="B49" s="61" t="str">
        <f>'06.02.26'!H49</f>
        <v/>
      </c>
      <c r="C49" s="83"/>
      <c r="D49" s="67"/>
      <c r="E49" s="72"/>
      <c r="F49" s="68"/>
      <c r="G49" s="68"/>
      <c r="H49" s="62"/>
      <c r="I49" s="61"/>
      <c r="J49" s="58" t="s">
        <v>13</v>
      </c>
      <c r="K49" s="59">
        <v>4.0</v>
      </c>
      <c r="L49" s="55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8" t="s">
        <v>59</v>
      </c>
      <c r="K50" s="59">
        <v>4.0</v>
      </c>
      <c r="L50" s="55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8" t="s">
        <v>61</v>
      </c>
      <c r="K51" s="59">
        <v>1.0</v>
      </c>
      <c r="L51" s="55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8" t="s">
        <v>63</v>
      </c>
      <c r="K52" s="59">
        <v>6.0</v>
      </c>
      <c r="L52" s="55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8" t="s">
        <v>65</v>
      </c>
      <c r="K53" s="59">
        <v>6.0</v>
      </c>
      <c r="L53" s="55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8" t="s">
        <v>67</v>
      </c>
      <c r="K54" s="59">
        <v>2.0</v>
      </c>
      <c r="L54" s="55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8" t="s">
        <v>135</v>
      </c>
      <c r="K55" s="59">
        <v>1.0</v>
      </c>
      <c r="L55" s="55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8" t="s">
        <v>161</v>
      </c>
      <c r="K56" s="59">
        <v>1.0</v>
      </c>
      <c r="L56" s="55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8" t="s">
        <v>73</v>
      </c>
      <c r="K57" s="59">
        <v>11.0</v>
      </c>
      <c r="L57" s="55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8" t="s">
        <v>104</v>
      </c>
      <c r="K58" s="59">
        <v>1.0</v>
      </c>
      <c r="L58" s="55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8" t="s">
        <v>490</v>
      </c>
      <c r="K59" s="59">
        <v>2.0</v>
      </c>
      <c r="L59" s="55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8" t="s">
        <v>79</v>
      </c>
      <c r="K60" s="59">
        <v>1.0</v>
      </c>
      <c r="L60" s="55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8" t="s">
        <v>48</v>
      </c>
      <c r="K61" s="59">
        <v>1.0</v>
      </c>
      <c r="L61" s="55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8" t="s">
        <v>169</v>
      </c>
      <c r="K62" s="59">
        <v>1.0</v>
      </c>
      <c r="L62" s="55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8" t="s">
        <v>117</v>
      </c>
      <c r="K63" s="59">
        <v>1.0</v>
      </c>
      <c r="L63" s="55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5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5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5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5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5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5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5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5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5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</row>
    <row r="992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</row>
    <row r="993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</row>
    <row r="994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</row>
    <row r="995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</row>
    <row r="996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</row>
    <row r="997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</row>
    <row r="998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</row>
    <row r="999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</row>
    <row r="1000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</row>
  </sheetData>
  <mergeCells count="1">
    <mergeCell ref="A1:I1"/>
  </mergeCells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7.75"/>
  </cols>
  <sheetData>
    <row r="1">
      <c r="A1" s="1" t="s">
        <v>516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46061.0</v>
      </c>
    </row>
    <row r="3">
      <c r="A3" s="6" t="s">
        <v>9</v>
      </c>
      <c r="B3" s="7">
        <f>'07.02.26'!H3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'07.02.26'!H4</f>
        <v>11</v>
      </c>
      <c r="C4" s="7"/>
      <c r="D4" s="8">
        <f t="shared" si="1"/>
        <v>11</v>
      </c>
      <c r="E4" s="8">
        <f>IFERROR(VLOOKUP("HUMITA DOÑA FRESIA C/AJI DE GALLINA",J:K,2,FALSE),"0")</f>
        <v>3</v>
      </c>
      <c r="F4" s="12"/>
      <c r="G4" s="24"/>
      <c r="H4" s="8">
        <f t="shared" si="2"/>
        <v>8</v>
      </c>
      <c r="I4" s="11"/>
      <c r="J4" s="9" t="s">
        <v>120</v>
      </c>
      <c r="K4" s="10">
        <v>2.0</v>
      </c>
    </row>
    <row r="5">
      <c r="A5" s="6" t="s">
        <v>13</v>
      </c>
      <c r="B5" s="7">
        <f>'07.02.26'!H5</f>
        <v>1</v>
      </c>
      <c r="C5" s="7"/>
      <c r="D5" s="8">
        <f t="shared" si="1"/>
        <v>1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0</v>
      </c>
      <c r="I5" s="11"/>
      <c r="J5" s="9" t="s">
        <v>10</v>
      </c>
      <c r="K5" s="10">
        <v>9.0</v>
      </c>
    </row>
    <row r="6">
      <c r="A6" s="6" t="s">
        <v>16</v>
      </c>
      <c r="B6" s="7">
        <f>'07.02.26'!H6</f>
        <v>0</v>
      </c>
      <c r="C6" s="11">
        <v>15.0</v>
      </c>
      <c r="D6" s="8">
        <f t="shared" si="1"/>
        <v>15</v>
      </c>
      <c r="E6" s="8">
        <f>IFERROR(VLOOKUP("SANGRECITA C/YUCA",J:K,2,FALSE),"0")</f>
        <v>14</v>
      </c>
      <c r="F6" s="12"/>
      <c r="G6" s="24"/>
      <c r="H6" s="8">
        <f t="shared" si="2"/>
        <v>1</v>
      </c>
      <c r="I6" s="7"/>
      <c r="J6" s="9" t="s">
        <v>12</v>
      </c>
      <c r="K6" s="10">
        <v>11.0</v>
      </c>
    </row>
    <row r="7">
      <c r="A7" s="6" t="s">
        <v>10</v>
      </c>
      <c r="B7" s="7">
        <f>'07.02.26'!H7</f>
        <v>7.5</v>
      </c>
      <c r="C7" s="11">
        <v>10.0</v>
      </c>
      <c r="D7" s="8">
        <f t="shared" si="1"/>
        <v>17.5</v>
      </c>
      <c r="E7" s="8">
        <f>IFERROR(VLOOKUP("HUMITA DOÑA FRESIA C/AJI DE GALLINA", J:K,2, FALSE)/2, 0) + IFERROR(VLOOKUP("AJI DE GALLINA",J:K,2, FALSE), 0)</f>
        <v>10.5</v>
      </c>
      <c r="F7" s="12"/>
      <c r="G7" s="12"/>
      <c r="H7" s="8">
        <f t="shared" si="2"/>
        <v>7</v>
      </c>
      <c r="I7" s="7"/>
      <c r="J7" s="9" t="s">
        <v>85</v>
      </c>
      <c r="K7" s="10">
        <v>7.0</v>
      </c>
    </row>
    <row r="8">
      <c r="A8" s="6" t="s">
        <v>19</v>
      </c>
      <c r="B8" s="7">
        <f>'07.02.26'!H8</f>
        <v>5</v>
      </c>
      <c r="C8" s="7"/>
      <c r="D8" s="8">
        <f t="shared" si="1"/>
        <v>5</v>
      </c>
      <c r="E8" s="8">
        <f>IFERROR(VLOOKUP("MOLLEJITAS GUISADAS",J:K,2,FALSE),"0")+IFERROR(VLOOKUP("PIQUEO DOÑA FRESIA",J:K,2,FALSE),0)</f>
        <v>3</v>
      </c>
      <c r="F8" s="12"/>
      <c r="G8" s="24">
        <v>1.0</v>
      </c>
      <c r="H8" s="8">
        <f t="shared" si="2"/>
        <v>1</v>
      </c>
      <c r="I8" s="11" t="s">
        <v>283</v>
      </c>
      <c r="J8" s="9" t="s">
        <v>14</v>
      </c>
      <c r="K8" s="10">
        <v>8.0</v>
      </c>
    </row>
    <row r="9">
      <c r="A9" s="6" t="s">
        <v>21</v>
      </c>
      <c r="B9" s="7">
        <f>'07.02.26'!H9</f>
        <v>4</v>
      </c>
      <c r="C9" s="11">
        <v>12.0</v>
      </c>
      <c r="D9" s="8">
        <f t="shared" si="1"/>
        <v>16</v>
      </c>
      <c r="E9" s="8">
        <f>IFERROR(VLOOKUP("1/2 PATITA EN FIAMBRE",J:K,2, FALSE)/2, 0) + IFERROR(VLOOKUP("PATITA EN FIAMBRE",J:K, 2, FALSE), 0)</f>
        <v>6</v>
      </c>
      <c r="F9" s="12"/>
      <c r="G9" s="12"/>
      <c r="H9" s="18">
        <f t="shared" si="2"/>
        <v>10</v>
      </c>
      <c r="I9" s="12"/>
      <c r="J9" s="9" t="s">
        <v>17</v>
      </c>
      <c r="K9" s="10">
        <v>9.0</v>
      </c>
    </row>
    <row r="10">
      <c r="A10" s="6" t="s">
        <v>23</v>
      </c>
      <c r="B10" s="7">
        <f>'07.02.26'!H10</f>
        <v>0</v>
      </c>
      <c r="C10" s="11">
        <v>5.0</v>
      </c>
      <c r="D10" s="8">
        <f t="shared" si="1"/>
        <v>5</v>
      </c>
      <c r="E10" s="8">
        <f>IFERROR(VLOOKUP("CECINAS DE LOMO C/YUCA",J:K,2,FALSE),"0")+IFERROR(VLOOKUP("PIQUEO DOÑA FRESIA",J:K,2,FALSE)/2,0)</f>
        <v>3</v>
      </c>
      <c r="F10" s="12"/>
      <c r="G10" s="12"/>
      <c r="H10" s="8">
        <f t="shared" si="2"/>
        <v>2</v>
      </c>
      <c r="I10" s="7"/>
      <c r="J10" s="9" t="s">
        <v>18</v>
      </c>
      <c r="K10" s="10">
        <v>2.0</v>
      </c>
    </row>
    <row r="11">
      <c r="A11" s="6" t="s">
        <v>25</v>
      </c>
      <c r="B11" s="7">
        <f>'07.02.26'!H11</f>
        <v>2</v>
      </c>
      <c r="C11" s="11">
        <v>10.0</v>
      </c>
      <c r="D11" s="8">
        <f t="shared" si="1"/>
        <v>12</v>
      </c>
      <c r="E11" s="18">
        <f>IFERROR(VLOOKUP("CARNE DE CERDO ADOBADA",J:K,2,FALSE),0)</f>
        <v>3</v>
      </c>
      <c r="F11" s="12"/>
      <c r="G11" s="12"/>
      <c r="H11" s="8">
        <f t="shared" si="2"/>
        <v>9</v>
      </c>
      <c r="I11" s="7"/>
      <c r="J11" s="9" t="s">
        <v>20</v>
      </c>
      <c r="K11" s="10">
        <v>11.0</v>
      </c>
    </row>
    <row r="12">
      <c r="A12" s="6" t="s">
        <v>27</v>
      </c>
      <c r="B12" s="7">
        <f>'07.02.26'!H12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22</v>
      </c>
      <c r="K12" s="10">
        <v>3.0</v>
      </c>
    </row>
    <row r="13">
      <c r="A13" s="6" t="s">
        <v>29</v>
      </c>
      <c r="B13" s="7">
        <f>'07.02.26'!H13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207</v>
      </c>
      <c r="K13" s="10">
        <v>1.0</v>
      </c>
    </row>
    <row r="14">
      <c r="A14" s="6" t="s">
        <v>31</v>
      </c>
      <c r="B14" s="7">
        <f>'07.02.26'!H14</f>
        <v>3</v>
      </c>
      <c r="C14" s="11">
        <v>4.0</v>
      </c>
      <c r="D14" s="19">
        <f t="shared" si="1"/>
        <v>7</v>
      </c>
      <c r="E14" s="8">
        <f t="shared" si="3"/>
        <v>0</v>
      </c>
      <c r="F14" s="20"/>
      <c r="G14" s="12"/>
      <c r="H14" s="8">
        <f t="shared" si="2"/>
        <v>7</v>
      </c>
      <c r="I14" s="7"/>
      <c r="J14" s="9" t="s">
        <v>24</v>
      </c>
      <c r="K14" s="10">
        <v>18.0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26</v>
      </c>
      <c r="K15" s="10">
        <v>19.0</v>
      </c>
    </row>
    <row r="16">
      <c r="A16" s="6" t="s">
        <v>35</v>
      </c>
      <c r="B16" s="7">
        <f>'07.02.26'!H16</f>
        <v>25</v>
      </c>
      <c r="C16" s="11">
        <v>20.0</v>
      </c>
      <c r="D16" s="25">
        <f t="shared" ref="D16:D24" si="4">B16+C16</f>
        <v>45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14</v>
      </c>
      <c r="F16" s="20"/>
      <c r="G16" s="12"/>
      <c r="H16" s="8">
        <f t="shared" ref="H16:H20" si="5">D16-E16-F16-G16</f>
        <v>31</v>
      </c>
      <c r="I16" s="7"/>
      <c r="J16" s="9" t="s">
        <v>448</v>
      </c>
      <c r="K16" s="10">
        <v>6.0</v>
      </c>
    </row>
    <row r="17">
      <c r="A17" s="6" t="s">
        <v>37</v>
      </c>
      <c r="B17" s="7">
        <f>'07.02.26'!H17</f>
        <v>3</v>
      </c>
      <c r="C17" s="11">
        <v>8.0</v>
      </c>
      <c r="D17" s="19">
        <f t="shared" si="4"/>
        <v>11</v>
      </c>
      <c r="E17" s="25">
        <f>IFERROR(VLOOKUP("AJIACO DE CUY(1/2 CUY) C/ARROZ",J:K,2,FALSE),"0")</f>
        <v>11</v>
      </c>
      <c r="F17" s="20"/>
      <c r="G17" s="12"/>
      <c r="H17" s="8">
        <f t="shared" si="5"/>
        <v>0</v>
      </c>
      <c r="I17" s="7"/>
      <c r="J17" s="9" t="s">
        <v>28</v>
      </c>
      <c r="K17" s="10">
        <v>3.0</v>
      </c>
    </row>
    <row r="18">
      <c r="A18" s="6" t="s">
        <v>39</v>
      </c>
      <c r="B18" s="7">
        <f>'07.02.26'!H18</f>
        <v>4</v>
      </c>
      <c r="C18" s="11">
        <v>8.0</v>
      </c>
      <c r="D18" s="19">
        <f t="shared" si="4"/>
        <v>12</v>
      </c>
      <c r="E18" s="25">
        <f>IFERROR(VLOOKUP("ALBONDIGA CON ARROZ",J:K,2,FALSE),"0")</f>
        <v>7</v>
      </c>
      <c r="F18" s="20"/>
      <c r="G18" s="12"/>
      <c r="H18" s="8">
        <f t="shared" si="5"/>
        <v>5</v>
      </c>
      <c r="I18" s="7"/>
      <c r="J18" s="9" t="s">
        <v>108</v>
      </c>
      <c r="K18" s="10">
        <v>1.0</v>
      </c>
    </row>
    <row r="19">
      <c r="A19" s="6" t="s">
        <v>41</v>
      </c>
      <c r="B19" s="7">
        <f>'07.02.26'!H19</f>
        <v>0</v>
      </c>
      <c r="C19" s="11">
        <v>20.0</v>
      </c>
      <c r="D19" s="19">
        <f t="shared" si="4"/>
        <v>20</v>
      </c>
      <c r="E19" s="25">
        <f>IFERROR(VLOOKUP("ARROZ C/PATO DESHUESADO", J:K, 2, FALSE)*2, 0)+IFERROR(VLOOKUP("ARROZ C/PATO",J:K,2,FALSE),"0")</f>
        <v>13</v>
      </c>
      <c r="F19" s="20"/>
      <c r="G19" s="24"/>
      <c r="H19" s="8">
        <f t="shared" si="5"/>
        <v>7</v>
      </c>
      <c r="I19" s="11"/>
      <c r="J19" s="9" t="s">
        <v>137</v>
      </c>
      <c r="K19" s="10">
        <v>3.0</v>
      </c>
    </row>
    <row r="20">
      <c r="A20" s="6" t="s">
        <v>43</v>
      </c>
      <c r="B20" s="7">
        <f>'07.02.26'!H20</f>
        <v>48</v>
      </c>
      <c r="C20" s="11">
        <v>70.0</v>
      </c>
      <c r="D20" s="19">
        <f t="shared" si="4"/>
        <v>118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56</v>
      </c>
      <c r="F20" s="20"/>
      <c r="G20" s="24"/>
      <c r="H20" s="8">
        <f t="shared" si="5"/>
        <v>62</v>
      </c>
      <c r="I20" s="11"/>
      <c r="J20" s="9" t="s">
        <v>30</v>
      </c>
      <c r="K20" s="10">
        <v>1.0</v>
      </c>
    </row>
    <row r="21">
      <c r="A21" s="6" t="s">
        <v>26</v>
      </c>
      <c r="B21" s="7" t="str">
        <f>'07.02.26'!H21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112</v>
      </c>
      <c r="K21" s="10">
        <v>3.0</v>
      </c>
    </row>
    <row r="22">
      <c r="A22" s="6" t="s">
        <v>46</v>
      </c>
      <c r="B22" s="7">
        <f>'07.02.26'!H22</f>
        <v>8</v>
      </c>
      <c r="C22" s="7"/>
      <c r="D22" s="19">
        <f t="shared" si="4"/>
        <v>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26</v>
      </c>
      <c r="F22" s="20"/>
      <c r="G22" s="12"/>
      <c r="H22" s="8">
        <f t="shared" ref="H22:H24" si="6">D22-E22-F22-G22</f>
        <v>-18</v>
      </c>
      <c r="I22" s="7"/>
      <c r="J22" s="9" t="s">
        <v>32</v>
      </c>
      <c r="K22" s="10">
        <v>7.0</v>
      </c>
    </row>
    <row r="23">
      <c r="A23" s="6" t="s">
        <v>49</v>
      </c>
      <c r="B23" s="7">
        <f>'07.02.26'!H23</f>
        <v>3</v>
      </c>
      <c r="C23" s="11">
        <v>7.0</v>
      </c>
      <c r="D23" s="19">
        <f t="shared" si="4"/>
        <v>10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5</v>
      </c>
      <c r="I23" s="7"/>
      <c r="J23" s="9" t="s">
        <v>142</v>
      </c>
      <c r="K23" s="10">
        <v>3.0</v>
      </c>
    </row>
    <row r="24">
      <c r="A24" s="6" t="s">
        <v>51</v>
      </c>
      <c r="B24" s="7">
        <f>'07.02.26'!H24</f>
        <v>2</v>
      </c>
      <c r="C24" s="7"/>
      <c r="D24" s="19">
        <f t="shared" si="4"/>
        <v>2</v>
      </c>
      <c r="E24" s="25">
        <f>IFERROR(VLOOKUP("CORVINA GUISADA C/E CHOCLO",J:K,2,FALSE),"0")</f>
        <v>2</v>
      </c>
      <c r="F24" s="20"/>
      <c r="G24" s="12"/>
      <c r="H24" s="8">
        <f t="shared" si="6"/>
        <v>0</v>
      </c>
      <c r="I24" s="7"/>
      <c r="J24" s="9" t="s">
        <v>125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118</v>
      </c>
      <c r="K25" s="10">
        <v>3.0</v>
      </c>
    </row>
    <row r="26">
      <c r="A26" s="6" t="s">
        <v>55</v>
      </c>
      <c r="B26" s="7">
        <f>'07.02.26'!H26</f>
        <v>5.5</v>
      </c>
      <c r="C26" s="11">
        <v>34.0</v>
      </c>
      <c r="D26" s="19">
        <f t="shared" ref="D26:D30" si="7">B26+C26</f>
        <v>39.5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19</v>
      </c>
      <c r="F26" s="12"/>
      <c r="G26" s="12"/>
      <c r="H26" s="8">
        <f t="shared" ref="H26:H42" si="8">D26-E26-F26-G26</f>
        <v>20.5</v>
      </c>
      <c r="I26" s="7"/>
      <c r="J26" s="9" t="s">
        <v>89</v>
      </c>
      <c r="K26" s="10">
        <v>4.0</v>
      </c>
    </row>
    <row r="27">
      <c r="A27" s="6" t="s">
        <v>57</v>
      </c>
      <c r="B27" s="7">
        <f>'07.02.26'!H27</f>
        <v>5</v>
      </c>
      <c r="C27" s="7"/>
      <c r="D27" s="19">
        <f t="shared" si="7"/>
        <v>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16</v>
      </c>
      <c r="F27" s="12"/>
      <c r="G27" s="24"/>
      <c r="H27" s="18">
        <f t="shared" si="8"/>
        <v>-11</v>
      </c>
      <c r="I27" s="12"/>
      <c r="J27" s="9" t="s">
        <v>34</v>
      </c>
      <c r="K27" s="10">
        <v>2.0</v>
      </c>
    </row>
    <row r="28">
      <c r="A28" s="6" t="s">
        <v>58</v>
      </c>
      <c r="B28" s="7">
        <f>'07.02.26'!H28</f>
        <v>6</v>
      </c>
      <c r="C28" s="11">
        <v>20.0</v>
      </c>
      <c r="D28" s="19">
        <f t="shared" si="7"/>
        <v>26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9</v>
      </c>
      <c r="F28" s="12"/>
      <c r="G28" s="24"/>
      <c r="H28" s="18">
        <f t="shared" si="8"/>
        <v>17</v>
      </c>
      <c r="I28" s="24"/>
      <c r="J28" s="9" t="s">
        <v>91</v>
      </c>
      <c r="K28" s="10">
        <v>3.0</v>
      </c>
    </row>
    <row r="29">
      <c r="A29" s="6" t="s">
        <v>60</v>
      </c>
      <c r="B29" s="7">
        <f>'07.02.26'!H29</f>
        <v>7</v>
      </c>
      <c r="C29" s="11">
        <v>15.0</v>
      </c>
      <c r="D29" s="19">
        <f t="shared" si="7"/>
        <v>22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14</v>
      </c>
      <c r="I29" s="7"/>
      <c r="J29" s="9" t="s">
        <v>146</v>
      </c>
      <c r="K29" s="10">
        <v>2.0</v>
      </c>
    </row>
    <row r="30">
      <c r="A30" s="6" t="s">
        <v>62</v>
      </c>
      <c r="B30" s="7">
        <f>'07.02.26'!H30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190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36</v>
      </c>
      <c r="K31" s="10">
        <v>2.0</v>
      </c>
    </row>
    <row r="32">
      <c r="A32" s="6" t="s">
        <v>66</v>
      </c>
      <c r="B32" s="7">
        <f>'07.02.26'!H32</f>
        <v>23</v>
      </c>
      <c r="C32" s="7"/>
      <c r="D32" s="19">
        <f t="shared" ref="D32:D42" si="9">B32+C32</f>
        <v>23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20</v>
      </c>
      <c r="F32" s="12"/>
      <c r="G32" s="12"/>
      <c r="H32" s="8">
        <f t="shared" si="8"/>
        <v>3</v>
      </c>
      <c r="I32" s="7"/>
      <c r="J32" s="9" t="s">
        <v>113</v>
      </c>
      <c r="K32" s="10">
        <v>5.0</v>
      </c>
    </row>
    <row r="33">
      <c r="A33" s="6" t="s">
        <v>68</v>
      </c>
      <c r="B33" s="7">
        <f>'07.02.26'!H33</f>
        <v>3</v>
      </c>
      <c r="C33" s="7"/>
      <c r="D33" s="19">
        <f t="shared" si="9"/>
        <v>3</v>
      </c>
      <c r="E33" s="25">
        <f>IFERROR(VLOOKUP("CORVINA SUDADA",J:K,2,FALSE),0)+IFERROR(VLOOKUP("CHUPE DE CORVINA",J:K,2,FALSE),0)</f>
        <v>3</v>
      </c>
      <c r="F33" s="12"/>
      <c r="G33" s="12"/>
      <c r="H33" s="8">
        <f t="shared" si="8"/>
        <v>0</v>
      </c>
      <c r="I33" s="7"/>
      <c r="J33" s="9" t="s">
        <v>126</v>
      </c>
      <c r="K33" s="10">
        <v>3.0</v>
      </c>
    </row>
    <row r="34">
      <c r="A34" s="46" t="s">
        <v>483</v>
      </c>
      <c r="B34" s="7">
        <f>'07.02.26'!H34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231</v>
      </c>
      <c r="K34" s="10">
        <v>2.0</v>
      </c>
    </row>
    <row r="35">
      <c r="A35" s="46" t="s">
        <v>484</v>
      </c>
      <c r="B35" s="7">
        <f>'07.02.26'!H35</f>
        <v>0</v>
      </c>
      <c r="C35" s="7"/>
      <c r="D35" s="19">
        <f t="shared" si="9"/>
        <v>0</v>
      </c>
      <c r="E35" s="25">
        <f>IFERROR(VLOOKUP("PULPO ANTICUCHERO 250G",J:K,2,FALSE),0)</f>
        <v>0</v>
      </c>
      <c r="F35" s="12"/>
      <c r="G35" s="12"/>
      <c r="H35" s="8">
        <f t="shared" si="8"/>
        <v>0</v>
      </c>
      <c r="I35" s="7"/>
      <c r="J35" s="9" t="s">
        <v>217</v>
      </c>
      <c r="K35" s="10">
        <v>3.0</v>
      </c>
    </row>
    <row r="36">
      <c r="A36" s="46" t="s">
        <v>485</v>
      </c>
      <c r="B36" s="7">
        <f>'07.02.26'!H36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169</v>
      </c>
      <c r="K36" s="10">
        <v>1.0</v>
      </c>
    </row>
    <row r="37">
      <c r="A37" s="6" t="s">
        <v>72</v>
      </c>
      <c r="B37" s="7">
        <f>'07.02.26'!H37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177</v>
      </c>
      <c r="K37" s="10">
        <v>1.0</v>
      </c>
    </row>
    <row r="38">
      <c r="A38" s="46" t="s">
        <v>486</v>
      </c>
      <c r="B38" s="7">
        <f>'07.02.26'!H38</f>
        <v>7</v>
      </c>
      <c r="C38" s="7"/>
      <c r="D38" s="19">
        <f t="shared" si="9"/>
        <v>7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15</v>
      </c>
      <c r="F38" s="36"/>
      <c r="G38" s="12"/>
      <c r="H38" s="8">
        <f t="shared" si="8"/>
        <v>-8</v>
      </c>
      <c r="I38" s="7"/>
      <c r="J38" s="9" t="s">
        <v>192</v>
      </c>
      <c r="K38" s="10">
        <v>1.0</v>
      </c>
    </row>
    <row r="39">
      <c r="A39" s="46" t="s">
        <v>487</v>
      </c>
      <c r="B39" s="7">
        <f>'07.02.26'!H39</f>
        <v>5</v>
      </c>
      <c r="C39" s="7"/>
      <c r="D39" s="19">
        <f t="shared" si="9"/>
        <v>5</v>
      </c>
      <c r="E39" s="25">
        <f>IFERROR(VLOOKUP("CEVICHE MIXTO DE MARISCOS",J:K,2,FALSE),0)</f>
        <v>0</v>
      </c>
      <c r="F39" s="20"/>
      <c r="G39" s="20"/>
      <c r="H39" s="8">
        <f t="shared" si="8"/>
        <v>5</v>
      </c>
      <c r="I39" s="7"/>
      <c r="J39" s="9" t="s">
        <v>38</v>
      </c>
      <c r="K39" s="10">
        <v>1.0</v>
      </c>
    </row>
    <row r="40">
      <c r="A40" s="6" t="s">
        <v>76</v>
      </c>
      <c r="B40" s="7">
        <f>'07.02.26'!H40</f>
        <v>8.5</v>
      </c>
      <c r="C40" s="7"/>
      <c r="D40" s="19">
        <f t="shared" si="9"/>
        <v>8.5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8.5</v>
      </c>
      <c r="F40" s="20"/>
      <c r="G40" s="20"/>
      <c r="H40" s="8">
        <f t="shared" si="8"/>
        <v>0</v>
      </c>
      <c r="I40" s="7"/>
      <c r="J40" s="9" t="s">
        <v>40</v>
      </c>
      <c r="K40" s="10">
        <v>12.0</v>
      </c>
    </row>
    <row r="41">
      <c r="A41" s="46" t="s">
        <v>488</v>
      </c>
      <c r="B41" s="7">
        <f>'07.02.26'!H41</f>
        <v>9.5</v>
      </c>
      <c r="C41" s="7"/>
      <c r="D41" s="19">
        <f t="shared" si="9"/>
        <v>9.5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9.5</v>
      </c>
      <c r="I41" s="7"/>
      <c r="J41" s="9" t="s">
        <v>304</v>
      </c>
      <c r="K41" s="10">
        <v>1.0</v>
      </c>
    </row>
    <row r="42">
      <c r="A42" s="51" t="s">
        <v>489</v>
      </c>
      <c r="B42" s="7">
        <f>'07.02.26'!H42</f>
        <v>10</v>
      </c>
      <c r="C42" s="7"/>
      <c r="D42" s="19">
        <f t="shared" si="9"/>
        <v>10</v>
      </c>
      <c r="E42" s="25">
        <f>IFERROR(VLOOKUP("CAUSA DE LANGOSTINOS",J:K,2,FALSE),0)+IFERROR(VLOOKUP("TRÍO DE CAUSAS",J:K,2,FALSE),0)+IFERROR(VLOOKUP("TRES CAUSAS UNA PARRILLA",J:K,2,FALSE),0)</f>
        <v>3</v>
      </c>
      <c r="F42" s="20"/>
      <c r="G42" s="20"/>
      <c r="H42" s="8">
        <f t="shared" si="8"/>
        <v>7</v>
      </c>
      <c r="I42" s="7"/>
      <c r="J42" s="9" t="s">
        <v>179</v>
      </c>
      <c r="K42" s="10">
        <v>3.0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80</v>
      </c>
      <c r="K43" s="10">
        <v>3.0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44</v>
      </c>
      <c r="K44" s="10">
        <v>5.0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100</v>
      </c>
      <c r="K45" s="10">
        <v>3.0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101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48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54</v>
      </c>
      <c r="K48" s="10">
        <v>12.0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81</v>
      </c>
      <c r="K49" s="10">
        <v>4.0</v>
      </c>
    </row>
    <row r="50">
      <c r="J50" s="9" t="s">
        <v>56</v>
      </c>
      <c r="K50" s="10">
        <v>3.0</v>
      </c>
    </row>
    <row r="51">
      <c r="J51" s="9" t="s">
        <v>13</v>
      </c>
      <c r="K51" s="10">
        <v>1.0</v>
      </c>
    </row>
    <row r="52">
      <c r="J52" s="9" t="s">
        <v>87</v>
      </c>
      <c r="K52" s="10">
        <v>1.0</v>
      </c>
    </row>
    <row r="53">
      <c r="J53" s="9" t="s">
        <v>238</v>
      </c>
      <c r="K53" s="10">
        <v>1.0</v>
      </c>
    </row>
    <row r="54">
      <c r="J54" s="9" t="s">
        <v>92</v>
      </c>
      <c r="K54" s="10">
        <v>1.0</v>
      </c>
    </row>
    <row r="55">
      <c r="J55" s="9" t="s">
        <v>133</v>
      </c>
      <c r="K55" s="10">
        <v>9.0</v>
      </c>
    </row>
    <row r="56">
      <c r="J56" s="9" t="s">
        <v>59</v>
      </c>
      <c r="K56" s="10">
        <v>5.0</v>
      </c>
    </row>
    <row r="57">
      <c r="J57" s="9" t="s">
        <v>61</v>
      </c>
      <c r="K57" s="10">
        <v>10.0</v>
      </c>
    </row>
    <row r="58">
      <c r="J58" s="9" t="s">
        <v>63</v>
      </c>
      <c r="K58" s="10">
        <v>5.0</v>
      </c>
    </row>
    <row r="59">
      <c r="J59" s="9" t="s">
        <v>65</v>
      </c>
      <c r="K59" s="10">
        <v>5.0</v>
      </c>
    </row>
    <row r="60">
      <c r="J60" s="9" t="s">
        <v>67</v>
      </c>
      <c r="K60" s="10">
        <v>2.0</v>
      </c>
    </row>
    <row r="61">
      <c r="J61" s="9" t="s">
        <v>134</v>
      </c>
      <c r="K61" s="10">
        <v>2.0</v>
      </c>
    </row>
    <row r="62">
      <c r="J62" s="9" t="s">
        <v>257</v>
      </c>
      <c r="K62" s="10">
        <v>2.0</v>
      </c>
    </row>
    <row r="63">
      <c r="J63" s="9" t="s">
        <v>248</v>
      </c>
      <c r="K63" s="10">
        <v>1.0</v>
      </c>
    </row>
    <row r="64">
      <c r="J64" s="9" t="s">
        <v>135</v>
      </c>
      <c r="K64" s="10">
        <v>5.0</v>
      </c>
    </row>
    <row r="65">
      <c r="J65" s="9" t="s">
        <v>181</v>
      </c>
      <c r="K65" s="10">
        <v>1.0</v>
      </c>
    </row>
    <row r="66">
      <c r="J66" s="9" t="s">
        <v>258</v>
      </c>
      <c r="K66" s="10">
        <v>2.0</v>
      </c>
    </row>
    <row r="67">
      <c r="J67" s="9" t="s">
        <v>477</v>
      </c>
      <c r="K67" s="10">
        <v>1.0</v>
      </c>
    </row>
    <row r="68">
      <c r="J68" s="9" t="s">
        <v>517</v>
      </c>
      <c r="K68" s="10">
        <v>1.0</v>
      </c>
    </row>
    <row r="69">
      <c r="J69" s="9" t="s">
        <v>161</v>
      </c>
      <c r="K69" s="10">
        <v>1.0</v>
      </c>
    </row>
    <row r="70">
      <c r="J70" s="9" t="s">
        <v>73</v>
      </c>
      <c r="K70" s="10">
        <v>14.0</v>
      </c>
    </row>
    <row r="71">
      <c r="J71" s="9" t="s">
        <v>259</v>
      </c>
      <c r="K71" s="10">
        <v>1.0</v>
      </c>
    </row>
    <row r="72">
      <c r="J72" s="9" t="s">
        <v>104</v>
      </c>
      <c r="K72" s="10">
        <v>3.0</v>
      </c>
    </row>
    <row r="73">
      <c r="J73" s="9" t="s">
        <v>79</v>
      </c>
      <c r="K73" s="10">
        <v>3.0</v>
      </c>
    </row>
    <row r="74">
      <c r="J74" s="9" t="s">
        <v>130</v>
      </c>
      <c r="K74" s="10">
        <v>1.0</v>
      </c>
    </row>
    <row r="75">
      <c r="J75" s="9" t="s">
        <v>191</v>
      </c>
      <c r="K75" s="10">
        <v>1.0</v>
      </c>
    </row>
    <row r="76">
      <c r="J76" s="9" t="s">
        <v>45</v>
      </c>
      <c r="K76" s="10">
        <v>1.0</v>
      </c>
    </row>
    <row r="77">
      <c r="J77" s="9" t="s">
        <v>159</v>
      </c>
      <c r="K77" s="10">
        <v>1.0</v>
      </c>
    </row>
    <row r="78">
      <c r="J78" s="9" t="s">
        <v>117</v>
      </c>
      <c r="K78" s="10">
        <v>1.0</v>
      </c>
    </row>
  </sheetData>
  <mergeCells count="1">
    <mergeCell ref="A1:I1"/>
  </mergeCells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1.38"/>
  </cols>
  <sheetData>
    <row r="1">
      <c r="A1" s="1" t="s">
        <v>518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46062.0</v>
      </c>
    </row>
    <row r="3">
      <c r="A3" s="6" t="s">
        <v>9</v>
      </c>
      <c r="B3" s="7">
        <f>'08.02.26'!H3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2.0</v>
      </c>
    </row>
    <row r="4">
      <c r="A4" s="6" t="s">
        <v>11</v>
      </c>
      <c r="B4" s="7">
        <f>'08.02.26'!H4</f>
        <v>8</v>
      </c>
      <c r="C4" s="11"/>
      <c r="D4" s="8">
        <f t="shared" si="1"/>
        <v>8</v>
      </c>
      <c r="E4" s="8" t="str">
        <f>IFERROR(VLOOKUP("HUMITA DOÑA FRESIA C/AJI DE GALLINA",J:K,2,FALSE),"0")</f>
        <v>0</v>
      </c>
      <c r="F4" s="12"/>
      <c r="G4" s="24"/>
      <c r="H4" s="8">
        <f t="shared" si="2"/>
        <v>8</v>
      </c>
      <c r="I4" s="11"/>
      <c r="J4" s="9" t="s">
        <v>20</v>
      </c>
      <c r="K4" s="10">
        <v>5.0</v>
      </c>
    </row>
    <row r="5">
      <c r="A5" s="6" t="s">
        <v>13</v>
      </c>
      <c r="B5" s="7">
        <f>'08.02.26'!H5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0</v>
      </c>
      <c r="I5" s="11"/>
      <c r="J5" s="9" t="s">
        <v>121</v>
      </c>
      <c r="K5" s="10">
        <v>1.0</v>
      </c>
    </row>
    <row r="6">
      <c r="A6" s="6" t="s">
        <v>16</v>
      </c>
      <c r="B6" s="7">
        <f>'08.02.26'!H6</f>
        <v>1</v>
      </c>
      <c r="C6" s="11">
        <v>7.0</v>
      </c>
      <c r="D6" s="8">
        <f t="shared" si="1"/>
        <v>8</v>
      </c>
      <c r="E6" s="8">
        <f>IFERROR(VLOOKUP("SANGRECITA C/YUCA",J:K,2,FALSE),"0")</f>
        <v>6</v>
      </c>
      <c r="F6" s="12"/>
      <c r="G6" s="24"/>
      <c r="H6" s="8">
        <f t="shared" si="2"/>
        <v>2</v>
      </c>
      <c r="I6" s="7"/>
      <c r="J6" s="9" t="s">
        <v>26</v>
      </c>
      <c r="K6" s="10">
        <v>9.0</v>
      </c>
    </row>
    <row r="7">
      <c r="A7" s="6" t="s">
        <v>10</v>
      </c>
      <c r="B7" s="7">
        <f>'08.02.26'!H7</f>
        <v>7</v>
      </c>
      <c r="C7" s="11">
        <v>3.0</v>
      </c>
      <c r="D7" s="8">
        <f t="shared" si="1"/>
        <v>10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8</v>
      </c>
      <c r="I7" s="7"/>
      <c r="J7" s="9" t="s">
        <v>32</v>
      </c>
      <c r="K7" s="10">
        <v>3.0</v>
      </c>
    </row>
    <row r="8">
      <c r="A8" s="6" t="s">
        <v>19</v>
      </c>
      <c r="B8" s="7">
        <f>'08.02.26'!H8</f>
        <v>1</v>
      </c>
      <c r="C8" s="11">
        <v>3.0</v>
      </c>
      <c r="D8" s="8">
        <f t="shared" si="1"/>
        <v>4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2</v>
      </c>
      <c r="I8" s="7"/>
      <c r="J8" s="9" t="s">
        <v>142</v>
      </c>
      <c r="K8" s="10">
        <v>1.0</v>
      </c>
    </row>
    <row r="9">
      <c r="A9" s="6" t="s">
        <v>21</v>
      </c>
      <c r="B9" s="7">
        <f>'08.02.26'!H9</f>
        <v>10</v>
      </c>
      <c r="C9" s="11">
        <v>5.0</v>
      </c>
      <c r="D9" s="8">
        <f t="shared" si="1"/>
        <v>15</v>
      </c>
      <c r="E9" s="8">
        <f>IFERROR(VLOOKUP("1/2 PATITA EN FIAMBRE",J:K,2, FALSE)/2, 0) + IFERROR(VLOOKUP("PATITA EN FIAMBRE",J:K, 2, FALSE), 0)</f>
        <v>6.5</v>
      </c>
      <c r="F9" s="12"/>
      <c r="G9" s="12"/>
      <c r="H9" s="18">
        <f t="shared" si="2"/>
        <v>8.5</v>
      </c>
      <c r="I9" s="12"/>
      <c r="J9" s="9" t="s">
        <v>125</v>
      </c>
      <c r="K9" s="10">
        <v>1.0</v>
      </c>
    </row>
    <row r="10">
      <c r="A10" s="6" t="s">
        <v>23</v>
      </c>
      <c r="B10" s="7">
        <f>'08.02.26'!H10</f>
        <v>2</v>
      </c>
      <c r="C10" s="7"/>
      <c r="D10" s="8">
        <f t="shared" si="1"/>
        <v>2</v>
      </c>
      <c r="E10" s="8">
        <f>IFERROR(VLOOKUP("CECINAS DE LOMO C/YUCA",J:K,2,FALSE),"0")+IFERROR(VLOOKUP("PIQUEO DOÑA FRESIA",J:K,2,FALSE)/2,0)</f>
        <v>1.5</v>
      </c>
      <c r="F10" s="12"/>
      <c r="G10" s="12"/>
      <c r="H10" s="8">
        <f t="shared" si="2"/>
        <v>0.5</v>
      </c>
      <c r="I10" s="7"/>
      <c r="J10" s="9" t="s">
        <v>118</v>
      </c>
      <c r="K10" s="10">
        <v>1.0</v>
      </c>
    </row>
    <row r="11">
      <c r="A11" s="6" t="s">
        <v>25</v>
      </c>
      <c r="B11" s="7">
        <f>'08.02.26'!H11</f>
        <v>9</v>
      </c>
      <c r="C11" s="7"/>
      <c r="D11" s="8">
        <f t="shared" si="1"/>
        <v>9</v>
      </c>
      <c r="E11" s="18">
        <f>IFERROR(VLOOKUP("CARNE DE CERDO ADOBADA",J:K,2,FALSE),0)</f>
        <v>3</v>
      </c>
      <c r="F11" s="12"/>
      <c r="G11" s="12"/>
      <c r="H11" s="8">
        <f t="shared" si="2"/>
        <v>6</v>
      </c>
      <c r="I11" s="7"/>
      <c r="J11" s="9" t="s">
        <v>34</v>
      </c>
      <c r="K11" s="10">
        <v>3.0</v>
      </c>
    </row>
    <row r="12">
      <c r="A12" s="6" t="s">
        <v>27</v>
      </c>
      <c r="B12" s="7">
        <f>'08.02.26'!H12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91</v>
      </c>
      <c r="K12" s="10">
        <v>1.0</v>
      </c>
    </row>
    <row r="13">
      <c r="A13" s="6" t="s">
        <v>29</v>
      </c>
      <c r="B13" s="7">
        <f>'08.02.26'!H13</f>
        <v>0</v>
      </c>
      <c r="C13" s="7"/>
      <c r="D13" s="19">
        <f t="shared" si="1"/>
        <v>0</v>
      </c>
      <c r="E13" s="8">
        <f t="shared" ref="E13:E14" si="3">IFERROR(VLOOKUP(A13,J:K,2,FALSE),0)</f>
        <v>8</v>
      </c>
      <c r="F13" s="20"/>
      <c r="G13" s="12"/>
      <c r="H13" s="8">
        <f t="shared" si="2"/>
        <v>-8</v>
      </c>
      <c r="I13" s="7"/>
      <c r="J13" s="9" t="s">
        <v>92</v>
      </c>
      <c r="K13" s="10">
        <v>1.0</v>
      </c>
    </row>
    <row r="14">
      <c r="A14" s="6" t="s">
        <v>31</v>
      </c>
      <c r="B14" s="7">
        <f>'08.02.26'!H14</f>
        <v>7</v>
      </c>
      <c r="C14" s="7"/>
      <c r="D14" s="19">
        <f t="shared" si="1"/>
        <v>7</v>
      </c>
      <c r="E14" s="8">
        <f t="shared" si="3"/>
        <v>0</v>
      </c>
      <c r="F14" s="20"/>
      <c r="G14" s="12"/>
      <c r="H14" s="8">
        <f t="shared" si="2"/>
        <v>7</v>
      </c>
      <c r="I14" s="7"/>
      <c r="J14" s="9" t="s">
        <v>190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107</v>
      </c>
      <c r="K15" s="10">
        <v>2.0</v>
      </c>
    </row>
    <row r="16">
      <c r="A16" s="6" t="s">
        <v>35</v>
      </c>
      <c r="B16" s="7">
        <f>'08.02.26'!H16</f>
        <v>31</v>
      </c>
      <c r="C16" s="7"/>
      <c r="D16" s="25">
        <f t="shared" ref="D16:D24" si="4">B16+C16</f>
        <v>31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26</v>
      </c>
      <c r="I16" s="7"/>
      <c r="J16" s="9" t="s">
        <v>519</v>
      </c>
      <c r="K16" s="10">
        <v>1.0</v>
      </c>
    </row>
    <row r="17">
      <c r="A17" s="6" t="s">
        <v>37</v>
      </c>
      <c r="B17" s="7">
        <f>'08.02.26'!H17</f>
        <v>0</v>
      </c>
      <c r="C17" s="11">
        <v>4.0</v>
      </c>
      <c r="D17" s="19">
        <f t="shared" si="4"/>
        <v>4</v>
      </c>
      <c r="E17" s="25">
        <f>IFERROR(VLOOKUP("AJIACO DE CUY(1/2 CUY) C/ARROZ",J:K,2,FALSE),"0")</f>
        <v>2</v>
      </c>
      <c r="F17" s="20"/>
      <c r="G17" s="12"/>
      <c r="H17" s="8">
        <f t="shared" si="5"/>
        <v>2</v>
      </c>
      <c r="I17" s="7"/>
      <c r="J17" s="9" t="s">
        <v>54</v>
      </c>
      <c r="K17" s="10">
        <v>3.0</v>
      </c>
    </row>
    <row r="18">
      <c r="A18" s="6" t="s">
        <v>39</v>
      </c>
      <c r="B18" s="7">
        <f>'08.02.26'!H18</f>
        <v>5</v>
      </c>
      <c r="C18" s="7"/>
      <c r="D18" s="19">
        <f t="shared" si="4"/>
        <v>5</v>
      </c>
      <c r="E18" s="25">
        <f>IFERROR(VLOOKUP("ALBONDIGA CON ARROZ",J:K,2,FALSE),"0")</f>
        <v>2</v>
      </c>
      <c r="F18" s="20"/>
      <c r="G18" s="12"/>
      <c r="H18" s="8">
        <f t="shared" si="5"/>
        <v>3</v>
      </c>
      <c r="I18" s="7"/>
      <c r="J18" s="9" t="s">
        <v>81</v>
      </c>
      <c r="K18" s="10">
        <v>1.0</v>
      </c>
    </row>
    <row r="19">
      <c r="A19" s="6" t="s">
        <v>41</v>
      </c>
      <c r="B19" s="7">
        <f>'08.02.26'!H19</f>
        <v>7</v>
      </c>
      <c r="C19" s="7"/>
      <c r="D19" s="19">
        <f t="shared" si="4"/>
        <v>7</v>
      </c>
      <c r="E19" s="25">
        <f>IFERROR(VLOOKUP("ARROZ C/PATO DESHUESADO", J:K, 2, FALSE)*2, 0)+IFERROR(VLOOKUP("ARROZ C/PATO",J:K,2,FALSE),"0")</f>
        <v>1</v>
      </c>
      <c r="F19" s="20"/>
      <c r="G19" s="24"/>
      <c r="H19" s="8">
        <f t="shared" si="5"/>
        <v>6</v>
      </c>
      <c r="I19" s="11"/>
      <c r="J19" s="9" t="s">
        <v>56</v>
      </c>
      <c r="K19" s="10">
        <v>1.0</v>
      </c>
    </row>
    <row r="20">
      <c r="A20" s="6" t="s">
        <v>43</v>
      </c>
      <c r="B20" s="7">
        <f>'08.02.26'!H20</f>
        <v>62</v>
      </c>
      <c r="C20" s="7"/>
      <c r="D20" s="19">
        <f t="shared" si="4"/>
        <v>62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24</v>
      </c>
      <c r="F20" s="20"/>
      <c r="G20" s="24"/>
      <c r="H20" s="8">
        <f t="shared" si="5"/>
        <v>38</v>
      </c>
      <c r="I20" s="11"/>
      <c r="J20" s="9" t="s">
        <v>133</v>
      </c>
      <c r="K20" s="10">
        <v>1.0</v>
      </c>
    </row>
    <row r="21">
      <c r="A21" s="6" t="s">
        <v>26</v>
      </c>
      <c r="B21" s="7" t="str">
        <f>'08.02.26'!H21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59</v>
      </c>
      <c r="K21" s="10">
        <v>6.0</v>
      </c>
    </row>
    <row r="22">
      <c r="A22" s="6" t="s">
        <v>46</v>
      </c>
      <c r="B22" s="7">
        <f>'08.02.26'!H22</f>
        <v>-18</v>
      </c>
      <c r="C22" s="7"/>
      <c r="D22" s="19">
        <f t="shared" si="4"/>
        <v>-18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20"/>
      <c r="G22" s="12"/>
      <c r="H22" s="8">
        <f t="shared" ref="H22:H24" si="6">D22-E22-F22-G22</f>
        <v>-26</v>
      </c>
      <c r="I22" s="7"/>
      <c r="J22" s="9" t="s">
        <v>63</v>
      </c>
      <c r="K22" s="10">
        <v>1.0</v>
      </c>
    </row>
    <row r="23">
      <c r="A23" s="6" t="s">
        <v>49</v>
      </c>
      <c r="B23" s="7">
        <f>'08.02.26'!H23</f>
        <v>5</v>
      </c>
      <c r="C23" s="7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73</v>
      </c>
      <c r="K23" s="10">
        <v>6.0</v>
      </c>
    </row>
    <row r="24">
      <c r="A24" s="6" t="s">
        <v>51</v>
      </c>
      <c r="B24" s="7">
        <f>'08.02.26'!H24</f>
        <v>0</v>
      </c>
      <c r="C24" s="7"/>
      <c r="D24" s="19">
        <f t="shared" si="4"/>
        <v>0</v>
      </c>
      <c r="E24" s="25">
        <f>IFERROR(VLOOKUP("CORVINA GUISADA C/E CHOCLO",J:K,2,FALSE),"0")</f>
        <v>3</v>
      </c>
      <c r="F24" s="20"/>
      <c r="G24" s="12"/>
      <c r="H24" s="8">
        <f t="shared" si="6"/>
        <v>-3</v>
      </c>
      <c r="I24" s="7"/>
      <c r="J24" s="9" t="s">
        <v>29</v>
      </c>
      <c r="K24" s="10">
        <v>8.0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77</v>
      </c>
      <c r="K25" s="10">
        <v>1.0</v>
      </c>
    </row>
    <row r="26">
      <c r="A26" s="6" t="s">
        <v>55</v>
      </c>
      <c r="B26" s="7">
        <f>'08.02.26'!H26</f>
        <v>20.5</v>
      </c>
      <c r="C26" s="7"/>
      <c r="D26" s="19">
        <f t="shared" ref="D26:D30" si="7">B26+C26</f>
        <v>20.5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42" si="8">D26-E26-F26-G26</f>
        <v>16.5</v>
      </c>
      <c r="I26" s="7"/>
      <c r="J26" s="9" t="s">
        <v>24</v>
      </c>
      <c r="K26" s="10">
        <v>4.0</v>
      </c>
    </row>
    <row r="27">
      <c r="A27" s="6" t="s">
        <v>57</v>
      </c>
      <c r="B27" s="7">
        <f>'08.02.26'!H27</f>
        <v>-11</v>
      </c>
      <c r="C27" s="7"/>
      <c r="D27" s="19">
        <f t="shared" si="7"/>
        <v>-11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24"/>
      <c r="H27" s="18">
        <f t="shared" si="8"/>
        <v>-17</v>
      </c>
      <c r="I27" s="12"/>
      <c r="J27" s="9" t="s">
        <v>28</v>
      </c>
      <c r="K27" s="10">
        <v>3.0</v>
      </c>
    </row>
    <row r="28">
      <c r="A28" s="6" t="s">
        <v>58</v>
      </c>
      <c r="B28" s="7">
        <f>'08.02.26'!H28</f>
        <v>17</v>
      </c>
      <c r="C28" s="7"/>
      <c r="D28" s="19">
        <f t="shared" si="7"/>
        <v>17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16</v>
      </c>
      <c r="I28" s="24"/>
      <c r="J28" s="9" t="s">
        <v>120</v>
      </c>
      <c r="K28" s="10">
        <v>1.0</v>
      </c>
    </row>
    <row r="29">
      <c r="A29" s="6" t="s">
        <v>60</v>
      </c>
      <c r="B29" s="7">
        <f>'08.02.26'!H29</f>
        <v>14</v>
      </c>
      <c r="C29" s="7"/>
      <c r="D29" s="19">
        <f t="shared" si="7"/>
        <v>14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</v>
      </c>
      <c r="F29" s="12"/>
      <c r="G29" s="12"/>
      <c r="H29" s="8">
        <f t="shared" si="8"/>
        <v>13</v>
      </c>
      <c r="I29" s="7"/>
      <c r="J29" s="9" t="s">
        <v>10</v>
      </c>
      <c r="K29" s="10">
        <v>2.0</v>
      </c>
    </row>
    <row r="30">
      <c r="A30" s="6" t="s">
        <v>62</v>
      </c>
      <c r="B30" s="7">
        <f>'08.02.26'!H30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61</v>
      </c>
      <c r="K30" s="10">
        <v>4.0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87</v>
      </c>
      <c r="K31" s="10">
        <v>1.0</v>
      </c>
    </row>
    <row r="32">
      <c r="A32" s="6" t="s">
        <v>66</v>
      </c>
      <c r="B32" s="7">
        <f>'08.02.26'!H32</f>
        <v>3</v>
      </c>
      <c r="C32" s="7"/>
      <c r="D32" s="19">
        <f t="shared" ref="D32:D42" si="9">B32+C32</f>
        <v>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7</v>
      </c>
      <c r="F32" s="12"/>
      <c r="G32" s="12"/>
      <c r="H32" s="8">
        <f t="shared" si="8"/>
        <v>-4</v>
      </c>
      <c r="I32" s="7"/>
      <c r="J32" s="9" t="s">
        <v>69</v>
      </c>
      <c r="K32" s="10">
        <v>1.0</v>
      </c>
    </row>
    <row r="33">
      <c r="A33" s="6" t="s">
        <v>68</v>
      </c>
      <c r="B33" s="7">
        <f>'08.02.26'!H33</f>
        <v>0</v>
      </c>
      <c r="C33" s="7"/>
      <c r="D33" s="19">
        <f t="shared" si="9"/>
        <v>0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-1</v>
      </c>
      <c r="I33" s="7"/>
      <c r="J33" s="9" t="s">
        <v>85</v>
      </c>
      <c r="K33" s="10">
        <v>2.0</v>
      </c>
    </row>
    <row r="34">
      <c r="A34" s="46" t="s">
        <v>483</v>
      </c>
      <c r="B34" s="7">
        <f>'08.02.26'!H34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231</v>
      </c>
      <c r="K34" s="10">
        <v>1.0</v>
      </c>
    </row>
    <row r="35">
      <c r="A35" s="46" t="s">
        <v>484</v>
      </c>
      <c r="B35" s="7">
        <f>'08.02.26'!H35</f>
        <v>0</v>
      </c>
      <c r="C35" s="7"/>
      <c r="D35" s="19">
        <f t="shared" si="9"/>
        <v>0</v>
      </c>
      <c r="E35" s="25">
        <f>IFERROR(VLOOKUP("PULPO ANTICUCHERO 250G",J:K,2,FALSE),0)</f>
        <v>0</v>
      </c>
      <c r="F35" s="12"/>
      <c r="G35" s="12"/>
      <c r="H35" s="8">
        <f t="shared" si="8"/>
        <v>0</v>
      </c>
      <c r="I35" s="7"/>
      <c r="J35" s="9" t="s">
        <v>40</v>
      </c>
      <c r="K35" s="10">
        <v>3.0</v>
      </c>
    </row>
    <row r="36">
      <c r="A36" s="46" t="s">
        <v>485</v>
      </c>
      <c r="B36" s="7">
        <f>'08.02.26'!H36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133</v>
      </c>
      <c r="K36" s="10">
        <v>1.0</v>
      </c>
    </row>
    <row r="37">
      <c r="A37" s="6" t="s">
        <v>72</v>
      </c>
      <c r="B37" s="7">
        <f>'08.02.26'!H37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12</v>
      </c>
      <c r="K37" s="10">
        <v>2.0</v>
      </c>
    </row>
    <row r="38">
      <c r="A38" s="46" t="s">
        <v>486</v>
      </c>
      <c r="B38" s="7">
        <f>'08.02.26'!H38</f>
        <v>-8</v>
      </c>
      <c r="C38" s="7"/>
      <c r="D38" s="19">
        <f t="shared" si="9"/>
        <v>-8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-9</v>
      </c>
      <c r="I38" s="7"/>
      <c r="J38" s="9" t="s">
        <v>17</v>
      </c>
      <c r="K38" s="10">
        <v>1.0</v>
      </c>
    </row>
    <row r="39">
      <c r="A39" s="46" t="s">
        <v>487</v>
      </c>
      <c r="B39" s="7">
        <f>'08.02.26'!H39</f>
        <v>5</v>
      </c>
      <c r="C39" s="7"/>
      <c r="D39" s="19">
        <f t="shared" si="9"/>
        <v>5</v>
      </c>
      <c r="E39" s="25">
        <f>IFERROR(VLOOKUP("CEVICHE MIXTO DE MARISCOS",J:K,2,FALSE),0)</f>
        <v>1</v>
      </c>
      <c r="F39" s="20"/>
      <c r="G39" s="20"/>
      <c r="H39" s="8">
        <f t="shared" si="8"/>
        <v>4</v>
      </c>
      <c r="I39" s="7"/>
      <c r="J39" s="9" t="s">
        <v>112</v>
      </c>
      <c r="K39" s="10">
        <v>1.0</v>
      </c>
    </row>
    <row r="40">
      <c r="A40" s="6" t="s">
        <v>76</v>
      </c>
      <c r="B40" s="7">
        <f>'08.02.26'!H40</f>
        <v>0</v>
      </c>
      <c r="C40" s="7"/>
      <c r="D40" s="19">
        <f t="shared" si="9"/>
        <v>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40" s="20"/>
      <c r="G40" s="20"/>
      <c r="H40" s="8">
        <f t="shared" si="8"/>
        <v>-1</v>
      </c>
      <c r="I40" s="7"/>
      <c r="J40" s="9" t="s">
        <v>187</v>
      </c>
      <c r="K40" s="10">
        <v>1.0</v>
      </c>
    </row>
    <row r="41">
      <c r="A41" s="46" t="s">
        <v>488</v>
      </c>
      <c r="B41" s="7">
        <f>'08.02.26'!H41</f>
        <v>9.5</v>
      </c>
      <c r="C41" s="7"/>
      <c r="D41" s="19">
        <f t="shared" si="9"/>
        <v>9.5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9.5</v>
      </c>
      <c r="I41" s="7"/>
      <c r="J41" s="9" t="s">
        <v>180</v>
      </c>
      <c r="K41" s="16"/>
    </row>
    <row r="42">
      <c r="A42" s="51" t="s">
        <v>489</v>
      </c>
      <c r="B42" s="7">
        <f>'08.02.26'!H42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7</v>
      </c>
      <c r="I42" s="7"/>
      <c r="J42" s="9" t="s">
        <v>36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155</v>
      </c>
      <c r="K43" s="10">
        <v>1.0</v>
      </c>
    </row>
    <row r="44">
      <c r="A44" s="6"/>
      <c r="B44" s="7" t="str">
        <f>'08.02.26'!H44</f>
        <v/>
      </c>
      <c r="C44" s="35"/>
      <c r="D44" s="19"/>
      <c r="E44" s="25"/>
      <c r="F44" s="12"/>
      <c r="G44" s="12"/>
      <c r="H44" s="8"/>
      <c r="I44" s="7"/>
      <c r="J44" s="9" t="s">
        <v>42</v>
      </c>
      <c r="K44" s="10">
        <v>3.0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</row>
    <row r="46">
      <c r="A46" s="6"/>
      <c r="B46" s="7"/>
      <c r="C46" s="35"/>
      <c r="D46" s="19"/>
      <c r="E46" s="25"/>
      <c r="F46" s="36"/>
      <c r="G46" s="12"/>
      <c r="H46" s="8"/>
      <c r="I46" s="7"/>
    </row>
    <row r="47">
      <c r="A47" s="6"/>
      <c r="B47" s="7"/>
      <c r="C47" s="35"/>
      <c r="D47" s="19"/>
      <c r="E47" s="25"/>
      <c r="F47" s="20"/>
      <c r="G47" s="20"/>
      <c r="H47" s="8"/>
      <c r="I47" s="7"/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2.13"/>
  </cols>
  <sheetData>
    <row r="1">
      <c r="A1" s="1" t="s">
        <v>520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46063.0</v>
      </c>
    </row>
    <row r="3">
      <c r="A3" s="6" t="s">
        <v>9</v>
      </c>
      <c r="B3" s="7">
        <f>'09.02.26'!H3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'09.02.26'!H4</f>
        <v>8</v>
      </c>
      <c r="C4" s="7"/>
      <c r="D4" s="8">
        <f t="shared" si="1"/>
        <v>8</v>
      </c>
      <c r="E4" s="8">
        <f>IFERROR(VLOOKUP("HUMITA DOÑA FRESIA C/AJI DE GALLINA",J:K,2,FALSE),"0")</f>
        <v>2</v>
      </c>
      <c r="F4" s="12"/>
      <c r="G4" s="24"/>
      <c r="H4" s="8">
        <f t="shared" si="2"/>
        <v>6</v>
      </c>
      <c r="I4" s="11"/>
      <c r="J4" s="9" t="s">
        <v>10</v>
      </c>
      <c r="K4" s="10">
        <v>1.0</v>
      </c>
    </row>
    <row r="5">
      <c r="A5" s="6" t="s">
        <v>13</v>
      </c>
      <c r="B5" s="7">
        <f>'09.02.26'!H5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0</v>
      </c>
      <c r="I5" s="11"/>
      <c r="J5" s="9" t="s">
        <v>12</v>
      </c>
      <c r="K5" s="10">
        <v>1.0</v>
      </c>
    </row>
    <row r="6">
      <c r="A6" s="6" t="s">
        <v>16</v>
      </c>
      <c r="B6" s="7">
        <f>'09.02.26'!H6</f>
        <v>2</v>
      </c>
      <c r="C6" s="7"/>
      <c r="D6" s="8">
        <f t="shared" si="1"/>
        <v>2</v>
      </c>
      <c r="E6" s="8">
        <f>IFERROR(VLOOKUP("SANGRECITA C/YUCA",J:K,2,FALSE),"0")</f>
        <v>5</v>
      </c>
      <c r="F6" s="12"/>
      <c r="G6" s="24"/>
      <c r="H6" s="8">
        <f t="shared" si="2"/>
        <v>-3</v>
      </c>
      <c r="I6" s="7"/>
      <c r="J6" s="9" t="s">
        <v>85</v>
      </c>
      <c r="K6" s="10">
        <v>3.0</v>
      </c>
    </row>
    <row r="7">
      <c r="A7" s="6" t="s">
        <v>10</v>
      </c>
      <c r="B7" s="7">
        <f>'09.02.26'!H7</f>
        <v>8</v>
      </c>
      <c r="C7" s="7"/>
      <c r="D7" s="8">
        <f t="shared" si="1"/>
        <v>8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6</v>
      </c>
      <c r="I7" s="7"/>
      <c r="J7" s="9" t="s">
        <v>18</v>
      </c>
      <c r="K7" s="10">
        <v>3.0</v>
      </c>
    </row>
    <row r="8">
      <c r="A8" s="6" t="s">
        <v>19</v>
      </c>
      <c r="B8" s="7">
        <f>'09.02.26'!H8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  <c r="J8" s="9" t="s">
        <v>24</v>
      </c>
      <c r="K8" s="10">
        <v>8.0</v>
      </c>
    </row>
    <row r="9">
      <c r="A9" s="6" t="s">
        <v>21</v>
      </c>
      <c r="B9" s="7">
        <f>'09.02.26'!H9</f>
        <v>8.5</v>
      </c>
      <c r="C9" s="7"/>
      <c r="D9" s="8">
        <f t="shared" si="1"/>
        <v>8.5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4.5</v>
      </c>
      <c r="I9" s="12"/>
      <c r="J9" s="9" t="s">
        <v>26</v>
      </c>
      <c r="K9" s="10">
        <v>9.0</v>
      </c>
    </row>
    <row r="10">
      <c r="A10" s="6" t="s">
        <v>23</v>
      </c>
      <c r="B10" s="7">
        <f>'09.02.26'!H10</f>
        <v>0.5</v>
      </c>
      <c r="C10" s="7"/>
      <c r="D10" s="8">
        <f t="shared" si="1"/>
        <v>0.5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-0.5</v>
      </c>
      <c r="I10" s="7"/>
      <c r="J10" s="9" t="s">
        <v>448</v>
      </c>
      <c r="K10" s="10">
        <v>2.0</v>
      </c>
    </row>
    <row r="11">
      <c r="A11" s="6" t="s">
        <v>25</v>
      </c>
      <c r="B11" s="7">
        <f>'09.02.26'!H11</f>
        <v>6</v>
      </c>
      <c r="C11" s="7"/>
      <c r="D11" s="8">
        <f t="shared" si="1"/>
        <v>6</v>
      </c>
      <c r="E11" s="18">
        <f>IFERROR(VLOOKUP("CARNE DE CERDO ADOBADA",J:K,2,FALSE),0)</f>
        <v>1</v>
      </c>
      <c r="F11" s="12"/>
      <c r="G11" s="12"/>
      <c r="H11" s="8">
        <f t="shared" si="2"/>
        <v>5</v>
      </c>
      <c r="I11" s="7"/>
      <c r="J11" s="9" t="s">
        <v>28</v>
      </c>
      <c r="K11" s="10">
        <v>1.0</v>
      </c>
    </row>
    <row r="12">
      <c r="A12" s="6" t="s">
        <v>27</v>
      </c>
      <c r="B12" s="7">
        <f>'09.02.26'!H12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32</v>
      </c>
      <c r="K12" s="10">
        <v>1.0</v>
      </c>
    </row>
    <row r="13">
      <c r="A13" s="6" t="s">
        <v>29</v>
      </c>
      <c r="B13" s="7">
        <f>'09.02.26'!H13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187</v>
      </c>
      <c r="K13" s="10">
        <v>1.0</v>
      </c>
    </row>
    <row r="14">
      <c r="A14" s="6" t="s">
        <v>31</v>
      </c>
      <c r="B14" s="7">
        <f>'09.02.26'!H14</f>
        <v>7</v>
      </c>
      <c r="C14" s="7"/>
      <c r="D14" s="19">
        <f t="shared" si="1"/>
        <v>7</v>
      </c>
      <c r="E14" s="8">
        <f t="shared" si="3"/>
        <v>0</v>
      </c>
      <c r="F14" s="20"/>
      <c r="G14" s="12"/>
      <c r="H14" s="8">
        <f t="shared" si="2"/>
        <v>7</v>
      </c>
      <c r="I14" s="7"/>
      <c r="J14" s="9" t="s">
        <v>142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180</v>
      </c>
      <c r="K15" s="10">
        <v>1.0</v>
      </c>
    </row>
    <row r="16">
      <c r="A16" s="6" t="s">
        <v>35</v>
      </c>
      <c r="B16" s="7">
        <f>'09.02.26'!H16</f>
        <v>26</v>
      </c>
      <c r="C16" s="7"/>
      <c r="D16" s="25">
        <f t="shared" ref="D16:D24" si="4">B16+C16</f>
        <v>26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20"/>
      <c r="G16" s="12"/>
      <c r="H16" s="8">
        <f t="shared" ref="H16:H20" si="5">D16-E16-F16-G16</f>
        <v>25</v>
      </c>
      <c r="I16" s="7"/>
      <c r="J16" s="9" t="s">
        <v>90</v>
      </c>
      <c r="K16" s="10">
        <v>1.0</v>
      </c>
    </row>
    <row r="17">
      <c r="A17" s="6" t="s">
        <v>37</v>
      </c>
      <c r="B17" s="7">
        <f>'09.02.26'!H17</f>
        <v>2</v>
      </c>
      <c r="C17" s="7"/>
      <c r="D17" s="19">
        <f t="shared" si="4"/>
        <v>2</v>
      </c>
      <c r="E17" s="25">
        <f>IFERROR(VLOOKUP("AJIACO DE CUY(1/2 CUY) C/ARROZ",J:K,2,FALSE),"0")</f>
        <v>1</v>
      </c>
      <c r="F17" s="20"/>
      <c r="G17" s="12"/>
      <c r="H17" s="8">
        <f t="shared" si="5"/>
        <v>1</v>
      </c>
      <c r="I17" s="7"/>
      <c r="J17" s="9" t="s">
        <v>34</v>
      </c>
      <c r="K17" s="10">
        <v>1.0</v>
      </c>
    </row>
    <row r="18">
      <c r="A18" s="6" t="s">
        <v>39</v>
      </c>
      <c r="B18" s="7">
        <f>'09.02.26'!H18</f>
        <v>3</v>
      </c>
      <c r="C18" s="7"/>
      <c r="D18" s="19">
        <f t="shared" si="4"/>
        <v>3</v>
      </c>
      <c r="E18" s="25">
        <f>IFERROR(VLOOKUP("ALBONDIGA CON ARROZ",J:K,2,FALSE),"0")</f>
        <v>3</v>
      </c>
      <c r="F18" s="20"/>
      <c r="G18" s="12"/>
      <c r="H18" s="8">
        <f t="shared" si="5"/>
        <v>0</v>
      </c>
      <c r="I18" s="7"/>
      <c r="J18" s="9" t="s">
        <v>146</v>
      </c>
      <c r="K18" s="10">
        <v>1.0</v>
      </c>
    </row>
    <row r="19">
      <c r="A19" s="6" t="s">
        <v>41</v>
      </c>
      <c r="B19" s="7">
        <f>'09.02.26'!H19</f>
        <v>6</v>
      </c>
      <c r="C19" s="7"/>
      <c r="D19" s="19">
        <f t="shared" si="4"/>
        <v>6</v>
      </c>
      <c r="E19" s="25">
        <f>IFERROR(VLOOKUP("ARROZ C/PATO DESHUESADO", J:K, 2, FALSE)*2, 0)+IFERROR(VLOOKUP("ARROZ C/PATO",J:K,2,FALSE),"0")</f>
        <v>6</v>
      </c>
      <c r="F19" s="20"/>
      <c r="G19" s="24"/>
      <c r="H19" s="8">
        <f t="shared" si="5"/>
        <v>0</v>
      </c>
      <c r="I19" s="11"/>
      <c r="J19" s="9" t="s">
        <v>190</v>
      </c>
      <c r="K19" s="10">
        <v>1.0</v>
      </c>
    </row>
    <row r="20">
      <c r="A20" s="6" t="s">
        <v>43</v>
      </c>
      <c r="B20" s="7">
        <f>'09.02.26'!H20</f>
        <v>38</v>
      </c>
      <c r="C20" s="7"/>
      <c r="D20" s="19">
        <f t="shared" si="4"/>
        <v>38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24"/>
      <c r="H20" s="8">
        <f t="shared" si="5"/>
        <v>12</v>
      </c>
      <c r="I20" s="11"/>
      <c r="J20" s="9" t="s">
        <v>36</v>
      </c>
      <c r="K20" s="10">
        <v>1.0</v>
      </c>
    </row>
    <row r="21">
      <c r="A21" s="6" t="s">
        <v>26</v>
      </c>
      <c r="B21" s="7" t="str">
        <f>'09.02.26'!H21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191</v>
      </c>
      <c r="K21" s="10">
        <v>2.0</v>
      </c>
    </row>
    <row r="22">
      <c r="A22" s="6" t="s">
        <v>46</v>
      </c>
      <c r="B22" s="7">
        <f>'09.02.26'!H22</f>
        <v>-26</v>
      </c>
      <c r="C22" s="7"/>
      <c r="D22" s="19">
        <f t="shared" si="4"/>
        <v>-26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20"/>
      <c r="G22" s="12"/>
      <c r="H22" s="8">
        <f t="shared" ref="H22:H24" si="6">D22-E22-F22-G22</f>
        <v>-41</v>
      </c>
      <c r="I22" s="7"/>
      <c r="J22" s="9" t="s">
        <v>40</v>
      </c>
      <c r="K22" s="10">
        <v>3.0</v>
      </c>
    </row>
    <row r="23">
      <c r="A23" s="6" t="s">
        <v>49</v>
      </c>
      <c r="B23" s="7">
        <f>'09.02.26'!H23</f>
        <v>5</v>
      </c>
      <c r="C23" s="7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80</v>
      </c>
      <c r="K23" s="10">
        <v>2.0</v>
      </c>
    </row>
    <row r="24">
      <c r="A24" s="6" t="s">
        <v>51</v>
      </c>
      <c r="B24" s="7">
        <f>'09.02.26'!H24</f>
        <v>-3</v>
      </c>
      <c r="C24" s="7"/>
      <c r="D24" s="19">
        <f t="shared" si="4"/>
        <v>-3</v>
      </c>
      <c r="E24" s="25">
        <f>IFERROR(VLOOKUP("CORVINA GUISADA C/E CHOCLO",J:K,2,FALSE),"0")</f>
        <v>1</v>
      </c>
      <c r="F24" s="20"/>
      <c r="G24" s="12"/>
      <c r="H24" s="8">
        <f t="shared" si="6"/>
        <v>-4</v>
      </c>
      <c r="I24" s="7"/>
      <c r="J24" s="9" t="s">
        <v>48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52</v>
      </c>
      <c r="K25" s="10">
        <v>3.0</v>
      </c>
    </row>
    <row r="26">
      <c r="A26" s="6" t="s">
        <v>55</v>
      </c>
      <c r="B26" s="7">
        <f>'09.02.26'!H26</f>
        <v>16.5</v>
      </c>
      <c r="C26" s="7"/>
      <c r="D26" s="19">
        <f t="shared" ref="D26:D30" si="7">B26+C26</f>
        <v>16.5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2.5</v>
      </c>
      <c r="F26" s="12"/>
      <c r="G26" s="12"/>
      <c r="H26" s="8">
        <f t="shared" ref="H26:H42" si="8">D26-E26-F26-G26</f>
        <v>14</v>
      </c>
      <c r="I26" s="7"/>
      <c r="J26" s="9" t="s">
        <v>54</v>
      </c>
      <c r="K26" s="10">
        <v>2.0</v>
      </c>
    </row>
    <row r="27">
      <c r="A27" s="6" t="s">
        <v>57</v>
      </c>
      <c r="B27" s="7">
        <f>'09.02.26'!H27</f>
        <v>-17</v>
      </c>
      <c r="C27" s="7"/>
      <c r="D27" s="19">
        <f t="shared" si="7"/>
        <v>-17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-20</v>
      </c>
      <c r="I27" s="12"/>
      <c r="J27" s="9" t="s">
        <v>133</v>
      </c>
      <c r="K27" s="10">
        <v>4.0</v>
      </c>
    </row>
    <row r="28">
      <c r="A28" s="6" t="s">
        <v>58</v>
      </c>
      <c r="B28" s="7">
        <f>'09.02.26'!H28</f>
        <v>16</v>
      </c>
      <c r="C28" s="7"/>
      <c r="D28" s="19">
        <f t="shared" si="7"/>
        <v>16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14</v>
      </c>
      <c r="I28" s="24"/>
      <c r="J28" s="9" t="s">
        <v>59</v>
      </c>
      <c r="K28" s="10">
        <v>4.0</v>
      </c>
    </row>
    <row r="29">
      <c r="A29" s="6" t="s">
        <v>60</v>
      </c>
      <c r="B29" s="7">
        <f>'09.02.26'!H29</f>
        <v>13</v>
      </c>
      <c r="C29" s="7"/>
      <c r="D29" s="19">
        <f t="shared" si="7"/>
        <v>13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8</v>
      </c>
      <c r="I29" s="7"/>
      <c r="J29" s="9" t="s">
        <v>61</v>
      </c>
      <c r="K29" s="10">
        <v>5.0</v>
      </c>
    </row>
    <row r="30">
      <c r="A30" s="6" t="s">
        <v>62</v>
      </c>
      <c r="B30" s="7">
        <f>'09.02.26'!H30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63</v>
      </c>
      <c r="K30" s="10">
        <v>5.0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135</v>
      </c>
      <c r="K31" s="10">
        <v>2.0</v>
      </c>
    </row>
    <row r="32">
      <c r="A32" s="6" t="s">
        <v>66</v>
      </c>
      <c r="B32" s="7">
        <f>'09.02.26'!H32</f>
        <v>-4</v>
      </c>
      <c r="C32" s="7"/>
      <c r="D32" s="19">
        <f t="shared" ref="D32:D42" si="9">B32+C32</f>
        <v>-4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5</v>
      </c>
      <c r="F32" s="12"/>
      <c r="G32" s="12"/>
      <c r="H32" s="8">
        <f t="shared" si="8"/>
        <v>-9</v>
      </c>
      <c r="I32" s="7"/>
      <c r="J32" s="9" t="s">
        <v>171</v>
      </c>
      <c r="K32" s="10">
        <v>1.0</v>
      </c>
    </row>
    <row r="33">
      <c r="A33" s="6" t="s">
        <v>68</v>
      </c>
      <c r="B33" s="7">
        <f>'09.02.26'!H33</f>
        <v>-1</v>
      </c>
      <c r="C33" s="7"/>
      <c r="D33" s="19">
        <f t="shared" si="9"/>
        <v>-1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-2</v>
      </c>
      <c r="I33" s="7"/>
      <c r="J33" s="9" t="s">
        <v>103</v>
      </c>
      <c r="K33" s="10">
        <v>1.0</v>
      </c>
    </row>
    <row r="34">
      <c r="A34" s="46" t="s">
        <v>483</v>
      </c>
      <c r="B34" s="7">
        <f>'09.02.26'!H34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73</v>
      </c>
      <c r="K34" s="10">
        <v>5.0</v>
      </c>
    </row>
    <row r="35">
      <c r="A35" s="46" t="s">
        <v>484</v>
      </c>
      <c r="B35" s="7">
        <f>'09.02.26'!H35</f>
        <v>0</v>
      </c>
      <c r="C35" s="7"/>
      <c r="D35" s="19">
        <f t="shared" si="9"/>
        <v>0</v>
      </c>
      <c r="E35" s="25">
        <f>IFERROR(VLOOKUP("PULPO ANTICUCHERO 250G",J:K,2,FALSE),0)</f>
        <v>0</v>
      </c>
      <c r="F35" s="12"/>
      <c r="G35" s="12"/>
      <c r="H35" s="8">
        <f t="shared" si="8"/>
        <v>0</v>
      </c>
      <c r="I35" s="7"/>
      <c r="J35" s="9" t="s">
        <v>105</v>
      </c>
      <c r="K35" s="10">
        <v>1.0</v>
      </c>
    </row>
    <row r="36">
      <c r="A36" s="46" t="s">
        <v>485</v>
      </c>
      <c r="B36" s="7">
        <f>'09.02.26'!H36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20</v>
      </c>
      <c r="K36" s="10">
        <v>1.0</v>
      </c>
    </row>
    <row r="37">
      <c r="A37" s="6" t="s">
        <v>72</v>
      </c>
      <c r="B37" s="7">
        <f>'09.02.26'!H37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121</v>
      </c>
      <c r="K37" s="10">
        <v>1.0</v>
      </c>
    </row>
    <row r="38">
      <c r="A38" s="46" t="s">
        <v>486</v>
      </c>
      <c r="B38" s="7">
        <f>'09.02.26'!H38</f>
        <v>-9</v>
      </c>
      <c r="C38" s="7"/>
      <c r="D38" s="19">
        <f t="shared" si="9"/>
        <v>-9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8" s="36"/>
      <c r="G38" s="12"/>
      <c r="H38" s="8">
        <f t="shared" si="8"/>
        <v>-11</v>
      </c>
      <c r="I38" s="7"/>
      <c r="J38" s="9" t="s">
        <v>117</v>
      </c>
      <c r="K38" s="10">
        <v>1.0</v>
      </c>
    </row>
    <row r="39">
      <c r="A39" s="46" t="s">
        <v>487</v>
      </c>
      <c r="B39" s="7">
        <f>'09.02.26'!H39</f>
        <v>4</v>
      </c>
      <c r="C39" s="7"/>
      <c r="D39" s="19">
        <f t="shared" si="9"/>
        <v>4</v>
      </c>
      <c r="E39" s="25">
        <f>IFERROR(VLOOKUP("CEVICHE MIXTO DE MARISCOS",J:K,2,FALSE),0)</f>
        <v>1</v>
      </c>
      <c r="F39" s="20"/>
      <c r="G39" s="20"/>
      <c r="H39" s="8">
        <f t="shared" si="8"/>
        <v>3</v>
      </c>
      <c r="I39" s="7"/>
      <c r="J39" s="9" t="s">
        <v>154</v>
      </c>
      <c r="K39" s="10">
        <v>1.0</v>
      </c>
    </row>
    <row r="40">
      <c r="A40" s="6" t="s">
        <v>76</v>
      </c>
      <c r="B40" s="7">
        <f>'09.02.26'!H40</f>
        <v>-1</v>
      </c>
      <c r="C40" s="7"/>
      <c r="D40" s="19">
        <f t="shared" si="9"/>
        <v>-1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40" s="20"/>
      <c r="G40" s="20"/>
      <c r="H40" s="8">
        <f t="shared" si="8"/>
        <v>-4.5</v>
      </c>
      <c r="I40" s="7"/>
      <c r="J40" s="9" t="s">
        <v>14</v>
      </c>
      <c r="K40" s="10">
        <v>1.0</v>
      </c>
    </row>
    <row r="41">
      <c r="A41" s="46" t="s">
        <v>488</v>
      </c>
      <c r="B41" s="7">
        <f>'09.02.26'!H41</f>
        <v>9.5</v>
      </c>
      <c r="C41" s="7"/>
      <c r="D41" s="19">
        <f t="shared" si="9"/>
        <v>9.5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0.5</v>
      </c>
      <c r="F41" s="20"/>
      <c r="G41" s="20"/>
      <c r="H41" s="8">
        <f t="shared" si="8"/>
        <v>9</v>
      </c>
      <c r="I41" s="7"/>
      <c r="J41" s="9" t="s">
        <v>108</v>
      </c>
      <c r="K41" s="10">
        <v>1.0</v>
      </c>
    </row>
    <row r="42">
      <c r="A42" s="51" t="s">
        <v>489</v>
      </c>
      <c r="B42" s="7">
        <f>'09.02.26'!H42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7</v>
      </c>
      <c r="I42" s="7"/>
      <c r="J42" s="9" t="s">
        <v>111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87</v>
      </c>
      <c r="K43" s="10">
        <v>1.0</v>
      </c>
    </row>
    <row r="44">
      <c r="A44" s="6"/>
      <c r="B44" s="7" t="str">
        <f>'09.02.26'!H44</f>
        <v/>
      </c>
      <c r="C44" s="35"/>
      <c r="D44" s="19"/>
      <c r="E44" s="25"/>
      <c r="F44" s="12"/>
      <c r="G44" s="12"/>
      <c r="H44" s="8"/>
      <c r="I44" s="7"/>
      <c r="J44" s="9" t="s">
        <v>112</v>
      </c>
      <c r="K44" s="10">
        <v>1.0</v>
      </c>
    </row>
    <row r="45">
      <c r="A45" s="6"/>
      <c r="B45" s="7" t="str">
        <f>'09.02.26'!H45</f>
        <v/>
      </c>
      <c r="C45" s="35"/>
      <c r="D45" s="19"/>
      <c r="E45" s="25"/>
      <c r="F45" s="33"/>
      <c r="G45" s="34"/>
      <c r="H45" s="8"/>
      <c r="I45" s="7"/>
      <c r="J45" s="9" t="s">
        <v>187</v>
      </c>
      <c r="K45" s="10">
        <v>1.0</v>
      </c>
    </row>
    <row r="46">
      <c r="A46" s="6"/>
      <c r="B46" s="7" t="str">
        <f>'09.02.26'!H46</f>
        <v/>
      </c>
      <c r="C46" s="35"/>
      <c r="D46" s="19"/>
      <c r="E46" s="25"/>
      <c r="F46" s="36"/>
      <c r="G46" s="12"/>
      <c r="H46" s="8"/>
      <c r="I46" s="7"/>
      <c r="J46" s="9" t="s">
        <v>179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44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8.75"/>
  </cols>
  <sheetData>
    <row r="1">
      <c r="A1" s="1" t="s">
        <v>521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46064.0</v>
      </c>
    </row>
    <row r="3">
      <c r="A3" s="6" t="s">
        <v>9</v>
      </c>
      <c r="B3" s="7">
        <f>'10.02.26'!H3</f>
        <v>0</v>
      </c>
      <c r="C3" s="7"/>
      <c r="D3" s="8">
        <f t="shared" ref="D3:D13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3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'10.02.26'!H4</f>
        <v>6</v>
      </c>
      <c r="C4" s="7"/>
      <c r="D4" s="8">
        <f t="shared" si="1"/>
        <v>6</v>
      </c>
      <c r="E4" s="8" t="str">
        <f>IFERROR(VLOOKUP("HUMITA DOÑA FRESIA C/AJI DE GALLINA",J:K,2,FALSE),"0")</f>
        <v>0</v>
      </c>
      <c r="F4" s="12"/>
      <c r="G4" s="24"/>
      <c r="H4" s="8">
        <f t="shared" si="2"/>
        <v>6</v>
      </c>
      <c r="I4" s="11"/>
      <c r="J4" s="9" t="s">
        <v>10</v>
      </c>
      <c r="K4" s="10">
        <v>1.0</v>
      </c>
    </row>
    <row r="5">
      <c r="A5" s="6" t="s">
        <v>13</v>
      </c>
      <c r="B5" s="7">
        <f>'10.02.26'!H5</f>
        <v>0</v>
      </c>
      <c r="C5" s="7"/>
      <c r="D5" s="8">
        <f t="shared" si="1"/>
        <v>0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-3</v>
      </c>
      <c r="I5" s="11"/>
      <c r="J5" s="9" t="s">
        <v>17</v>
      </c>
      <c r="K5" s="10">
        <v>2.0</v>
      </c>
    </row>
    <row r="6">
      <c r="A6" s="6" t="s">
        <v>16</v>
      </c>
      <c r="B6" s="7">
        <f>'10.02.26'!H6</f>
        <v>-3</v>
      </c>
      <c r="C6" s="7"/>
      <c r="D6" s="8">
        <f t="shared" si="1"/>
        <v>-3</v>
      </c>
      <c r="E6" s="8">
        <f>IFERROR(VLOOKUP("SANGRECITA C/YUCA",J:K,2,FALSE),"0")</f>
        <v>3</v>
      </c>
      <c r="F6" s="12"/>
      <c r="G6" s="24"/>
      <c r="H6" s="8">
        <f t="shared" si="2"/>
        <v>-6</v>
      </c>
      <c r="I6" s="7"/>
      <c r="J6" s="9" t="s">
        <v>18</v>
      </c>
      <c r="K6" s="10">
        <v>1.0</v>
      </c>
    </row>
    <row r="7">
      <c r="A7" s="6" t="s">
        <v>10</v>
      </c>
      <c r="B7" s="7">
        <f>'10.02.26'!H7</f>
        <v>6</v>
      </c>
      <c r="C7" s="7"/>
      <c r="D7" s="8">
        <f t="shared" si="1"/>
        <v>6</v>
      </c>
      <c r="E7" s="8">
        <f>IFERROR(VLOOKUP("HUMITA DOÑA FRESIA C/AJI DE GALLINA", J:K,2, FALSE)/2, 0) + IFERROR(VLOOKUP("AJI DE GALLINA",J:K,2, FALSE), 0)</f>
        <v>1</v>
      </c>
      <c r="F7" s="12"/>
      <c r="G7" s="12"/>
      <c r="H7" s="8">
        <f t="shared" si="2"/>
        <v>5</v>
      </c>
      <c r="I7" s="7"/>
      <c r="J7" s="9" t="s">
        <v>20</v>
      </c>
      <c r="K7" s="10">
        <v>4.0</v>
      </c>
    </row>
    <row r="8">
      <c r="A8" s="6" t="s">
        <v>19</v>
      </c>
      <c r="B8" s="7">
        <f>'10.02.26'!H8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2</v>
      </c>
      <c r="I8" s="7"/>
      <c r="J8" s="9" t="s">
        <v>121</v>
      </c>
      <c r="K8" s="10">
        <v>2.0</v>
      </c>
    </row>
    <row r="9">
      <c r="A9" s="6" t="s">
        <v>21</v>
      </c>
      <c r="B9" s="7">
        <f>'10.02.26'!H9</f>
        <v>4.5</v>
      </c>
      <c r="C9" s="7"/>
      <c r="D9" s="8">
        <f t="shared" si="1"/>
        <v>4.5</v>
      </c>
      <c r="E9" s="8">
        <f>IFERROR(VLOOKUP("1/2 PATITA EN FIAMBRE",J:K,2, FALSE)/2, 0) + IFERROR(VLOOKUP("PATITA EN FIAMBRE",J:K, 2, FALSE), 0)</f>
        <v>1</v>
      </c>
      <c r="F9" s="12"/>
      <c r="G9" s="12"/>
      <c r="H9" s="18">
        <f t="shared" si="2"/>
        <v>3.5</v>
      </c>
      <c r="I9" s="12"/>
      <c r="J9" s="9" t="s">
        <v>22</v>
      </c>
      <c r="K9" s="10">
        <v>2.0</v>
      </c>
    </row>
    <row r="10">
      <c r="A10" s="6" t="s">
        <v>23</v>
      </c>
      <c r="B10" s="7">
        <f>'10.02.26'!H10</f>
        <v>-0.5</v>
      </c>
      <c r="C10" s="7"/>
      <c r="D10" s="8">
        <f t="shared" si="1"/>
        <v>-0.5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-0.5</v>
      </c>
      <c r="I10" s="7"/>
      <c r="J10" s="9" t="s">
        <v>24</v>
      </c>
      <c r="K10" s="10">
        <v>2.0</v>
      </c>
    </row>
    <row r="11">
      <c r="A11" s="6" t="s">
        <v>25</v>
      </c>
      <c r="B11" s="7">
        <f>'10.02.26'!H11</f>
        <v>5</v>
      </c>
      <c r="C11" s="7"/>
      <c r="D11" s="8">
        <f t="shared" si="1"/>
        <v>5</v>
      </c>
      <c r="E11" s="18">
        <f>IFERROR(VLOOKUP("CARNE DE CERDO ADOBADA",J:K,2,FALSE),0)</f>
        <v>1</v>
      </c>
      <c r="F11" s="12"/>
      <c r="G11" s="12"/>
      <c r="H11" s="8">
        <f t="shared" si="2"/>
        <v>4</v>
      </c>
      <c r="I11" s="7"/>
      <c r="J11" s="9" t="s">
        <v>26</v>
      </c>
      <c r="K11" s="10">
        <v>10.0</v>
      </c>
    </row>
    <row r="12">
      <c r="A12" s="6" t="s">
        <v>27</v>
      </c>
      <c r="B12" s="7">
        <f>'10.02.26'!H12</f>
        <v>0</v>
      </c>
      <c r="C12" s="7"/>
      <c r="D12" s="8">
        <f t="shared" si="1"/>
        <v>0</v>
      </c>
      <c r="E12" s="8">
        <f>IFERROR(VLOOKUP("SANCOCHADO 450g.",J:K,2,FALSE),0)</f>
        <v>4</v>
      </c>
      <c r="F12" s="12"/>
      <c r="G12" s="12"/>
      <c r="H12" s="8">
        <f t="shared" si="2"/>
        <v>-4</v>
      </c>
      <c r="I12" s="7"/>
      <c r="J12" s="9" t="s">
        <v>448</v>
      </c>
      <c r="K12" s="10">
        <v>2.0</v>
      </c>
    </row>
    <row r="13">
      <c r="A13" s="6" t="s">
        <v>29</v>
      </c>
      <c r="B13" s="7">
        <f>'10.02.26'!H13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28</v>
      </c>
      <c r="K13" s="10">
        <v>1.0</v>
      </c>
    </row>
    <row r="14">
      <c r="A14" s="6" t="s">
        <v>31</v>
      </c>
      <c r="B14" s="22"/>
      <c r="C14" s="22"/>
      <c r="D14" s="22"/>
      <c r="E14" s="8">
        <f t="shared" si="3"/>
        <v>0</v>
      </c>
      <c r="F14" s="20"/>
      <c r="G14" s="12"/>
      <c r="H14" s="8" t="str">
        <f>#REF!-E14-F14-G14</f>
        <v>#REF!</v>
      </c>
      <c r="I14" s="7"/>
      <c r="J14" s="9" t="s">
        <v>142</v>
      </c>
      <c r="K14" s="10">
        <v>2.0</v>
      </c>
    </row>
    <row r="15">
      <c r="A15" s="21" t="s">
        <v>33</v>
      </c>
      <c r="E15" s="22"/>
      <c r="F15" s="22"/>
      <c r="G15" s="23"/>
      <c r="H15" s="23"/>
      <c r="I15" s="23"/>
      <c r="J15" s="9" t="s">
        <v>118</v>
      </c>
      <c r="K15" s="10">
        <v>1.0</v>
      </c>
    </row>
    <row r="16">
      <c r="A16" s="6" t="s">
        <v>35</v>
      </c>
      <c r="B16" s="7">
        <f>'10.02.26'!H16</f>
        <v>25</v>
      </c>
      <c r="C16" s="7"/>
      <c r="D16" s="25">
        <f t="shared" ref="D16:D24" si="4">B16+C16</f>
        <v>25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19</v>
      </c>
      <c r="I16" s="7"/>
      <c r="J16" s="9" t="s">
        <v>34</v>
      </c>
      <c r="K16" s="10">
        <v>2.0</v>
      </c>
    </row>
    <row r="17">
      <c r="A17" s="6" t="s">
        <v>37</v>
      </c>
      <c r="B17" s="7">
        <f>'10.02.26'!H17</f>
        <v>1</v>
      </c>
      <c r="C17" s="7"/>
      <c r="D17" s="19">
        <f t="shared" si="4"/>
        <v>1</v>
      </c>
      <c r="E17" s="25">
        <f>IFERROR(VLOOKUP("AJIACO DE CUY(1/2 CUY) C/ARROZ",J:K,2,FALSE),"0")</f>
        <v>4</v>
      </c>
      <c r="F17" s="20"/>
      <c r="G17" s="12"/>
      <c r="H17" s="8">
        <f t="shared" si="5"/>
        <v>-3</v>
      </c>
      <c r="I17" s="7"/>
      <c r="J17" s="9" t="s">
        <v>91</v>
      </c>
      <c r="K17" s="10">
        <v>2.0</v>
      </c>
    </row>
    <row r="18">
      <c r="A18" s="6" t="s">
        <v>39</v>
      </c>
      <c r="B18" s="7">
        <f>'10.02.26'!H18</f>
        <v>0</v>
      </c>
      <c r="C18" s="7"/>
      <c r="D18" s="19">
        <f t="shared" si="4"/>
        <v>0</v>
      </c>
      <c r="E18" s="25">
        <f>IFERROR(VLOOKUP("ALBONDIGA CON ARROZ",J:K,2,FALSE),"0")</f>
        <v>2</v>
      </c>
      <c r="F18" s="20"/>
      <c r="G18" s="12"/>
      <c r="H18" s="8">
        <f t="shared" si="5"/>
        <v>-2</v>
      </c>
      <c r="I18" s="7"/>
      <c r="J18" s="9" t="s">
        <v>190</v>
      </c>
      <c r="K18" s="10">
        <v>1.0</v>
      </c>
    </row>
    <row r="19">
      <c r="A19" s="6" t="s">
        <v>41</v>
      </c>
      <c r="B19" s="7">
        <f>'10.02.26'!H19</f>
        <v>0</v>
      </c>
      <c r="C19" s="7"/>
      <c r="D19" s="19">
        <f t="shared" si="4"/>
        <v>0</v>
      </c>
      <c r="E19" s="25">
        <f>IFERROR(VLOOKUP("ARROZ C/PATO DESHUESADO", J:K, 2, FALSE)*2, 0)+IFERROR(VLOOKUP("ARROZ C/PATO",J:K,2,FALSE),"0")</f>
        <v>4</v>
      </c>
      <c r="F19" s="20"/>
      <c r="G19" s="24"/>
      <c r="H19" s="8">
        <f t="shared" si="5"/>
        <v>-4</v>
      </c>
      <c r="I19" s="11"/>
      <c r="J19" s="9" t="s">
        <v>231</v>
      </c>
      <c r="K19" s="10">
        <v>1.0</v>
      </c>
    </row>
    <row r="20">
      <c r="A20" s="6" t="s">
        <v>43</v>
      </c>
      <c r="B20" s="7">
        <f>'10.02.26'!H20</f>
        <v>12</v>
      </c>
      <c r="C20" s="7"/>
      <c r="D20" s="19">
        <f t="shared" si="4"/>
        <v>12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22</v>
      </c>
      <c r="F20" s="20"/>
      <c r="G20" s="24"/>
      <c r="H20" s="8">
        <f t="shared" si="5"/>
        <v>-10</v>
      </c>
      <c r="I20" s="11"/>
      <c r="J20" s="9" t="s">
        <v>40</v>
      </c>
      <c r="K20" s="10">
        <v>3.0</v>
      </c>
    </row>
    <row r="21">
      <c r="A21" s="6" t="s">
        <v>26</v>
      </c>
      <c r="B21" s="7" t="str">
        <f>'10.02.26'!H21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80</v>
      </c>
      <c r="K21" s="10">
        <v>1.0</v>
      </c>
    </row>
    <row r="22">
      <c r="A22" s="6" t="s">
        <v>46</v>
      </c>
      <c r="B22" s="7">
        <f>'10.02.26'!H22</f>
        <v>-41</v>
      </c>
      <c r="C22" s="7"/>
      <c r="D22" s="19">
        <f t="shared" si="4"/>
        <v>-41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20"/>
      <c r="G22" s="12"/>
      <c r="H22" s="8">
        <f t="shared" ref="H22:H24" si="6">D22-E22-F22-G22</f>
        <v>-50</v>
      </c>
      <c r="I22" s="7"/>
      <c r="J22" s="9" t="s">
        <v>101</v>
      </c>
      <c r="K22" s="10">
        <v>1.0</v>
      </c>
    </row>
    <row r="23">
      <c r="A23" s="6" t="s">
        <v>49</v>
      </c>
      <c r="B23" s="7">
        <f>'10.02.26'!H23</f>
        <v>5</v>
      </c>
      <c r="C23" s="7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202</v>
      </c>
      <c r="K23" s="10">
        <v>1.0</v>
      </c>
    </row>
    <row r="24">
      <c r="A24" s="6" t="s">
        <v>51</v>
      </c>
      <c r="B24" s="7">
        <f>'10.02.26'!H24</f>
        <v>-4</v>
      </c>
      <c r="C24" s="7"/>
      <c r="D24" s="19">
        <f t="shared" si="4"/>
        <v>-4</v>
      </c>
      <c r="E24" s="25">
        <f>IFERROR(VLOOKUP("CORVINA GUISADA C/E CHOCLO",J:K,2,FALSE),"0")</f>
        <v>2</v>
      </c>
      <c r="F24" s="20"/>
      <c r="G24" s="12"/>
      <c r="H24" s="8">
        <f t="shared" si="6"/>
        <v>-6</v>
      </c>
      <c r="I24" s="7"/>
      <c r="J24" s="9" t="s">
        <v>133</v>
      </c>
      <c r="K24" s="10">
        <v>7.0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13</v>
      </c>
      <c r="K25" s="10">
        <v>3.0</v>
      </c>
    </row>
    <row r="26">
      <c r="A26" s="6" t="s">
        <v>55</v>
      </c>
      <c r="B26" s="7">
        <f>'10.02.26'!H26</f>
        <v>14</v>
      </c>
      <c r="C26" s="7"/>
      <c r="D26" s="19">
        <f t="shared" ref="D26:D30" si="7">B26+C26</f>
        <v>14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42" si="8">D26-E26-F26-G26</f>
        <v>10</v>
      </c>
      <c r="I26" s="7"/>
      <c r="J26" s="9" t="s">
        <v>61</v>
      </c>
      <c r="K26" s="10">
        <v>5.0</v>
      </c>
    </row>
    <row r="27">
      <c r="A27" s="6" t="s">
        <v>57</v>
      </c>
      <c r="B27" s="7">
        <f>'10.02.26'!H27</f>
        <v>-20</v>
      </c>
      <c r="C27" s="7"/>
      <c r="D27" s="19">
        <f t="shared" si="7"/>
        <v>-20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-23</v>
      </c>
      <c r="I27" s="12"/>
      <c r="J27" s="9" t="s">
        <v>135</v>
      </c>
      <c r="K27" s="10">
        <v>2.0</v>
      </c>
    </row>
    <row r="28">
      <c r="A28" s="6" t="s">
        <v>58</v>
      </c>
      <c r="B28" s="7">
        <f>'10.02.26'!H28</f>
        <v>14</v>
      </c>
      <c r="C28" s="7"/>
      <c r="D28" s="19">
        <f t="shared" si="7"/>
        <v>14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13</v>
      </c>
      <c r="I28" s="24"/>
      <c r="J28" s="9" t="s">
        <v>161</v>
      </c>
      <c r="K28" s="10">
        <v>1.0</v>
      </c>
    </row>
    <row r="29">
      <c r="A29" s="6" t="s">
        <v>60</v>
      </c>
      <c r="B29" s="7">
        <f>'10.02.26'!H29</f>
        <v>8</v>
      </c>
      <c r="C29" s="7"/>
      <c r="D29" s="19">
        <f t="shared" si="7"/>
        <v>8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0</v>
      </c>
      <c r="I29" s="7"/>
      <c r="J29" s="9" t="s">
        <v>453</v>
      </c>
      <c r="K29" s="10">
        <v>1.0</v>
      </c>
    </row>
    <row r="30">
      <c r="A30" s="6" t="s">
        <v>62</v>
      </c>
      <c r="B30" s="7">
        <f>'10.02.26'!H30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150</v>
      </c>
      <c r="K30" s="10">
        <v>4.0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73</v>
      </c>
      <c r="K31" s="10">
        <v>3.0</v>
      </c>
    </row>
    <row r="32">
      <c r="A32" s="6" t="s">
        <v>66</v>
      </c>
      <c r="B32" s="7">
        <f>'10.02.26'!H32</f>
        <v>-9</v>
      </c>
      <c r="C32" s="7"/>
      <c r="D32" s="19">
        <f t="shared" ref="D32:D42" si="9">B32+C32</f>
        <v>-9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</v>
      </c>
      <c r="F32" s="12"/>
      <c r="G32" s="12"/>
      <c r="H32" s="8">
        <f t="shared" si="8"/>
        <v>-12</v>
      </c>
      <c r="I32" s="7"/>
      <c r="J32" s="9" t="s">
        <v>159</v>
      </c>
      <c r="K32" s="10">
        <v>3.0</v>
      </c>
    </row>
    <row r="33">
      <c r="A33" s="6" t="s">
        <v>68</v>
      </c>
      <c r="B33" s="7">
        <f>'10.02.26'!H33</f>
        <v>-2</v>
      </c>
      <c r="C33" s="7"/>
      <c r="D33" s="19">
        <f t="shared" si="9"/>
        <v>-2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-4</v>
      </c>
      <c r="I33" s="7"/>
      <c r="J33" s="9" t="s">
        <v>104</v>
      </c>
      <c r="K33" s="10">
        <v>1.0</v>
      </c>
    </row>
    <row r="34">
      <c r="A34" s="46" t="s">
        <v>483</v>
      </c>
      <c r="B34" s="7">
        <f>'10.02.26'!H34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79</v>
      </c>
      <c r="K34" s="10">
        <v>1.0</v>
      </c>
    </row>
    <row r="35">
      <c r="A35" s="46" t="s">
        <v>484</v>
      </c>
      <c r="B35" s="7">
        <f>'10.02.26'!H35</f>
        <v>0</v>
      </c>
      <c r="C35" s="7"/>
      <c r="D35" s="19">
        <f t="shared" si="9"/>
        <v>0</v>
      </c>
      <c r="E35" s="25">
        <f>IFERROR(VLOOKUP("PULPO ANTICUCHERO 250G",J:K,2,FALSE),0)</f>
        <v>0</v>
      </c>
      <c r="F35" s="12"/>
      <c r="G35" s="12"/>
      <c r="H35" s="8">
        <f t="shared" si="8"/>
        <v>0</v>
      </c>
      <c r="I35" s="7"/>
      <c r="J35" s="9" t="s">
        <v>187</v>
      </c>
      <c r="K35" s="10">
        <v>1.0</v>
      </c>
    </row>
    <row r="36">
      <c r="A36" s="46" t="s">
        <v>485</v>
      </c>
      <c r="B36" s="7">
        <f>'10.02.26'!H36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85</v>
      </c>
      <c r="K36" s="10">
        <v>2.0</v>
      </c>
    </row>
    <row r="37">
      <c r="A37" s="6" t="s">
        <v>72</v>
      </c>
      <c r="B37" s="7">
        <f>'10.02.26'!H37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108</v>
      </c>
      <c r="K37" s="10">
        <v>1.0</v>
      </c>
    </row>
    <row r="38">
      <c r="A38" s="46" t="s">
        <v>486</v>
      </c>
      <c r="B38" s="7">
        <f>'10.02.26'!H38</f>
        <v>-11</v>
      </c>
      <c r="C38" s="7"/>
      <c r="D38" s="19">
        <f t="shared" si="9"/>
        <v>-11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36"/>
      <c r="G38" s="12"/>
      <c r="H38" s="8">
        <f t="shared" si="8"/>
        <v>-11</v>
      </c>
      <c r="I38" s="7"/>
      <c r="J38" s="9" t="s">
        <v>36</v>
      </c>
      <c r="K38" s="10">
        <v>1.0</v>
      </c>
    </row>
    <row r="39">
      <c r="A39" s="46" t="s">
        <v>487</v>
      </c>
      <c r="B39" s="7">
        <f>'10.02.26'!H39</f>
        <v>3</v>
      </c>
      <c r="C39" s="7"/>
      <c r="D39" s="19">
        <f t="shared" si="9"/>
        <v>3</v>
      </c>
      <c r="E39" s="25">
        <f>IFERROR(VLOOKUP("CEVICHE MIXTO DE MARISCOS",J:K,2,FALSE),0)</f>
        <v>1</v>
      </c>
      <c r="F39" s="20"/>
      <c r="G39" s="20"/>
      <c r="H39" s="8">
        <f t="shared" si="8"/>
        <v>2</v>
      </c>
      <c r="I39" s="7"/>
      <c r="J39" s="9" t="s">
        <v>32</v>
      </c>
      <c r="K39" s="10">
        <v>1.0</v>
      </c>
    </row>
    <row r="40">
      <c r="A40" s="6" t="s">
        <v>76</v>
      </c>
      <c r="B40" s="7">
        <f>'10.02.26'!H40</f>
        <v>-4.5</v>
      </c>
      <c r="C40" s="7"/>
      <c r="D40" s="19">
        <f t="shared" si="9"/>
        <v>-4.5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40" s="20"/>
      <c r="G40" s="20"/>
      <c r="H40" s="8">
        <f t="shared" si="8"/>
        <v>-7</v>
      </c>
      <c r="I40" s="7"/>
      <c r="J40" s="9" t="s">
        <v>63</v>
      </c>
      <c r="K40" s="10">
        <v>1.0</v>
      </c>
    </row>
    <row r="41">
      <c r="A41" s="46" t="s">
        <v>488</v>
      </c>
      <c r="B41" s="7">
        <f>'10.02.26'!H41</f>
        <v>9</v>
      </c>
      <c r="C41" s="7"/>
      <c r="D41" s="19">
        <f t="shared" si="9"/>
        <v>9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9</v>
      </c>
      <c r="I41" s="7"/>
      <c r="J41" s="9" t="s">
        <v>12</v>
      </c>
      <c r="K41" s="10">
        <v>4.0</v>
      </c>
    </row>
    <row r="42">
      <c r="A42" s="51" t="s">
        <v>489</v>
      </c>
      <c r="B42" s="7">
        <f>'10.02.26'!H42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7</v>
      </c>
      <c r="I42" s="7"/>
      <c r="J42" s="9" t="s">
        <v>30</v>
      </c>
      <c r="K42" s="10">
        <v>1.0</v>
      </c>
    </row>
    <row r="43">
      <c r="A43" s="29"/>
      <c r="B43" s="30"/>
      <c r="C43" s="30"/>
      <c r="D43" s="30"/>
      <c r="E43" s="22"/>
      <c r="F43" s="23"/>
      <c r="G43" s="23"/>
      <c r="H43" s="31"/>
      <c r="I43" s="23"/>
      <c r="J43" s="9" t="s">
        <v>217</v>
      </c>
      <c r="K43" s="10">
        <v>1.0</v>
      </c>
    </row>
    <row r="44">
      <c r="A44" s="6"/>
      <c r="B44" s="7" t="str">
        <f>'10.02.26'!H44</f>
        <v/>
      </c>
      <c r="C44" s="35"/>
      <c r="D44" s="19"/>
      <c r="E44" s="25"/>
      <c r="F44" s="12"/>
      <c r="G44" s="12"/>
      <c r="H44" s="8"/>
      <c r="I44" s="7"/>
      <c r="J44" s="9" t="s">
        <v>191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48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54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59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522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73</v>
      </c>
      <c r="K49" s="10">
        <v>6.0</v>
      </c>
    </row>
    <row r="50">
      <c r="J50" s="9" t="s">
        <v>159</v>
      </c>
      <c r="K50" s="10">
        <v>2.0</v>
      </c>
    </row>
    <row r="51">
      <c r="J51" s="9" t="s">
        <v>523</v>
      </c>
      <c r="K51" s="10">
        <v>1.0</v>
      </c>
    </row>
    <row r="52">
      <c r="J52" s="9" t="s">
        <v>222</v>
      </c>
      <c r="K52" s="10">
        <v>1.0</v>
      </c>
    </row>
  </sheetData>
  <mergeCells count="1">
    <mergeCell ref="A1:I1"/>
  </mergeCells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4.75"/>
  </cols>
  <sheetData>
    <row r="1">
      <c r="A1" s="1" t="s">
        <v>524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46065.0</v>
      </c>
    </row>
    <row r="3">
      <c r="A3" s="6" t="s">
        <v>9</v>
      </c>
      <c r="B3" s="7">
        <f>'11.02.26'!H3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405</v>
      </c>
      <c r="K3" s="10">
        <v>1.0</v>
      </c>
    </row>
    <row r="4">
      <c r="A4" s="6" t="s">
        <v>11</v>
      </c>
      <c r="B4" s="7">
        <f>'11.02.26'!H4</f>
        <v>6</v>
      </c>
      <c r="C4" s="7"/>
      <c r="D4" s="8">
        <f t="shared" si="1"/>
        <v>6</v>
      </c>
      <c r="E4" s="8">
        <f>IFERROR(VLOOKUP("HUMITA DOÑA FRESIA C/AJI DE GALLINA",J:K,2,FALSE),"0")</f>
        <v>2</v>
      </c>
      <c r="F4" s="12"/>
      <c r="G4" s="24"/>
      <c r="H4" s="8">
        <f t="shared" si="2"/>
        <v>4</v>
      </c>
      <c r="I4" s="11"/>
      <c r="J4" s="9" t="s">
        <v>10</v>
      </c>
      <c r="K4" s="10">
        <v>2.0</v>
      </c>
    </row>
    <row r="5">
      <c r="A5" s="6" t="s">
        <v>13</v>
      </c>
      <c r="B5" s="7">
        <f>'11.02.26'!H5</f>
        <v>-3</v>
      </c>
      <c r="C5" s="7"/>
      <c r="D5" s="8">
        <f t="shared" si="1"/>
        <v>-3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-6</v>
      </c>
      <c r="I5" s="11"/>
      <c r="J5" s="9" t="s">
        <v>85</v>
      </c>
      <c r="K5" s="10">
        <v>6.0</v>
      </c>
    </row>
    <row r="6">
      <c r="A6" s="6" t="s">
        <v>16</v>
      </c>
      <c r="B6" s="7">
        <f>'11.02.26'!H6</f>
        <v>-6</v>
      </c>
      <c r="C6" s="7"/>
      <c r="D6" s="8">
        <f t="shared" si="1"/>
        <v>-6</v>
      </c>
      <c r="E6" s="8">
        <f>IFERROR(VLOOKUP("SANGRECITA C/YUCA",J:K,2,FALSE),"0")</f>
        <v>6</v>
      </c>
      <c r="F6" s="12"/>
      <c r="G6" s="24"/>
      <c r="H6" s="8">
        <f t="shared" si="2"/>
        <v>-12</v>
      </c>
      <c r="I6" s="7"/>
      <c r="J6" s="9" t="s">
        <v>463</v>
      </c>
      <c r="K6" s="10">
        <v>1.0</v>
      </c>
    </row>
    <row r="7">
      <c r="A7" s="6" t="s">
        <v>10</v>
      </c>
      <c r="B7" s="7">
        <f>'11.02.26'!H7</f>
        <v>5</v>
      </c>
      <c r="C7" s="7"/>
      <c r="D7" s="8">
        <f t="shared" si="1"/>
        <v>5</v>
      </c>
      <c r="E7" s="8">
        <f>IFERROR(VLOOKUP("HUMITA DOÑA FRESIA C/AJI DE GALLINA", J:K,2, FALSE)/2, 0) + IFERROR(VLOOKUP("AJI DE GALLINA",J:K,2, FALSE), 0)</f>
        <v>3</v>
      </c>
      <c r="F7" s="12"/>
      <c r="G7" s="12"/>
      <c r="H7" s="8">
        <f t="shared" si="2"/>
        <v>2</v>
      </c>
      <c r="I7" s="7"/>
      <c r="J7" s="9" t="s">
        <v>14</v>
      </c>
      <c r="K7" s="10">
        <v>1.0</v>
      </c>
    </row>
    <row r="8">
      <c r="A8" s="6" t="s">
        <v>19</v>
      </c>
      <c r="B8" s="7">
        <f>'11.02.26'!H8</f>
        <v>2</v>
      </c>
      <c r="C8" s="7"/>
      <c r="D8" s="8">
        <f t="shared" si="1"/>
        <v>2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0</v>
      </c>
      <c r="I8" s="7"/>
      <c r="J8" s="9" t="s">
        <v>17</v>
      </c>
      <c r="K8" s="10">
        <v>3.0</v>
      </c>
    </row>
    <row r="9">
      <c r="A9" s="6" t="s">
        <v>21</v>
      </c>
      <c r="B9" s="7">
        <f>'11.02.26'!H9</f>
        <v>3.5</v>
      </c>
      <c r="C9" s="7"/>
      <c r="D9" s="8">
        <f t="shared" si="1"/>
        <v>3.5</v>
      </c>
      <c r="E9" s="8">
        <f>IFERROR(VLOOKUP("1/2 PATITA EN FIAMBRE",J:K,2, FALSE)/2, 0) + IFERROR(VLOOKUP("PATITA EN FIAMBRE",J:K, 2, FALSE), 0)</f>
        <v>2</v>
      </c>
      <c r="F9" s="12"/>
      <c r="G9" s="12"/>
      <c r="H9" s="18">
        <f t="shared" si="2"/>
        <v>1.5</v>
      </c>
      <c r="I9" s="12"/>
      <c r="J9" s="9" t="s">
        <v>18</v>
      </c>
      <c r="K9" s="10">
        <v>4.0</v>
      </c>
    </row>
    <row r="10">
      <c r="A10" s="6" t="s">
        <v>23</v>
      </c>
      <c r="B10" s="7">
        <f>'11.02.26'!H10</f>
        <v>-0.5</v>
      </c>
      <c r="C10" s="7"/>
      <c r="D10" s="8">
        <f t="shared" si="1"/>
        <v>-0.5</v>
      </c>
      <c r="E10" s="8">
        <f>IFERROR(VLOOKUP("CECINAS DE LOMO C/YUCA",J:K,2,FALSE),"0")+IFERROR(VLOOKUP("PIQUEO DOÑA FRESIA",J:K,2,FALSE)/2,0)</f>
        <v>1.5</v>
      </c>
      <c r="F10" s="12"/>
      <c r="G10" s="12"/>
      <c r="H10" s="8">
        <f t="shared" si="2"/>
        <v>-2</v>
      </c>
      <c r="I10" s="7"/>
      <c r="J10" s="9" t="s">
        <v>20</v>
      </c>
      <c r="K10" s="10">
        <v>4.0</v>
      </c>
    </row>
    <row r="11">
      <c r="A11" s="6" t="s">
        <v>25</v>
      </c>
      <c r="B11" s="7">
        <f>'11.02.26'!H11</f>
        <v>4</v>
      </c>
      <c r="C11" s="7"/>
      <c r="D11" s="8">
        <f t="shared" si="1"/>
        <v>4</v>
      </c>
      <c r="E11" s="18">
        <f>IFERROR(VLOOKUP("CARNE DE CERDO ADOBADA",J:K,2,FALSE),0)</f>
        <v>3</v>
      </c>
      <c r="F11" s="12"/>
      <c r="G11" s="12"/>
      <c r="H11" s="8">
        <f t="shared" si="2"/>
        <v>1</v>
      </c>
      <c r="I11" s="7"/>
      <c r="J11" s="9" t="s">
        <v>24</v>
      </c>
      <c r="K11" s="10">
        <v>5.0</v>
      </c>
    </row>
    <row r="12">
      <c r="A12" s="6" t="s">
        <v>27</v>
      </c>
      <c r="B12" s="7">
        <f>'11.02.26'!H12</f>
        <v>-4</v>
      </c>
      <c r="C12" s="7"/>
      <c r="D12" s="8">
        <f t="shared" si="1"/>
        <v>-4</v>
      </c>
      <c r="E12" s="8">
        <f>IFERROR(VLOOKUP("SANCOCHADO 450g.",J:K,2,FALSE),0)</f>
        <v>7</v>
      </c>
      <c r="F12" s="12"/>
      <c r="G12" s="12"/>
      <c r="H12" s="8">
        <f t="shared" si="2"/>
        <v>-11</v>
      </c>
      <c r="I12" s="7"/>
      <c r="J12" s="9" t="s">
        <v>26</v>
      </c>
      <c r="K12" s="10">
        <v>10.0</v>
      </c>
    </row>
    <row r="13">
      <c r="A13" s="6" t="s">
        <v>29</v>
      </c>
      <c r="B13" s="7">
        <f>'11.02.26'!H13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448</v>
      </c>
      <c r="K13" s="10">
        <v>4.0</v>
      </c>
    </row>
    <row r="14">
      <c r="A14" s="6" t="s">
        <v>31</v>
      </c>
      <c r="B14" s="7" t="str">
        <f>'11.02.26'!H14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28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277</v>
      </c>
      <c r="K15" s="10">
        <v>1.0</v>
      </c>
    </row>
    <row r="16">
      <c r="A16" s="6" t="s">
        <v>35</v>
      </c>
      <c r="B16" s="7">
        <f>'11.02.26'!H16</f>
        <v>19</v>
      </c>
      <c r="C16" s="7"/>
      <c r="D16" s="25">
        <f t="shared" ref="D16:D24" si="4">B16+C16</f>
        <v>19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14</v>
      </c>
      <c r="I16" s="7"/>
      <c r="J16" s="9" t="s">
        <v>30</v>
      </c>
      <c r="K16" s="10">
        <v>1.0</v>
      </c>
    </row>
    <row r="17">
      <c r="A17" s="6" t="s">
        <v>37</v>
      </c>
      <c r="B17" s="7">
        <f>'11.02.26'!H17</f>
        <v>-3</v>
      </c>
      <c r="C17" s="7"/>
      <c r="D17" s="19">
        <f t="shared" si="4"/>
        <v>-3</v>
      </c>
      <c r="E17" s="25" t="str">
        <f>IFERROR(VLOOKUP("AJIACO DE CUY(1/2 CUY) C/ARROZ",J:K,2,FALSE),"0")</f>
        <v>0</v>
      </c>
      <c r="F17" s="20"/>
      <c r="G17" s="12"/>
      <c r="H17" s="8">
        <f t="shared" si="5"/>
        <v>-3</v>
      </c>
      <c r="I17" s="7"/>
      <c r="J17" s="9" t="s">
        <v>112</v>
      </c>
      <c r="K17" s="10">
        <v>1.0</v>
      </c>
    </row>
    <row r="18">
      <c r="A18" s="6" t="s">
        <v>39</v>
      </c>
      <c r="B18" s="7">
        <f>'11.02.26'!H18</f>
        <v>-2</v>
      </c>
      <c r="C18" s="7"/>
      <c r="D18" s="19">
        <f t="shared" si="4"/>
        <v>-2</v>
      </c>
      <c r="E18" s="25">
        <f>IFERROR(VLOOKUP("ALBONDIGA CON ARROZ",J:K,2,FALSE),"0")</f>
        <v>6</v>
      </c>
      <c r="F18" s="20"/>
      <c r="G18" s="12"/>
      <c r="H18" s="8">
        <f t="shared" si="5"/>
        <v>-8</v>
      </c>
      <c r="I18" s="7"/>
      <c r="J18" s="9" t="s">
        <v>32</v>
      </c>
      <c r="K18" s="10">
        <v>2.0</v>
      </c>
    </row>
    <row r="19">
      <c r="A19" s="6" t="s">
        <v>41</v>
      </c>
      <c r="B19" s="7">
        <f>'11.02.26'!H19</f>
        <v>-4</v>
      </c>
      <c r="C19" s="7"/>
      <c r="D19" s="19">
        <f t="shared" si="4"/>
        <v>-4</v>
      </c>
      <c r="E19" s="25">
        <f>IFERROR(VLOOKUP("ARROZ C/PATO DESHUESADO", J:K, 2, FALSE)*2, 0)+IFERROR(VLOOKUP("ARROZ C/PATO",J:K,2,FALSE),"0")</f>
        <v>11</v>
      </c>
      <c r="F19" s="20"/>
      <c r="G19" s="24"/>
      <c r="H19" s="8">
        <f t="shared" si="5"/>
        <v>-15</v>
      </c>
      <c r="I19" s="11"/>
      <c r="J19" s="9" t="s">
        <v>187</v>
      </c>
      <c r="K19" s="10">
        <v>1.0</v>
      </c>
    </row>
    <row r="20">
      <c r="A20" s="6" t="s">
        <v>43</v>
      </c>
      <c r="B20" s="7">
        <f>'11.02.26'!H20</f>
        <v>-10</v>
      </c>
      <c r="C20" s="7"/>
      <c r="D20" s="19">
        <f t="shared" si="4"/>
        <v>-10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27</v>
      </c>
      <c r="F20" s="20"/>
      <c r="G20" s="24"/>
      <c r="H20" s="8">
        <f t="shared" si="5"/>
        <v>-37</v>
      </c>
      <c r="I20" s="11"/>
      <c r="J20" s="9" t="s">
        <v>142</v>
      </c>
      <c r="K20" s="10">
        <v>3.0</v>
      </c>
    </row>
    <row r="21">
      <c r="A21" s="6" t="s">
        <v>26</v>
      </c>
      <c r="B21" s="7" t="str">
        <f>'11.02.26'!H21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118</v>
      </c>
      <c r="K21" s="10">
        <v>1.0</v>
      </c>
    </row>
    <row r="22">
      <c r="A22" s="6" t="s">
        <v>46</v>
      </c>
      <c r="B22" s="7">
        <f>'11.02.26'!H22</f>
        <v>-50</v>
      </c>
      <c r="C22" s="7"/>
      <c r="D22" s="19">
        <f t="shared" si="4"/>
        <v>-50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20"/>
      <c r="G22" s="12"/>
      <c r="H22" s="8">
        <f t="shared" ref="H22:H24" si="6">D22-E22-F22-G22</f>
        <v>-60</v>
      </c>
      <c r="I22" s="7"/>
      <c r="J22" s="9" t="s">
        <v>34</v>
      </c>
      <c r="K22" s="10">
        <v>1.0</v>
      </c>
    </row>
    <row r="23">
      <c r="A23" s="6" t="s">
        <v>49</v>
      </c>
      <c r="B23" s="7">
        <f>'11.02.26'!H23</f>
        <v>5</v>
      </c>
      <c r="C23" s="7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5</v>
      </c>
      <c r="I23" s="7"/>
      <c r="J23" s="9" t="s">
        <v>91</v>
      </c>
      <c r="K23" s="10">
        <v>1.0</v>
      </c>
    </row>
    <row r="24">
      <c r="A24" s="6" t="s">
        <v>51</v>
      </c>
      <c r="B24" s="7">
        <f>'11.02.26'!H24</f>
        <v>-6</v>
      </c>
      <c r="C24" s="7"/>
      <c r="D24" s="19">
        <f t="shared" si="4"/>
        <v>-6</v>
      </c>
      <c r="E24" s="25">
        <f>IFERROR(VLOOKUP("CORVINA GUISADA C/E CHOCLO",J:K,2,FALSE),"0")</f>
        <v>1</v>
      </c>
      <c r="F24" s="20"/>
      <c r="G24" s="12"/>
      <c r="H24" s="8">
        <f t="shared" si="6"/>
        <v>-7</v>
      </c>
      <c r="I24" s="7"/>
      <c r="J24" s="9" t="s">
        <v>92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36</v>
      </c>
      <c r="K25" s="10">
        <v>3.0</v>
      </c>
    </row>
    <row r="26">
      <c r="A26" s="6" t="s">
        <v>55</v>
      </c>
      <c r="B26" s="7">
        <f>'11.02.26'!H26</f>
        <v>10</v>
      </c>
      <c r="C26" s="7"/>
      <c r="D26" s="19">
        <f t="shared" ref="D26:D30" si="7">B26+C26</f>
        <v>10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42" si="8">D26-E26-F26-G26</f>
        <v>6</v>
      </c>
      <c r="I26" s="7"/>
      <c r="J26" s="9" t="s">
        <v>113</v>
      </c>
      <c r="K26" s="10">
        <v>1.0</v>
      </c>
    </row>
    <row r="27">
      <c r="A27" s="6" t="s">
        <v>57</v>
      </c>
      <c r="B27" s="7">
        <f>'11.02.26'!H27</f>
        <v>-23</v>
      </c>
      <c r="C27" s="7"/>
      <c r="D27" s="19">
        <f t="shared" si="7"/>
        <v>-23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12"/>
      <c r="G27" s="24"/>
      <c r="H27" s="18">
        <f t="shared" si="8"/>
        <v>-29</v>
      </c>
      <c r="I27" s="12"/>
      <c r="J27" s="9" t="s">
        <v>126</v>
      </c>
      <c r="K27" s="10">
        <v>1.0</v>
      </c>
    </row>
    <row r="28">
      <c r="A28" s="6" t="s">
        <v>58</v>
      </c>
      <c r="B28" s="7">
        <f>'11.02.26'!H28</f>
        <v>13</v>
      </c>
      <c r="C28" s="7"/>
      <c r="D28" s="19">
        <f t="shared" si="7"/>
        <v>13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6</v>
      </c>
      <c r="F28" s="12"/>
      <c r="G28" s="24"/>
      <c r="H28" s="18">
        <f t="shared" si="8"/>
        <v>7</v>
      </c>
      <c r="I28" s="24"/>
      <c r="J28" s="9" t="s">
        <v>191</v>
      </c>
      <c r="K28" s="10">
        <v>1.0</v>
      </c>
    </row>
    <row r="29">
      <c r="A29" s="6" t="s">
        <v>60</v>
      </c>
      <c r="B29" s="7">
        <f>'11.02.26'!H29</f>
        <v>0</v>
      </c>
      <c r="C29" s="7"/>
      <c r="D29" s="19">
        <f t="shared" si="7"/>
        <v>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-5</v>
      </c>
      <c r="I29" s="7"/>
      <c r="J29" s="9" t="s">
        <v>131</v>
      </c>
      <c r="K29" s="10">
        <v>1.0</v>
      </c>
    </row>
    <row r="30">
      <c r="A30" s="6" t="s">
        <v>62</v>
      </c>
      <c r="B30" s="7">
        <f>'11.02.26'!H30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40</v>
      </c>
      <c r="K30" s="10">
        <v>4.0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80</v>
      </c>
      <c r="K31" s="10">
        <v>2.0</v>
      </c>
    </row>
    <row r="32">
      <c r="A32" s="6" t="s">
        <v>66</v>
      </c>
      <c r="B32" s="7">
        <f>'11.02.26'!H32</f>
        <v>-12</v>
      </c>
      <c r="C32" s="7"/>
      <c r="D32" s="19">
        <f t="shared" ref="D32:D42" si="9">B32+C32</f>
        <v>-12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19</v>
      </c>
      <c r="F32" s="12"/>
      <c r="G32" s="12"/>
      <c r="H32" s="8">
        <f t="shared" si="8"/>
        <v>-31</v>
      </c>
      <c r="I32" s="7"/>
      <c r="J32" s="9" t="s">
        <v>42</v>
      </c>
      <c r="K32" s="10">
        <v>3.0</v>
      </c>
    </row>
    <row r="33">
      <c r="A33" s="6" t="s">
        <v>68</v>
      </c>
      <c r="B33" s="7">
        <f>'11.02.26'!H33</f>
        <v>-4</v>
      </c>
      <c r="C33" s="7"/>
      <c r="D33" s="19">
        <f t="shared" si="9"/>
        <v>-4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-5</v>
      </c>
      <c r="I33" s="7"/>
      <c r="J33" s="9" t="s">
        <v>44</v>
      </c>
      <c r="K33" s="10">
        <v>5.0</v>
      </c>
    </row>
    <row r="34">
      <c r="A34" s="46" t="s">
        <v>483</v>
      </c>
      <c r="B34" s="7">
        <f>'11.02.26'!H34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45</v>
      </c>
      <c r="K34" s="10">
        <v>5.0</v>
      </c>
    </row>
    <row r="35">
      <c r="A35" s="46" t="s">
        <v>484</v>
      </c>
      <c r="B35" s="7">
        <f>'11.02.26'!H35</f>
        <v>0</v>
      </c>
      <c r="C35" s="7"/>
      <c r="D35" s="19">
        <f t="shared" si="9"/>
        <v>0</v>
      </c>
      <c r="E35" s="25">
        <f>IFERROR(VLOOKUP("PULPO ANTICUCHERO 250G",J:K,2,FALSE),0)</f>
        <v>1</v>
      </c>
      <c r="F35" s="12"/>
      <c r="G35" s="12"/>
      <c r="H35" s="8">
        <f t="shared" si="8"/>
        <v>-1</v>
      </c>
      <c r="I35" s="7"/>
      <c r="J35" s="9" t="s">
        <v>100</v>
      </c>
      <c r="K35" s="10">
        <v>3.0</v>
      </c>
    </row>
    <row r="36">
      <c r="A36" s="46" t="s">
        <v>485</v>
      </c>
      <c r="B36" s="7">
        <f>'11.02.26'!H36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139</v>
      </c>
      <c r="K36" s="10">
        <v>1.0</v>
      </c>
    </row>
    <row r="37">
      <c r="A37" s="6" t="s">
        <v>72</v>
      </c>
      <c r="B37" s="7">
        <f>'11.02.26'!H37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147</v>
      </c>
      <c r="K37" s="10">
        <v>1.0</v>
      </c>
    </row>
    <row r="38">
      <c r="A38" s="46" t="s">
        <v>486</v>
      </c>
      <c r="B38" s="7">
        <f>'11.02.26'!H38</f>
        <v>-11</v>
      </c>
      <c r="C38" s="7"/>
      <c r="D38" s="19">
        <f t="shared" si="9"/>
        <v>-11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-12</v>
      </c>
      <c r="I38" s="7"/>
      <c r="J38" s="9" t="s">
        <v>48</v>
      </c>
      <c r="K38" s="10">
        <v>2.0</v>
      </c>
    </row>
    <row r="39">
      <c r="A39" s="46" t="s">
        <v>487</v>
      </c>
      <c r="B39" s="7">
        <f>'11.02.26'!H39</f>
        <v>2</v>
      </c>
      <c r="C39" s="7"/>
      <c r="D39" s="19">
        <f t="shared" si="9"/>
        <v>2</v>
      </c>
      <c r="E39" s="25">
        <f>IFERROR(VLOOKUP("CEVICHE MIXTO DE MARISCOS",J:K,2,FALSE),0)</f>
        <v>1</v>
      </c>
      <c r="F39" s="20"/>
      <c r="G39" s="20"/>
      <c r="H39" s="8">
        <f t="shared" si="8"/>
        <v>1</v>
      </c>
      <c r="I39" s="7"/>
      <c r="J39" s="9" t="s">
        <v>52</v>
      </c>
      <c r="K39" s="10">
        <v>2.0</v>
      </c>
    </row>
    <row r="40">
      <c r="A40" s="6" t="s">
        <v>76</v>
      </c>
      <c r="B40" s="7">
        <f>'11.02.26'!H40</f>
        <v>-7</v>
      </c>
      <c r="C40" s="7"/>
      <c r="D40" s="19">
        <f t="shared" si="9"/>
        <v>-7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40" s="20"/>
      <c r="G40" s="20"/>
      <c r="H40" s="8">
        <f t="shared" si="8"/>
        <v>-9</v>
      </c>
      <c r="I40" s="7"/>
      <c r="J40" s="9" t="s">
        <v>50</v>
      </c>
      <c r="K40" s="10">
        <v>1.0</v>
      </c>
    </row>
    <row r="41">
      <c r="A41" s="46" t="s">
        <v>488</v>
      </c>
      <c r="B41" s="7">
        <f>'11.02.26'!H41</f>
        <v>9</v>
      </c>
      <c r="C41" s="7"/>
      <c r="D41" s="19">
        <f t="shared" si="9"/>
        <v>9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</v>
      </c>
      <c r="F41" s="20"/>
      <c r="G41" s="20"/>
      <c r="H41" s="8">
        <f t="shared" si="8"/>
        <v>8</v>
      </c>
      <c r="I41" s="7"/>
      <c r="J41" s="9" t="s">
        <v>54</v>
      </c>
      <c r="K41" s="10">
        <v>2.0</v>
      </c>
    </row>
    <row r="42">
      <c r="A42" s="51" t="s">
        <v>489</v>
      </c>
      <c r="B42" s="7">
        <f>'11.02.26'!H42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7</v>
      </c>
      <c r="I42" s="7"/>
      <c r="J42" s="9" t="s">
        <v>81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56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106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133</v>
      </c>
      <c r="K45" s="10">
        <v>4.0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13</v>
      </c>
      <c r="K46" s="10">
        <v>3.0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59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61</v>
      </c>
      <c r="K48" s="10">
        <v>6.0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69</v>
      </c>
      <c r="K49" s="10">
        <v>1.0</v>
      </c>
    </row>
    <row r="50">
      <c r="J50" s="9" t="s">
        <v>477</v>
      </c>
      <c r="K50" s="10">
        <v>1.0</v>
      </c>
    </row>
    <row r="51">
      <c r="J51" s="9" t="s">
        <v>341</v>
      </c>
      <c r="K51" s="10">
        <v>1.0</v>
      </c>
    </row>
    <row r="52">
      <c r="J52" s="9" t="s">
        <v>150</v>
      </c>
      <c r="K52" s="10">
        <v>7.0</v>
      </c>
    </row>
    <row r="53">
      <c r="J53" s="9" t="s">
        <v>73</v>
      </c>
      <c r="K53" s="10">
        <v>6.0</v>
      </c>
    </row>
    <row r="54">
      <c r="J54" s="9" t="s">
        <v>117</v>
      </c>
      <c r="K54" s="10">
        <v>1.0</v>
      </c>
    </row>
    <row r="55">
      <c r="J55" s="9" t="s">
        <v>222</v>
      </c>
      <c r="K55" s="10">
        <v>1.0</v>
      </c>
    </row>
    <row r="56">
      <c r="J56" s="9" t="s">
        <v>79</v>
      </c>
      <c r="K56" s="10">
        <v>1.0</v>
      </c>
    </row>
    <row r="57">
      <c r="J57" s="9" t="s">
        <v>22</v>
      </c>
      <c r="K57" s="10">
        <v>1.0</v>
      </c>
    </row>
    <row r="58">
      <c r="J58" s="9" t="s">
        <v>179</v>
      </c>
      <c r="K58" s="10">
        <v>2.0</v>
      </c>
    </row>
    <row r="59">
      <c r="J59" s="9" t="s">
        <v>238</v>
      </c>
      <c r="K59" s="10">
        <v>1.0</v>
      </c>
    </row>
    <row r="60">
      <c r="J60" s="9" t="s">
        <v>101</v>
      </c>
      <c r="K60" s="10">
        <v>1.0</v>
      </c>
    </row>
    <row r="61">
      <c r="J61" s="9" t="s">
        <v>63</v>
      </c>
      <c r="K61" s="10">
        <v>1.0</v>
      </c>
    </row>
    <row r="62">
      <c r="J62" s="9" t="s">
        <v>71</v>
      </c>
      <c r="K62" s="10">
        <v>1.0</v>
      </c>
    </row>
  </sheetData>
  <mergeCells count="1">
    <mergeCell ref="A1:I1"/>
  </mergeCells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8.88"/>
  </cols>
  <sheetData>
    <row r="1">
      <c r="A1" s="1" t="s">
        <v>525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46066.0</v>
      </c>
    </row>
    <row r="3">
      <c r="A3" s="6" t="s">
        <v>9</v>
      </c>
      <c r="B3" s="7">
        <f>'12.02.26'!H3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3.0</v>
      </c>
    </row>
    <row r="4">
      <c r="A4" s="6" t="s">
        <v>11</v>
      </c>
      <c r="B4" s="7">
        <f>'12.02.26'!H4</f>
        <v>4</v>
      </c>
      <c r="C4" s="7"/>
      <c r="D4" s="8">
        <f t="shared" si="1"/>
        <v>4</v>
      </c>
      <c r="E4" s="8">
        <f>IFERROR(VLOOKUP("HUMITA DOÑA FRESIA C/AJI DE GALLINA",J:K,2,FALSE),"0")</f>
        <v>4</v>
      </c>
      <c r="F4" s="12"/>
      <c r="G4" s="24"/>
      <c r="H4" s="8">
        <f t="shared" si="2"/>
        <v>0</v>
      </c>
      <c r="I4" s="11"/>
      <c r="J4" s="9" t="s">
        <v>120</v>
      </c>
      <c r="K4" s="10">
        <v>2.0</v>
      </c>
    </row>
    <row r="5">
      <c r="A5" s="6" t="s">
        <v>13</v>
      </c>
      <c r="B5" s="7">
        <f>'12.02.26'!H5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-6</v>
      </c>
      <c r="I5" s="11"/>
      <c r="J5" s="9" t="s">
        <v>405</v>
      </c>
      <c r="K5" s="10">
        <v>1.0</v>
      </c>
    </row>
    <row r="6">
      <c r="A6" s="6" t="s">
        <v>16</v>
      </c>
      <c r="B6" s="7">
        <f>'12.02.26'!H6</f>
        <v>-12</v>
      </c>
      <c r="C6" s="7"/>
      <c r="D6" s="8">
        <f t="shared" si="1"/>
        <v>-12</v>
      </c>
      <c r="E6" s="8">
        <f>IFERROR(VLOOKUP("SANGRECITA C/YUCA",J:K,2,FALSE),"0")</f>
        <v>10</v>
      </c>
      <c r="F6" s="12"/>
      <c r="G6" s="24"/>
      <c r="H6" s="8">
        <f t="shared" si="2"/>
        <v>-22</v>
      </c>
      <c r="I6" s="7"/>
      <c r="J6" s="9" t="s">
        <v>10</v>
      </c>
      <c r="K6" s="10">
        <v>4.0</v>
      </c>
    </row>
    <row r="7">
      <c r="A7" s="6" t="s">
        <v>10</v>
      </c>
      <c r="B7" s="7">
        <f>'12.02.26'!H7</f>
        <v>2</v>
      </c>
      <c r="C7" s="7"/>
      <c r="D7" s="8">
        <f t="shared" si="1"/>
        <v>2</v>
      </c>
      <c r="E7" s="8">
        <f>IFERROR(VLOOKUP("HUMITA DOÑA FRESIA C/AJI DE GALLINA", J:K,2, FALSE)/2, 0) + IFERROR(VLOOKUP("AJI DE GALLINA",J:K,2, FALSE), 0)</f>
        <v>6</v>
      </c>
      <c r="F7" s="12"/>
      <c r="G7" s="12"/>
      <c r="H7" s="8">
        <f t="shared" si="2"/>
        <v>-4</v>
      </c>
      <c r="I7" s="7"/>
      <c r="J7" s="9" t="s">
        <v>12</v>
      </c>
      <c r="K7" s="10">
        <v>5.0</v>
      </c>
    </row>
    <row r="8">
      <c r="A8" s="6" t="s">
        <v>19</v>
      </c>
      <c r="B8" s="7">
        <f>'12.02.26'!H8</f>
        <v>0</v>
      </c>
      <c r="C8" s="7"/>
      <c r="D8" s="8">
        <f t="shared" si="1"/>
        <v>0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-1</v>
      </c>
      <c r="I8" s="7"/>
      <c r="J8" s="9" t="s">
        <v>85</v>
      </c>
      <c r="K8" s="10">
        <v>4.0</v>
      </c>
    </row>
    <row r="9">
      <c r="A9" s="6" t="s">
        <v>21</v>
      </c>
      <c r="B9" s="7">
        <f>'12.02.26'!H9</f>
        <v>1.5</v>
      </c>
      <c r="C9" s="7"/>
      <c r="D9" s="8">
        <f t="shared" si="1"/>
        <v>1.5</v>
      </c>
      <c r="E9" s="8">
        <f>IFERROR(VLOOKUP("1/2 PATITA EN FIAMBRE",J:K,2, FALSE)/2, 0) + IFERROR(VLOOKUP("PATITA EN FIAMBRE",J:K, 2, FALSE), 0)</f>
        <v>2</v>
      </c>
      <c r="F9" s="12"/>
      <c r="G9" s="12"/>
      <c r="H9" s="18">
        <f t="shared" si="2"/>
        <v>-0.5</v>
      </c>
      <c r="I9" s="12"/>
      <c r="J9" s="9" t="s">
        <v>14</v>
      </c>
      <c r="K9" s="10">
        <v>2.0</v>
      </c>
    </row>
    <row r="10">
      <c r="A10" s="6" t="s">
        <v>23</v>
      </c>
      <c r="B10" s="7">
        <f>'12.02.26'!H10</f>
        <v>-2</v>
      </c>
      <c r="C10" s="7"/>
      <c r="D10" s="8">
        <f t="shared" si="1"/>
        <v>-2</v>
      </c>
      <c r="E10" s="8">
        <f>IFERROR(VLOOKUP("CECINAS DE LOMO C/YUCA",J:K,2,FALSE),"0")+IFERROR(VLOOKUP("PIQUEO DOÑA FRESIA",J:K,2,FALSE)/2,0)</f>
        <v>2</v>
      </c>
      <c r="F10" s="12"/>
      <c r="G10" s="12"/>
      <c r="H10" s="8">
        <f t="shared" si="2"/>
        <v>-4</v>
      </c>
      <c r="I10" s="7"/>
      <c r="J10" s="9" t="s">
        <v>17</v>
      </c>
      <c r="K10" s="10">
        <v>3.0</v>
      </c>
    </row>
    <row r="11">
      <c r="A11" s="6" t="s">
        <v>25</v>
      </c>
      <c r="B11" s="7">
        <f>'12.02.26'!H11</f>
        <v>1</v>
      </c>
      <c r="C11" s="7"/>
      <c r="D11" s="8">
        <f t="shared" si="1"/>
        <v>1</v>
      </c>
      <c r="E11" s="18">
        <f>IFERROR(VLOOKUP("CARNE DE CERDO ADOBADA",J:K,2,FALSE),0)</f>
        <v>7</v>
      </c>
      <c r="F11" s="12"/>
      <c r="G11" s="12"/>
      <c r="H11" s="8">
        <f t="shared" si="2"/>
        <v>-6</v>
      </c>
      <c r="I11" s="7"/>
      <c r="J11" s="9" t="s">
        <v>20</v>
      </c>
      <c r="K11" s="10">
        <v>8.0</v>
      </c>
    </row>
    <row r="12">
      <c r="A12" s="6" t="s">
        <v>27</v>
      </c>
      <c r="B12" s="7">
        <f>'12.02.26'!H12</f>
        <v>-11</v>
      </c>
      <c r="C12" s="7"/>
      <c r="D12" s="8">
        <f t="shared" si="1"/>
        <v>-11</v>
      </c>
      <c r="E12" s="8">
        <f>IFERROR(VLOOKUP("SANCOCHADO 450g.",J:K,2,FALSE),0)</f>
        <v>0</v>
      </c>
      <c r="F12" s="12"/>
      <c r="G12" s="12"/>
      <c r="H12" s="8">
        <f t="shared" si="2"/>
        <v>-11</v>
      </c>
      <c r="I12" s="7"/>
      <c r="J12" s="9" t="s">
        <v>121</v>
      </c>
      <c r="K12" s="10">
        <v>1.0</v>
      </c>
    </row>
    <row r="13">
      <c r="A13" s="6" t="s">
        <v>29</v>
      </c>
      <c r="B13" s="7">
        <f>'12.02.26'!H13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24</v>
      </c>
      <c r="K13" s="10">
        <v>23.0</v>
      </c>
    </row>
    <row r="14">
      <c r="A14" s="6" t="s">
        <v>31</v>
      </c>
      <c r="B14" s="7" t="str">
        <f>'12.02.26'!H14</f>
        <v>#REF!</v>
      </c>
      <c r="C14" s="7"/>
      <c r="D14" s="19" t="str">
        <f t="shared" si="1"/>
        <v>#REF!</v>
      </c>
      <c r="E14" s="8">
        <f t="shared" si="3"/>
        <v>1</v>
      </c>
      <c r="F14" s="20"/>
      <c r="G14" s="12"/>
      <c r="H14" s="8" t="str">
        <f t="shared" si="2"/>
        <v>#REF!</v>
      </c>
      <c r="I14" s="7"/>
      <c r="J14" s="9" t="s">
        <v>26</v>
      </c>
      <c r="K14" s="10">
        <v>11.0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448</v>
      </c>
      <c r="K15" s="10">
        <v>3.0</v>
      </c>
    </row>
    <row r="16">
      <c r="A16" s="6" t="s">
        <v>35</v>
      </c>
      <c r="B16" s="7">
        <f>'12.02.26'!H16</f>
        <v>14</v>
      </c>
      <c r="C16" s="7"/>
      <c r="D16" s="25">
        <f t="shared" ref="D16:D24" si="4">B16+C16</f>
        <v>14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8</v>
      </c>
      <c r="F16" s="20"/>
      <c r="G16" s="12"/>
      <c r="H16" s="8">
        <f t="shared" ref="H16:H20" si="5">D16-E16-F16-G16</f>
        <v>6</v>
      </c>
      <c r="I16" s="7"/>
      <c r="J16" s="9" t="s">
        <v>31</v>
      </c>
      <c r="K16" s="10">
        <v>1.0</v>
      </c>
    </row>
    <row r="17">
      <c r="A17" s="6" t="s">
        <v>37</v>
      </c>
      <c r="B17" s="7">
        <f>'12.02.26'!H17</f>
        <v>-3</v>
      </c>
      <c r="C17" s="7"/>
      <c r="D17" s="19">
        <f t="shared" si="4"/>
        <v>-3</v>
      </c>
      <c r="E17" s="25">
        <f>IFERROR(VLOOKUP("AJIACO DE CUY(1/2 CUY) C/ARROZ",J:K,2,FALSE),"0")</f>
        <v>5</v>
      </c>
      <c r="F17" s="20"/>
      <c r="G17" s="12"/>
      <c r="H17" s="8">
        <f t="shared" si="5"/>
        <v>-8</v>
      </c>
      <c r="I17" s="7"/>
      <c r="J17" s="9" t="s">
        <v>526</v>
      </c>
      <c r="K17" s="10">
        <v>2.0</v>
      </c>
    </row>
    <row r="18">
      <c r="A18" s="6" t="s">
        <v>39</v>
      </c>
      <c r="B18" s="7">
        <f>'12.02.26'!H18</f>
        <v>-8</v>
      </c>
      <c r="C18" s="7"/>
      <c r="D18" s="19">
        <f t="shared" si="4"/>
        <v>-8</v>
      </c>
      <c r="E18" s="25">
        <f>IFERROR(VLOOKUP("ALBONDIGA CON ARROZ",J:K,2,FALSE),"0")</f>
        <v>4</v>
      </c>
      <c r="F18" s="20"/>
      <c r="G18" s="12"/>
      <c r="H18" s="8">
        <f t="shared" si="5"/>
        <v>-12</v>
      </c>
      <c r="I18" s="7"/>
      <c r="J18" s="9" t="s">
        <v>28</v>
      </c>
      <c r="K18" s="10">
        <v>7.0</v>
      </c>
    </row>
    <row r="19">
      <c r="A19" s="6" t="s">
        <v>41</v>
      </c>
      <c r="B19" s="7">
        <f>'12.02.26'!H19</f>
        <v>-15</v>
      </c>
      <c r="C19" s="7"/>
      <c r="D19" s="19">
        <f t="shared" si="4"/>
        <v>-15</v>
      </c>
      <c r="E19" s="25">
        <f>IFERROR(VLOOKUP("ARROZ C/PATO DESHUESADO", J:K, 2, FALSE)*2, 0)+IFERROR(VLOOKUP("ARROZ C/PATO",J:K,2,FALSE),"0")</f>
        <v>3</v>
      </c>
      <c r="F19" s="20"/>
      <c r="G19" s="24"/>
      <c r="H19" s="8">
        <f t="shared" si="5"/>
        <v>-18</v>
      </c>
      <c r="I19" s="11"/>
      <c r="J19" s="9" t="s">
        <v>30</v>
      </c>
      <c r="K19" s="10">
        <v>1.0</v>
      </c>
    </row>
    <row r="20">
      <c r="A20" s="6" t="s">
        <v>43</v>
      </c>
      <c r="B20" s="7">
        <f>'12.02.26'!H20</f>
        <v>-37</v>
      </c>
      <c r="C20" s="7"/>
      <c r="D20" s="19">
        <f t="shared" si="4"/>
        <v>-37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45</v>
      </c>
      <c r="F20" s="20"/>
      <c r="G20" s="24"/>
      <c r="H20" s="8">
        <f t="shared" si="5"/>
        <v>-82</v>
      </c>
      <c r="I20" s="11"/>
      <c r="J20" s="9" t="s">
        <v>112</v>
      </c>
      <c r="K20" s="10">
        <v>2.0</v>
      </c>
    </row>
    <row r="21">
      <c r="A21" s="6" t="s">
        <v>26</v>
      </c>
      <c r="B21" s="7" t="str">
        <f>'12.02.26'!H21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32</v>
      </c>
      <c r="K21" s="10">
        <v>13.0</v>
      </c>
    </row>
    <row r="22">
      <c r="A22" s="6" t="s">
        <v>46</v>
      </c>
      <c r="B22" s="7">
        <f>'12.02.26'!H22</f>
        <v>-60</v>
      </c>
      <c r="C22" s="7"/>
      <c r="D22" s="19">
        <f t="shared" si="4"/>
        <v>-60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-74</v>
      </c>
      <c r="I22" s="7"/>
      <c r="J22" s="9" t="s">
        <v>118</v>
      </c>
      <c r="K22" s="10">
        <v>1.0</v>
      </c>
    </row>
    <row r="23">
      <c r="A23" s="6" t="s">
        <v>49</v>
      </c>
      <c r="B23" s="7">
        <f>'12.02.26'!H23</f>
        <v>5</v>
      </c>
      <c r="C23" s="7"/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2</v>
      </c>
      <c r="F23" s="20"/>
      <c r="G23" s="12"/>
      <c r="H23" s="8">
        <f t="shared" si="6"/>
        <v>3</v>
      </c>
      <c r="I23" s="7"/>
      <c r="J23" s="9" t="s">
        <v>180</v>
      </c>
      <c r="K23" s="10">
        <v>3.0</v>
      </c>
    </row>
    <row r="24">
      <c r="A24" s="6" t="s">
        <v>51</v>
      </c>
      <c r="B24" s="7">
        <f>'12.02.26'!H24</f>
        <v>-7</v>
      </c>
      <c r="C24" s="7"/>
      <c r="D24" s="19">
        <f t="shared" si="4"/>
        <v>-7</v>
      </c>
      <c r="E24" s="25">
        <f>IFERROR(VLOOKUP("CORVINA GUISADA C/E CHOCLO",J:K,2,FALSE),"0")</f>
        <v>4</v>
      </c>
      <c r="F24" s="20"/>
      <c r="G24" s="12"/>
      <c r="H24" s="8">
        <f t="shared" si="6"/>
        <v>-11</v>
      </c>
      <c r="I24" s="7"/>
      <c r="J24" s="9" t="s">
        <v>34</v>
      </c>
      <c r="K24" s="10">
        <v>4.0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91</v>
      </c>
      <c r="K25" s="10">
        <v>1.0</v>
      </c>
    </row>
    <row r="26">
      <c r="A26" s="6" t="s">
        <v>55</v>
      </c>
      <c r="B26" s="7">
        <f>'12.02.26'!H26</f>
        <v>6</v>
      </c>
      <c r="C26" s="7"/>
      <c r="D26" s="19">
        <f t="shared" ref="D26:D30" si="7">B26+C26</f>
        <v>6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18</v>
      </c>
      <c r="F26" s="12"/>
      <c r="G26" s="12"/>
      <c r="H26" s="8">
        <f t="shared" ref="H26:H42" si="8">D26-E26-F26-G26</f>
        <v>-12</v>
      </c>
      <c r="I26" s="7"/>
      <c r="J26" s="9" t="s">
        <v>113</v>
      </c>
      <c r="K26" s="10">
        <v>3.0</v>
      </c>
    </row>
    <row r="27">
      <c r="A27" s="6" t="s">
        <v>57</v>
      </c>
      <c r="B27" s="7">
        <f>'12.02.26'!H27</f>
        <v>-29</v>
      </c>
      <c r="C27" s="7"/>
      <c r="D27" s="19">
        <f t="shared" si="7"/>
        <v>-29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10</v>
      </c>
      <c r="F27" s="12"/>
      <c r="G27" s="24"/>
      <c r="H27" s="18">
        <f t="shared" si="8"/>
        <v>-39</v>
      </c>
      <c r="I27" s="12"/>
      <c r="J27" s="9" t="s">
        <v>231</v>
      </c>
      <c r="K27" s="10">
        <v>2.0</v>
      </c>
    </row>
    <row r="28">
      <c r="A28" s="6" t="s">
        <v>58</v>
      </c>
      <c r="B28" s="7">
        <f>'12.02.26'!H28</f>
        <v>7</v>
      </c>
      <c r="C28" s="7"/>
      <c r="D28" s="19">
        <f t="shared" si="7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3</v>
      </c>
      <c r="F28" s="12"/>
      <c r="G28" s="24"/>
      <c r="H28" s="18">
        <f t="shared" si="8"/>
        <v>4</v>
      </c>
      <c r="I28" s="24"/>
      <c r="J28" s="9" t="s">
        <v>127</v>
      </c>
      <c r="K28" s="10">
        <v>2.0</v>
      </c>
    </row>
    <row r="29">
      <c r="A29" s="6" t="s">
        <v>60</v>
      </c>
      <c r="B29" s="7">
        <f>'12.02.26'!H29</f>
        <v>-5</v>
      </c>
      <c r="C29" s="7"/>
      <c r="D29" s="19">
        <f t="shared" si="7"/>
        <v>-5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-11</v>
      </c>
      <c r="I29" s="7"/>
      <c r="J29" s="9" t="s">
        <v>38</v>
      </c>
      <c r="K29" s="10">
        <v>2.0</v>
      </c>
    </row>
    <row r="30">
      <c r="A30" s="6" t="s">
        <v>62</v>
      </c>
      <c r="B30" s="7">
        <f>'12.02.26'!H30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40</v>
      </c>
      <c r="K30" s="10">
        <v>8.0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179</v>
      </c>
      <c r="K31" s="10">
        <v>4.0</v>
      </c>
    </row>
    <row r="32">
      <c r="A32" s="6" t="s">
        <v>66</v>
      </c>
      <c r="B32" s="7">
        <f>'12.02.26'!H32</f>
        <v>-31</v>
      </c>
      <c r="C32" s="7"/>
      <c r="D32" s="19">
        <f t="shared" ref="D32:D42" si="9">B32+C32</f>
        <v>-31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19</v>
      </c>
      <c r="F32" s="12"/>
      <c r="G32" s="12"/>
      <c r="H32" s="8">
        <f t="shared" si="8"/>
        <v>-50</v>
      </c>
      <c r="I32" s="7"/>
      <c r="J32" s="9" t="s">
        <v>170</v>
      </c>
      <c r="K32" s="10">
        <v>1.0</v>
      </c>
    </row>
    <row r="33">
      <c r="A33" s="6" t="s">
        <v>68</v>
      </c>
      <c r="B33" s="7">
        <f>'12.02.26'!H33</f>
        <v>-5</v>
      </c>
      <c r="C33" s="7"/>
      <c r="D33" s="19">
        <f t="shared" si="9"/>
        <v>-5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-6</v>
      </c>
      <c r="I33" s="7"/>
      <c r="J33" s="9" t="s">
        <v>42</v>
      </c>
      <c r="K33" s="10">
        <v>1.0</v>
      </c>
    </row>
    <row r="34">
      <c r="A34" s="46" t="s">
        <v>483</v>
      </c>
      <c r="B34" s="7">
        <f>'12.02.26'!H34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44</v>
      </c>
      <c r="K34" s="10">
        <v>3.0</v>
      </c>
    </row>
    <row r="35">
      <c r="A35" s="46" t="s">
        <v>484</v>
      </c>
      <c r="B35" s="7">
        <f>'12.02.26'!H35</f>
        <v>-1</v>
      </c>
      <c r="C35" s="7"/>
      <c r="D35" s="19">
        <f t="shared" si="9"/>
        <v>-1</v>
      </c>
      <c r="E35" s="25">
        <f>IFERROR(VLOOKUP("PULPO ANTICUCHERO 250G",J:K,2,FALSE),0)</f>
        <v>0</v>
      </c>
      <c r="F35" s="12"/>
      <c r="G35" s="12"/>
      <c r="H35" s="8">
        <f t="shared" si="8"/>
        <v>-1</v>
      </c>
      <c r="I35" s="7"/>
      <c r="J35" s="9" t="s">
        <v>45</v>
      </c>
      <c r="K35" s="10">
        <v>1.0</v>
      </c>
    </row>
    <row r="36">
      <c r="A36" s="46" t="s">
        <v>485</v>
      </c>
      <c r="B36" s="7">
        <f>'12.02.26'!H36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48</v>
      </c>
      <c r="K36" s="10">
        <v>2.0</v>
      </c>
    </row>
    <row r="37">
      <c r="A37" s="6" t="s">
        <v>72</v>
      </c>
      <c r="B37" s="7">
        <f>'12.02.26'!H37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52</v>
      </c>
      <c r="K37" s="10">
        <v>2.0</v>
      </c>
    </row>
    <row r="38">
      <c r="A38" s="46" t="s">
        <v>486</v>
      </c>
      <c r="B38" s="7">
        <f>'12.02.26'!H38</f>
        <v>-12</v>
      </c>
      <c r="C38" s="7"/>
      <c r="D38" s="19">
        <f t="shared" si="9"/>
        <v>-12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2</v>
      </c>
      <c r="F38" s="36"/>
      <c r="G38" s="12"/>
      <c r="H38" s="8">
        <f t="shared" si="8"/>
        <v>-14</v>
      </c>
      <c r="I38" s="7"/>
      <c r="J38" s="9" t="s">
        <v>202</v>
      </c>
      <c r="K38" s="10">
        <v>2.0</v>
      </c>
    </row>
    <row r="39">
      <c r="A39" s="46" t="s">
        <v>487</v>
      </c>
      <c r="B39" s="7">
        <f>'12.02.26'!H39</f>
        <v>1</v>
      </c>
      <c r="C39" s="7"/>
      <c r="D39" s="19">
        <f t="shared" si="9"/>
        <v>1</v>
      </c>
      <c r="E39" s="25">
        <f>IFERROR(VLOOKUP("CEVICHE MIXTO DE MARISCOS",J:K,2,FALSE),0)</f>
        <v>0</v>
      </c>
      <c r="F39" s="20"/>
      <c r="G39" s="20"/>
      <c r="H39" s="8">
        <f t="shared" si="8"/>
        <v>1</v>
      </c>
      <c r="I39" s="7"/>
      <c r="J39" s="9" t="s">
        <v>54</v>
      </c>
      <c r="K39" s="10">
        <v>12.0</v>
      </c>
    </row>
    <row r="40">
      <c r="A40" s="6" t="s">
        <v>76</v>
      </c>
      <c r="B40" s="7">
        <f>'12.02.26'!H40</f>
        <v>-9</v>
      </c>
      <c r="C40" s="7"/>
      <c r="D40" s="19">
        <f t="shared" si="9"/>
        <v>-9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40" s="20"/>
      <c r="G40" s="20"/>
      <c r="H40" s="8">
        <f t="shared" si="8"/>
        <v>-11.5</v>
      </c>
      <c r="I40" s="7"/>
      <c r="J40" s="9" t="s">
        <v>81</v>
      </c>
      <c r="K40" s="10">
        <v>1.0</v>
      </c>
    </row>
    <row r="41">
      <c r="A41" s="46" t="s">
        <v>488</v>
      </c>
      <c r="B41" s="7">
        <f>'12.02.26'!H41</f>
        <v>8</v>
      </c>
      <c r="C41" s="7"/>
      <c r="D41" s="19">
        <f t="shared" si="9"/>
        <v>8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8</v>
      </c>
      <c r="I41" s="7"/>
      <c r="J41" s="9" t="s">
        <v>56</v>
      </c>
      <c r="K41" s="10">
        <v>1.0</v>
      </c>
    </row>
    <row r="42">
      <c r="A42" s="51" t="s">
        <v>489</v>
      </c>
      <c r="B42" s="7">
        <f>'12.02.26'!H42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7</v>
      </c>
      <c r="I42" s="7"/>
      <c r="J42" s="9" t="s">
        <v>179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77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133</v>
      </c>
      <c r="K44" s="10">
        <v>4.0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59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61</v>
      </c>
      <c r="K46" s="10">
        <v>10.0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67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248</v>
      </c>
      <c r="K48" s="10">
        <v>4.0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135</v>
      </c>
      <c r="K49" s="10">
        <v>5.0</v>
      </c>
    </row>
    <row r="50">
      <c r="J50" s="9" t="s">
        <v>73</v>
      </c>
      <c r="K50" s="10">
        <v>10.0</v>
      </c>
    </row>
    <row r="51">
      <c r="J51" s="9" t="s">
        <v>461</v>
      </c>
      <c r="K51" s="10">
        <v>1.0</v>
      </c>
    </row>
    <row r="52">
      <c r="J52" s="9" t="s">
        <v>222</v>
      </c>
      <c r="K52" s="10">
        <v>1.0</v>
      </c>
    </row>
    <row r="53">
      <c r="J53" s="9" t="s">
        <v>79</v>
      </c>
      <c r="K53" s="10">
        <v>4.0</v>
      </c>
    </row>
    <row r="54">
      <c r="J54" s="9" t="s">
        <v>22</v>
      </c>
      <c r="K54" s="10">
        <v>1.0</v>
      </c>
    </row>
    <row r="55">
      <c r="J55" s="9" t="s">
        <v>87</v>
      </c>
      <c r="K55" s="10">
        <v>1.0</v>
      </c>
    </row>
    <row r="56">
      <c r="J56" s="9" t="s">
        <v>166</v>
      </c>
      <c r="K56" s="10">
        <v>1.0</v>
      </c>
    </row>
    <row r="57">
      <c r="J57" s="9" t="s">
        <v>65</v>
      </c>
      <c r="K57" s="10">
        <v>2.0</v>
      </c>
    </row>
    <row r="58">
      <c r="J58" s="9" t="s">
        <v>87</v>
      </c>
      <c r="K58" s="10">
        <v>1.0</v>
      </c>
    </row>
    <row r="59">
      <c r="J59" s="9" t="s">
        <v>142</v>
      </c>
      <c r="K59" s="10">
        <v>1.0</v>
      </c>
    </row>
    <row r="60">
      <c r="J60" s="9" t="s">
        <v>132</v>
      </c>
      <c r="K60" s="10">
        <v>1.0</v>
      </c>
    </row>
    <row r="61">
      <c r="J61" s="9" t="s">
        <v>80</v>
      </c>
      <c r="K61" s="10">
        <v>1.0</v>
      </c>
    </row>
    <row r="62">
      <c r="J62" s="9" t="s">
        <v>63</v>
      </c>
      <c r="K62" s="10">
        <v>2.0</v>
      </c>
    </row>
    <row r="63">
      <c r="J63" s="9" t="s">
        <v>522</v>
      </c>
      <c r="K63" s="10">
        <v>1.0</v>
      </c>
    </row>
  </sheetData>
  <mergeCells count="1">
    <mergeCell ref="A1:I1"/>
  </mergeCells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4.75"/>
  </cols>
  <sheetData>
    <row r="1">
      <c r="A1" s="1" t="s">
        <v>527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46067.0</v>
      </c>
    </row>
    <row r="3">
      <c r="A3" s="6" t="s">
        <v>9</v>
      </c>
      <c r="B3" s="7">
        <f>'13.02.26'!H3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10.0</v>
      </c>
    </row>
    <row r="4">
      <c r="A4" s="6" t="s">
        <v>11</v>
      </c>
      <c r="B4" s="7">
        <f>'13.02.26'!H4</f>
        <v>0</v>
      </c>
      <c r="C4" s="7"/>
      <c r="D4" s="8">
        <f t="shared" si="1"/>
        <v>0</v>
      </c>
      <c r="E4" s="8">
        <f>IFERROR(VLOOKUP("HUMITA DOÑA FRESIA C/AJI DE GALLINA",J:K,2,FALSE),"0")</f>
        <v>8</v>
      </c>
      <c r="F4" s="12"/>
      <c r="G4" s="24"/>
      <c r="H4" s="8">
        <f t="shared" si="2"/>
        <v>-8</v>
      </c>
      <c r="I4" s="11"/>
      <c r="J4" s="9" t="s">
        <v>12</v>
      </c>
      <c r="K4" s="10">
        <v>12.0</v>
      </c>
    </row>
    <row r="5">
      <c r="A5" s="6" t="s">
        <v>13</v>
      </c>
      <c r="B5" s="7">
        <f>'13.02.26'!H5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-6</v>
      </c>
      <c r="I5" s="11"/>
      <c r="J5" s="9" t="s">
        <v>85</v>
      </c>
      <c r="K5" s="10">
        <v>3.0</v>
      </c>
    </row>
    <row r="6">
      <c r="A6" s="6" t="s">
        <v>16</v>
      </c>
      <c r="B6" s="7">
        <f>'13.02.26'!H6</f>
        <v>-22</v>
      </c>
      <c r="C6" s="7"/>
      <c r="D6" s="8">
        <f t="shared" si="1"/>
        <v>-22</v>
      </c>
      <c r="E6" s="8">
        <f>IFERROR(VLOOKUP("SANGRECITA C/YUCA",J:K,2,FALSE),"0")</f>
        <v>22</v>
      </c>
      <c r="F6" s="12"/>
      <c r="G6" s="24"/>
      <c r="H6" s="8">
        <f t="shared" si="2"/>
        <v>-44</v>
      </c>
      <c r="I6" s="7"/>
      <c r="J6" s="9" t="s">
        <v>14</v>
      </c>
      <c r="K6" s="10">
        <v>8.0</v>
      </c>
    </row>
    <row r="7">
      <c r="A7" s="6" t="s">
        <v>10</v>
      </c>
      <c r="B7" s="7">
        <f>'13.02.26'!H7</f>
        <v>-4</v>
      </c>
      <c r="C7" s="7"/>
      <c r="D7" s="8">
        <f t="shared" si="1"/>
        <v>-4</v>
      </c>
      <c r="E7" s="8">
        <f>IFERROR(VLOOKUP("HUMITA DOÑA FRESIA C/AJI DE GALLINA", J:K,2, FALSE)/2, 0) + IFERROR(VLOOKUP("AJI DE GALLINA",J:K,2, FALSE), 0)</f>
        <v>14</v>
      </c>
      <c r="F7" s="12"/>
      <c r="G7" s="12"/>
      <c r="H7" s="8">
        <f t="shared" si="2"/>
        <v>-18</v>
      </c>
      <c r="I7" s="7"/>
      <c r="J7" s="9" t="s">
        <v>17</v>
      </c>
      <c r="K7" s="10">
        <v>8.0</v>
      </c>
    </row>
    <row r="8">
      <c r="A8" s="6" t="s">
        <v>19</v>
      </c>
      <c r="B8" s="7">
        <f>'13.02.26'!H8</f>
        <v>-1</v>
      </c>
      <c r="C8" s="7"/>
      <c r="D8" s="8">
        <f t="shared" si="1"/>
        <v>-1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-1</v>
      </c>
      <c r="I8" s="7"/>
      <c r="J8" s="9" t="s">
        <v>18</v>
      </c>
      <c r="K8" s="10">
        <v>2.0</v>
      </c>
    </row>
    <row r="9">
      <c r="A9" s="6" t="s">
        <v>21</v>
      </c>
      <c r="B9" s="7">
        <f>'13.02.26'!H9</f>
        <v>-0.5</v>
      </c>
      <c r="C9" s="7"/>
      <c r="D9" s="8">
        <f t="shared" si="1"/>
        <v>-0.5</v>
      </c>
      <c r="E9" s="8">
        <f>IFERROR(VLOOKUP("1/2 PATITA EN FIAMBRE",J:K,2, FALSE)/2, 0) + IFERROR(VLOOKUP("PATITA EN FIAMBRE",J:K, 2, FALSE), 0)</f>
        <v>11</v>
      </c>
      <c r="F9" s="12"/>
      <c r="G9" s="12"/>
      <c r="H9" s="18">
        <f t="shared" si="2"/>
        <v>-11.5</v>
      </c>
      <c r="I9" s="12"/>
      <c r="J9" s="9" t="s">
        <v>20</v>
      </c>
      <c r="K9" s="10">
        <v>30.0</v>
      </c>
    </row>
    <row r="10">
      <c r="A10" s="6" t="s">
        <v>23</v>
      </c>
      <c r="B10" s="7">
        <f>'13.02.26'!H10</f>
        <v>-4</v>
      </c>
      <c r="C10" s="7"/>
      <c r="D10" s="8">
        <f t="shared" si="1"/>
        <v>-4</v>
      </c>
      <c r="E10" s="8">
        <f>IFERROR(VLOOKUP("CECINAS DE LOMO C/YUCA",J:K,2,FALSE),"0")+IFERROR(VLOOKUP("PIQUEO DOÑA FRESIA",J:K,2,FALSE)/2,0)</f>
        <v>6</v>
      </c>
      <c r="F10" s="12"/>
      <c r="G10" s="12"/>
      <c r="H10" s="8">
        <f t="shared" si="2"/>
        <v>-10</v>
      </c>
      <c r="I10" s="7"/>
      <c r="J10" s="9" t="s">
        <v>22</v>
      </c>
      <c r="K10" s="10">
        <v>12.0</v>
      </c>
    </row>
    <row r="11">
      <c r="A11" s="6" t="s">
        <v>25</v>
      </c>
      <c r="B11" s="7">
        <f>'13.02.26'!H11</f>
        <v>-6</v>
      </c>
      <c r="C11" s="7"/>
      <c r="D11" s="8">
        <f t="shared" si="1"/>
        <v>-6</v>
      </c>
      <c r="E11" s="18">
        <f>IFERROR(VLOOKUP("CARNE DE CERDO ADOBADA",J:K,2,FALSE),0)</f>
        <v>9</v>
      </c>
      <c r="F11" s="12"/>
      <c r="G11" s="12"/>
      <c r="H11" s="8">
        <f t="shared" si="2"/>
        <v>-15</v>
      </c>
      <c r="I11" s="7"/>
      <c r="J11" s="9" t="s">
        <v>24</v>
      </c>
      <c r="K11" s="10">
        <v>23.0</v>
      </c>
    </row>
    <row r="12">
      <c r="A12" s="6" t="s">
        <v>27</v>
      </c>
      <c r="B12" s="7">
        <f>'13.02.26'!H12</f>
        <v>-11</v>
      </c>
      <c r="C12" s="7"/>
      <c r="D12" s="8">
        <f t="shared" si="1"/>
        <v>-11</v>
      </c>
      <c r="E12" s="8">
        <f>IFERROR(VLOOKUP("SANCOCHADO 450g.",J:K,2,FALSE),0)</f>
        <v>0</v>
      </c>
      <c r="F12" s="12"/>
      <c r="G12" s="12"/>
      <c r="H12" s="8">
        <f t="shared" si="2"/>
        <v>-11</v>
      </c>
      <c r="I12" s="7"/>
      <c r="J12" s="9" t="s">
        <v>26</v>
      </c>
      <c r="K12" s="10">
        <v>16.0</v>
      </c>
    </row>
    <row r="13">
      <c r="A13" s="6" t="s">
        <v>29</v>
      </c>
      <c r="B13" s="7">
        <f>'13.02.26'!H13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448</v>
      </c>
      <c r="K13" s="10">
        <v>16.0</v>
      </c>
    </row>
    <row r="14">
      <c r="A14" s="6" t="s">
        <v>31</v>
      </c>
      <c r="B14" s="7" t="str">
        <f>'13.02.26'!H14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28</v>
      </c>
      <c r="K14" s="10">
        <v>9.0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19.0</v>
      </c>
    </row>
    <row r="16">
      <c r="A16" s="6" t="s">
        <v>35</v>
      </c>
      <c r="B16" s="7">
        <f>'13.02.26'!H16</f>
        <v>6</v>
      </c>
      <c r="C16" s="7"/>
      <c r="D16" s="25">
        <f t="shared" ref="D16:D24" si="4">B16+C16</f>
        <v>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33</v>
      </c>
      <c r="F16" s="20"/>
      <c r="G16" s="12"/>
      <c r="H16" s="8">
        <f t="shared" ref="H16:H20" si="5">D16-E16-F16-G16</f>
        <v>-27</v>
      </c>
      <c r="I16" s="7"/>
      <c r="J16" s="9" t="s">
        <v>137</v>
      </c>
      <c r="K16" s="10">
        <v>5.0</v>
      </c>
    </row>
    <row r="17">
      <c r="A17" s="6" t="s">
        <v>37</v>
      </c>
      <c r="B17" s="7">
        <f>'13.02.26'!H17</f>
        <v>-8</v>
      </c>
      <c r="C17" s="7"/>
      <c r="D17" s="19">
        <f t="shared" si="4"/>
        <v>-8</v>
      </c>
      <c r="E17" s="25">
        <f>IFERROR(VLOOKUP("AJIACO DE CUY(1/2 CUY) C/ARROZ",J:K,2,FALSE),"0")</f>
        <v>12</v>
      </c>
      <c r="F17" s="20"/>
      <c r="G17" s="12"/>
      <c r="H17" s="8">
        <f t="shared" si="5"/>
        <v>-20</v>
      </c>
      <c r="I17" s="7"/>
      <c r="J17" s="9" t="s">
        <v>112</v>
      </c>
      <c r="K17" s="10">
        <v>6.0</v>
      </c>
    </row>
    <row r="18">
      <c r="A18" s="6" t="s">
        <v>39</v>
      </c>
      <c r="B18" s="7">
        <f>'13.02.26'!H18</f>
        <v>-12</v>
      </c>
      <c r="C18" s="7"/>
      <c r="D18" s="19">
        <f t="shared" si="4"/>
        <v>-12</v>
      </c>
      <c r="E18" s="25">
        <f>IFERROR(VLOOKUP("ALBONDIGA CON ARROZ",J:K,2,FALSE),"0")</f>
        <v>3</v>
      </c>
      <c r="F18" s="20"/>
      <c r="G18" s="12"/>
      <c r="H18" s="8">
        <f t="shared" si="5"/>
        <v>-15</v>
      </c>
      <c r="I18" s="7"/>
      <c r="J18" s="9" t="s">
        <v>32</v>
      </c>
      <c r="K18" s="10">
        <v>14.0</v>
      </c>
    </row>
    <row r="19">
      <c r="A19" s="6" t="s">
        <v>41</v>
      </c>
      <c r="B19" s="7">
        <f>'13.02.26'!H19</f>
        <v>-18</v>
      </c>
      <c r="C19" s="7"/>
      <c r="D19" s="19">
        <f t="shared" si="4"/>
        <v>-18</v>
      </c>
      <c r="E19" s="25">
        <f>IFERROR(VLOOKUP("ARROZ C/PATO DESHUESADO", J:K, 2, FALSE)*2, 0)+IFERROR(VLOOKUP("ARROZ C/PATO",J:K,2,FALSE),"0")</f>
        <v>12</v>
      </c>
      <c r="F19" s="20"/>
      <c r="G19" s="24"/>
      <c r="H19" s="8">
        <f t="shared" si="5"/>
        <v>-30</v>
      </c>
      <c r="I19" s="11"/>
      <c r="J19" s="9" t="s">
        <v>187</v>
      </c>
      <c r="K19" s="10">
        <v>1.0</v>
      </c>
    </row>
    <row r="20">
      <c r="A20" s="6" t="s">
        <v>43</v>
      </c>
      <c r="B20" s="7">
        <f>'13.02.26'!H20</f>
        <v>-82</v>
      </c>
      <c r="C20" s="7"/>
      <c r="D20" s="19">
        <f t="shared" si="4"/>
        <v>-82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55</v>
      </c>
      <c r="F20" s="20"/>
      <c r="G20" s="24"/>
      <c r="H20" s="8">
        <f t="shared" si="5"/>
        <v>-137</v>
      </c>
      <c r="I20" s="11"/>
      <c r="J20" s="9" t="s">
        <v>125</v>
      </c>
      <c r="K20" s="10">
        <v>5.0</v>
      </c>
    </row>
    <row r="21">
      <c r="A21" s="6" t="s">
        <v>26</v>
      </c>
      <c r="B21" s="7" t="str">
        <f>'13.02.26'!H21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89</v>
      </c>
      <c r="K21" s="10">
        <v>8.0</v>
      </c>
    </row>
    <row r="22">
      <c r="A22" s="6" t="s">
        <v>46</v>
      </c>
      <c r="B22" s="7">
        <f>'13.02.26'!H22</f>
        <v>-74</v>
      </c>
      <c r="C22" s="7"/>
      <c r="D22" s="19">
        <f t="shared" si="4"/>
        <v>-74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45</v>
      </c>
      <c r="F22" s="20"/>
      <c r="G22" s="12"/>
      <c r="H22" s="8">
        <f t="shared" ref="H22:H24" si="6">D22-E22-F22-G22</f>
        <v>-119</v>
      </c>
      <c r="I22" s="7"/>
      <c r="J22" s="9" t="s">
        <v>34</v>
      </c>
      <c r="K22" s="10">
        <v>7.0</v>
      </c>
    </row>
    <row r="23">
      <c r="A23" s="6" t="s">
        <v>49</v>
      </c>
      <c r="B23" s="7">
        <f>'13.02.26'!H23</f>
        <v>3</v>
      </c>
      <c r="C23" s="7"/>
      <c r="D23" s="19">
        <f t="shared" si="4"/>
        <v>3</v>
      </c>
      <c r="E23" s="25">
        <f>IFERROR(VLOOKUP("PEPIAN DE PAVO",J:K,2,FALSE),"0")+IFERROR(VLOOKUP("PRESA DE PAVA",J:K,2,FALSE),0)+IFERROR(VLOOKUP("SANDWICH DE PAVO",J:K,2,FALSE),0)</f>
        <v>7</v>
      </c>
      <c r="F23" s="20"/>
      <c r="G23" s="12"/>
      <c r="H23" s="8">
        <f t="shared" si="6"/>
        <v>-4</v>
      </c>
      <c r="I23" s="7"/>
      <c r="J23" s="9" t="s">
        <v>91</v>
      </c>
      <c r="K23" s="10">
        <v>5.0</v>
      </c>
    </row>
    <row r="24">
      <c r="A24" s="6" t="s">
        <v>51</v>
      </c>
      <c r="B24" s="7">
        <f>'13.02.26'!H24</f>
        <v>-11</v>
      </c>
      <c r="C24" s="7"/>
      <c r="D24" s="19">
        <f t="shared" si="4"/>
        <v>-11</v>
      </c>
      <c r="E24" s="25">
        <f>IFERROR(VLOOKUP("CORVINA GUISADA C/E CHOCLO",J:K,2,FALSE),"0")</f>
        <v>7</v>
      </c>
      <c r="F24" s="20"/>
      <c r="G24" s="12"/>
      <c r="H24" s="8">
        <f t="shared" si="6"/>
        <v>-18</v>
      </c>
      <c r="I24" s="7"/>
      <c r="J24" s="9" t="s">
        <v>92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36</v>
      </c>
      <c r="K25" s="10">
        <v>4.0</v>
      </c>
    </row>
    <row r="26">
      <c r="A26" s="6" t="s">
        <v>55</v>
      </c>
      <c r="B26" s="7">
        <f>'13.02.26'!H26</f>
        <v>-12</v>
      </c>
      <c r="C26" s="7"/>
      <c r="D26" s="19">
        <f t="shared" ref="D26:D30" si="7">B26+C26</f>
        <v>-12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36</v>
      </c>
      <c r="F26" s="12"/>
      <c r="G26" s="12"/>
      <c r="H26" s="8">
        <f t="shared" ref="H26:H42" si="8">D26-E26-F26-G26</f>
        <v>-48</v>
      </c>
      <c r="I26" s="7"/>
      <c r="J26" s="9" t="s">
        <v>113</v>
      </c>
      <c r="K26" s="10">
        <v>9.0</v>
      </c>
    </row>
    <row r="27">
      <c r="A27" s="6" t="s">
        <v>57</v>
      </c>
      <c r="B27" s="7">
        <f>'13.02.26'!H27</f>
        <v>-39</v>
      </c>
      <c r="C27" s="7"/>
      <c r="D27" s="19">
        <f t="shared" si="7"/>
        <v>-39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</v>
      </c>
      <c r="F27" s="12"/>
      <c r="G27" s="24"/>
      <c r="H27" s="18">
        <f t="shared" si="8"/>
        <v>-40</v>
      </c>
      <c r="I27" s="12"/>
      <c r="J27" s="9" t="s">
        <v>126</v>
      </c>
      <c r="K27" s="10">
        <v>4.0</v>
      </c>
    </row>
    <row r="28">
      <c r="A28" s="6" t="s">
        <v>58</v>
      </c>
      <c r="B28" s="7">
        <f>'13.02.26'!H28</f>
        <v>4</v>
      </c>
      <c r="C28" s="7"/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24</v>
      </c>
      <c r="F28" s="12"/>
      <c r="G28" s="24"/>
      <c r="H28" s="18">
        <f t="shared" si="8"/>
        <v>-20</v>
      </c>
      <c r="I28" s="24"/>
      <c r="J28" s="9" t="s">
        <v>231</v>
      </c>
      <c r="K28" s="10">
        <v>1.0</v>
      </c>
    </row>
    <row r="29">
      <c r="A29" s="6" t="s">
        <v>60</v>
      </c>
      <c r="B29" s="7">
        <f>'13.02.26'!H29</f>
        <v>-11</v>
      </c>
      <c r="C29" s="7"/>
      <c r="D29" s="19">
        <f t="shared" si="7"/>
        <v>-11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12</v>
      </c>
      <c r="F29" s="12"/>
      <c r="G29" s="12"/>
      <c r="H29" s="8">
        <f t="shared" si="8"/>
        <v>-23</v>
      </c>
      <c r="I29" s="7"/>
      <c r="J29" s="9" t="s">
        <v>217</v>
      </c>
      <c r="K29" s="10">
        <v>3.0</v>
      </c>
    </row>
    <row r="30">
      <c r="A30" s="6" t="s">
        <v>62</v>
      </c>
      <c r="B30" s="7">
        <f>'13.02.26'!H30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219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191</v>
      </c>
      <c r="K31" s="10">
        <v>4.0</v>
      </c>
    </row>
    <row r="32">
      <c r="A32" s="6" t="s">
        <v>66</v>
      </c>
      <c r="B32" s="7">
        <f>'13.02.26'!H32</f>
        <v>-50</v>
      </c>
      <c r="C32" s="7"/>
      <c r="D32" s="19">
        <f t="shared" ref="D32:D42" si="9">B32+C32</f>
        <v>-50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31</v>
      </c>
      <c r="F32" s="12"/>
      <c r="G32" s="12"/>
      <c r="H32" s="8">
        <f t="shared" si="8"/>
        <v>-81</v>
      </c>
      <c r="I32" s="7"/>
      <c r="J32" s="9" t="s">
        <v>179</v>
      </c>
      <c r="K32" s="10">
        <v>8.0</v>
      </c>
    </row>
    <row r="33">
      <c r="A33" s="6" t="s">
        <v>68</v>
      </c>
      <c r="B33" s="7">
        <f>'13.02.26'!H33</f>
        <v>-6</v>
      </c>
      <c r="C33" s="7"/>
      <c r="D33" s="19">
        <f t="shared" si="9"/>
        <v>-6</v>
      </c>
      <c r="E33" s="25">
        <f>IFERROR(VLOOKUP("CORVINA SUDADA",J:K,2,FALSE),0)+IFERROR(VLOOKUP("CHUPE DE CORVINA",J:K,2,FALSE),0)</f>
        <v>5</v>
      </c>
      <c r="F33" s="12"/>
      <c r="G33" s="12"/>
      <c r="H33" s="8">
        <f t="shared" si="8"/>
        <v>-11</v>
      </c>
      <c r="I33" s="7"/>
      <c r="J33" s="9" t="s">
        <v>80</v>
      </c>
      <c r="K33" s="10">
        <v>7.0</v>
      </c>
    </row>
    <row r="34">
      <c r="A34" s="46" t="s">
        <v>483</v>
      </c>
      <c r="B34" s="7">
        <f>'13.02.26'!H34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  <c r="J34" s="9" t="s">
        <v>44</v>
      </c>
      <c r="K34" s="10">
        <v>4.0</v>
      </c>
    </row>
    <row r="35">
      <c r="A35" s="46" t="s">
        <v>484</v>
      </c>
      <c r="B35" s="7">
        <f>'13.02.26'!H35</f>
        <v>-1</v>
      </c>
      <c r="C35" s="7"/>
      <c r="D35" s="19">
        <f t="shared" si="9"/>
        <v>-1</v>
      </c>
      <c r="E35" s="25">
        <f>IFERROR(VLOOKUP("PULPO ANTICUCHERO 250G",J:K,2,FALSE),0)</f>
        <v>0</v>
      </c>
      <c r="F35" s="12"/>
      <c r="G35" s="12"/>
      <c r="H35" s="8">
        <f t="shared" si="8"/>
        <v>-1</v>
      </c>
      <c r="I35" s="7"/>
      <c r="J35" s="9" t="s">
        <v>100</v>
      </c>
      <c r="K35" s="10">
        <v>4.0</v>
      </c>
    </row>
    <row r="36">
      <c r="A36" s="46" t="s">
        <v>485</v>
      </c>
      <c r="B36" s="7">
        <f>'13.02.26'!H36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147</v>
      </c>
      <c r="K36" s="10">
        <v>4.0</v>
      </c>
    </row>
    <row r="37">
      <c r="A37" s="6" t="s">
        <v>72</v>
      </c>
      <c r="B37" s="7">
        <f>'13.02.26'!H37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54</v>
      </c>
      <c r="K37" s="10">
        <v>25.0</v>
      </c>
    </row>
    <row r="38">
      <c r="A38" s="46" t="s">
        <v>486</v>
      </c>
      <c r="B38" s="7">
        <f>'13.02.26'!H38</f>
        <v>-14</v>
      </c>
      <c r="C38" s="7"/>
      <c r="D38" s="19">
        <f t="shared" si="9"/>
        <v>-14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13</v>
      </c>
      <c r="F38" s="36"/>
      <c r="G38" s="12"/>
      <c r="H38" s="8">
        <f t="shared" si="8"/>
        <v>-27</v>
      </c>
      <c r="I38" s="7"/>
      <c r="J38" s="9" t="s">
        <v>528</v>
      </c>
      <c r="K38" s="10">
        <v>2.0</v>
      </c>
    </row>
    <row r="39">
      <c r="A39" s="46" t="s">
        <v>487</v>
      </c>
      <c r="B39" s="7">
        <f>'13.02.26'!H39</f>
        <v>1</v>
      </c>
      <c r="C39" s="7"/>
      <c r="D39" s="19">
        <f t="shared" si="9"/>
        <v>1</v>
      </c>
      <c r="E39" s="25">
        <f>IFERROR(VLOOKUP("CEVICHE MIXTO DE MARISCOS",J:K,2,FALSE),0)</f>
        <v>1</v>
      </c>
      <c r="F39" s="20"/>
      <c r="G39" s="20"/>
      <c r="H39" s="8">
        <f t="shared" si="8"/>
        <v>0</v>
      </c>
      <c r="I39" s="7"/>
      <c r="J39" s="9" t="s">
        <v>81</v>
      </c>
      <c r="K39" s="10">
        <v>16.0</v>
      </c>
    </row>
    <row r="40">
      <c r="A40" s="6" t="s">
        <v>76</v>
      </c>
      <c r="B40" s="7">
        <f>'13.02.26'!H40</f>
        <v>-11.5</v>
      </c>
      <c r="C40" s="7"/>
      <c r="D40" s="19">
        <f t="shared" si="9"/>
        <v>-11.5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26</v>
      </c>
      <c r="F40" s="20"/>
      <c r="G40" s="20"/>
      <c r="H40" s="8">
        <f t="shared" si="8"/>
        <v>-37.5</v>
      </c>
      <c r="I40" s="7"/>
      <c r="J40" s="9" t="s">
        <v>139</v>
      </c>
      <c r="K40" s="10">
        <v>1.0</v>
      </c>
    </row>
    <row r="41">
      <c r="A41" s="46" t="s">
        <v>488</v>
      </c>
      <c r="B41" s="7">
        <f>'13.02.26'!H41</f>
        <v>8</v>
      </c>
      <c r="C41" s="7"/>
      <c r="D41" s="19">
        <f t="shared" si="9"/>
        <v>8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8</v>
      </c>
      <c r="I41" s="7"/>
      <c r="J41" s="9" t="s">
        <v>205</v>
      </c>
      <c r="K41" s="10">
        <v>1.0</v>
      </c>
    </row>
    <row r="42">
      <c r="A42" s="51" t="s">
        <v>489</v>
      </c>
      <c r="B42" s="7">
        <f>'13.02.26'!H42</f>
        <v>7</v>
      </c>
      <c r="C42" s="7"/>
      <c r="D42" s="19">
        <f t="shared" si="9"/>
        <v>7</v>
      </c>
      <c r="E42" s="25">
        <f>IFERROR(VLOOKUP("CAUSA DE LANGOSTINOS",J:K,2,FALSE),0)+IFERROR(VLOOKUP("TRÍO DE CAUSAS",J:K,2,FALSE),0)+IFERROR(VLOOKUP("TRES CAUSAS UNA PARRILLA",J:K,2,FALSE),0)</f>
        <v>5</v>
      </c>
      <c r="F42" s="20"/>
      <c r="G42" s="20"/>
      <c r="H42" s="8">
        <f t="shared" si="8"/>
        <v>2</v>
      </c>
      <c r="I42" s="7"/>
      <c r="J42" s="9" t="s">
        <v>133</v>
      </c>
      <c r="K42" s="10">
        <v>15.0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59</v>
      </c>
      <c r="K43" s="10">
        <v>11.0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61</v>
      </c>
      <c r="K44" s="10">
        <v>21.0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63</v>
      </c>
      <c r="K45" s="10">
        <v>7.0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65</v>
      </c>
      <c r="K46" s="10">
        <v>7.0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135</v>
      </c>
      <c r="K47" s="10">
        <v>3.0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73</v>
      </c>
      <c r="K48" s="10">
        <v>22.0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104</v>
      </c>
      <c r="K49" s="10">
        <v>5.0</v>
      </c>
    </row>
  </sheetData>
  <mergeCells count="1">
    <mergeCell ref="A1:I1"/>
  </mergeCells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40.0"/>
  </cols>
  <sheetData>
    <row r="1">
      <c r="A1" s="1" t="s">
        <v>529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46068.0</v>
      </c>
    </row>
    <row r="3">
      <c r="A3" s="6" t="s">
        <v>9</v>
      </c>
      <c r="B3" s="7">
        <f>'14.02.26'!H3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7.0</v>
      </c>
    </row>
    <row r="4">
      <c r="A4" s="6" t="s">
        <v>11</v>
      </c>
      <c r="B4" s="7">
        <f>'14.02.26'!H4</f>
        <v>-8</v>
      </c>
      <c r="C4" s="7"/>
      <c r="D4" s="8">
        <f t="shared" si="1"/>
        <v>-8</v>
      </c>
      <c r="E4" s="8">
        <f>IFERROR(VLOOKUP("HUMITA DOÑA FRESIA C/AJI DE GALLINA",J:K,2,FALSE),"0")</f>
        <v>13</v>
      </c>
      <c r="F4" s="12"/>
      <c r="G4" s="24"/>
      <c r="H4" s="8">
        <f t="shared" si="2"/>
        <v>-21</v>
      </c>
      <c r="I4" s="11"/>
      <c r="J4" s="9" t="s">
        <v>120</v>
      </c>
      <c r="K4" s="10">
        <v>5.0</v>
      </c>
    </row>
    <row r="5">
      <c r="A5" s="6" t="s">
        <v>13</v>
      </c>
      <c r="B5" s="7">
        <f>'14.02.26'!H5</f>
        <v>-6</v>
      </c>
      <c r="C5" s="7"/>
      <c r="D5" s="8">
        <f t="shared" si="1"/>
        <v>-6</v>
      </c>
      <c r="E5" s="8">
        <f>IFERROR(VLOOKUP(A$5,J:K,2,FALSE),0)+IFERROR(VLOOKUP("PIQUEO PERUANISIMO",J:K,2,FALSE),0)</f>
        <v>12</v>
      </c>
      <c r="F5" s="12"/>
      <c r="G5" s="24"/>
      <c r="H5" s="8">
        <f t="shared" si="2"/>
        <v>-18</v>
      </c>
      <c r="I5" s="11"/>
      <c r="J5" s="9" t="s">
        <v>405</v>
      </c>
      <c r="K5" s="10">
        <v>2.0</v>
      </c>
    </row>
    <row r="6">
      <c r="A6" s="6" t="s">
        <v>16</v>
      </c>
      <c r="B6" s="7">
        <f>'14.02.26'!H6</f>
        <v>-44</v>
      </c>
      <c r="C6" s="7"/>
      <c r="D6" s="8">
        <f t="shared" si="1"/>
        <v>-44</v>
      </c>
      <c r="E6" s="8">
        <f>IFERROR(VLOOKUP("SANGRECITA C/YUCA",J:K,2,FALSE),"0")</f>
        <v>21</v>
      </c>
      <c r="F6" s="12"/>
      <c r="G6" s="24"/>
      <c r="H6" s="8">
        <f t="shared" si="2"/>
        <v>-65</v>
      </c>
      <c r="I6" s="7"/>
      <c r="J6" s="9" t="s">
        <v>10</v>
      </c>
      <c r="K6" s="10">
        <v>15.0</v>
      </c>
    </row>
    <row r="7">
      <c r="A7" s="6" t="s">
        <v>10</v>
      </c>
      <c r="B7" s="7">
        <f>'14.02.26'!H7</f>
        <v>-18</v>
      </c>
      <c r="C7" s="7"/>
      <c r="D7" s="8">
        <f t="shared" si="1"/>
        <v>-18</v>
      </c>
      <c r="E7" s="8">
        <f>IFERROR(VLOOKUP("HUMITA DOÑA FRESIA C/AJI DE GALLINA", J:K,2, FALSE)/2, 0) + IFERROR(VLOOKUP("AJI DE GALLINA",J:K,2, FALSE), 0)</f>
        <v>21.5</v>
      </c>
      <c r="F7" s="12"/>
      <c r="G7" s="12"/>
      <c r="H7" s="8">
        <f t="shared" si="2"/>
        <v>-39.5</v>
      </c>
      <c r="I7" s="7"/>
      <c r="J7" s="9" t="s">
        <v>12</v>
      </c>
      <c r="K7" s="10">
        <v>11.0</v>
      </c>
    </row>
    <row r="8">
      <c r="A8" s="6" t="s">
        <v>19</v>
      </c>
      <c r="B8" s="7">
        <f>'14.02.26'!H8</f>
        <v>-1</v>
      </c>
      <c r="C8" s="7"/>
      <c r="D8" s="8">
        <f t="shared" si="1"/>
        <v>-1</v>
      </c>
      <c r="E8" s="8">
        <f>IFERROR(VLOOKUP("MOLLEJITAS GUISADAS",J:K,2,FALSE),"0")+IFERROR(VLOOKUP("PIQUEO DOÑA FRESIA",J:K,2,FALSE),0)</f>
        <v>4</v>
      </c>
      <c r="F8" s="12"/>
      <c r="G8" s="12"/>
      <c r="H8" s="8">
        <f t="shared" si="2"/>
        <v>-5</v>
      </c>
      <c r="I8" s="7"/>
      <c r="J8" s="9" t="s">
        <v>85</v>
      </c>
      <c r="K8" s="10">
        <v>16.0</v>
      </c>
    </row>
    <row r="9">
      <c r="A9" s="6" t="s">
        <v>21</v>
      </c>
      <c r="B9" s="7">
        <f>'14.02.26'!H9</f>
        <v>-11.5</v>
      </c>
      <c r="C9" s="7"/>
      <c r="D9" s="8">
        <f t="shared" si="1"/>
        <v>-11.5</v>
      </c>
      <c r="E9" s="8">
        <f>IFERROR(VLOOKUP("1/2 PATITA EN FIAMBRE",J:K,2, FALSE)/2, 0) + IFERROR(VLOOKUP("PATITA EN FIAMBRE",J:K, 2, FALSE), 0)</f>
        <v>17.5</v>
      </c>
      <c r="F9" s="12"/>
      <c r="G9" s="12"/>
      <c r="H9" s="18">
        <f t="shared" si="2"/>
        <v>-29</v>
      </c>
      <c r="I9" s="12"/>
      <c r="J9" s="9" t="s">
        <v>14</v>
      </c>
      <c r="K9" s="10">
        <v>8.0</v>
      </c>
    </row>
    <row r="10">
      <c r="A10" s="6" t="s">
        <v>23</v>
      </c>
      <c r="B10" s="7">
        <f>'14.02.26'!H10</f>
        <v>-10</v>
      </c>
      <c r="C10" s="7"/>
      <c r="D10" s="8">
        <f t="shared" si="1"/>
        <v>-10</v>
      </c>
      <c r="E10" s="8">
        <f>IFERROR(VLOOKUP("CECINAS DE LOMO C/YUCA",J:K,2,FALSE),"0")+IFERROR(VLOOKUP("PIQUEO DOÑA FRESIA",J:K,2,FALSE)/2,0)</f>
        <v>6</v>
      </c>
      <c r="F10" s="12"/>
      <c r="G10" s="12"/>
      <c r="H10" s="8">
        <f t="shared" si="2"/>
        <v>-16</v>
      </c>
      <c r="I10" s="7"/>
      <c r="J10" s="9" t="s">
        <v>17</v>
      </c>
      <c r="K10" s="10">
        <v>9.0</v>
      </c>
    </row>
    <row r="11">
      <c r="A11" s="6" t="s">
        <v>25</v>
      </c>
      <c r="B11" s="7">
        <f>'14.02.26'!H11</f>
        <v>-15</v>
      </c>
      <c r="C11" s="7"/>
      <c r="D11" s="8">
        <f t="shared" si="1"/>
        <v>-15</v>
      </c>
      <c r="E11" s="18">
        <f>IFERROR(VLOOKUP("CARNE DE CERDO ADOBADA",J:K,2,FALSE),0)</f>
        <v>12</v>
      </c>
      <c r="F11" s="12"/>
      <c r="G11" s="12"/>
      <c r="H11" s="8">
        <f t="shared" si="2"/>
        <v>-27</v>
      </c>
      <c r="I11" s="7"/>
      <c r="J11" s="9" t="s">
        <v>18</v>
      </c>
      <c r="K11" s="10">
        <v>4.0</v>
      </c>
    </row>
    <row r="12">
      <c r="A12" s="6" t="s">
        <v>27</v>
      </c>
      <c r="B12" s="7">
        <f>'14.02.26'!H12</f>
        <v>-11</v>
      </c>
      <c r="C12" s="7"/>
      <c r="D12" s="8">
        <f t="shared" si="1"/>
        <v>-11</v>
      </c>
      <c r="E12" s="8">
        <f>IFERROR(VLOOKUP("SANCOCHADO 450g.",J:K,2,FALSE),0)</f>
        <v>0</v>
      </c>
      <c r="F12" s="12"/>
      <c r="G12" s="12"/>
      <c r="H12" s="8">
        <f t="shared" si="2"/>
        <v>-11</v>
      </c>
      <c r="I12" s="7"/>
      <c r="J12" s="9" t="s">
        <v>20</v>
      </c>
      <c r="K12" s="10">
        <v>22.0</v>
      </c>
    </row>
    <row r="13">
      <c r="A13" s="6" t="s">
        <v>29</v>
      </c>
      <c r="B13" s="7">
        <f>'14.02.26'!H13</f>
        <v>-8</v>
      </c>
      <c r="C13" s="7"/>
      <c r="D13" s="19">
        <f t="shared" si="1"/>
        <v>-8</v>
      </c>
      <c r="E13" s="8">
        <f t="shared" ref="E13:E14" si="3">IFERROR(VLOOKUP(A13,J:K,2,FALSE),0)</f>
        <v>0</v>
      </c>
      <c r="F13" s="20"/>
      <c r="G13" s="12"/>
      <c r="H13" s="8">
        <f t="shared" si="2"/>
        <v>-8</v>
      </c>
      <c r="I13" s="7"/>
      <c r="J13" s="9" t="s">
        <v>121</v>
      </c>
      <c r="K13" s="10">
        <v>2.0</v>
      </c>
    </row>
    <row r="14">
      <c r="A14" s="6" t="s">
        <v>31</v>
      </c>
      <c r="B14" s="7" t="str">
        <f>'14.02.26'!H14</f>
        <v>#REF!</v>
      </c>
      <c r="C14" s="7"/>
      <c r="D14" s="19" t="str">
        <f t="shared" si="1"/>
        <v>#REF!</v>
      </c>
      <c r="E14" s="8">
        <f t="shared" si="3"/>
        <v>2</v>
      </c>
      <c r="F14" s="20"/>
      <c r="G14" s="12"/>
      <c r="H14" s="8" t="str">
        <f t="shared" si="2"/>
        <v>#REF!</v>
      </c>
      <c r="I14" s="7"/>
      <c r="J14" s="9" t="s">
        <v>22</v>
      </c>
      <c r="K14" s="10">
        <v>11.0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24</v>
      </c>
      <c r="K15" s="10">
        <v>17.0</v>
      </c>
    </row>
    <row r="16">
      <c r="A16" s="6" t="s">
        <v>35</v>
      </c>
      <c r="B16" s="7">
        <f>'14.02.26'!H16</f>
        <v>-27</v>
      </c>
      <c r="C16" s="7"/>
      <c r="D16" s="25">
        <f t="shared" ref="D16:D24" si="4">B16+C16</f>
        <v>-27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22</v>
      </c>
      <c r="F16" s="20"/>
      <c r="G16" s="12"/>
      <c r="H16" s="8">
        <f t="shared" ref="H16:H20" si="5">D16-E16-F16-G16</f>
        <v>-49</v>
      </c>
      <c r="I16" s="7"/>
      <c r="J16" s="9" t="s">
        <v>26</v>
      </c>
      <c r="K16" s="10">
        <v>15.0</v>
      </c>
    </row>
    <row r="17">
      <c r="A17" s="6" t="s">
        <v>37</v>
      </c>
      <c r="B17" s="7">
        <f>'14.02.26'!H17</f>
        <v>-20</v>
      </c>
      <c r="C17" s="7"/>
      <c r="D17" s="19">
        <f t="shared" si="4"/>
        <v>-20</v>
      </c>
      <c r="E17" s="25">
        <f>IFERROR(VLOOKUP("AJIACO DE CUY(1/2 CUY) C/ARROZ",J:K,2,FALSE),"0")</f>
        <v>11</v>
      </c>
      <c r="F17" s="20"/>
      <c r="G17" s="12"/>
      <c r="H17" s="8">
        <f t="shared" si="5"/>
        <v>-31</v>
      </c>
      <c r="I17" s="7"/>
      <c r="J17" s="9" t="s">
        <v>448</v>
      </c>
      <c r="K17" s="10">
        <v>10.0</v>
      </c>
    </row>
    <row r="18">
      <c r="A18" s="6" t="s">
        <v>39</v>
      </c>
      <c r="B18" s="7">
        <f>'14.02.26'!H18</f>
        <v>-15</v>
      </c>
      <c r="C18" s="7"/>
      <c r="D18" s="19">
        <f t="shared" si="4"/>
        <v>-15</v>
      </c>
      <c r="E18" s="25">
        <f>IFERROR(VLOOKUP("ALBONDIGA CON ARROZ",J:K,2,FALSE),"0")</f>
        <v>16</v>
      </c>
      <c r="F18" s="20"/>
      <c r="G18" s="12"/>
      <c r="H18" s="8">
        <f t="shared" si="5"/>
        <v>-31</v>
      </c>
      <c r="I18" s="7"/>
      <c r="J18" s="9" t="s">
        <v>31</v>
      </c>
      <c r="K18" s="10">
        <v>2.0</v>
      </c>
    </row>
    <row r="19">
      <c r="A19" s="6" t="s">
        <v>41</v>
      </c>
      <c r="B19" s="7">
        <f>'14.02.26'!H19</f>
        <v>-30</v>
      </c>
      <c r="C19" s="7"/>
      <c r="D19" s="19">
        <f t="shared" si="4"/>
        <v>-30</v>
      </c>
      <c r="E19" s="25">
        <f>IFERROR(VLOOKUP("ARROZ C/PATO DESHUESADO", J:K, 2, FALSE)*2, 0)+IFERROR(VLOOKUP("ARROZ C/PATO",J:K,2,FALSE),"0")</f>
        <v>17</v>
      </c>
      <c r="F19" s="20"/>
      <c r="G19" s="24"/>
      <c r="H19" s="8">
        <f t="shared" si="5"/>
        <v>-47</v>
      </c>
      <c r="I19" s="11"/>
      <c r="J19" s="9" t="s">
        <v>28</v>
      </c>
      <c r="K19" s="10">
        <v>12.0</v>
      </c>
    </row>
    <row r="20">
      <c r="A20" s="6" t="s">
        <v>43</v>
      </c>
      <c r="B20" s="7">
        <f>'14.02.26'!H20</f>
        <v>-137</v>
      </c>
      <c r="C20" s="7"/>
      <c r="D20" s="19">
        <f t="shared" si="4"/>
        <v>-137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47</v>
      </c>
      <c r="F20" s="20"/>
      <c r="G20" s="24"/>
      <c r="H20" s="8">
        <f t="shared" si="5"/>
        <v>-184</v>
      </c>
      <c r="I20" s="11"/>
      <c r="J20" s="9" t="s">
        <v>108</v>
      </c>
      <c r="K20" s="10">
        <v>3.0</v>
      </c>
    </row>
    <row r="21">
      <c r="A21" s="6" t="s">
        <v>26</v>
      </c>
      <c r="B21" s="7" t="str">
        <f>'14.02.26'!H21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111</v>
      </c>
      <c r="K21" s="10">
        <v>8.0</v>
      </c>
    </row>
    <row r="22">
      <c r="A22" s="6" t="s">
        <v>46</v>
      </c>
      <c r="B22" s="7">
        <f>'14.02.26'!H22</f>
        <v>-119</v>
      </c>
      <c r="C22" s="7"/>
      <c r="D22" s="19">
        <f t="shared" si="4"/>
        <v>-119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35</v>
      </c>
      <c r="F22" s="20"/>
      <c r="G22" s="12"/>
      <c r="H22" s="8">
        <f t="shared" ref="H22:H24" si="6">D22-E22-F22-G22</f>
        <v>-154</v>
      </c>
      <c r="I22" s="7"/>
      <c r="J22" s="9" t="s">
        <v>30</v>
      </c>
      <c r="K22" s="10">
        <v>6.0</v>
      </c>
    </row>
    <row r="23">
      <c r="A23" s="6" t="s">
        <v>49</v>
      </c>
      <c r="B23" s="7">
        <f>'14.02.26'!H23</f>
        <v>-4</v>
      </c>
      <c r="C23" s="7"/>
      <c r="D23" s="19">
        <f t="shared" si="4"/>
        <v>-4</v>
      </c>
      <c r="E23" s="25">
        <f>IFERROR(VLOOKUP("PEPIAN DE PAVO",J:K,2,FALSE),"0")+IFERROR(VLOOKUP("PRESA DE PAVA",J:K,2,FALSE),0)+IFERROR(VLOOKUP("SANDWICH DE PAVO",J:K,2,FALSE),0)</f>
        <v>12</v>
      </c>
      <c r="F23" s="20"/>
      <c r="G23" s="12"/>
      <c r="H23" s="8">
        <f t="shared" si="6"/>
        <v>-16</v>
      </c>
      <c r="I23" s="7"/>
      <c r="J23" s="9" t="s">
        <v>87</v>
      </c>
      <c r="K23" s="10">
        <v>3.0</v>
      </c>
    </row>
    <row r="24">
      <c r="A24" s="6" t="s">
        <v>51</v>
      </c>
      <c r="B24" s="7">
        <f>'14.02.26'!H24</f>
        <v>-18</v>
      </c>
      <c r="C24" s="7"/>
      <c r="D24" s="19">
        <f t="shared" si="4"/>
        <v>-18</v>
      </c>
      <c r="E24" s="25">
        <f>IFERROR(VLOOKUP("CORVINA GUISADA C/E CHOCLO",J:K,2,FALSE),"0")</f>
        <v>14</v>
      </c>
      <c r="F24" s="20"/>
      <c r="G24" s="12"/>
      <c r="H24" s="8">
        <f t="shared" si="6"/>
        <v>-32</v>
      </c>
      <c r="I24" s="7"/>
      <c r="J24" s="9" t="s">
        <v>112</v>
      </c>
      <c r="K24" s="10">
        <v>6.0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32</v>
      </c>
      <c r="K25" s="10">
        <v>13.0</v>
      </c>
    </row>
    <row r="26">
      <c r="A26" s="6" t="s">
        <v>55</v>
      </c>
      <c r="B26" s="7">
        <f>'14.02.26'!H26</f>
        <v>-48</v>
      </c>
      <c r="C26" s="7"/>
      <c r="D26" s="19">
        <f t="shared" ref="D26:D30" si="7">B26+C26</f>
        <v>-48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37</v>
      </c>
      <c r="F26" s="12"/>
      <c r="G26" s="12"/>
      <c r="H26" s="8">
        <f t="shared" ref="H26:H42" si="8">D26-E26-F26-G26</f>
        <v>-85</v>
      </c>
      <c r="I26" s="7"/>
      <c r="J26" s="9" t="s">
        <v>187</v>
      </c>
      <c r="K26" s="10">
        <v>4.0</v>
      </c>
    </row>
    <row r="27">
      <c r="A27" s="6" t="s">
        <v>57</v>
      </c>
      <c r="B27" s="7">
        <f>'14.02.26'!H27</f>
        <v>-40</v>
      </c>
      <c r="C27" s="7"/>
      <c r="D27" s="19">
        <f t="shared" si="7"/>
        <v>-40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21</v>
      </c>
      <c r="F27" s="12"/>
      <c r="G27" s="24"/>
      <c r="H27" s="18">
        <f t="shared" si="8"/>
        <v>-61</v>
      </c>
      <c r="I27" s="12"/>
      <c r="J27" s="9" t="s">
        <v>142</v>
      </c>
      <c r="K27" s="10">
        <v>8.0</v>
      </c>
    </row>
    <row r="28">
      <c r="A28" s="6" t="s">
        <v>58</v>
      </c>
      <c r="B28" s="7">
        <f>'14.02.26'!H28</f>
        <v>-20</v>
      </c>
      <c r="C28" s="7"/>
      <c r="D28" s="19">
        <f t="shared" si="7"/>
        <v>-20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16</v>
      </c>
      <c r="F28" s="12"/>
      <c r="G28" s="24"/>
      <c r="H28" s="18">
        <f t="shared" si="8"/>
        <v>-36</v>
      </c>
      <c r="I28" s="24"/>
      <c r="J28" s="9" t="s">
        <v>125</v>
      </c>
      <c r="K28" s="10">
        <v>1.0</v>
      </c>
    </row>
    <row r="29">
      <c r="A29" s="6" t="s">
        <v>60</v>
      </c>
      <c r="B29" s="7">
        <f>'14.02.26'!H29</f>
        <v>-23</v>
      </c>
      <c r="C29" s="7"/>
      <c r="D29" s="19">
        <f t="shared" si="7"/>
        <v>-23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33</v>
      </c>
      <c r="F29" s="12"/>
      <c r="G29" s="12"/>
      <c r="H29" s="8">
        <f t="shared" si="8"/>
        <v>-56</v>
      </c>
      <c r="I29" s="7"/>
      <c r="J29" s="9" t="s">
        <v>89</v>
      </c>
      <c r="K29" s="10">
        <v>9.0</v>
      </c>
    </row>
    <row r="30">
      <c r="A30" s="6" t="s">
        <v>62</v>
      </c>
      <c r="B30" s="7">
        <f>'14.02.26'!H30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180</v>
      </c>
      <c r="K30" s="10">
        <v>4.0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166</v>
      </c>
      <c r="K31" s="10">
        <v>2.0</v>
      </c>
    </row>
    <row r="32">
      <c r="A32" s="6" t="s">
        <v>66</v>
      </c>
      <c r="B32" s="7">
        <f>'14.02.26'!H32</f>
        <v>-81</v>
      </c>
      <c r="C32" s="7"/>
      <c r="D32" s="19">
        <f t="shared" ref="D32:D42" si="9">B32+C32</f>
        <v>-81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40</v>
      </c>
      <c r="F32" s="12"/>
      <c r="G32" s="12"/>
      <c r="H32" s="8">
        <f t="shared" si="8"/>
        <v>-121</v>
      </c>
      <c r="I32" s="7"/>
      <c r="J32" s="9" t="s">
        <v>34</v>
      </c>
      <c r="K32" s="10">
        <v>14.0</v>
      </c>
    </row>
    <row r="33">
      <c r="A33" s="6" t="s">
        <v>68</v>
      </c>
      <c r="B33" s="7">
        <f>'14.02.26'!H33</f>
        <v>-11</v>
      </c>
      <c r="C33" s="7"/>
      <c r="D33" s="19">
        <f t="shared" si="9"/>
        <v>-11</v>
      </c>
      <c r="E33" s="25">
        <f>IFERROR(VLOOKUP("CORVINA SUDADA",J:K,2,FALSE),0)+IFERROR(VLOOKUP("CHUPE DE CORVINA",J:K,2,FALSE),0)</f>
        <v>8</v>
      </c>
      <c r="F33" s="12"/>
      <c r="G33" s="12"/>
      <c r="H33" s="8">
        <f t="shared" si="8"/>
        <v>-19</v>
      </c>
      <c r="I33" s="7"/>
      <c r="J33" s="9" t="s">
        <v>91</v>
      </c>
      <c r="K33" s="10">
        <v>8.0</v>
      </c>
    </row>
    <row r="34">
      <c r="A34" s="46" t="s">
        <v>483</v>
      </c>
      <c r="B34" s="7">
        <f>'14.02.26'!H34</f>
        <v>0</v>
      </c>
      <c r="C34" s="7"/>
      <c r="D34" s="19">
        <f t="shared" si="9"/>
        <v>0</v>
      </c>
      <c r="E34" s="25">
        <f>IFERROR(VLOOKUP("PULPO AL OLIVO 200G",J:K,2,FALSE),0)+IFERROR(VLOOKUP("CEVICHE DE PULPO",J:K,2,FALSE),0)</f>
        <v>2</v>
      </c>
      <c r="F34" s="12"/>
      <c r="G34" s="12"/>
      <c r="H34" s="8">
        <f t="shared" si="8"/>
        <v>-2</v>
      </c>
      <c r="I34" s="7"/>
      <c r="J34" s="9" t="s">
        <v>36</v>
      </c>
      <c r="K34" s="10">
        <v>2.0</v>
      </c>
    </row>
    <row r="35">
      <c r="A35" s="46" t="s">
        <v>484</v>
      </c>
      <c r="B35" s="7">
        <f>'14.02.26'!H35</f>
        <v>-1</v>
      </c>
      <c r="C35" s="7"/>
      <c r="D35" s="19">
        <f t="shared" si="9"/>
        <v>-1</v>
      </c>
      <c r="E35" s="25">
        <f>IFERROR(VLOOKUP("PULPO ANTICUCHERO 250G",J:K,2,FALSE),0)</f>
        <v>0</v>
      </c>
      <c r="F35" s="12"/>
      <c r="G35" s="12"/>
      <c r="H35" s="8">
        <f t="shared" si="8"/>
        <v>-1</v>
      </c>
      <c r="I35" s="7"/>
      <c r="J35" s="9" t="s">
        <v>176</v>
      </c>
      <c r="K35" s="10">
        <v>3.0</v>
      </c>
    </row>
    <row r="36">
      <c r="A36" s="46" t="s">
        <v>485</v>
      </c>
      <c r="B36" s="7">
        <f>'14.02.26'!H36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126</v>
      </c>
      <c r="K36" s="10">
        <v>3.0</v>
      </c>
    </row>
    <row r="37">
      <c r="A37" s="6" t="s">
        <v>72</v>
      </c>
      <c r="B37" s="7">
        <f>'14.02.26'!H37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231</v>
      </c>
      <c r="K37" s="10">
        <v>6.0</v>
      </c>
    </row>
    <row r="38">
      <c r="A38" s="46" t="s">
        <v>486</v>
      </c>
      <c r="B38" s="7">
        <f>'14.02.26'!H38</f>
        <v>-27</v>
      </c>
      <c r="C38" s="7"/>
      <c r="D38" s="19">
        <f t="shared" si="9"/>
        <v>-27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11</v>
      </c>
      <c r="F38" s="36"/>
      <c r="G38" s="12"/>
      <c r="H38" s="8">
        <f t="shared" si="8"/>
        <v>-38</v>
      </c>
      <c r="I38" s="7"/>
      <c r="J38" s="9" t="s">
        <v>127</v>
      </c>
      <c r="K38" s="10">
        <v>3.0</v>
      </c>
    </row>
    <row r="39">
      <c r="A39" s="46" t="s">
        <v>487</v>
      </c>
      <c r="B39" s="7">
        <f>'14.02.26'!H39</f>
        <v>0</v>
      </c>
      <c r="C39" s="7"/>
      <c r="D39" s="19">
        <f t="shared" si="9"/>
        <v>0</v>
      </c>
      <c r="E39" s="25">
        <f>IFERROR(VLOOKUP("CEVICHE MIXTO DE MARISCOS",J:K,2,FALSE),0)</f>
        <v>4</v>
      </c>
      <c r="F39" s="20"/>
      <c r="G39" s="20"/>
      <c r="H39" s="8">
        <f t="shared" si="8"/>
        <v>-4</v>
      </c>
      <c r="I39" s="7"/>
      <c r="J39" s="9" t="s">
        <v>130</v>
      </c>
      <c r="K39" s="10">
        <v>1.0</v>
      </c>
    </row>
    <row r="40">
      <c r="A40" s="6" t="s">
        <v>76</v>
      </c>
      <c r="B40" s="7">
        <f>'14.02.26'!H40</f>
        <v>-37.5</v>
      </c>
      <c r="C40" s="7"/>
      <c r="D40" s="19">
        <f t="shared" si="9"/>
        <v>-37.5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12.5</v>
      </c>
      <c r="F40" s="20"/>
      <c r="G40" s="20"/>
      <c r="H40" s="8">
        <f t="shared" si="8"/>
        <v>-50</v>
      </c>
      <c r="I40" s="7"/>
      <c r="J40" s="9" t="s">
        <v>191</v>
      </c>
      <c r="K40" s="10">
        <v>1.0</v>
      </c>
    </row>
    <row r="41">
      <c r="A41" s="46" t="s">
        <v>488</v>
      </c>
      <c r="B41" s="7">
        <f>'14.02.26'!H41</f>
        <v>8</v>
      </c>
      <c r="C41" s="7"/>
      <c r="D41" s="19">
        <f t="shared" si="9"/>
        <v>8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8</v>
      </c>
      <c r="I41" s="7"/>
      <c r="J41" s="9" t="s">
        <v>177</v>
      </c>
      <c r="K41" s="10">
        <v>1.0</v>
      </c>
    </row>
    <row r="42">
      <c r="A42" s="51" t="s">
        <v>489</v>
      </c>
      <c r="B42" s="7">
        <f>'14.02.26'!H42</f>
        <v>2</v>
      </c>
      <c r="C42" s="7"/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2</v>
      </c>
      <c r="I42" s="7"/>
      <c r="J42" s="9" t="s">
        <v>40</v>
      </c>
      <c r="K42" s="10">
        <v>17.0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155</v>
      </c>
      <c r="K43" s="10">
        <v>2.0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179</v>
      </c>
      <c r="K44" s="10">
        <v>13.0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80</v>
      </c>
      <c r="K45" s="10">
        <v>6.0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42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44</v>
      </c>
      <c r="K47" s="10">
        <v>7.0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100</v>
      </c>
      <c r="K48" s="10">
        <v>7.0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101</v>
      </c>
      <c r="K49" s="10">
        <v>4.0</v>
      </c>
    </row>
    <row r="50">
      <c r="J50" s="9" t="s">
        <v>86</v>
      </c>
      <c r="K50" s="10">
        <v>2.0</v>
      </c>
    </row>
    <row r="51">
      <c r="J51" s="9" t="s">
        <v>139</v>
      </c>
      <c r="K51" s="10">
        <v>3.0</v>
      </c>
    </row>
    <row r="52">
      <c r="J52" s="9" t="s">
        <v>48</v>
      </c>
      <c r="K52" s="10">
        <v>10.0</v>
      </c>
    </row>
    <row r="53">
      <c r="J53" s="9" t="s">
        <v>52</v>
      </c>
      <c r="K53" s="10">
        <v>10.0</v>
      </c>
    </row>
    <row r="54">
      <c r="J54" s="9" t="s">
        <v>50</v>
      </c>
      <c r="K54" s="10">
        <v>4.0</v>
      </c>
    </row>
    <row r="55">
      <c r="J55" s="9" t="s">
        <v>54</v>
      </c>
      <c r="K55" s="10">
        <v>21.0</v>
      </c>
    </row>
    <row r="56">
      <c r="J56" s="9" t="s">
        <v>81</v>
      </c>
      <c r="K56" s="10">
        <v>11.0</v>
      </c>
    </row>
    <row r="57">
      <c r="J57" s="9" t="s">
        <v>56</v>
      </c>
      <c r="K57" s="10">
        <v>4.0</v>
      </c>
    </row>
    <row r="58">
      <c r="J58" s="9" t="s">
        <v>405</v>
      </c>
      <c r="K58" s="10">
        <v>2.0</v>
      </c>
    </row>
    <row r="59">
      <c r="J59" s="9" t="s">
        <v>294</v>
      </c>
      <c r="K59" s="10">
        <v>1.0</v>
      </c>
    </row>
    <row r="60">
      <c r="J60" s="9" t="s">
        <v>249</v>
      </c>
      <c r="K60" s="10">
        <v>1.0</v>
      </c>
    </row>
    <row r="61">
      <c r="J61" s="9" t="s">
        <v>258</v>
      </c>
      <c r="K61" s="10">
        <v>1.0</v>
      </c>
    </row>
    <row r="62">
      <c r="J62" s="9" t="s">
        <v>477</v>
      </c>
      <c r="K62" s="10">
        <v>1.0</v>
      </c>
    </row>
    <row r="63">
      <c r="J63" s="9" t="s">
        <v>133</v>
      </c>
      <c r="K63" s="10">
        <v>17.0</v>
      </c>
    </row>
    <row r="64">
      <c r="J64" s="9" t="s">
        <v>13</v>
      </c>
      <c r="K64" s="10">
        <v>12.0</v>
      </c>
    </row>
    <row r="65">
      <c r="J65" s="9" t="s">
        <v>157</v>
      </c>
      <c r="K65" s="10">
        <v>2.0</v>
      </c>
    </row>
    <row r="66">
      <c r="J66" s="9" t="s">
        <v>59</v>
      </c>
      <c r="K66" s="10">
        <v>15.0</v>
      </c>
    </row>
    <row r="67">
      <c r="J67" s="9" t="s">
        <v>61</v>
      </c>
      <c r="K67" s="10">
        <v>19.0</v>
      </c>
    </row>
    <row r="68">
      <c r="J68" s="9" t="s">
        <v>63</v>
      </c>
      <c r="K68" s="10">
        <v>4.0</v>
      </c>
    </row>
    <row r="69">
      <c r="J69" s="9" t="s">
        <v>65</v>
      </c>
      <c r="K69" s="10">
        <v>12.0</v>
      </c>
    </row>
    <row r="70">
      <c r="J70" s="9" t="s">
        <v>67</v>
      </c>
      <c r="K70" s="10">
        <v>10.0</v>
      </c>
    </row>
    <row r="71">
      <c r="J71" s="9" t="s">
        <v>135</v>
      </c>
      <c r="K71" s="10">
        <v>5.0</v>
      </c>
    </row>
    <row r="72">
      <c r="J72" s="9" t="s">
        <v>249</v>
      </c>
      <c r="K72" s="10">
        <v>1.0</v>
      </c>
    </row>
    <row r="73">
      <c r="J73" s="9" t="s">
        <v>258</v>
      </c>
      <c r="K73" s="10">
        <v>1.0</v>
      </c>
    </row>
    <row r="74">
      <c r="J74" s="9" t="s">
        <v>477</v>
      </c>
      <c r="K74" s="10">
        <v>1.0</v>
      </c>
    </row>
    <row r="75">
      <c r="J75" s="9" t="s">
        <v>294</v>
      </c>
      <c r="K75" s="10">
        <v>1.0</v>
      </c>
    </row>
    <row r="76">
      <c r="J76" s="9" t="s">
        <v>158</v>
      </c>
      <c r="K76" s="10">
        <v>2.0</v>
      </c>
    </row>
    <row r="77">
      <c r="J77" s="9" t="s">
        <v>161</v>
      </c>
      <c r="K77" s="10">
        <v>4.0</v>
      </c>
    </row>
    <row r="78">
      <c r="J78" s="9" t="s">
        <v>73</v>
      </c>
      <c r="K78" s="10">
        <v>21.0</v>
      </c>
    </row>
    <row r="79">
      <c r="J79" s="9" t="s">
        <v>77</v>
      </c>
      <c r="K79" s="10">
        <v>2.0</v>
      </c>
    </row>
    <row r="80">
      <c r="J80" s="9" t="s">
        <v>104</v>
      </c>
      <c r="K80" s="10">
        <v>4.0</v>
      </c>
    </row>
    <row r="81">
      <c r="J81" s="9" t="s">
        <v>117</v>
      </c>
      <c r="K81" s="10">
        <v>1.0</v>
      </c>
    </row>
    <row r="82">
      <c r="J82" s="9" t="s">
        <v>222</v>
      </c>
      <c r="K82" s="10">
        <v>2.0</v>
      </c>
    </row>
    <row r="83">
      <c r="J83" s="9" t="s">
        <v>79</v>
      </c>
      <c r="K83" s="10">
        <v>4.0</v>
      </c>
    </row>
    <row r="84">
      <c r="J84" s="9" t="s">
        <v>117</v>
      </c>
      <c r="K84" s="10">
        <v>1.0</v>
      </c>
    </row>
    <row r="85">
      <c r="J85" s="9" t="s">
        <v>113</v>
      </c>
      <c r="K85" s="10">
        <v>1.0</v>
      </c>
    </row>
    <row r="86">
      <c r="J86" s="9" t="s">
        <v>219</v>
      </c>
      <c r="K86" s="10">
        <v>1.0</v>
      </c>
    </row>
    <row r="87">
      <c r="J87" s="9" t="s">
        <v>38</v>
      </c>
      <c r="K87" s="10">
        <v>1.0</v>
      </c>
    </row>
  </sheetData>
  <mergeCells count="1">
    <mergeCell ref="A1:I1"/>
  </mergeCells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9.88"/>
  </cols>
  <sheetData>
    <row r="1">
      <c r="A1" s="1" t="s">
        <v>530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46069.0</v>
      </c>
    </row>
    <row r="3">
      <c r="A3" s="6" t="s">
        <v>9</v>
      </c>
      <c r="B3" s="7">
        <f>'15.02.26'!H3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6.0</v>
      </c>
    </row>
    <row r="4">
      <c r="A4" s="6" t="s">
        <v>11</v>
      </c>
      <c r="B4" s="7">
        <f>'15.02.26'!H4</f>
        <v>-21</v>
      </c>
      <c r="C4" s="7"/>
      <c r="D4" s="8">
        <f t="shared" si="1"/>
        <v>-21</v>
      </c>
      <c r="E4" s="8">
        <f>IFERROR(VLOOKUP("HUMITA DOÑA FRESIA C/AJI DE GALLINA",J:K,2,FALSE),"0")</f>
        <v>7</v>
      </c>
      <c r="F4" s="12"/>
      <c r="G4" s="24"/>
      <c r="H4" s="8">
        <f t="shared" si="2"/>
        <v>-28</v>
      </c>
      <c r="I4" s="11"/>
      <c r="J4" s="9" t="s">
        <v>12</v>
      </c>
      <c r="K4" s="10">
        <v>1.0</v>
      </c>
    </row>
    <row r="5">
      <c r="A5" s="6" t="s">
        <v>13</v>
      </c>
      <c r="B5" s="7">
        <f>'15.02.26'!H5</f>
        <v>-18</v>
      </c>
      <c r="C5" s="7"/>
      <c r="D5" s="8">
        <f t="shared" si="1"/>
        <v>-18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-21</v>
      </c>
      <c r="I5" s="11"/>
      <c r="J5" s="9" t="s">
        <v>85</v>
      </c>
      <c r="K5" s="10">
        <v>3.0</v>
      </c>
    </row>
    <row r="6">
      <c r="A6" s="6" t="s">
        <v>16</v>
      </c>
      <c r="B6" s="7">
        <f>'15.02.26'!H6</f>
        <v>-65</v>
      </c>
      <c r="C6" s="7"/>
      <c r="D6" s="8">
        <f t="shared" si="1"/>
        <v>-65</v>
      </c>
      <c r="E6" s="8">
        <f>IFERROR(VLOOKUP("SANGRECITA C/YUCA",J:K,2,FALSE),"0")</f>
        <v>4</v>
      </c>
      <c r="F6" s="12"/>
      <c r="G6" s="24"/>
      <c r="H6" s="8">
        <f t="shared" si="2"/>
        <v>-69</v>
      </c>
      <c r="I6" s="7"/>
      <c r="J6" s="9" t="s">
        <v>17</v>
      </c>
      <c r="K6" s="10">
        <v>2.0</v>
      </c>
    </row>
    <row r="7">
      <c r="A7" s="6" t="s">
        <v>10</v>
      </c>
      <c r="B7" s="7">
        <f>'15.02.26'!H7</f>
        <v>-39.5</v>
      </c>
      <c r="C7" s="7"/>
      <c r="D7" s="8">
        <f t="shared" si="1"/>
        <v>-39.5</v>
      </c>
      <c r="E7" s="8">
        <f>IFERROR(VLOOKUP("HUMITA DOÑA FRESIA C/AJI DE GALLINA", J:K,2, FALSE)/2, 0) + IFERROR(VLOOKUP("AJI DE GALLINA",J:K,2, FALSE), 0)</f>
        <v>9.5</v>
      </c>
      <c r="F7" s="12"/>
      <c r="G7" s="12"/>
      <c r="H7" s="8">
        <f t="shared" si="2"/>
        <v>-49</v>
      </c>
      <c r="I7" s="7"/>
      <c r="J7" s="9" t="s">
        <v>18</v>
      </c>
      <c r="K7" s="10">
        <v>3.0</v>
      </c>
    </row>
    <row r="8">
      <c r="A8" s="6" t="s">
        <v>19</v>
      </c>
      <c r="B8" s="7">
        <f>'15.02.26'!H8</f>
        <v>-5</v>
      </c>
      <c r="C8" s="7"/>
      <c r="D8" s="8">
        <f t="shared" si="1"/>
        <v>-5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-6</v>
      </c>
      <c r="I8" s="7"/>
      <c r="J8" s="9" t="s">
        <v>20</v>
      </c>
      <c r="K8" s="10">
        <v>4.0</v>
      </c>
    </row>
    <row r="9">
      <c r="A9" s="6" t="s">
        <v>21</v>
      </c>
      <c r="B9" s="7">
        <f>'15.02.26'!H9</f>
        <v>-29</v>
      </c>
      <c r="C9" s="7"/>
      <c r="D9" s="8">
        <f t="shared" si="1"/>
        <v>-29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-29</v>
      </c>
      <c r="I9" s="12"/>
      <c r="J9" s="9" t="s">
        <v>22</v>
      </c>
      <c r="K9" s="10">
        <v>3.0</v>
      </c>
    </row>
    <row r="10">
      <c r="A10" s="6" t="s">
        <v>23</v>
      </c>
      <c r="B10" s="7">
        <f>'15.02.26'!H10</f>
        <v>-16</v>
      </c>
      <c r="C10" s="7"/>
      <c r="D10" s="8">
        <f t="shared" si="1"/>
        <v>-16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-16</v>
      </c>
      <c r="I10" s="7"/>
      <c r="J10" s="9" t="s">
        <v>24</v>
      </c>
      <c r="K10" s="10">
        <v>7.0</v>
      </c>
    </row>
    <row r="11">
      <c r="A11" s="6" t="s">
        <v>25</v>
      </c>
      <c r="B11" s="7">
        <f>'15.02.26'!H11</f>
        <v>-27</v>
      </c>
      <c r="C11" s="7"/>
      <c r="D11" s="8">
        <f t="shared" si="1"/>
        <v>-27</v>
      </c>
      <c r="E11" s="18">
        <f>IFERROR(VLOOKUP("CARNE DE CERDO ADOBADA",J:K,2,FALSE),0)</f>
        <v>3</v>
      </c>
      <c r="F11" s="12"/>
      <c r="G11" s="12"/>
      <c r="H11" s="8">
        <f t="shared" si="2"/>
        <v>-30</v>
      </c>
      <c r="I11" s="7"/>
      <c r="J11" s="9" t="s">
        <v>26</v>
      </c>
      <c r="K11" s="10">
        <v>8.0</v>
      </c>
    </row>
    <row r="12">
      <c r="A12" s="6" t="s">
        <v>27</v>
      </c>
      <c r="B12" s="7">
        <f>'15.02.26'!H12</f>
        <v>-11</v>
      </c>
      <c r="C12" s="7"/>
      <c r="D12" s="8">
        <f t="shared" si="1"/>
        <v>-11</v>
      </c>
      <c r="E12" s="8">
        <f>IFERROR(VLOOKUP("SANCOCHADO 450g.",J:K,2,FALSE),0)</f>
        <v>0</v>
      </c>
      <c r="F12" s="12"/>
      <c r="G12" s="12"/>
      <c r="H12" s="8">
        <f t="shared" si="2"/>
        <v>-11</v>
      </c>
      <c r="I12" s="7"/>
      <c r="J12" s="9" t="s">
        <v>448</v>
      </c>
      <c r="K12" s="10">
        <v>3.0</v>
      </c>
    </row>
    <row r="13">
      <c r="A13" s="6" t="s">
        <v>29</v>
      </c>
      <c r="B13" s="7">
        <f>'15.02.26'!H13</f>
        <v>-8</v>
      </c>
      <c r="C13" s="7"/>
      <c r="D13" s="19">
        <f t="shared" si="1"/>
        <v>-8</v>
      </c>
      <c r="E13" s="8">
        <f t="shared" ref="E13:E14" si="3">IFERROR(VLOOKUP(A13,J:K,2,FALSE),0)</f>
        <v>12</v>
      </c>
      <c r="F13" s="20"/>
      <c r="G13" s="12"/>
      <c r="H13" s="8">
        <f t="shared" si="2"/>
        <v>-20</v>
      </c>
      <c r="I13" s="7"/>
      <c r="J13" s="9" t="s">
        <v>28</v>
      </c>
      <c r="K13" s="10">
        <v>3.0</v>
      </c>
    </row>
    <row r="14">
      <c r="A14" s="6" t="s">
        <v>31</v>
      </c>
      <c r="B14" s="7" t="str">
        <f>'15.02.26'!H14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108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32</v>
      </c>
      <c r="K15" s="10">
        <v>2.0</v>
      </c>
    </row>
    <row r="16">
      <c r="A16" s="6" t="s">
        <v>35</v>
      </c>
      <c r="B16" s="7">
        <f>'15.02.26'!H16</f>
        <v>-49</v>
      </c>
      <c r="C16" s="7"/>
      <c r="D16" s="25">
        <f t="shared" ref="D16:D24" si="4">B16+C16</f>
        <v>-49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-54</v>
      </c>
      <c r="I16" s="7"/>
      <c r="J16" s="9" t="s">
        <v>187</v>
      </c>
      <c r="K16" s="10">
        <v>2.0</v>
      </c>
    </row>
    <row r="17">
      <c r="A17" s="6" t="s">
        <v>37</v>
      </c>
      <c r="B17" s="7">
        <f>'15.02.26'!H17</f>
        <v>-31</v>
      </c>
      <c r="C17" s="7"/>
      <c r="D17" s="19">
        <f t="shared" si="4"/>
        <v>-31</v>
      </c>
      <c r="E17" s="25">
        <f>IFERROR(VLOOKUP("AJIACO DE CUY(1/2 CUY) C/ARROZ",J:K,2,FALSE),"0")</f>
        <v>1</v>
      </c>
      <c r="F17" s="20"/>
      <c r="G17" s="12"/>
      <c r="H17" s="8">
        <f t="shared" si="5"/>
        <v>-32</v>
      </c>
      <c r="I17" s="7"/>
      <c r="J17" s="9" t="s">
        <v>34</v>
      </c>
      <c r="K17" s="10">
        <v>1.0</v>
      </c>
    </row>
    <row r="18">
      <c r="A18" s="6" t="s">
        <v>39</v>
      </c>
      <c r="B18" s="7">
        <f>'15.02.26'!H18</f>
        <v>-31</v>
      </c>
      <c r="C18" s="7"/>
      <c r="D18" s="19">
        <f t="shared" si="4"/>
        <v>-31</v>
      </c>
      <c r="E18" s="25">
        <f>IFERROR(VLOOKUP("ALBONDIGA CON ARROZ",J:K,2,FALSE),"0")</f>
        <v>3</v>
      </c>
      <c r="F18" s="20"/>
      <c r="G18" s="12"/>
      <c r="H18" s="8">
        <f t="shared" si="5"/>
        <v>-34</v>
      </c>
      <c r="I18" s="7"/>
      <c r="J18" s="9" t="s">
        <v>113</v>
      </c>
      <c r="K18" s="10">
        <v>1.0</v>
      </c>
    </row>
    <row r="19">
      <c r="A19" s="6" t="s">
        <v>41</v>
      </c>
      <c r="B19" s="7">
        <f>'15.02.26'!H19</f>
        <v>-47</v>
      </c>
      <c r="C19" s="7"/>
      <c r="D19" s="19">
        <f t="shared" si="4"/>
        <v>-47</v>
      </c>
      <c r="E19" s="25">
        <f>IFERROR(VLOOKUP("ARROZ C/PATO DESHUESADO", J:K, 2, FALSE)*2, 0)+IFERROR(VLOOKUP("ARROZ C/PATO",J:K,2,FALSE),"0")</f>
        <v>8</v>
      </c>
      <c r="F19" s="20"/>
      <c r="G19" s="24"/>
      <c r="H19" s="8">
        <f t="shared" si="5"/>
        <v>-55</v>
      </c>
      <c r="I19" s="11"/>
      <c r="J19" s="9" t="s">
        <v>231</v>
      </c>
      <c r="K19" s="10">
        <v>1.0</v>
      </c>
    </row>
    <row r="20">
      <c r="A20" s="6" t="s">
        <v>43</v>
      </c>
      <c r="B20" s="7">
        <f>'15.02.26'!H20</f>
        <v>-184</v>
      </c>
      <c r="C20" s="7"/>
      <c r="D20" s="19">
        <f t="shared" si="4"/>
        <v>-184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24"/>
      <c r="H20" s="8">
        <f t="shared" si="5"/>
        <v>-207</v>
      </c>
      <c r="I20" s="11"/>
      <c r="J20" s="9" t="s">
        <v>219</v>
      </c>
      <c r="K20" s="10">
        <v>1.0</v>
      </c>
    </row>
    <row r="21">
      <c r="A21" s="6" t="s">
        <v>26</v>
      </c>
      <c r="B21" s="7" t="str">
        <f>'15.02.26'!H21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40</v>
      </c>
      <c r="K21" s="10">
        <v>3.0</v>
      </c>
    </row>
    <row r="22">
      <c r="A22" s="6" t="s">
        <v>46</v>
      </c>
      <c r="B22" s="7">
        <f>'15.02.26'!H22</f>
        <v>-154</v>
      </c>
      <c r="C22" s="7"/>
      <c r="D22" s="19">
        <f t="shared" si="4"/>
        <v>-154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-168</v>
      </c>
      <c r="I22" s="7"/>
      <c r="J22" s="9" t="s">
        <v>179</v>
      </c>
      <c r="K22" s="10">
        <v>7.0</v>
      </c>
    </row>
    <row r="23">
      <c r="A23" s="6" t="s">
        <v>49</v>
      </c>
      <c r="B23" s="7">
        <f>'15.02.26'!H23</f>
        <v>-16</v>
      </c>
      <c r="C23" s="7"/>
      <c r="D23" s="19">
        <f t="shared" si="4"/>
        <v>-16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-16</v>
      </c>
      <c r="I23" s="7"/>
      <c r="J23" s="9" t="s">
        <v>44</v>
      </c>
      <c r="K23" s="10">
        <v>4.0</v>
      </c>
    </row>
    <row r="24">
      <c r="A24" s="6" t="s">
        <v>51</v>
      </c>
      <c r="B24" s="7">
        <f>'15.02.26'!H24</f>
        <v>-32</v>
      </c>
      <c r="C24" s="7"/>
      <c r="D24" s="19">
        <f t="shared" si="4"/>
        <v>-32</v>
      </c>
      <c r="E24" s="25">
        <f>IFERROR(VLOOKUP("CORVINA GUISADA C/E CHOCLO",J:K,2,FALSE),"0")</f>
        <v>1</v>
      </c>
      <c r="F24" s="20"/>
      <c r="G24" s="12"/>
      <c r="H24" s="8">
        <f t="shared" si="6"/>
        <v>-33</v>
      </c>
      <c r="I24" s="7"/>
      <c r="J24" s="9" t="s">
        <v>100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54</v>
      </c>
      <c r="K25" s="10">
        <v>4.0</v>
      </c>
    </row>
    <row r="26">
      <c r="A26" s="6" t="s">
        <v>55</v>
      </c>
      <c r="B26" s="7">
        <f>'15.02.26'!H26</f>
        <v>-85</v>
      </c>
      <c r="C26" s="7"/>
      <c r="D26" s="19">
        <f t="shared" ref="D26:D30" si="7">B26+C26</f>
        <v>-85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-93</v>
      </c>
      <c r="I26" s="7"/>
      <c r="J26" s="9" t="s">
        <v>81</v>
      </c>
      <c r="K26" s="10">
        <v>5.0</v>
      </c>
    </row>
    <row r="27">
      <c r="A27" s="6" t="s">
        <v>57</v>
      </c>
      <c r="B27" s="7">
        <f>'15.02.26'!H27</f>
        <v>-61</v>
      </c>
      <c r="C27" s="7"/>
      <c r="D27" s="19">
        <f t="shared" si="7"/>
        <v>-61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3</v>
      </c>
      <c r="F27" s="12"/>
      <c r="G27" s="24"/>
      <c r="H27" s="18">
        <f t="shared" si="8"/>
        <v>-64</v>
      </c>
      <c r="I27" s="12"/>
      <c r="J27" s="9" t="s">
        <v>56</v>
      </c>
      <c r="K27" s="10">
        <v>1.0</v>
      </c>
    </row>
    <row r="28">
      <c r="A28" s="6" t="s">
        <v>58</v>
      </c>
      <c r="B28" s="7">
        <f>'15.02.26'!H28</f>
        <v>-36</v>
      </c>
      <c r="C28" s="7"/>
      <c r="D28" s="19">
        <f t="shared" si="7"/>
        <v>-36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-41</v>
      </c>
      <c r="I28" s="24"/>
      <c r="J28" s="9" t="s">
        <v>52</v>
      </c>
      <c r="K28" s="10">
        <v>1.0</v>
      </c>
    </row>
    <row r="29">
      <c r="A29" s="6" t="s">
        <v>60</v>
      </c>
      <c r="B29" s="7">
        <f>'15.02.26'!H29</f>
        <v>-56</v>
      </c>
      <c r="C29" s="7"/>
      <c r="D29" s="19">
        <f t="shared" si="7"/>
        <v>-56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-63</v>
      </c>
      <c r="I29" s="7"/>
      <c r="J29" s="9" t="s">
        <v>133</v>
      </c>
      <c r="K29" s="10">
        <v>3.0</v>
      </c>
    </row>
    <row r="30">
      <c r="A30" s="6" t="s">
        <v>62</v>
      </c>
      <c r="B30" s="7">
        <f>'15.02.26'!H30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13</v>
      </c>
      <c r="K30" s="10">
        <v>3.0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61</v>
      </c>
      <c r="K31" s="10">
        <v>6.0</v>
      </c>
    </row>
    <row r="32">
      <c r="A32" s="6" t="s">
        <v>66</v>
      </c>
      <c r="B32" s="7">
        <f>'15.02.26'!H32</f>
        <v>-121</v>
      </c>
      <c r="C32" s="7"/>
      <c r="D32" s="19">
        <f t="shared" ref="D32:D42" si="9">B32+C32</f>
        <v>-121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-131</v>
      </c>
      <c r="I32" s="7"/>
      <c r="J32" s="9" t="s">
        <v>63</v>
      </c>
      <c r="K32" s="10">
        <v>4.0</v>
      </c>
    </row>
    <row r="33">
      <c r="A33" s="6" t="s">
        <v>68</v>
      </c>
      <c r="B33" s="7">
        <f>'15.02.26'!H33</f>
        <v>-19</v>
      </c>
      <c r="C33" s="7"/>
      <c r="D33" s="19">
        <f t="shared" si="9"/>
        <v>-19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-20</v>
      </c>
      <c r="I33" s="7"/>
      <c r="J33" s="9" t="s">
        <v>134</v>
      </c>
      <c r="K33" s="10">
        <v>1.0</v>
      </c>
    </row>
    <row r="34">
      <c r="A34" s="46" t="s">
        <v>483</v>
      </c>
      <c r="B34" s="7">
        <f>'15.02.26'!H34</f>
        <v>-2</v>
      </c>
      <c r="C34" s="7"/>
      <c r="D34" s="19">
        <f t="shared" si="9"/>
        <v>-2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-2</v>
      </c>
      <c r="I34" s="7"/>
      <c r="J34" s="9" t="s">
        <v>115</v>
      </c>
      <c r="K34" s="10">
        <v>1.0</v>
      </c>
    </row>
    <row r="35">
      <c r="A35" s="46" t="s">
        <v>484</v>
      </c>
      <c r="B35" s="7">
        <f>'15.02.26'!H35</f>
        <v>-1</v>
      </c>
      <c r="C35" s="7"/>
      <c r="D35" s="19">
        <f t="shared" si="9"/>
        <v>-1</v>
      </c>
      <c r="E35" s="25">
        <f>IFERROR(VLOOKUP("PULPO ANTICUCHERO 250G",J:K,2,FALSE),0)</f>
        <v>1</v>
      </c>
      <c r="F35" s="12"/>
      <c r="G35" s="12"/>
      <c r="H35" s="8">
        <f t="shared" si="8"/>
        <v>-2</v>
      </c>
      <c r="I35" s="7"/>
      <c r="J35" s="9" t="s">
        <v>71</v>
      </c>
      <c r="K35" s="10">
        <v>1.0</v>
      </c>
    </row>
    <row r="36">
      <c r="A36" s="46" t="s">
        <v>485</v>
      </c>
      <c r="B36" s="7">
        <f>'15.02.26'!H36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161</v>
      </c>
      <c r="K36" s="10">
        <v>1.0</v>
      </c>
    </row>
    <row r="37">
      <c r="A37" s="6" t="s">
        <v>72</v>
      </c>
      <c r="B37" s="7">
        <f>'15.02.26'!H37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73</v>
      </c>
      <c r="K37" s="10">
        <v>4.0</v>
      </c>
    </row>
    <row r="38">
      <c r="A38" s="46" t="s">
        <v>486</v>
      </c>
      <c r="B38" s="7">
        <f>'15.02.26'!H38</f>
        <v>-38</v>
      </c>
      <c r="C38" s="7"/>
      <c r="D38" s="19">
        <f t="shared" si="9"/>
        <v>-38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8" s="36"/>
      <c r="G38" s="12"/>
      <c r="H38" s="8">
        <f t="shared" si="8"/>
        <v>-41</v>
      </c>
      <c r="I38" s="7"/>
      <c r="J38" s="9" t="s">
        <v>29</v>
      </c>
      <c r="K38" s="10">
        <v>12.0</v>
      </c>
    </row>
    <row r="39">
      <c r="A39" s="46" t="s">
        <v>487</v>
      </c>
      <c r="B39" s="7">
        <f>'15.02.26'!H39</f>
        <v>-4</v>
      </c>
      <c r="C39" s="7"/>
      <c r="D39" s="19">
        <f t="shared" si="9"/>
        <v>-4</v>
      </c>
      <c r="E39" s="25">
        <f>IFERROR(VLOOKUP("CEVICHE MIXTO DE MARISCOS",J:K,2,FALSE),0)</f>
        <v>2</v>
      </c>
      <c r="F39" s="20"/>
      <c r="G39" s="20"/>
      <c r="H39" s="8">
        <f t="shared" si="8"/>
        <v>-6</v>
      </c>
      <c r="I39" s="7"/>
      <c r="J39" s="9" t="s">
        <v>162</v>
      </c>
      <c r="K39" s="10">
        <v>1.0</v>
      </c>
    </row>
    <row r="40">
      <c r="A40" s="6" t="s">
        <v>76</v>
      </c>
      <c r="B40" s="7">
        <f>'15.02.26'!H40</f>
        <v>-50</v>
      </c>
      <c r="C40" s="7"/>
      <c r="D40" s="19">
        <f t="shared" si="9"/>
        <v>-50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40" s="20"/>
      <c r="G40" s="20"/>
      <c r="H40" s="8">
        <f t="shared" si="8"/>
        <v>-53.5</v>
      </c>
      <c r="I40" s="7"/>
      <c r="J40" s="9" t="s">
        <v>90</v>
      </c>
      <c r="K40" s="10">
        <v>1.0</v>
      </c>
    </row>
    <row r="41">
      <c r="A41" s="46" t="s">
        <v>488</v>
      </c>
      <c r="B41" s="7">
        <f>'15.02.26'!H41</f>
        <v>8</v>
      </c>
      <c r="C41" s="7"/>
      <c r="D41" s="19">
        <f t="shared" si="9"/>
        <v>8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</v>
      </c>
      <c r="F41" s="20"/>
      <c r="G41" s="20"/>
      <c r="H41" s="8">
        <f t="shared" si="8"/>
        <v>7</v>
      </c>
      <c r="I41" s="7"/>
      <c r="J41" s="9" t="s">
        <v>170</v>
      </c>
      <c r="K41" s="10">
        <v>1.0</v>
      </c>
    </row>
    <row r="42">
      <c r="A42" s="51" t="s">
        <v>489</v>
      </c>
      <c r="B42" s="7">
        <f>'15.02.26'!H42</f>
        <v>2</v>
      </c>
      <c r="C42" s="7"/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2</v>
      </c>
      <c r="I42" s="7"/>
      <c r="J42" s="9" t="s">
        <v>125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119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142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217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147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48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50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222</v>
      </c>
      <c r="K49" s="10">
        <v>1.0</v>
      </c>
    </row>
  </sheetData>
  <mergeCells count="1">
    <mergeCell ref="A1:I1"/>
  </mergeCells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6.0"/>
  </cols>
  <sheetData>
    <row r="1">
      <c r="A1" s="1" t="s">
        <v>531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46070.0</v>
      </c>
    </row>
    <row r="3">
      <c r="A3" s="6" t="s">
        <v>9</v>
      </c>
      <c r="B3" s="7">
        <f>'16.02.26'!H3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10.0</v>
      </c>
    </row>
    <row r="4">
      <c r="A4" s="6" t="s">
        <v>11</v>
      </c>
      <c r="B4" s="7">
        <f>'16.02.26'!H4</f>
        <v>-28</v>
      </c>
      <c r="C4" s="7"/>
      <c r="D4" s="8">
        <f t="shared" si="1"/>
        <v>-28</v>
      </c>
      <c r="E4" s="8">
        <f>IFERROR(VLOOKUP("HUMITA DOÑA FRESIA C/AJI DE GALLINA",J:K,2,FALSE),"0")</f>
        <v>3</v>
      </c>
      <c r="F4" s="12"/>
      <c r="G4" s="24"/>
      <c r="H4" s="8">
        <f t="shared" si="2"/>
        <v>-31</v>
      </c>
      <c r="I4" s="11"/>
      <c r="J4" s="9" t="s">
        <v>12</v>
      </c>
      <c r="K4" s="10">
        <v>6.0</v>
      </c>
    </row>
    <row r="5">
      <c r="A5" s="6" t="s">
        <v>13</v>
      </c>
      <c r="B5" s="7">
        <f>'16.02.26'!H5</f>
        <v>-21</v>
      </c>
      <c r="C5" s="7"/>
      <c r="D5" s="8">
        <f t="shared" si="1"/>
        <v>-21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-23</v>
      </c>
      <c r="I5" s="11"/>
      <c r="J5" s="9" t="s">
        <v>85</v>
      </c>
      <c r="K5" s="10">
        <v>1.0</v>
      </c>
    </row>
    <row r="6">
      <c r="A6" s="6" t="s">
        <v>16</v>
      </c>
      <c r="B6" s="7">
        <f>'16.02.26'!H6</f>
        <v>-69</v>
      </c>
      <c r="C6" s="7"/>
      <c r="D6" s="8">
        <f t="shared" si="1"/>
        <v>-69</v>
      </c>
      <c r="E6" s="8">
        <f>IFERROR(VLOOKUP("SANGRECITA C/YUCA",J:K,2,FALSE),"0")</f>
        <v>10</v>
      </c>
      <c r="F6" s="12"/>
      <c r="G6" s="24"/>
      <c r="H6" s="8">
        <f t="shared" si="2"/>
        <v>-79</v>
      </c>
      <c r="I6" s="7"/>
      <c r="J6" s="9" t="s">
        <v>14</v>
      </c>
      <c r="K6" s="10">
        <v>2.0</v>
      </c>
    </row>
    <row r="7">
      <c r="A7" s="6" t="s">
        <v>10</v>
      </c>
      <c r="B7" s="7">
        <f>'16.02.26'!H7</f>
        <v>-49</v>
      </c>
      <c r="C7" s="7"/>
      <c r="D7" s="8">
        <f t="shared" si="1"/>
        <v>-49</v>
      </c>
      <c r="E7" s="8">
        <f>IFERROR(VLOOKUP("HUMITA DOÑA FRESIA C/AJI DE GALLINA", J:K,2, FALSE)/2, 0) + IFERROR(VLOOKUP("AJI DE GALLINA",J:K,2, FALSE), 0)</f>
        <v>11.5</v>
      </c>
      <c r="F7" s="12"/>
      <c r="G7" s="12"/>
      <c r="H7" s="8">
        <f t="shared" si="2"/>
        <v>-60.5</v>
      </c>
      <c r="I7" s="7"/>
      <c r="J7" s="9" t="s">
        <v>17</v>
      </c>
      <c r="K7" s="10">
        <v>3.0</v>
      </c>
    </row>
    <row r="8">
      <c r="A8" s="6" t="s">
        <v>19</v>
      </c>
      <c r="B8" s="7">
        <f>'16.02.26'!H8</f>
        <v>-6</v>
      </c>
      <c r="C8" s="7"/>
      <c r="D8" s="8">
        <f t="shared" si="1"/>
        <v>-6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-6</v>
      </c>
      <c r="I8" s="7"/>
      <c r="J8" s="9" t="s">
        <v>20</v>
      </c>
      <c r="K8" s="10">
        <v>9.0</v>
      </c>
    </row>
    <row r="9">
      <c r="A9" s="6" t="s">
        <v>21</v>
      </c>
      <c r="B9" s="7">
        <f>'16.02.26'!H9</f>
        <v>-29</v>
      </c>
      <c r="C9" s="7"/>
      <c r="D9" s="8">
        <f t="shared" si="1"/>
        <v>-29</v>
      </c>
      <c r="E9" s="8">
        <f>IFERROR(VLOOKUP("1/2 PATITA EN FIAMBRE",J:K,2, FALSE)/2, 0) + IFERROR(VLOOKUP("PATITA EN FIAMBRE",J:K, 2, FALSE), 0)</f>
        <v>7</v>
      </c>
      <c r="F9" s="12"/>
      <c r="G9" s="12"/>
      <c r="H9" s="18">
        <f t="shared" si="2"/>
        <v>-36</v>
      </c>
      <c r="I9" s="12"/>
      <c r="J9" s="9" t="s">
        <v>121</v>
      </c>
      <c r="K9" s="10">
        <v>1.0</v>
      </c>
    </row>
    <row r="10">
      <c r="A10" s="6" t="s">
        <v>23</v>
      </c>
      <c r="B10" s="7">
        <f>'16.02.26'!H10</f>
        <v>-16</v>
      </c>
      <c r="C10" s="7"/>
      <c r="D10" s="8">
        <f t="shared" si="1"/>
        <v>-16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-17</v>
      </c>
      <c r="I10" s="7"/>
      <c r="J10" s="9" t="s">
        <v>22</v>
      </c>
      <c r="K10" s="10">
        <v>2.0</v>
      </c>
    </row>
    <row r="11">
      <c r="A11" s="6" t="s">
        <v>25</v>
      </c>
      <c r="B11" s="7">
        <f>'16.02.26'!H11</f>
        <v>-30</v>
      </c>
      <c r="C11" s="7"/>
      <c r="D11" s="8">
        <f t="shared" si="1"/>
        <v>-30</v>
      </c>
      <c r="E11" s="18">
        <f>IFERROR(VLOOKUP("CARNE DE CERDO ADOBADA",J:K,2,FALSE),0)</f>
        <v>4</v>
      </c>
      <c r="F11" s="12"/>
      <c r="G11" s="12"/>
      <c r="H11" s="8">
        <f t="shared" si="2"/>
        <v>-34</v>
      </c>
      <c r="I11" s="7"/>
      <c r="J11" s="9" t="s">
        <v>24</v>
      </c>
      <c r="K11" s="10">
        <v>7.0</v>
      </c>
    </row>
    <row r="12">
      <c r="A12" s="6" t="s">
        <v>27</v>
      </c>
      <c r="B12" s="7">
        <f>'16.02.26'!H12</f>
        <v>-11</v>
      </c>
      <c r="C12" s="7"/>
      <c r="D12" s="8">
        <f t="shared" si="1"/>
        <v>-11</v>
      </c>
      <c r="E12" s="8">
        <f>IFERROR(VLOOKUP("SANCOCHADO 450g.",J:K,2,FALSE),0)</f>
        <v>0</v>
      </c>
      <c r="F12" s="12"/>
      <c r="G12" s="12"/>
      <c r="H12" s="8">
        <f t="shared" si="2"/>
        <v>-11</v>
      </c>
      <c r="I12" s="7"/>
      <c r="J12" s="9" t="s">
        <v>26</v>
      </c>
      <c r="K12" s="10">
        <v>8.0</v>
      </c>
    </row>
    <row r="13">
      <c r="A13" s="6" t="s">
        <v>29</v>
      </c>
      <c r="B13" s="7">
        <f>'16.02.26'!H13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448</v>
      </c>
      <c r="K13" s="10">
        <v>5.0</v>
      </c>
    </row>
    <row r="14">
      <c r="A14" s="6" t="s">
        <v>31</v>
      </c>
      <c r="B14" s="7" t="str">
        <f>'16.02.26'!H14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28</v>
      </c>
      <c r="K14" s="10">
        <v>4.0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2.0</v>
      </c>
    </row>
    <row r="16">
      <c r="A16" s="6" t="s">
        <v>35</v>
      </c>
      <c r="B16" s="7">
        <f>'16.02.26'!H16</f>
        <v>-54</v>
      </c>
      <c r="C16" s="7"/>
      <c r="D16" s="25">
        <f t="shared" ref="D16:D24" si="4">B16+C16</f>
        <v>-54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9</v>
      </c>
      <c r="F16" s="20"/>
      <c r="G16" s="12"/>
      <c r="H16" s="8">
        <f t="shared" ref="H16:H20" si="5">D16-E16-F16-G16</f>
        <v>-63</v>
      </c>
      <c r="I16" s="7"/>
      <c r="J16" s="9" t="s">
        <v>138</v>
      </c>
      <c r="K16" s="10">
        <v>1.0</v>
      </c>
    </row>
    <row r="17">
      <c r="A17" s="6" t="s">
        <v>37</v>
      </c>
      <c r="B17" s="7">
        <f>'16.02.26'!H17</f>
        <v>-32</v>
      </c>
      <c r="C17" s="7"/>
      <c r="D17" s="19">
        <f t="shared" si="4"/>
        <v>-32</v>
      </c>
      <c r="E17" s="25">
        <f>IFERROR(VLOOKUP("AJIACO DE CUY(1/2 CUY) C/ARROZ",J:K,2,FALSE),"0")</f>
        <v>6</v>
      </c>
      <c r="F17" s="20"/>
      <c r="G17" s="12"/>
      <c r="H17" s="8">
        <f t="shared" si="5"/>
        <v>-38</v>
      </c>
      <c r="I17" s="7"/>
      <c r="J17" s="9" t="s">
        <v>87</v>
      </c>
      <c r="K17" s="10">
        <v>1.0</v>
      </c>
    </row>
    <row r="18">
      <c r="A18" s="6" t="s">
        <v>39</v>
      </c>
      <c r="B18" s="7">
        <f>'16.02.26'!H18</f>
        <v>-34</v>
      </c>
      <c r="C18" s="7"/>
      <c r="D18" s="19">
        <f t="shared" si="4"/>
        <v>-34</v>
      </c>
      <c r="E18" s="25">
        <f>IFERROR(VLOOKUP("ALBONDIGA CON ARROZ",J:K,2,FALSE),"0")</f>
        <v>1</v>
      </c>
      <c r="F18" s="20"/>
      <c r="G18" s="12"/>
      <c r="H18" s="8">
        <f t="shared" si="5"/>
        <v>-35</v>
      </c>
      <c r="I18" s="7"/>
      <c r="J18" s="9" t="s">
        <v>112</v>
      </c>
      <c r="K18" s="10">
        <v>1.0</v>
      </c>
    </row>
    <row r="19">
      <c r="A19" s="6" t="s">
        <v>41</v>
      </c>
      <c r="B19" s="7">
        <f>'16.02.26'!H19</f>
        <v>-55</v>
      </c>
      <c r="C19" s="7"/>
      <c r="D19" s="19">
        <f t="shared" si="4"/>
        <v>-55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-62</v>
      </c>
      <c r="I19" s="11"/>
      <c r="J19" s="9" t="s">
        <v>32</v>
      </c>
      <c r="K19" s="10">
        <v>8.0</v>
      </c>
    </row>
    <row r="20">
      <c r="A20" s="6" t="s">
        <v>43</v>
      </c>
      <c r="B20" s="7">
        <f>'16.02.26'!H20</f>
        <v>-207</v>
      </c>
      <c r="C20" s="7"/>
      <c r="D20" s="19">
        <f t="shared" si="4"/>
        <v>-207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24"/>
      <c r="H20" s="8">
        <f t="shared" si="5"/>
        <v>-230</v>
      </c>
      <c r="I20" s="11"/>
      <c r="J20" s="9" t="s">
        <v>142</v>
      </c>
      <c r="K20" s="10">
        <v>5.0</v>
      </c>
    </row>
    <row r="21">
      <c r="A21" s="6" t="s">
        <v>26</v>
      </c>
      <c r="B21" s="7" t="str">
        <f>'16.02.26'!H21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180</v>
      </c>
      <c r="K21" s="10">
        <v>1.0</v>
      </c>
    </row>
    <row r="22">
      <c r="A22" s="6" t="s">
        <v>46</v>
      </c>
      <c r="B22" s="7">
        <f>'16.02.26'!H22</f>
        <v>-168</v>
      </c>
      <c r="C22" s="7"/>
      <c r="D22" s="19">
        <f t="shared" si="4"/>
        <v>-168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12</v>
      </c>
      <c r="F22" s="20"/>
      <c r="G22" s="12"/>
      <c r="H22" s="8">
        <f t="shared" ref="H22:H24" si="6">D22-E22-F22-G22</f>
        <v>-180</v>
      </c>
      <c r="I22" s="7"/>
      <c r="J22" s="9" t="s">
        <v>34</v>
      </c>
      <c r="K22" s="10">
        <v>1.0</v>
      </c>
    </row>
    <row r="23">
      <c r="A23" s="6" t="s">
        <v>49</v>
      </c>
      <c r="B23" s="7">
        <f>'16.02.26'!H23</f>
        <v>-16</v>
      </c>
      <c r="C23" s="7"/>
      <c r="D23" s="19">
        <f t="shared" si="4"/>
        <v>-16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-16</v>
      </c>
      <c r="I23" s="7"/>
      <c r="J23" s="9" t="s">
        <v>91</v>
      </c>
      <c r="K23" s="10">
        <v>2.0</v>
      </c>
    </row>
    <row r="24">
      <c r="A24" s="6" t="s">
        <v>51</v>
      </c>
      <c r="B24" s="7">
        <f>'16.02.26'!H24</f>
        <v>-33</v>
      </c>
      <c r="C24" s="7"/>
      <c r="D24" s="19">
        <f t="shared" si="4"/>
        <v>-33</v>
      </c>
      <c r="E24" s="25">
        <f>IFERROR(VLOOKUP("CORVINA GUISADA C/E CHOCLO",J:K,2,FALSE),"0")</f>
        <v>1</v>
      </c>
      <c r="F24" s="20"/>
      <c r="G24" s="12"/>
      <c r="H24" s="8">
        <f t="shared" si="6"/>
        <v>-34</v>
      </c>
      <c r="I24" s="7"/>
      <c r="J24" s="9" t="s">
        <v>191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192</v>
      </c>
      <c r="K25" s="10">
        <v>1.0</v>
      </c>
    </row>
    <row r="26">
      <c r="A26" s="6" t="s">
        <v>55</v>
      </c>
      <c r="B26" s="7">
        <f>'16.02.26'!H26</f>
        <v>-93</v>
      </c>
      <c r="C26" s="7"/>
      <c r="D26" s="19">
        <f t="shared" ref="D26:D30" si="7">B26+C26</f>
        <v>-93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9</v>
      </c>
      <c r="F26" s="12"/>
      <c r="G26" s="12"/>
      <c r="H26" s="8">
        <f t="shared" ref="H26:H42" si="8">D26-E26-F26-G26</f>
        <v>-102</v>
      </c>
      <c r="I26" s="7"/>
      <c r="J26" s="9" t="s">
        <v>40</v>
      </c>
      <c r="K26" s="10">
        <v>3.0</v>
      </c>
    </row>
    <row r="27">
      <c r="A27" s="6" t="s">
        <v>57</v>
      </c>
      <c r="B27" s="7">
        <f>'16.02.26'!H27</f>
        <v>-64</v>
      </c>
      <c r="C27" s="7"/>
      <c r="D27" s="19">
        <f t="shared" si="7"/>
        <v>-64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-69</v>
      </c>
      <c r="I27" s="12"/>
      <c r="J27" s="9" t="s">
        <v>179</v>
      </c>
      <c r="K27" s="10">
        <v>3.0</v>
      </c>
    </row>
    <row r="28">
      <c r="A28" s="6" t="s">
        <v>58</v>
      </c>
      <c r="B28" s="7">
        <f>'16.02.26'!H28</f>
        <v>-41</v>
      </c>
      <c r="C28" s="7"/>
      <c r="D28" s="19">
        <f t="shared" si="7"/>
        <v>-41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4</v>
      </c>
      <c r="F28" s="12"/>
      <c r="G28" s="24"/>
      <c r="H28" s="18">
        <f t="shared" si="8"/>
        <v>-45</v>
      </c>
      <c r="I28" s="24"/>
      <c r="J28" s="9" t="s">
        <v>44</v>
      </c>
      <c r="K28" s="10">
        <v>1.0</v>
      </c>
    </row>
    <row r="29">
      <c r="A29" s="6" t="s">
        <v>60</v>
      </c>
      <c r="B29" s="7">
        <f>'16.02.26'!H29</f>
        <v>-63</v>
      </c>
      <c r="C29" s="7"/>
      <c r="D29" s="19">
        <f t="shared" si="7"/>
        <v>-63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6</v>
      </c>
      <c r="F29" s="12"/>
      <c r="G29" s="12"/>
      <c r="H29" s="8">
        <f t="shared" si="8"/>
        <v>-69</v>
      </c>
      <c r="I29" s="7"/>
      <c r="J29" s="9" t="s">
        <v>48</v>
      </c>
      <c r="K29" s="10">
        <v>1.0</v>
      </c>
    </row>
    <row r="30">
      <c r="A30" s="6" t="s">
        <v>62</v>
      </c>
      <c r="B30" s="7">
        <f>'16.02.26'!H30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52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7.0</v>
      </c>
    </row>
    <row r="32">
      <c r="A32" s="6" t="s">
        <v>66</v>
      </c>
      <c r="B32" s="7">
        <f>'16.02.26'!H32</f>
        <v>-131</v>
      </c>
      <c r="C32" s="7"/>
      <c r="D32" s="19">
        <f t="shared" ref="D32:D42" si="9">B32+C32</f>
        <v>-131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-141</v>
      </c>
      <c r="I32" s="7"/>
      <c r="J32" s="9" t="s">
        <v>81</v>
      </c>
      <c r="K32" s="10">
        <v>2.0</v>
      </c>
    </row>
    <row r="33">
      <c r="A33" s="6" t="s">
        <v>68</v>
      </c>
      <c r="B33" s="7">
        <f>'16.02.26'!H33</f>
        <v>-20</v>
      </c>
      <c r="C33" s="7"/>
      <c r="D33" s="19">
        <f t="shared" si="9"/>
        <v>-20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-22</v>
      </c>
      <c r="I33" s="7"/>
      <c r="J33" s="9" t="s">
        <v>532</v>
      </c>
      <c r="K33" s="10">
        <v>1.0</v>
      </c>
    </row>
    <row r="34">
      <c r="A34" s="46" t="s">
        <v>483</v>
      </c>
      <c r="B34" s="7">
        <f>'16.02.26'!H34</f>
        <v>-2</v>
      </c>
      <c r="C34" s="7"/>
      <c r="D34" s="19">
        <f t="shared" si="9"/>
        <v>-2</v>
      </c>
      <c r="E34" s="25">
        <f>IFERROR(VLOOKUP("PULPO AL OLIVO 200G",J:K,2,FALSE),0)+IFERROR(VLOOKUP("CEVICHE DE PULPO",J:K,2,FALSE),0)</f>
        <v>1</v>
      </c>
      <c r="F34" s="12"/>
      <c r="G34" s="12"/>
      <c r="H34" s="8">
        <f t="shared" si="8"/>
        <v>-3</v>
      </c>
      <c r="I34" s="7"/>
      <c r="J34" s="9" t="s">
        <v>133</v>
      </c>
      <c r="K34" s="10">
        <v>3.0</v>
      </c>
    </row>
    <row r="35">
      <c r="A35" s="46" t="s">
        <v>484</v>
      </c>
      <c r="B35" s="7">
        <f>'16.02.26'!H35</f>
        <v>-2</v>
      </c>
      <c r="C35" s="7"/>
      <c r="D35" s="19">
        <f t="shared" si="9"/>
        <v>-2</v>
      </c>
      <c r="E35" s="25">
        <f>IFERROR(VLOOKUP("PULPO ANTICUCHERO 250G",J:K,2,FALSE),0)</f>
        <v>1</v>
      </c>
      <c r="F35" s="12"/>
      <c r="G35" s="12"/>
      <c r="H35" s="8">
        <f t="shared" si="8"/>
        <v>-3</v>
      </c>
      <c r="I35" s="7"/>
      <c r="J35" s="9" t="s">
        <v>13</v>
      </c>
      <c r="K35" s="10">
        <v>2.0</v>
      </c>
    </row>
    <row r="36">
      <c r="A36" s="46" t="s">
        <v>485</v>
      </c>
      <c r="B36" s="7">
        <f>'16.02.26'!H36</f>
        <v>0</v>
      </c>
      <c r="C36" s="7"/>
      <c r="D36" s="19">
        <f t="shared" si="9"/>
        <v>0</v>
      </c>
      <c r="E36" s="25">
        <f>IFERROR(VLOOKUP("CAUSA DE PULPO AL OLIVO",J:K,2,FALSE),0)+IFERROR(VLOOKUP("TRES CAUSAS UNA PARRILLA",J:K,2,FALSE)/2,0)</f>
        <v>1</v>
      </c>
      <c r="F36" s="12"/>
      <c r="G36" s="34"/>
      <c r="H36" s="8">
        <f t="shared" si="8"/>
        <v>-1</v>
      </c>
      <c r="I36" s="7"/>
      <c r="J36" s="9" t="s">
        <v>59</v>
      </c>
      <c r="K36" s="10">
        <v>7.0</v>
      </c>
    </row>
    <row r="37">
      <c r="A37" s="6" t="s">
        <v>72</v>
      </c>
      <c r="B37" s="7">
        <f>'16.02.26'!H37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61</v>
      </c>
      <c r="K37" s="10">
        <v>2.0</v>
      </c>
    </row>
    <row r="38">
      <c r="A38" s="46" t="s">
        <v>486</v>
      </c>
      <c r="B38" s="7">
        <f>'16.02.26'!H38</f>
        <v>-41</v>
      </c>
      <c r="C38" s="7"/>
      <c r="D38" s="19">
        <f t="shared" si="9"/>
        <v>-41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8" s="36"/>
      <c r="G38" s="12"/>
      <c r="H38" s="8">
        <f t="shared" si="8"/>
        <v>-49</v>
      </c>
      <c r="I38" s="7"/>
      <c r="J38" s="9" t="s">
        <v>63</v>
      </c>
      <c r="K38" s="10">
        <v>5.0</v>
      </c>
    </row>
    <row r="39">
      <c r="A39" s="46" t="s">
        <v>487</v>
      </c>
      <c r="B39" s="7">
        <f>'16.02.26'!H39</f>
        <v>-6</v>
      </c>
      <c r="C39" s="7"/>
      <c r="D39" s="19">
        <f t="shared" si="9"/>
        <v>-6</v>
      </c>
      <c r="E39" s="25">
        <f>IFERROR(VLOOKUP("CEVICHE MIXTO DE MARISCOS",J:K,2,FALSE),0)</f>
        <v>0</v>
      </c>
      <c r="F39" s="20"/>
      <c r="G39" s="20"/>
      <c r="H39" s="8">
        <f t="shared" si="8"/>
        <v>-6</v>
      </c>
      <c r="I39" s="7"/>
      <c r="J39" s="9" t="s">
        <v>134</v>
      </c>
      <c r="K39" s="10">
        <v>1.0</v>
      </c>
    </row>
    <row r="40">
      <c r="A40" s="6" t="s">
        <v>76</v>
      </c>
      <c r="B40" s="7">
        <f>'16.02.26'!H40</f>
        <v>-53.5</v>
      </c>
      <c r="C40" s="7"/>
      <c r="D40" s="19">
        <f t="shared" si="9"/>
        <v>-53.5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40" s="20"/>
      <c r="G40" s="20"/>
      <c r="H40" s="8">
        <f t="shared" si="8"/>
        <v>-57.5</v>
      </c>
      <c r="I40" s="7"/>
      <c r="J40" s="9" t="s">
        <v>158</v>
      </c>
      <c r="K40" s="10">
        <v>1.0</v>
      </c>
    </row>
    <row r="41">
      <c r="A41" s="46" t="s">
        <v>488</v>
      </c>
      <c r="B41" s="7">
        <f>'16.02.26'!H41</f>
        <v>7</v>
      </c>
      <c r="C41" s="7"/>
      <c r="D41" s="19">
        <f t="shared" si="9"/>
        <v>7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0.5</v>
      </c>
      <c r="F41" s="20"/>
      <c r="G41" s="20"/>
      <c r="H41" s="8">
        <f t="shared" si="8"/>
        <v>6.5</v>
      </c>
      <c r="I41" s="7"/>
      <c r="J41" s="9" t="s">
        <v>71</v>
      </c>
      <c r="K41" s="10">
        <v>1.0</v>
      </c>
    </row>
    <row r="42">
      <c r="A42" s="51" t="s">
        <v>489</v>
      </c>
      <c r="B42" s="7">
        <f>'16.02.26'!H42</f>
        <v>2</v>
      </c>
      <c r="C42" s="7"/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2</v>
      </c>
      <c r="I42" s="7"/>
      <c r="J42" s="9" t="s">
        <v>103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73</v>
      </c>
      <c r="K43" s="10">
        <v>10.0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222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79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89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107</v>
      </c>
      <c r="K47" s="10">
        <v>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219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100</v>
      </c>
      <c r="K49" s="10">
        <v>3.0</v>
      </c>
    </row>
    <row r="50">
      <c r="J50" s="9" t="s">
        <v>125</v>
      </c>
      <c r="K50" s="10">
        <v>2.0</v>
      </c>
    </row>
    <row r="51">
      <c r="J51" s="9" t="s">
        <v>18</v>
      </c>
      <c r="K51" s="10">
        <v>2.0</v>
      </c>
    </row>
    <row r="52">
      <c r="J52" s="9" t="s">
        <v>157</v>
      </c>
      <c r="K52" s="10">
        <v>2.0</v>
      </c>
    </row>
  </sheetData>
  <mergeCells count="1">
    <mergeCell ref="A1:I1"/>
  </mergeCells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7.75"/>
  </cols>
  <sheetData>
    <row r="1">
      <c r="A1" s="1" t="s">
        <v>533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46071.0</v>
      </c>
    </row>
    <row r="3">
      <c r="A3" s="6" t="s">
        <v>9</v>
      </c>
      <c r="B3" s="7">
        <f>'17.02.26'!H3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'17.02.26'!H4</f>
        <v>-31</v>
      </c>
      <c r="C4" s="7"/>
      <c r="D4" s="8">
        <f t="shared" si="1"/>
        <v>-31</v>
      </c>
      <c r="E4" s="8">
        <f>IFERROR(VLOOKUP("HUMITA DOÑA FRESIA C/AJI DE GALLINA",J:K,2,FALSE),"0")</f>
        <v>2</v>
      </c>
      <c r="F4" s="12"/>
      <c r="G4" s="24"/>
      <c r="H4" s="8">
        <f t="shared" si="2"/>
        <v>-33</v>
      </c>
      <c r="I4" s="11"/>
      <c r="J4" s="9" t="s">
        <v>12</v>
      </c>
      <c r="K4" s="10">
        <v>1.0</v>
      </c>
    </row>
    <row r="5">
      <c r="A5" s="6" t="s">
        <v>13</v>
      </c>
      <c r="B5" s="7">
        <f>'17.02.26'!H5</f>
        <v>-23</v>
      </c>
      <c r="C5" s="7"/>
      <c r="D5" s="8">
        <f t="shared" si="1"/>
        <v>-23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-24</v>
      </c>
      <c r="I5" s="11"/>
      <c r="J5" s="9" t="s">
        <v>85</v>
      </c>
      <c r="K5" s="10">
        <v>2.0</v>
      </c>
    </row>
    <row r="6">
      <c r="A6" s="6" t="s">
        <v>16</v>
      </c>
      <c r="B6" s="7">
        <f>'17.02.26'!H6</f>
        <v>-79</v>
      </c>
      <c r="C6" s="7"/>
      <c r="D6" s="8">
        <f t="shared" si="1"/>
        <v>-79</v>
      </c>
      <c r="E6" s="8">
        <f>IFERROR(VLOOKUP("SANGRECITA C/YUCA",J:K,2,FALSE),"0")</f>
        <v>8</v>
      </c>
      <c r="F6" s="12"/>
      <c r="G6" s="24"/>
      <c r="H6" s="8">
        <f t="shared" si="2"/>
        <v>-87</v>
      </c>
      <c r="I6" s="7"/>
      <c r="J6" s="9" t="s">
        <v>14</v>
      </c>
      <c r="K6" s="10">
        <v>2.0</v>
      </c>
    </row>
    <row r="7">
      <c r="A7" s="6" t="s">
        <v>10</v>
      </c>
      <c r="B7" s="7">
        <f>'17.02.26'!H7</f>
        <v>-60.5</v>
      </c>
      <c r="C7" s="7"/>
      <c r="D7" s="8">
        <f t="shared" si="1"/>
        <v>-60.5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-62.5</v>
      </c>
      <c r="I7" s="7"/>
      <c r="J7" s="9" t="s">
        <v>17</v>
      </c>
      <c r="K7" s="10">
        <v>3.0</v>
      </c>
    </row>
    <row r="8">
      <c r="A8" s="6" t="s">
        <v>19</v>
      </c>
      <c r="B8" s="7">
        <f>'17.02.26'!H8</f>
        <v>-6</v>
      </c>
      <c r="C8" s="7"/>
      <c r="D8" s="8">
        <f t="shared" si="1"/>
        <v>-6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-7</v>
      </c>
      <c r="I8" s="7"/>
      <c r="J8" s="9" t="s">
        <v>18</v>
      </c>
      <c r="K8" s="10">
        <v>2.0</v>
      </c>
    </row>
    <row r="9">
      <c r="A9" s="6" t="s">
        <v>21</v>
      </c>
      <c r="B9" s="7">
        <f>'17.02.26'!H9</f>
        <v>-36</v>
      </c>
      <c r="C9" s="7"/>
      <c r="D9" s="8">
        <f t="shared" si="1"/>
        <v>-36</v>
      </c>
      <c r="E9" s="8">
        <f>IFERROR(VLOOKUP("1/2 PATITA EN FIAMBRE",J:K,2, FALSE)/2, 0) + IFERROR(VLOOKUP("PATITA EN FIAMBRE",J:K, 2, FALSE), 0)</f>
        <v>5</v>
      </c>
      <c r="F9" s="12"/>
      <c r="G9" s="12"/>
      <c r="H9" s="18">
        <f t="shared" si="2"/>
        <v>-41</v>
      </c>
      <c r="I9" s="12"/>
      <c r="J9" s="9" t="s">
        <v>20</v>
      </c>
      <c r="K9" s="10">
        <v>7.0</v>
      </c>
    </row>
    <row r="10">
      <c r="A10" s="6" t="s">
        <v>23</v>
      </c>
      <c r="B10" s="7">
        <f>'17.02.26'!H10</f>
        <v>-17</v>
      </c>
      <c r="C10" s="7"/>
      <c r="D10" s="8">
        <f t="shared" si="1"/>
        <v>-17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-17</v>
      </c>
      <c r="I10" s="7"/>
      <c r="J10" s="9" t="s">
        <v>22</v>
      </c>
      <c r="K10" s="10">
        <v>2.0</v>
      </c>
    </row>
    <row r="11">
      <c r="A11" s="6" t="s">
        <v>25</v>
      </c>
      <c r="B11" s="7">
        <f>'17.02.26'!H11</f>
        <v>-34</v>
      </c>
      <c r="C11" s="7"/>
      <c r="D11" s="8">
        <f t="shared" si="1"/>
        <v>-34</v>
      </c>
      <c r="E11" s="18">
        <f>IFERROR(VLOOKUP("CARNE DE CERDO ADOBADA",J:K,2,FALSE),0)</f>
        <v>0</v>
      </c>
      <c r="F11" s="12"/>
      <c r="G11" s="12"/>
      <c r="H11" s="8">
        <f t="shared" si="2"/>
        <v>-34</v>
      </c>
      <c r="I11" s="7"/>
      <c r="J11" s="9" t="s">
        <v>24</v>
      </c>
      <c r="K11" s="10">
        <v>5.0</v>
      </c>
    </row>
    <row r="12">
      <c r="A12" s="6" t="s">
        <v>27</v>
      </c>
      <c r="B12" s="7">
        <f>'17.02.26'!H12</f>
        <v>-11</v>
      </c>
      <c r="C12" s="7"/>
      <c r="D12" s="8">
        <f t="shared" si="1"/>
        <v>-11</v>
      </c>
      <c r="E12" s="8">
        <f>IFERROR(VLOOKUP("SANCOCHADO 450g.",J:K,2,FALSE),0)</f>
        <v>3</v>
      </c>
      <c r="F12" s="12"/>
      <c r="G12" s="12"/>
      <c r="H12" s="8">
        <f t="shared" si="2"/>
        <v>-14</v>
      </c>
      <c r="I12" s="7"/>
      <c r="J12" s="9" t="s">
        <v>26</v>
      </c>
      <c r="K12" s="10">
        <v>9.0</v>
      </c>
    </row>
    <row r="13">
      <c r="A13" s="6" t="s">
        <v>29</v>
      </c>
      <c r="B13" s="7">
        <f>'17.02.26'!H13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448</v>
      </c>
      <c r="K13" s="10">
        <v>4.0</v>
      </c>
    </row>
    <row r="14">
      <c r="A14" s="6" t="s">
        <v>31</v>
      </c>
      <c r="B14" s="7" t="str">
        <f>'17.02.26'!H14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30</v>
      </c>
      <c r="K14" s="10">
        <v>3.0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32</v>
      </c>
      <c r="K15" s="10">
        <v>5.0</v>
      </c>
    </row>
    <row r="16">
      <c r="A16" s="6" t="s">
        <v>35</v>
      </c>
      <c r="B16" s="7">
        <f>'17.02.26'!H16</f>
        <v>-63</v>
      </c>
      <c r="C16" s="7"/>
      <c r="D16" s="25">
        <f t="shared" ref="D16:D24" si="4">B16+C16</f>
        <v>-63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-70</v>
      </c>
      <c r="I16" s="7"/>
      <c r="J16" s="9" t="s">
        <v>89</v>
      </c>
      <c r="K16" s="10">
        <v>2.0</v>
      </c>
    </row>
    <row r="17">
      <c r="A17" s="6" t="s">
        <v>37</v>
      </c>
      <c r="B17" s="7">
        <f>'17.02.26'!H17</f>
        <v>-38</v>
      </c>
      <c r="C17" s="7"/>
      <c r="D17" s="19">
        <f t="shared" si="4"/>
        <v>-38</v>
      </c>
      <c r="E17" s="25">
        <f>IFERROR(VLOOKUP("AJIACO DE CUY(1/2 CUY) C/ARROZ",J:K,2,FALSE),"0")</f>
        <v>1</v>
      </c>
      <c r="F17" s="20"/>
      <c r="G17" s="12"/>
      <c r="H17" s="8">
        <f t="shared" si="5"/>
        <v>-39</v>
      </c>
      <c r="I17" s="7"/>
      <c r="J17" s="9" t="s">
        <v>34</v>
      </c>
      <c r="K17" s="10">
        <v>2.0</v>
      </c>
    </row>
    <row r="18">
      <c r="A18" s="6" t="s">
        <v>39</v>
      </c>
      <c r="B18" s="7">
        <f>'17.02.26'!H18</f>
        <v>-35</v>
      </c>
      <c r="C18" s="7"/>
      <c r="D18" s="19">
        <f t="shared" si="4"/>
        <v>-35</v>
      </c>
      <c r="E18" s="25">
        <f>IFERROR(VLOOKUP("ALBONDIGA CON ARROZ",J:K,2,FALSE),"0")</f>
        <v>2</v>
      </c>
      <c r="F18" s="20"/>
      <c r="G18" s="12"/>
      <c r="H18" s="8">
        <f t="shared" si="5"/>
        <v>-37</v>
      </c>
      <c r="I18" s="7"/>
      <c r="J18" s="9" t="s">
        <v>190</v>
      </c>
      <c r="K18" s="10">
        <v>1.0</v>
      </c>
    </row>
    <row r="19">
      <c r="A19" s="6" t="s">
        <v>41</v>
      </c>
      <c r="B19" s="7">
        <f>'17.02.26'!H19</f>
        <v>-62</v>
      </c>
      <c r="C19" s="7"/>
      <c r="D19" s="19">
        <f t="shared" si="4"/>
        <v>-62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-69</v>
      </c>
      <c r="I19" s="11"/>
      <c r="J19" s="9" t="s">
        <v>36</v>
      </c>
      <c r="K19" s="10">
        <v>2.0</v>
      </c>
    </row>
    <row r="20">
      <c r="A20" s="6" t="s">
        <v>43</v>
      </c>
      <c r="B20" s="7">
        <f>'17.02.26'!H20</f>
        <v>-230</v>
      </c>
      <c r="C20" s="7"/>
      <c r="D20" s="19">
        <f t="shared" si="4"/>
        <v>-230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23</v>
      </c>
      <c r="F20" s="20"/>
      <c r="G20" s="24"/>
      <c r="H20" s="8">
        <f t="shared" si="5"/>
        <v>-253</v>
      </c>
      <c r="I20" s="11"/>
      <c r="J20" s="9" t="s">
        <v>231</v>
      </c>
      <c r="K20" s="10">
        <v>1.0</v>
      </c>
    </row>
    <row r="21">
      <c r="A21" s="6" t="s">
        <v>26</v>
      </c>
      <c r="B21" s="7" t="str">
        <f>'17.02.26'!H21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219</v>
      </c>
      <c r="K21" s="10">
        <v>1.0</v>
      </c>
    </row>
    <row r="22">
      <c r="A22" s="6" t="s">
        <v>46</v>
      </c>
      <c r="B22" s="7">
        <f>'17.02.26'!H22</f>
        <v>-180</v>
      </c>
      <c r="C22" s="7"/>
      <c r="D22" s="19">
        <f t="shared" si="4"/>
        <v>-180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-194</v>
      </c>
      <c r="I22" s="7"/>
      <c r="J22" s="9" t="s">
        <v>40</v>
      </c>
      <c r="K22" s="10">
        <v>3.0</v>
      </c>
    </row>
    <row r="23">
      <c r="A23" s="6" t="s">
        <v>49</v>
      </c>
      <c r="B23" s="7">
        <f>'17.02.26'!H23</f>
        <v>-16</v>
      </c>
      <c r="C23" s="7"/>
      <c r="D23" s="19">
        <f t="shared" si="4"/>
        <v>-16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-16</v>
      </c>
      <c r="I23" s="7"/>
      <c r="J23" s="9" t="s">
        <v>179</v>
      </c>
      <c r="K23" s="10">
        <v>2.0</v>
      </c>
    </row>
    <row r="24">
      <c r="A24" s="6" t="s">
        <v>51</v>
      </c>
      <c r="B24" s="7">
        <f>'17.02.26'!H24</f>
        <v>-34</v>
      </c>
      <c r="C24" s="7"/>
      <c r="D24" s="19">
        <f t="shared" si="4"/>
        <v>-34</v>
      </c>
      <c r="E24" s="25">
        <f>IFERROR(VLOOKUP("CORVINA GUISADA C/E CHOCLO",J:K,2,FALSE),"0")</f>
        <v>2</v>
      </c>
      <c r="F24" s="20"/>
      <c r="G24" s="12"/>
      <c r="H24" s="8">
        <f t="shared" si="6"/>
        <v>-36</v>
      </c>
      <c r="I24" s="7"/>
      <c r="J24" s="9" t="s">
        <v>44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48</v>
      </c>
      <c r="K25" s="10">
        <v>3.0</v>
      </c>
    </row>
    <row r="26">
      <c r="A26" s="6" t="s">
        <v>55</v>
      </c>
      <c r="B26" s="7">
        <f>'17.02.26'!H26</f>
        <v>-102</v>
      </c>
      <c r="C26" s="7"/>
      <c r="D26" s="19">
        <f t="shared" ref="D26:D30" si="7">B26+C26</f>
        <v>-102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-110</v>
      </c>
      <c r="I26" s="7"/>
      <c r="J26" s="9" t="s">
        <v>54</v>
      </c>
      <c r="K26" s="10">
        <v>5.0</v>
      </c>
    </row>
    <row r="27">
      <c r="A27" s="6" t="s">
        <v>57</v>
      </c>
      <c r="B27" s="7">
        <f>'17.02.26'!H27</f>
        <v>-69</v>
      </c>
      <c r="C27" s="7"/>
      <c r="D27" s="19">
        <f t="shared" si="7"/>
        <v>-69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/>
      <c r="H27" s="18">
        <f t="shared" si="8"/>
        <v>-73</v>
      </c>
      <c r="I27" s="12"/>
      <c r="J27" s="9" t="s">
        <v>81</v>
      </c>
      <c r="K27" s="10">
        <v>2.0</v>
      </c>
    </row>
    <row r="28">
      <c r="A28" s="6" t="s">
        <v>58</v>
      </c>
      <c r="B28" s="7">
        <f>'17.02.26'!H28</f>
        <v>-45</v>
      </c>
      <c r="C28" s="7"/>
      <c r="D28" s="19">
        <f t="shared" si="7"/>
        <v>-45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-47</v>
      </c>
      <c r="I28" s="24"/>
      <c r="J28" s="9" t="s">
        <v>56</v>
      </c>
      <c r="K28" s="10">
        <v>1.0</v>
      </c>
    </row>
    <row r="29">
      <c r="A29" s="6" t="s">
        <v>60</v>
      </c>
      <c r="B29" s="7">
        <f>'17.02.26'!H29</f>
        <v>-69</v>
      </c>
      <c r="C29" s="7"/>
      <c r="D29" s="19">
        <f t="shared" si="7"/>
        <v>-69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7</v>
      </c>
      <c r="F29" s="12"/>
      <c r="G29" s="12"/>
      <c r="H29" s="8">
        <f t="shared" si="8"/>
        <v>-76</v>
      </c>
      <c r="I29" s="7"/>
      <c r="J29" s="9" t="s">
        <v>59</v>
      </c>
      <c r="K29" s="10">
        <v>4.0</v>
      </c>
    </row>
    <row r="30">
      <c r="A30" s="6" t="s">
        <v>62</v>
      </c>
      <c r="B30" s="7">
        <f>'17.02.26'!H30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61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63</v>
      </c>
      <c r="K31" s="10">
        <v>5.0</v>
      </c>
    </row>
    <row r="32">
      <c r="A32" s="6" t="s">
        <v>66</v>
      </c>
      <c r="B32" s="7">
        <f>'17.02.26'!H32</f>
        <v>-141</v>
      </c>
      <c r="C32" s="7"/>
      <c r="D32" s="19">
        <f t="shared" ref="D32:D42" si="9">B32+C32</f>
        <v>-141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11</v>
      </c>
      <c r="F32" s="12"/>
      <c r="G32" s="12"/>
      <c r="H32" s="8">
        <f t="shared" si="8"/>
        <v>-152</v>
      </c>
      <c r="I32" s="7"/>
      <c r="J32" s="9" t="s">
        <v>134</v>
      </c>
      <c r="K32" s="10">
        <v>1.0</v>
      </c>
    </row>
    <row r="33">
      <c r="A33" s="6" t="s">
        <v>68</v>
      </c>
      <c r="B33" s="7">
        <f>'17.02.26'!H33</f>
        <v>-22</v>
      </c>
      <c r="C33" s="7"/>
      <c r="D33" s="19">
        <f t="shared" si="9"/>
        <v>-22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-23</v>
      </c>
      <c r="I33" s="7"/>
      <c r="J33" s="9" t="s">
        <v>135</v>
      </c>
      <c r="K33" s="10">
        <v>2.0</v>
      </c>
    </row>
    <row r="34">
      <c r="A34" s="46" t="s">
        <v>483</v>
      </c>
      <c r="B34" s="7">
        <f>'17.02.26'!H34</f>
        <v>-3</v>
      </c>
      <c r="C34" s="7"/>
      <c r="D34" s="19">
        <f t="shared" si="9"/>
        <v>-3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-3</v>
      </c>
      <c r="I34" s="7"/>
      <c r="J34" s="9" t="s">
        <v>205</v>
      </c>
      <c r="K34" s="10">
        <v>1.0</v>
      </c>
    </row>
    <row r="35">
      <c r="A35" s="46" t="s">
        <v>484</v>
      </c>
      <c r="B35" s="7">
        <f>'17.02.26'!H35</f>
        <v>-3</v>
      </c>
      <c r="C35" s="7"/>
      <c r="D35" s="19">
        <f t="shared" si="9"/>
        <v>-3</v>
      </c>
      <c r="E35" s="25">
        <f>IFERROR(VLOOKUP("PULPO ANTICUCHERO 250G",J:K,2,FALSE),0)</f>
        <v>1</v>
      </c>
      <c r="F35" s="12"/>
      <c r="G35" s="12"/>
      <c r="H35" s="8">
        <f t="shared" si="8"/>
        <v>-4</v>
      </c>
      <c r="I35" s="7"/>
      <c r="J35" s="9" t="s">
        <v>294</v>
      </c>
      <c r="K35" s="10">
        <v>1.0</v>
      </c>
    </row>
    <row r="36">
      <c r="A36" s="46" t="s">
        <v>485</v>
      </c>
      <c r="B36" s="7">
        <f>'17.02.26'!H36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71</v>
      </c>
      <c r="K36" s="10">
        <v>1.0</v>
      </c>
    </row>
    <row r="37">
      <c r="A37" s="6" t="s">
        <v>72</v>
      </c>
      <c r="B37" s="7">
        <f>'17.02.26'!H37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150</v>
      </c>
      <c r="K37" s="10">
        <v>3.0</v>
      </c>
    </row>
    <row r="38">
      <c r="A38" s="46" t="s">
        <v>486</v>
      </c>
      <c r="B38" s="7">
        <f>'17.02.26'!H38</f>
        <v>-49</v>
      </c>
      <c r="C38" s="7"/>
      <c r="D38" s="19">
        <f t="shared" si="9"/>
        <v>-49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8" s="36"/>
      <c r="G38" s="12"/>
      <c r="H38" s="8">
        <f t="shared" si="8"/>
        <v>-54</v>
      </c>
      <c r="I38" s="7"/>
      <c r="J38" s="9" t="s">
        <v>73</v>
      </c>
      <c r="K38" s="10">
        <v>8.0</v>
      </c>
    </row>
    <row r="39">
      <c r="A39" s="46" t="s">
        <v>487</v>
      </c>
      <c r="B39" s="7">
        <f>'17.02.26'!H39</f>
        <v>-6</v>
      </c>
      <c r="C39" s="7"/>
      <c r="D39" s="19">
        <f t="shared" si="9"/>
        <v>-6</v>
      </c>
      <c r="E39" s="25">
        <f>IFERROR(VLOOKUP("CEVICHE MIXTO DE MARISCOS",J:K,2,FALSE),0)</f>
        <v>1</v>
      </c>
      <c r="F39" s="20"/>
      <c r="G39" s="20"/>
      <c r="H39" s="8">
        <f t="shared" si="8"/>
        <v>-7</v>
      </c>
      <c r="I39" s="7"/>
      <c r="J39" s="9" t="s">
        <v>159</v>
      </c>
      <c r="K39" s="10">
        <v>2.0</v>
      </c>
    </row>
    <row r="40">
      <c r="A40" s="6" t="s">
        <v>76</v>
      </c>
      <c r="B40" s="7">
        <f>'17.02.26'!H40</f>
        <v>-57.5</v>
      </c>
      <c r="C40" s="7"/>
      <c r="D40" s="19">
        <f t="shared" si="9"/>
        <v>-57.5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3.5</v>
      </c>
      <c r="F40" s="20"/>
      <c r="G40" s="20"/>
      <c r="H40" s="8">
        <f t="shared" si="8"/>
        <v>-61</v>
      </c>
      <c r="I40" s="7"/>
      <c r="J40" s="9" t="s">
        <v>77</v>
      </c>
      <c r="K40" s="10">
        <v>1.0</v>
      </c>
    </row>
    <row r="41">
      <c r="A41" s="46" t="s">
        <v>488</v>
      </c>
      <c r="B41" s="7">
        <f>'17.02.26'!H41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104</v>
      </c>
      <c r="K41" s="10">
        <v>1.0</v>
      </c>
    </row>
    <row r="42">
      <c r="A42" s="51" t="s">
        <v>489</v>
      </c>
      <c r="B42" s="7">
        <f>'17.02.26'!H42</f>
        <v>2</v>
      </c>
      <c r="C42" s="7"/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1</v>
      </c>
      <c r="I42" s="7"/>
      <c r="J42" s="9" t="s">
        <v>118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170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91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534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117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125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50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133</v>
      </c>
      <c r="K49" s="10">
        <v>2.0</v>
      </c>
    </row>
    <row r="50">
      <c r="J50" s="9" t="s">
        <v>13</v>
      </c>
      <c r="K50" s="10">
        <v>1.0</v>
      </c>
    </row>
    <row r="51">
      <c r="J51" s="9" t="s">
        <v>120</v>
      </c>
      <c r="K51" s="10">
        <v>2.0</v>
      </c>
    </row>
    <row r="52">
      <c r="J52" s="9" t="s">
        <v>10</v>
      </c>
      <c r="K52" s="10">
        <v>1.0</v>
      </c>
    </row>
    <row r="53">
      <c r="J53" s="9" t="s">
        <v>108</v>
      </c>
      <c r="K53" s="10">
        <v>1.0</v>
      </c>
    </row>
    <row r="54">
      <c r="J54" s="9" t="s">
        <v>137</v>
      </c>
      <c r="K54" s="10">
        <v>1.0</v>
      </c>
    </row>
    <row r="55">
      <c r="J55" s="9" t="s">
        <v>87</v>
      </c>
      <c r="K55" s="10">
        <v>1.0</v>
      </c>
    </row>
    <row r="56">
      <c r="J56" s="9" t="s">
        <v>187</v>
      </c>
      <c r="K56" s="10">
        <v>1.0</v>
      </c>
    </row>
    <row r="57">
      <c r="J57" s="9" t="s">
        <v>91</v>
      </c>
      <c r="K57" s="10">
        <v>2.0</v>
      </c>
    </row>
    <row r="58">
      <c r="J58" s="9" t="s">
        <v>92</v>
      </c>
      <c r="K58" s="10">
        <v>1.0</v>
      </c>
    </row>
  </sheetData>
  <mergeCells count="1">
    <mergeCell ref="A1:I1"/>
  </mergeCells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8.25"/>
  </cols>
  <sheetData>
    <row r="1">
      <c r="A1" s="1" t="s">
        <v>535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46072.0</v>
      </c>
    </row>
    <row r="3">
      <c r="A3" s="6" t="s">
        <v>9</v>
      </c>
      <c r="B3" s="7">
        <f>'18.02.26'!H3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2.0</v>
      </c>
    </row>
    <row r="4">
      <c r="A4" s="6" t="s">
        <v>11</v>
      </c>
      <c r="B4" s="7">
        <f>'18.02.26'!H4</f>
        <v>-33</v>
      </c>
      <c r="C4" s="7"/>
      <c r="D4" s="8">
        <f t="shared" si="1"/>
        <v>-33</v>
      </c>
      <c r="E4" s="8">
        <f>IFERROR(VLOOKUP("HUMITA DOÑA FRESIA C/AJI DE GALLINA",J:K,2,FALSE),"0")</f>
        <v>3</v>
      </c>
      <c r="F4" s="12"/>
      <c r="G4" s="24"/>
      <c r="H4" s="8">
        <f t="shared" si="2"/>
        <v>-36</v>
      </c>
      <c r="I4" s="11"/>
      <c r="J4" s="9" t="s">
        <v>120</v>
      </c>
      <c r="K4" s="10">
        <v>2.0</v>
      </c>
    </row>
    <row r="5">
      <c r="A5" s="6" t="s">
        <v>13</v>
      </c>
      <c r="B5" s="7">
        <f>'18.02.26'!H5</f>
        <v>-24</v>
      </c>
      <c r="C5" s="7"/>
      <c r="D5" s="8">
        <f t="shared" si="1"/>
        <v>-24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-25</v>
      </c>
      <c r="I5" s="11"/>
      <c r="J5" s="9" t="s">
        <v>10</v>
      </c>
      <c r="K5" s="10">
        <v>2.0</v>
      </c>
    </row>
    <row r="6">
      <c r="A6" s="6" t="s">
        <v>16</v>
      </c>
      <c r="B6" s="7">
        <f>'18.02.26'!H6</f>
        <v>-87</v>
      </c>
      <c r="C6" s="7"/>
      <c r="D6" s="8">
        <f t="shared" si="1"/>
        <v>-87</v>
      </c>
      <c r="E6" s="8">
        <f>IFERROR(VLOOKUP("SANGRECITA C/YUCA",J:K,2,FALSE),"0")</f>
        <v>7</v>
      </c>
      <c r="F6" s="12"/>
      <c r="G6" s="24"/>
      <c r="H6" s="8">
        <f t="shared" si="2"/>
        <v>-94</v>
      </c>
      <c r="I6" s="7"/>
      <c r="J6" s="9" t="s">
        <v>85</v>
      </c>
      <c r="K6" s="10">
        <v>3.0</v>
      </c>
    </row>
    <row r="7">
      <c r="A7" s="6" t="s">
        <v>10</v>
      </c>
      <c r="B7" s="7">
        <f>'18.02.26'!H7</f>
        <v>-62.5</v>
      </c>
      <c r="C7" s="7"/>
      <c r="D7" s="8">
        <f t="shared" si="1"/>
        <v>-62.5</v>
      </c>
      <c r="E7" s="8">
        <f>IFERROR(VLOOKUP("HUMITA DOÑA FRESIA C/AJI DE GALLINA", J:K,2, FALSE)/2, 0) + IFERROR(VLOOKUP("AJI DE GALLINA",J:K,2, FALSE), 0)</f>
        <v>3.5</v>
      </c>
      <c r="F7" s="12"/>
      <c r="G7" s="12"/>
      <c r="H7" s="8">
        <f t="shared" si="2"/>
        <v>-66</v>
      </c>
      <c r="I7" s="7"/>
      <c r="J7" s="9" t="s">
        <v>17</v>
      </c>
      <c r="K7" s="10">
        <v>4.0</v>
      </c>
    </row>
    <row r="8">
      <c r="A8" s="6" t="s">
        <v>19</v>
      </c>
      <c r="B8" s="7">
        <f>'18.02.26'!H8</f>
        <v>-7</v>
      </c>
      <c r="C8" s="7"/>
      <c r="D8" s="8">
        <f t="shared" si="1"/>
        <v>-7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-8</v>
      </c>
      <c r="I8" s="7"/>
      <c r="J8" s="9" t="s">
        <v>18</v>
      </c>
      <c r="K8" s="10">
        <v>3.0</v>
      </c>
    </row>
    <row r="9">
      <c r="A9" s="6" t="s">
        <v>21</v>
      </c>
      <c r="B9" s="7">
        <f>'18.02.26'!H9</f>
        <v>-41</v>
      </c>
      <c r="C9" s="7"/>
      <c r="D9" s="8">
        <f t="shared" si="1"/>
        <v>-41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-45</v>
      </c>
      <c r="I9" s="12"/>
      <c r="J9" s="9" t="s">
        <v>20</v>
      </c>
      <c r="K9" s="10">
        <v>4.0</v>
      </c>
    </row>
    <row r="10">
      <c r="A10" s="6" t="s">
        <v>23</v>
      </c>
      <c r="B10" s="7">
        <f>'18.02.26'!H10</f>
        <v>-17</v>
      </c>
      <c r="C10" s="7"/>
      <c r="D10" s="8">
        <f t="shared" si="1"/>
        <v>-17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-18</v>
      </c>
      <c r="I10" s="7"/>
      <c r="J10" s="9" t="s">
        <v>24</v>
      </c>
      <c r="K10" s="10">
        <v>14.0</v>
      </c>
    </row>
    <row r="11">
      <c r="A11" s="6" t="s">
        <v>25</v>
      </c>
      <c r="B11" s="7">
        <f>'18.02.26'!H11</f>
        <v>-34</v>
      </c>
      <c r="C11" s="7"/>
      <c r="D11" s="8">
        <f t="shared" si="1"/>
        <v>-34</v>
      </c>
      <c r="E11" s="18">
        <f>IFERROR(VLOOKUP("CARNE DE CERDO ADOBADA",J:K,2,FALSE),0)</f>
        <v>2</v>
      </c>
      <c r="F11" s="12"/>
      <c r="G11" s="12"/>
      <c r="H11" s="8">
        <f t="shared" si="2"/>
        <v>-36</v>
      </c>
      <c r="I11" s="7"/>
      <c r="J11" s="9" t="s">
        <v>26</v>
      </c>
      <c r="K11" s="10">
        <v>10.0</v>
      </c>
    </row>
    <row r="12">
      <c r="A12" s="6" t="s">
        <v>27</v>
      </c>
      <c r="B12" s="7">
        <f>'18.02.26'!H12</f>
        <v>-14</v>
      </c>
      <c r="C12" s="7"/>
      <c r="D12" s="8">
        <f t="shared" si="1"/>
        <v>-14</v>
      </c>
      <c r="E12" s="8">
        <f>IFERROR(VLOOKUP("SANCOCHADO 450g.",J:K,2,FALSE),0)</f>
        <v>2</v>
      </c>
      <c r="F12" s="12"/>
      <c r="G12" s="12"/>
      <c r="H12" s="8">
        <f t="shared" si="2"/>
        <v>-16</v>
      </c>
      <c r="I12" s="7"/>
      <c r="J12" s="9" t="s">
        <v>448</v>
      </c>
      <c r="K12" s="10">
        <v>3.0</v>
      </c>
    </row>
    <row r="13">
      <c r="A13" s="6" t="s">
        <v>29</v>
      </c>
      <c r="B13" s="7">
        <f>'18.02.26'!H13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28</v>
      </c>
      <c r="K13" s="10">
        <v>2.0</v>
      </c>
    </row>
    <row r="14">
      <c r="A14" s="6" t="s">
        <v>31</v>
      </c>
      <c r="B14" s="7" t="str">
        <f>'18.02.26'!H14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111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87</v>
      </c>
      <c r="K15" s="10">
        <v>3.0</v>
      </c>
    </row>
    <row r="16">
      <c r="A16" s="6" t="s">
        <v>35</v>
      </c>
      <c r="B16" s="7">
        <f>'18.02.26'!H16</f>
        <v>-70</v>
      </c>
      <c r="C16" s="7"/>
      <c r="D16" s="25">
        <f t="shared" ref="D16:D24" si="4">B16+C16</f>
        <v>-70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-74</v>
      </c>
      <c r="I16" s="7"/>
      <c r="J16" s="9" t="s">
        <v>112</v>
      </c>
      <c r="K16" s="10">
        <v>1.0</v>
      </c>
    </row>
    <row r="17">
      <c r="A17" s="6" t="s">
        <v>37</v>
      </c>
      <c r="B17" s="7">
        <f>'18.02.26'!H17</f>
        <v>-39</v>
      </c>
      <c r="C17" s="7"/>
      <c r="D17" s="19">
        <f t="shared" si="4"/>
        <v>-39</v>
      </c>
      <c r="E17" s="25" t="str">
        <f>IFERROR(VLOOKUP("AJIACO DE CUY(1/2 CUY) C/ARROZ",J:K,2,FALSE),"0")</f>
        <v>0</v>
      </c>
      <c r="F17" s="20"/>
      <c r="G17" s="12"/>
      <c r="H17" s="8">
        <f t="shared" si="5"/>
        <v>-39</v>
      </c>
      <c r="I17" s="7"/>
      <c r="J17" s="9" t="s">
        <v>32</v>
      </c>
      <c r="K17" s="10">
        <v>4.0</v>
      </c>
    </row>
    <row r="18">
      <c r="A18" s="6" t="s">
        <v>39</v>
      </c>
      <c r="B18" s="7">
        <f>'18.02.26'!H18</f>
        <v>-37</v>
      </c>
      <c r="C18" s="7"/>
      <c r="D18" s="19">
        <f t="shared" si="4"/>
        <v>-37</v>
      </c>
      <c r="E18" s="25">
        <f>IFERROR(VLOOKUP("ALBONDIGA CON ARROZ",J:K,2,FALSE),"0")</f>
        <v>3</v>
      </c>
      <c r="F18" s="20"/>
      <c r="G18" s="12"/>
      <c r="H18" s="8">
        <f t="shared" si="5"/>
        <v>-40</v>
      </c>
      <c r="I18" s="7"/>
      <c r="J18" s="9" t="s">
        <v>142</v>
      </c>
      <c r="K18" s="10">
        <v>2.0</v>
      </c>
    </row>
    <row r="19">
      <c r="A19" s="6" t="s">
        <v>41</v>
      </c>
      <c r="B19" s="7">
        <f>'18.02.26'!H19</f>
        <v>-69</v>
      </c>
      <c r="C19" s="7"/>
      <c r="D19" s="19">
        <f t="shared" si="4"/>
        <v>-69</v>
      </c>
      <c r="E19" s="25">
        <f>IFERROR(VLOOKUP("ARROZ C/PATO DESHUESADO", J:K, 2, FALSE)*2, 0)+IFERROR(VLOOKUP("ARROZ C/PATO",J:K,2,FALSE),"0")</f>
        <v>10</v>
      </c>
      <c r="F19" s="20"/>
      <c r="G19" s="24"/>
      <c r="H19" s="8">
        <f t="shared" si="5"/>
        <v>-79</v>
      </c>
      <c r="I19" s="11"/>
      <c r="J19" s="9" t="s">
        <v>34</v>
      </c>
      <c r="K19" s="10">
        <v>5.0</v>
      </c>
    </row>
    <row r="20">
      <c r="A20" s="6" t="s">
        <v>43</v>
      </c>
      <c r="B20" s="7">
        <f>'18.02.26'!H20</f>
        <v>-253</v>
      </c>
      <c r="C20" s="7"/>
      <c r="D20" s="19">
        <f t="shared" si="4"/>
        <v>-253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34</v>
      </c>
      <c r="F20" s="20"/>
      <c r="G20" s="24"/>
      <c r="H20" s="8">
        <f t="shared" si="5"/>
        <v>-287</v>
      </c>
      <c r="I20" s="11"/>
      <c r="J20" s="9" t="s">
        <v>92</v>
      </c>
      <c r="K20" s="10">
        <v>1.0</v>
      </c>
    </row>
    <row r="21">
      <c r="A21" s="6" t="s">
        <v>26</v>
      </c>
      <c r="B21" s="7" t="str">
        <f>'18.02.26'!H21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190</v>
      </c>
      <c r="K21" s="10">
        <v>1.0</v>
      </c>
    </row>
    <row r="22">
      <c r="A22" s="6" t="s">
        <v>46</v>
      </c>
      <c r="B22" s="7">
        <f>'18.02.26'!H22</f>
        <v>-194</v>
      </c>
      <c r="C22" s="7"/>
      <c r="D22" s="19">
        <f t="shared" si="4"/>
        <v>-194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14</v>
      </c>
      <c r="F22" s="20"/>
      <c r="G22" s="12"/>
      <c r="H22" s="8">
        <f t="shared" ref="H22:H24" si="6">D22-E22-F22-G22</f>
        <v>-208</v>
      </c>
      <c r="I22" s="7"/>
      <c r="J22" s="9" t="s">
        <v>231</v>
      </c>
      <c r="K22" s="10">
        <v>1.0</v>
      </c>
    </row>
    <row r="23">
      <c r="A23" s="6" t="s">
        <v>49</v>
      </c>
      <c r="B23" s="7">
        <f>'18.02.26'!H23</f>
        <v>-16</v>
      </c>
      <c r="C23" s="7"/>
      <c r="D23" s="19">
        <f t="shared" si="4"/>
        <v>-16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-16</v>
      </c>
      <c r="I23" s="7"/>
      <c r="J23" s="9" t="s">
        <v>127</v>
      </c>
      <c r="K23" s="10">
        <v>1.0</v>
      </c>
    </row>
    <row r="24">
      <c r="A24" s="6" t="s">
        <v>51</v>
      </c>
      <c r="B24" s="7">
        <f>'18.02.26'!H24</f>
        <v>-36</v>
      </c>
      <c r="C24" s="7"/>
      <c r="D24" s="19">
        <f t="shared" si="4"/>
        <v>-36</v>
      </c>
      <c r="E24" s="25">
        <f>IFERROR(VLOOKUP("CORVINA GUISADA C/E CHOCLO",J:K,2,FALSE),"0")</f>
        <v>5</v>
      </c>
      <c r="F24" s="20"/>
      <c r="G24" s="12"/>
      <c r="H24" s="8">
        <f t="shared" si="6"/>
        <v>-41</v>
      </c>
      <c r="I24" s="7"/>
      <c r="J24" s="9" t="s">
        <v>40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179</v>
      </c>
      <c r="K25" s="10">
        <v>3.0</v>
      </c>
    </row>
    <row r="26">
      <c r="A26" s="6" t="s">
        <v>55</v>
      </c>
      <c r="B26" s="7">
        <f>'18.02.26'!H26</f>
        <v>-110</v>
      </c>
      <c r="C26" s="7"/>
      <c r="D26" s="19">
        <f t="shared" ref="D26:D30" si="7">B26+C26</f>
        <v>-110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3.5</v>
      </c>
      <c r="F26" s="12"/>
      <c r="G26" s="12"/>
      <c r="H26" s="8">
        <f t="shared" ref="H26:H42" si="8">D26-E26-F26-G26</f>
        <v>-113.5</v>
      </c>
      <c r="I26" s="7"/>
      <c r="J26" s="9" t="s">
        <v>44</v>
      </c>
      <c r="K26" s="10">
        <v>2.0</v>
      </c>
    </row>
    <row r="27">
      <c r="A27" s="6" t="s">
        <v>57</v>
      </c>
      <c r="B27" s="7">
        <f>'18.02.26'!H27</f>
        <v>-73</v>
      </c>
      <c r="C27" s="7"/>
      <c r="D27" s="19">
        <f t="shared" si="7"/>
        <v>-73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12"/>
      <c r="G27" s="24"/>
      <c r="H27" s="18">
        <f t="shared" si="8"/>
        <v>-78</v>
      </c>
      <c r="I27" s="12"/>
      <c r="J27" s="9" t="s">
        <v>100</v>
      </c>
      <c r="K27" s="10">
        <v>1.0</v>
      </c>
    </row>
    <row r="28">
      <c r="A28" s="6" t="s">
        <v>58</v>
      </c>
      <c r="B28" s="7">
        <f>'18.02.26'!H28</f>
        <v>-47</v>
      </c>
      <c r="C28" s="7"/>
      <c r="D28" s="19">
        <f t="shared" si="7"/>
        <v>-47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-48</v>
      </c>
      <c r="I28" s="24"/>
      <c r="J28" s="9" t="s">
        <v>48</v>
      </c>
      <c r="K28" s="10">
        <v>2.0</v>
      </c>
    </row>
    <row r="29">
      <c r="A29" s="6" t="s">
        <v>60</v>
      </c>
      <c r="B29" s="7">
        <f>'18.02.26'!H29</f>
        <v>-76</v>
      </c>
      <c r="C29" s="7"/>
      <c r="D29" s="19">
        <f t="shared" si="7"/>
        <v>-76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-79</v>
      </c>
      <c r="I29" s="7"/>
      <c r="J29" s="9" t="s">
        <v>54</v>
      </c>
      <c r="K29" s="10">
        <v>2.0</v>
      </c>
    </row>
    <row r="30">
      <c r="A30" s="6" t="s">
        <v>62</v>
      </c>
      <c r="B30" s="7">
        <f>'18.02.26'!H30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81</v>
      </c>
      <c r="K30" s="10">
        <v>1.0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56</v>
      </c>
      <c r="K31" s="10">
        <v>1.0</v>
      </c>
    </row>
    <row r="32">
      <c r="A32" s="6" t="s">
        <v>66</v>
      </c>
      <c r="B32" s="7">
        <f>'18.02.26'!H32</f>
        <v>-152</v>
      </c>
      <c r="C32" s="7"/>
      <c r="D32" s="19">
        <f t="shared" ref="D32:D42" si="9">B32+C32</f>
        <v>-152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6</v>
      </c>
      <c r="F32" s="12"/>
      <c r="G32" s="12"/>
      <c r="H32" s="8">
        <f t="shared" si="8"/>
        <v>-158</v>
      </c>
      <c r="I32" s="7"/>
      <c r="J32" s="9" t="s">
        <v>14</v>
      </c>
      <c r="K32" s="10">
        <v>1.0</v>
      </c>
    </row>
    <row r="33">
      <c r="A33" s="6" t="s">
        <v>68</v>
      </c>
      <c r="B33" s="7">
        <f>'18.02.26'!H33</f>
        <v>-23</v>
      </c>
      <c r="C33" s="7"/>
      <c r="D33" s="19">
        <f t="shared" si="9"/>
        <v>-23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-25</v>
      </c>
      <c r="I33" s="7"/>
      <c r="J33" s="9" t="s">
        <v>133</v>
      </c>
      <c r="K33" s="10">
        <v>3.0</v>
      </c>
    </row>
    <row r="34">
      <c r="A34" s="46" t="s">
        <v>483</v>
      </c>
      <c r="B34" s="7">
        <f>'18.02.26'!H34</f>
        <v>-3</v>
      </c>
      <c r="C34" s="7"/>
      <c r="D34" s="19">
        <f t="shared" si="9"/>
        <v>-3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-3</v>
      </c>
      <c r="I34" s="7"/>
      <c r="J34" s="9" t="s">
        <v>13</v>
      </c>
      <c r="K34" s="10">
        <v>1.0</v>
      </c>
    </row>
    <row r="35">
      <c r="A35" s="46" t="s">
        <v>484</v>
      </c>
      <c r="B35" s="7">
        <f>'18.02.26'!H35</f>
        <v>-4</v>
      </c>
      <c r="C35" s="7"/>
      <c r="D35" s="19">
        <f t="shared" si="9"/>
        <v>-4</v>
      </c>
      <c r="E35" s="25">
        <f>IFERROR(VLOOKUP("PULPO ANTICUCHERO 250G",J:K,2,FALSE),0)</f>
        <v>1</v>
      </c>
      <c r="F35" s="12"/>
      <c r="G35" s="12"/>
      <c r="H35" s="8">
        <f t="shared" si="8"/>
        <v>-5</v>
      </c>
      <c r="I35" s="7"/>
      <c r="J35" s="9" t="s">
        <v>59</v>
      </c>
      <c r="K35" s="10">
        <v>3.0</v>
      </c>
    </row>
    <row r="36">
      <c r="A36" s="46" t="s">
        <v>485</v>
      </c>
      <c r="B36" s="7">
        <f>'18.02.26'!H36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61</v>
      </c>
      <c r="K36" s="10">
        <v>6.0</v>
      </c>
    </row>
    <row r="37">
      <c r="A37" s="6" t="s">
        <v>72</v>
      </c>
      <c r="B37" s="7">
        <f>'18.02.26'!H37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63</v>
      </c>
      <c r="K37" s="10">
        <v>3.0</v>
      </c>
    </row>
    <row r="38">
      <c r="A38" s="46" t="s">
        <v>486</v>
      </c>
      <c r="B38" s="7">
        <f>'18.02.26'!H38</f>
        <v>-54</v>
      </c>
      <c r="C38" s="7"/>
      <c r="D38" s="19">
        <f t="shared" si="9"/>
        <v>-54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-55</v>
      </c>
      <c r="I38" s="7"/>
      <c r="J38" s="9" t="s">
        <v>205</v>
      </c>
      <c r="K38" s="10">
        <v>1.0</v>
      </c>
    </row>
    <row r="39">
      <c r="A39" s="46" t="s">
        <v>487</v>
      </c>
      <c r="B39" s="7">
        <f>'18.02.26'!H39</f>
        <v>-7</v>
      </c>
      <c r="C39" s="7"/>
      <c r="D39" s="19">
        <f t="shared" si="9"/>
        <v>-7</v>
      </c>
      <c r="E39" s="25">
        <f>IFERROR(VLOOKUP("CEVICHE MIXTO DE MARISCOS",J:K,2,FALSE),0)</f>
        <v>0</v>
      </c>
      <c r="F39" s="20"/>
      <c r="G39" s="20"/>
      <c r="H39" s="8">
        <f t="shared" si="8"/>
        <v>-7</v>
      </c>
      <c r="I39" s="7"/>
      <c r="J39" s="9" t="s">
        <v>71</v>
      </c>
      <c r="K39" s="10">
        <v>1.0</v>
      </c>
    </row>
    <row r="40">
      <c r="A40" s="6" t="s">
        <v>76</v>
      </c>
      <c r="B40" s="7">
        <f>'18.02.26'!H40</f>
        <v>-61</v>
      </c>
      <c r="C40" s="7"/>
      <c r="D40" s="19">
        <f t="shared" si="9"/>
        <v>-61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</v>
      </c>
      <c r="F40" s="20"/>
      <c r="G40" s="20"/>
      <c r="H40" s="8">
        <f t="shared" si="8"/>
        <v>-63</v>
      </c>
      <c r="I40" s="7"/>
      <c r="J40" s="9" t="s">
        <v>150</v>
      </c>
      <c r="K40" s="10">
        <v>2.0</v>
      </c>
    </row>
    <row r="41">
      <c r="A41" s="46" t="s">
        <v>488</v>
      </c>
      <c r="B41" s="7">
        <f>'18.02.26'!H41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73</v>
      </c>
      <c r="K41" s="10">
        <v>7.0</v>
      </c>
    </row>
    <row r="42">
      <c r="A42" s="51" t="s">
        <v>489</v>
      </c>
      <c r="B42" s="7">
        <f>'18.02.26'!H42</f>
        <v>1</v>
      </c>
      <c r="C42" s="7"/>
      <c r="D42" s="19">
        <f t="shared" si="9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1</v>
      </c>
      <c r="I42" s="7"/>
      <c r="J42" s="9" t="s">
        <v>159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108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36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77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90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91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104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16"/>
      <c r="K49" s="16"/>
    </row>
    <row r="50">
      <c r="J50" s="16"/>
      <c r="K50" s="16"/>
    </row>
    <row r="51">
      <c r="J51" s="16"/>
      <c r="K51" s="16"/>
    </row>
    <row r="52">
      <c r="J52" s="16"/>
      <c r="K52" s="16"/>
    </row>
  </sheetData>
  <mergeCells count="1">
    <mergeCell ref="A1:I1"/>
  </mergeCells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9.5"/>
  </cols>
  <sheetData>
    <row r="1">
      <c r="A1" s="1" t="s">
        <v>536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46073.0</v>
      </c>
    </row>
    <row r="3">
      <c r="A3" s="6" t="s">
        <v>9</v>
      </c>
      <c r="B3" s="7">
        <f>'19.02.26'!H3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10</v>
      </c>
      <c r="K3" s="10">
        <v>7.0</v>
      </c>
    </row>
    <row r="4">
      <c r="A4" s="6" t="s">
        <v>11</v>
      </c>
      <c r="B4" s="7">
        <f>'19.02.26'!H4</f>
        <v>-36</v>
      </c>
      <c r="C4" s="7"/>
      <c r="D4" s="8">
        <f t="shared" si="1"/>
        <v>-36</v>
      </c>
      <c r="E4" s="8">
        <f>IFERROR(VLOOKUP("HUMITA DOÑA FRESIA C/AJI DE GALLINA",J:K,2,FALSE),"0")</f>
        <v>4</v>
      </c>
      <c r="F4" s="12"/>
      <c r="G4" s="24"/>
      <c r="H4" s="8">
        <f t="shared" si="2"/>
        <v>-40</v>
      </c>
      <c r="I4" s="11"/>
      <c r="J4" s="9" t="s">
        <v>12</v>
      </c>
      <c r="K4" s="10">
        <v>3.0</v>
      </c>
    </row>
    <row r="5">
      <c r="A5" s="6" t="s">
        <v>13</v>
      </c>
      <c r="B5" s="7">
        <f>'19.02.26'!H5</f>
        <v>-25</v>
      </c>
      <c r="C5" s="7"/>
      <c r="D5" s="8">
        <f t="shared" si="1"/>
        <v>-25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-26</v>
      </c>
      <c r="I5" s="11"/>
      <c r="J5" s="9" t="s">
        <v>17</v>
      </c>
      <c r="K5" s="10">
        <v>1.0</v>
      </c>
    </row>
    <row r="6">
      <c r="A6" s="6" t="s">
        <v>16</v>
      </c>
      <c r="B6" s="7">
        <f>'19.02.26'!H6</f>
        <v>-94</v>
      </c>
      <c r="C6" s="7"/>
      <c r="D6" s="8">
        <f t="shared" si="1"/>
        <v>-94</v>
      </c>
      <c r="E6" s="8">
        <f>IFERROR(VLOOKUP("SANGRECITA C/YUCA",J:K,2,FALSE),"0")</f>
        <v>5</v>
      </c>
      <c r="F6" s="12"/>
      <c r="G6" s="24"/>
      <c r="H6" s="8">
        <f t="shared" si="2"/>
        <v>-99</v>
      </c>
      <c r="I6" s="7"/>
      <c r="J6" s="9" t="s">
        <v>20</v>
      </c>
      <c r="K6" s="10">
        <v>5.0</v>
      </c>
    </row>
    <row r="7">
      <c r="A7" s="6" t="s">
        <v>10</v>
      </c>
      <c r="B7" s="7">
        <f>'19.02.26'!H7</f>
        <v>-66</v>
      </c>
      <c r="C7" s="7"/>
      <c r="D7" s="8">
        <f t="shared" si="1"/>
        <v>-66</v>
      </c>
      <c r="E7" s="8">
        <f>IFERROR(VLOOKUP("HUMITA DOÑA FRESIA C/AJI DE GALLINA", J:K,2, FALSE)/2, 0) + IFERROR(VLOOKUP("AJI DE GALLINA",J:K,2, FALSE), 0)</f>
        <v>9</v>
      </c>
      <c r="F7" s="12"/>
      <c r="G7" s="12"/>
      <c r="H7" s="8">
        <f t="shared" si="2"/>
        <v>-75</v>
      </c>
      <c r="I7" s="7"/>
      <c r="J7" s="9" t="s">
        <v>24</v>
      </c>
      <c r="K7" s="10">
        <v>9.0</v>
      </c>
    </row>
    <row r="8">
      <c r="A8" s="6" t="s">
        <v>19</v>
      </c>
      <c r="B8" s="7">
        <f>'19.02.26'!H8</f>
        <v>-8</v>
      </c>
      <c r="C8" s="7"/>
      <c r="D8" s="8">
        <f t="shared" si="1"/>
        <v>-8</v>
      </c>
      <c r="E8" s="8">
        <f>IFERROR(VLOOKUP("MOLLEJITAS GUISADAS",J:K,2,FALSE),"0")+IFERROR(VLOOKUP("PIQUEO DOÑA FRESIA",J:K,2,FALSE),0)</f>
        <v>2</v>
      </c>
      <c r="F8" s="12"/>
      <c r="G8" s="12"/>
      <c r="H8" s="8">
        <f t="shared" si="2"/>
        <v>-10</v>
      </c>
      <c r="I8" s="7"/>
      <c r="J8" s="9" t="s">
        <v>26</v>
      </c>
      <c r="K8" s="10">
        <v>18.0</v>
      </c>
    </row>
    <row r="9">
      <c r="A9" s="6" t="s">
        <v>21</v>
      </c>
      <c r="B9" s="7">
        <f>'19.02.26'!H9</f>
        <v>-45</v>
      </c>
      <c r="C9" s="7"/>
      <c r="D9" s="8">
        <f t="shared" si="1"/>
        <v>-45</v>
      </c>
      <c r="E9" s="8">
        <f>IFERROR(VLOOKUP("1/2 PATITA EN FIAMBRE",J:K,2, FALSE)/2, 0) + IFERROR(VLOOKUP("PATITA EN FIAMBRE",J:K, 2, FALSE), 0)</f>
        <v>13.5</v>
      </c>
      <c r="F9" s="12"/>
      <c r="G9" s="12"/>
      <c r="H9" s="18">
        <f t="shared" si="2"/>
        <v>-58.5</v>
      </c>
      <c r="I9" s="12"/>
      <c r="J9" s="9" t="s">
        <v>448</v>
      </c>
      <c r="K9" s="10">
        <v>4.0</v>
      </c>
    </row>
    <row r="10">
      <c r="A10" s="6" t="s">
        <v>23</v>
      </c>
      <c r="B10" s="7">
        <f>'19.02.26'!H10</f>
        <v>-18</v>
      </c>
      <c r="C10" s="7"/>
      <c r="D10" s="8">
        <f t="shared" si="1"/>
        <v>-18</v>
      </c>
      <c r="E10" s="8">
        <f>IFERROR(VLOOKUP("CECINAS DE LOMO C/YUCA",J:K,2,FALSE),"0")+IFERROR(VLOOKUP("PIQUEO DOÑA FRESIA",J:K,2,FALSE)/2,0)</f>
        <v>4</v>
      </c>
      <c r="F10" s="12"/>
      <c r="G10" s="12"/>
      <c r="H10" s="8">
        <f t="shared" si="2"/>
        <v>-22</v>
      </c>
      <c r="I10" s="7"/>
      <c r="J10" s="9" t="s">
        <v>28</v>
      </c>
      <c r="K10" s="10">
        <v>1.0</v>
      </c>
    </row>
    <row r="11">
      <c r="A11" s="6" t="s">
        <v>25</v>
      </c>
      <c r="B11" s="7">
        <f>'19.02.26'!H11</f>
        <v>-36</v>
      </c>
      <c r="C11" s="7"/>
      <c r="D11" s="8">
        <f t="shared" si="1"/>
        <v>-36</v>
      </c>
      <c r="E11" s="18">
        <f>IFERROR(VLOOKUP("CARNE DE CERDO ADOBADA",J:K,2,FALSE),0)</f>
        <v>1</v>
      </c>
      <c r="F11" s="12"/>
      <c r="G11" s="12"/>
      <c r="H11" s="8">
        <f t="shared" si="2"/>
        <v>-37</v>
      </c>
      <c r="I11" s="7"/>
      <c r="J11" s="9" t="s">
        <v>108</v>
      </c>
      <c r="K11" s="10">
        <v>3.0</v>
      </c>
    </row>
    <row r="12">
      <c r="A12" s="6" t="s">
        <v>27</v>
      </c>
      <c r="B12" s="7">
        <f>'19.02.26'!H12</f>
        <v>-16</v>
      </c>
      <c r="C12" s="7"/>
      <c r="D12" s="8">
        <f t="shared" si="1"/>
        <v>-16</v>
      </c>
      <c r="E12" s="8">
        <f>IFERROR(VLOOKUP("SANCOCHADO 450g.",J:K,2,FALSE),0)</f>
        <v>0</v>
      </c>
      <c r="F12" s="12"/>
      <c r="G12" s="12"/>
      <c r="H12" s="8">
        <f t="shared" si="2"/>
        <v>-16</v>
      </c>
      <c r="I12" s="7"/>
      <c r="J12" s="9" t="s">
        <v>30</v>
      </c>
      <c r="K12" s="10">
        <v>1.0</v>
      </c>
    </row>
    <row r="13">
      <c r="A13" s="6" t="s">
        <v>29</v>
      </c>
      <c r="B13" s="7">
        <f>'19.02.26'!H13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87</v>
      </c>
      <c r="K13" s="10">
        <v>1.0</v>
      </c>
    </row>
    <row r="14">
      <c r="A14" s="6" t="s">
        <v>31</v>
      </c>
      <c r="B14" s="7" t="str">
        <f>'19.02.26'!H14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32</v>
      </c>
      <c r="K14" s="10">
        <v>10.0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187</v>
      </c>
      <c r="K15" s="10">
        <v>1.0</v>
      </c>
    </row>
    <row r="16">
      <c r="A16" s="6" t="s">
        <v>35</v>
      </c>
      <c r="B16" s="7">
        <f>'19.02.26'!H16</f>
        <v>-74</v>
      </c>
      <c r="C16" s="7"/>
      <c r="D16" s="25">
        <f t="shared" ref="D16:D24" si="4">B16+C16</f>
        <v>-74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20"/>
      <c r="G16" s="12"/>
      <c r="H16" s="8">
        <f t="shared" ref="H16:H20" si="5">D16-E16-F16-G16</f>
        <v>-79</v>
      </c>
      <c r="I16" s="7"/>
      <c r="J16" s="9" t="s">
        <v>142</v>
      </c>
      <c r="K16" s="10">
        <v>2.0</v>
      </c>
    </row>
    <row r="17">
      <c r="A17" s="6" t="s">
        <v>37</v>
      </c>
      <c r="B17" s="7">
        <f>'19.02.26'!H17</f>
        <v>-39</v>
      </c>
      <c r="C17" s="7"/>
      <c r="D17" s="19">
        <f t="shared" si="4"/>
        <v>-39</v>
      </c>
      <c r="E17" s="25">
        <f>IFERROR(VLOOKUP("AJIACO DE CUY(1/2 CUY) C/ARROZ",J:K,2,FALSE),"0")</f>
        <v>3</v>
      </c>
      <c r="F17" s="20"/>
      <c r="G17" s="12"/>
      <c r="H17" s="8">
        <f t="shared" si="5"/>
        <v>-42</v>
      </c>
      <c r="I17" s="7"/>
      <c r="J17" s="9" t="s">
        <v>180</v>
      </c>
      <c r="K17" s="10">
        <v>1.0</v>
      </c>
    </row>
    <row r="18">
      <c r="A18" s="6" t="s">
        <v>39</v>
      </c>
      <c r="B18" s="7">
        <f>'19.02.26'!H18</f>
        <v>-40</v>
      </c>
      <c r="C18" s="7"/>
      <c r="D18" s="19">
        <f t="shared" si="4"/>
        <v>-40</v>
      </c>
      <c r="E18" s="25">
        <f>IFERROR(VLOOKUP("ALBONDIGA CON ARROZ",J:K,2,FALSE),"0")</f>
        <v>2</v>
      </c>
      <c r="F18" s="20"/>
      <c r="G18" s="12"/>
      <c r="H18" s="8">
        <f t="shared" si="5"/>
        <v>-42</v>
      </c>
      <c r="I18" s="7"/>
      <c r="J18" s="9" t="s">
        <v>34</v>
      </c>
      <c r="K18" s="10">
        <v>3.0</v>
      </c>
    </row>
    <row r="19">
      <c r="A19" s="6" t="s">
        <v>41</v>
      </c>
      <c r="B19" s="7">
        <f>'19.02.26'!H19</f>
        <v>-79</v>
      </c>
      <c r="C19" s="7"/>
      <c r="D19" s="19">
        <f t="shared" si="4"/>
        <v>-79</v>
      </c>
      <c r="E19" s="25">
        <f>IFERROR(VLOOKUP("ARROZ C/PATO DESHUESADO", J:K, 2, FALSE)*2, 0)+IFERROR(VLOOKUP("ARROZ C/PATO",J:K,2,FALSE),"0")</f>
        <v>3</v>
      </c>
      <c r="F19" s="20"/>
      <c r="G19" s="24"/>
      <c r="H19" s="8">
        <f t="shared" si="5"/>
        <v>-82</v>
      </c>
      <c r="I19" s="11"/>
      <c r="J19" s="9" t="s">
        <v>92</v>
      </c>
      <c r="K19" s="10">
        <v>1.0</v>
      </c>
    </row>
    <row r="20">
      <c r="A20" s="6" t="s">
        <v>43</v>
      </c>
      <c r="B20" s="7">
        <f>'19.02.26'!H20</f>
        <v>-287</v>
      </c>
      <c r="C20" s="7"/>
      <c r="D20" s="19">
        <f t="shared" si="4"/>
        <v>-287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46</v>
      </c>
      <c r="F20" s="20"/>
      <c r="G20" s="24"/>
      <c r="H20" s="8">
        <f t="shared" si="5"/>
        <v>-333</v>
      </c>
      <c r="I20" s="11"/>
      <c r="J20" s="9" t="s">
        <v>154</v>
      </c>
      <c r="K20" s="10">
        <v>1.0</v>
      </c>
    </row>
    <row r="21">
      <c r="A21" s="6" t="s">
        <v>26</v>
      </c>
      <c r="B21" s="7" t="str">
        <f>'19.02.26'!H21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190</v>
      </c>
      <c r="K21" s="10">
        <v>1.0</v>
      </c>
    </row>
    <row r="22">
      <c r="A22" s="6" t="s">
        <v>46</v>
      </c>
      <c r="B22" s="7">
        <f>'19.02.26'!H22</f>
        <v>-208</v>
      </c>
      <c r="C22" s="7"/>
      <c r="D22" s="19">
        <f t="shared" si="4"/>
        <v>-208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18</v>
      </c>
      <c r="F22" s="20"/>
      <c r="G22" s="12"/>
      <c r="H22" s="8">
        <f t="shared" ref="H22:H24" si="6">D22-E22-F22-G22</f>
        <v>-226</v>
      </c>
      <c r="I22" s="7"/>
      <c r="J22" s="9" t="s">
        <v>36</v>
      </c>
      <c r="K22" s="10">
        <v>2.0</v>
      </c>
    </row>
    <row r="23">
      <c r="A23" s="6" t="s">
        <v>49</v>
      </c>
      <c r="B23" s="7">
        <f>'19.02.26'!H23</f>
        <v>-16</v>
      </c>
      <c r="C23" s="7"/>
      <c r="D23" s="19">
        <f t="shared" si="4"/>
        <v>-16</v>
      </c>
      <c r="E23" s="25">
        <f>IFERROR(VLOOKUP("PEPIAN DE PAVO",J:K,2,FALSE),"0")+IFERROR(VLOOKUP("PRESA DE PAVA",J:K,2,FALSE),0)+IFERROR(VLOOKUP("SANDWICH DE PAVO",J:K,2,FALSE),0)</f>
        <v>8</v>
      </c>
      <c r="F23" s="20"/>
      <c r="G23" s="12"/>
      <c r="H23" s="8">
        <f t="shared" si="6"/>
        <v>-24</v>
      </c>
      <c r="I23" s="7"/>
      <c r="J23" s="9" t="s">
        <v>107</v>
      </c>
      <c r="K23" s="10">
        <v>2.0</v>
      </c>
    </row>
    <row r="24">
      <c r="A24" s="6" t="s">
        <v>51</v>
      </c>
      <c r="B24" s="7">
        <f>'19.02.26'!H24</f>
        <v>-41</v>
      </c>
      <c r="C24" s="7"/>
      <c r="D24" s="19">
        <f t="shared" si="4"/>
        <v>-41</v>
      </c>
      <c r="E24" s="25">
        <f>IFERROR(VLOOKUP("CORVINA GUISADA C/E CHOCLO",J:K,2,FALSE),"0")</f>
        <v>3</v>
      </c>
      <c r="F24" s="20"/>
      <c r="G24" s="12"/>
      <c r="H24" s="8">
        <f t="shared" si="6"/>
        <v>-44</v>
      </c>
      <c r="I24" s="7"/>
      <c r="J24" s="9" t="s">
        <v>113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219</v>
      </c>
      <c r="K25" s="10">
        <v>2.0</v>
      </c>
    </row>
    <row r="26">
      <c r="A26" s="6" t="s">
        <v>55</v>
      </c>
      <c r="B26" s="7">
        <f>'19.02.26'!H26</f>
        <v>-113.5</v>
      </c>
      <c r="C26" s="7"/>
      <c r="D26" s="19">
        <f t="shared" ref="D26:D30" si="7">B26+C26</f>
        <v>-113.5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20</v>
      </c>
      <c r="F26" s="12"/>
      <c r="G26" s="12"/>
      <c r="H26" s="8">
        <f t="shared" ref="H26:H42" si="8">D26-E26-F26-G26</f>
        <v>-133.5</v>
      </c>
      <c r="I26" s="7"/>
      <c r="J26" s="9" t="s">
        <v>191</v>
      </c>
      <c r="K26" s="10">
        <v>1.0</v>
      </c>
    </row>
    <row r="27">
      <c r="A27" s="6" t="s">
        <v>57</v>
      </c>
      <c r="B27" s="7">
        <f>'19.02.26'!H27</f>
        <v>-78</v>
      </c>
      <c r="C27" s="7"/>
      <c r="D27" s="19">
        <f t="shared" si="7"/>
        <v>-78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24"/>
      <c r="H27" s="18">
        <f t="shared" si="8"/>
        <v>-85</v>
      </c>
      <c r="I27" s="12"/>
      <c r="J27" s="9" t="s">
        <v>179</v>
      </c>
      <c r="K27" s="10">
        <v>4.0</v>
      </c>
    </row>
    <row r="28">
      <c r="A28" s="6" t="s">
        <v>58</v>
      </c>
      <c r="B28" s="7">
        <f>'19.02.26'!H28</f>
        <v>-48</v>
      </c>
      <c r="C28" s="7"/>
      <c r="D28" s="19">
        <f t="shared" si="7"/>
        <v>-48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-53</v>
      </c>
      <c r="I28" s="24"/>
      <c r="J28" s="9" t="s">
        <v>44</v>
      </c>
      <c r="K28" s="10">
        <v>6.0</v>
      </c>
    </row>
    <row r="29">
      <c r="A29" s="6" t="s">
        <v>60</v>
      </c>
      <c r="B29" s="7">
        <f>'19.02.26'!H29</f>
        <v>-79</v>
      </c>
      <c r="C29" s="7"/>
      <c r="D29" s="19">
        <f t="shared" si="7"/>
        <v>-79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-87</v>
      </c>
      <c r="I29" s="7"/>
      <c r="J29" s="9" t="s">
        <v>139</v>
      </c>
      <c r="K29" s="10">
        <v>1.0</v>
      </c>
    </row>
    <row r="30">
      <c r="A30" s="6" t="s">
        <v>62</v>
      </c>
      <c r="B30" s="7">
        <f>'19.02.26'!H30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52</v>
      </c>
      <c r="K30" s="10">
        <v>1.0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54</v>
      </c>
      <c r="K31" s="10">
        <v>13.0</v>
      </c>
    </row>
    <row r="32">
      <c r="A32" s="6" t="s">
        <v>66</v>
      </c>
      <c r="B32" s="7">
        <f>'19.02.26'!H32</f>
        <v>-158</v>
      </c>
      <c r="C32" s="7"/>
      <c r="D32" s="19">
        <f t="shared" ref="D32:D42" si="9">B32+C32</f>
        <v>-158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18</v>
      </c>
      <c r="F32" s="12"/>
      <c r="G32" s="12"/>
      <c r="H32" s="8">
        <f t="shared" si="8"/>
        <v>-176</v>
      </c>
      <c r="I32" s="7"/>
      <c r="J32" s="9" t="s">
        <v>239</v>
      </c>
      <c r="K32" s="10">
        <v>1.0</v>
      </c>
    </row>
    <row r="33">
      <c r="A33" s="6" t="s">
        <v>68</v>
      </c>
      <c r="B33" s="7">
        <f>'19.02.26'!H33</f>
        <v>-25</v>
      </c>
      <c r="C33" s="7"/>
      <c r="D33" s="19">
        <f t="shared" si="9"/>
        <v>-25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-27</v>
      </c>
      <c r="I33" s="7"/>
      <c r="J33" s="9" t="s">
        <v>157</v>
      </c>
      <c r="K33" s="10">
        <v>1.0</v>
      </c>
    </row>
    <row r="34">
      <c r="A34" s="46" t="s">
        <v>483</v>
      </c>
      <c r="B34" s="7">
        <f>'19.02.26'!H34</f>
        <v>-3</v>
      </c>
      <c r="C34" s="7"/>
      <c r="D34" s="19">
        <f t="shared" si="9"/>
        <v>-3</v>
      </c>
      <c r="E34" s="25">
        <f>IFERROR(VLOOKUP("PULPO AL OLIVO 200G",J:K,2,FALSE),0)+IFERROR(VLOOKUP("CEVICHE DE PULPO",J:K,2,FALSE),0)</f>
        <v>1</v>
      </c>
      <c r="F34" s="12"/>
      <c r="G34" s="12"/>
      <c r="H34" s="8">
        <f t="shared" si="8"/>
        <v>-4</v>
      </c>
      <c r="I34" s="7"/>
      <c r="J34" s="9" t="s">
        <v>59</v>
      </c>
      <c r="K34" s="10">
        <v>13.0</v>
      </c>
    </row>
    <row r="35">
      <c r="A35" s="46" t="s">
        <v>484</v>
      </c>
      <c r="B35" s="7">
        <f>'19.02.26'!H35</f>
        <v>-5</v>
      </c>
      <c r="C35" s="7"/>
      <c r="D35" s="19">
        <f t="shared" si="9"/>
        <v>-5</v>
      </c>
      <c r="E35" s="25">
        <f>IFERROR(VLOOKUP("PULPO ANTICUCHERO 250G",J:K,2,FALSE),0)</f>
        <v>4</v>
      </c>
      <c r="F35" s="12"/>
      <c r="G35" s="12"/>
      <c r="H35" s="8">
        <f t="shared" si="8"/>
        <v>-9</v>
      </c>
      <c r="I35" s="7"/>
      <c r="J35" s="9" t="s">
        <v>61</v>
      </c>
      <c r="K35" s="10">
        <v>4.0</v>
      </c>
    </row>
    <row r="36">
      <c r="A36" s="46" t="s">
        <v>485</v>
      </c>
      <c r="B36" s="7">
        <f>'19.02.26'!H36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63</v>
      </c>
      <c r="K36" s="10">
        <v>6.0</v>
      </c>
    </row>
    <row r="37">
      <c r="A37" s="6" t="s">
        <v>72</v>
      </c>
      <c r="B37" s="7">
        <f>'19.02.26'!H37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65</v>
      </c>
      <c r="K37" s="10">
        <v>8.0</v>
      </c>
    </row>
    <row r="38">
      <c r="A38" s="46" t="s">
        <v>486</v>
      </c>
      <c r="B38" s="7">
        <f>'19.02.26'!H38</f>
        <v>-55</v>
      </c>
      <c r="C38" s="7"/>
      <c r="D38" s="19">
        <f t="shared" si="9"/>
        <v>-55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-56</v>
      </c>
      <c r="I38" s="7"/>
      <c r="J38" s="9" t="s">
        <v>135</v>
      </c>
      <c r="K38" s="10">
        <v>3.0</v>
      </c>
    </row>
    <row r="39">
      <c r="A39" s="46" t="s">
        <v>487</v>
      </c>
      <c r="B39" s="7">
        <f>'19.02.26'!H39</f>
        <v>-7</v>
      </c>
      <c r="C39" s="7"/>
      <c r="D39" s="19">
        <f t="shared" si="9"/>
        <v>-7</v>
      </c>
      <c r="E39" s="25">
        <f>IFERROR(VLOOKUP("CEVICHE MIXTO DE MARISCOS",J:K,2,FALSE),0)</f>
        <v>1</v>
      </c>
      <c r="F39" s="20"/>
      <c r="G39" s="20"/>
      <c r="H39" s="8">
        <f t="shared" si="8"/>
        <v>-8</v>
      </c>
      <c r="I39" s="7"/>
      <c r="J39" s="9" t="s">
        <v>372</v>
      </c>
      <c r="K39" s="10">
        <v>1.0</v>
      </c>
    </row>
    <row r="40">
      <c r="A40" s="6" t="s">
        <v>76</v>
      </c>
      <c r="B40" s="7">
        <f>'19.02.26'!H40</f>
        <v>-63</v>
      </c>
      <c r="C40" s="7"/>
      <c r="D40" s="19">
        <f t="shared" si="9"/>
        <v>-63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40" s="20"/>
      <c r="G40" s="20"/>
      <c r="H40" s="8">
        <f t="shared" si="8"/>
        <v>-68</v>
      </c>
      <c r="I40" s="7"/>
      <c r="J40" s="9" t="s">
        <v>71</v>
      </c>
      <c r="K40" s="10">
        <v>4.0</v>
      </c>
    </row>
    <row r="41">
      <c r="A41" s="46" t="s">
        <v>488</v>
      </c>
      <c r="B41" s="7">
        <f>'19.02.26'!H41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102</v>
      </c>
      <c r="K41" s="10">
        <v>1.0</v>
      </c>
    </row>
    <row r="42">
      <c r="A42" s="51" t="s">
        <v>489</v>
      </c>
      <c r="B42" s="7">
        <f>'19.02.26'!H42</f>
        <v>1</v>
      </c>
      <c r="C42" s="7"/>
      <c r="D42" s="19">
        <f t="shared" si="9"/>
        <v>1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0</v>
      </c>
      <c r="I42" s="7"/>
      <c r="J42" s="9" t="s">
        <v>73</v>
      </c>
      <c r="K42" s="10">
        <v>5.0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77</v>
      </c>
      <c r="K43" s="10">
        <v>3.0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104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117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79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137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158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85</v>
      </c>
      <c r="K49" s="10">
        <v>2.0</v>
      </c>
    </row>
    <row r="50">
      <c r="J50" s="9" t="s">
        <v>133</v>
      </c>
      <c r="K50" s="10">
        <v>8.0</v>
      </c>
    </row>
    <row r="51">
      <c r="J51" s="9" t="s">
        <v>120</v>
      </c>
      <c r="K51" s="10">
        <v>1.0</v>
      </c>
    </row>
    <row r="52">
      <c r="J52" s="9" t="s">
        <v>18</v>
      </c>
      <c r="K52" s="10">
        <v>1.0</v>
      </c>
    </row>
    <row r="53">
      <c r="J53" s="9" t="s">
        <v>119</v>
      </c>
      <c r="K53" s="10">
        <v>2.0</v>
      </c>
    </row>
    <row r="54">
      <c r="J54" s="9" t="s">
        <v>120</v>
      </c>
      <c r="K54" s="10">
        <v>1.0</v>
      </c>
    </row>
    <row r="55">
      <c r="J55" s="9" t="s">
        <v>12</v>
      </c>
      <c r="K55" s="10">
        <v>2.0</v>
      </c>
    </row>
    <row r="56">
      <c r="J56" s="9" t="s">
        <v>22</v>
      </c>
      <c r="K56" s="10">
        <v>6.0</v>
      </c>
    </row>
    <row r="57">
      <c r="J57" s="9" t="s">
        <v>186</v>
      </c>
      <c r="K57" s="10">
        <v>1.0</v>
      </c>
    </row>
    <row r="58">
      <c r="J58" s="9" t="s">
        <v>112</v>
      </c>
      <c r="K58" s="10">
        <v>4.0</v>
      </c>
    </row>
    <row r="59">
      <c r="J59" s="9" t="s">
        <v>90</v>
      </c>
      <c r="K59" s="10">
        <v>1.0</v>
      </c>
    </row>
    <row r="60">
      <c r="J60" s="9" t="s">
        <v>91</v>
      </c>
      <c r="K60" s="10">
        <v>1.0</v>
      </c>
    </row>
    <row r="61">
      <c r="J61" s="9" t="s">
        <v>176</v>
      </c>
      <c r="K61" s="10">
        <v>1.0</v>
      </c>
    </row>
    <row r="62">
      <c r="J62" s="9" t="s">
        <v>231</v>
      </c>
      <c r="K62" s="10">
        <v>1.0</v>
      </c>
    </row>
    <row r="63">
      <c r="J63" s="9" t="s">
        <v>40</v>
      </c>
      <c r="K63" s="10">
        <v>3.0</v>
      </c>
    </row>
    <row r="64">
      <c r="J64" s="9" t="s">
        <v>80</v>
      </c>
      <c r="K64" s="10">
        <v>1.0</v>
      </c>
    </row>
    <row r="65">
      <c r="J65" s="9" t="s">
        <v>100</v>
      </c>
      <c r="K65" s="10">
        <v>2.0</v>
      </c>
    </row>
    <row r="66">
      <c r="J66" s="9" t="s">
        <v>81</v>
      </c>
      <c r="K66" s="10">
        <v>3.0</v>
      </c>
    </row>
    <row r="67">
      <c r="J67" s="9" t="s">
        <v>56</v>
      </c>
      <c r="K67" s="10">
        <v>2.0</v>
      </c>
    </row>
    <row r="68">
      <c r="J68" s="9" t="s">
        <v>13</v>
      </c>
      <c r="K68" s="10">
        <v>1.0</v>
      </c>
    </row>
    <row r="69">
      <c r="J69" s="9" t="s">
        <v>157</v>
      </c>
      <c r="K69" s="10">
        <v>1.0</v>
      </c>
    </row>
    <row r="70">
      <c r="J70" s="9" t="s">
        <v>159</v>
      </c>
      <c r="K70" s="10">
        <v>1.0</v>
      </c>
    </row>
    <row r="71">
      <c r="J71" s="9" t="s">
        <v>257</v>
      </c>
      <c r="K71" s="10">
        <v>1.0</v>
      </c>
    </row>
    <row r="72">
      <c r="J72" s="9" t="s">
        <v>117</v>
      </c>
      <c r="K72" s="10">
        <v>1.0</v>
      </c>
    </row>
  </sheetData>
  <mergeCells count="1">
    <mergeCell ref="A1:I1"/>
  </mergeCells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8.88"/>
  </cols>
  <sheetData>
    <row r="1">
      <c r="A1" s="1">
        <v>8.8888888888E10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46074.0</v>
      </c>
    </row>
    <row r="3">
      <c r="A3" s="6" t="s">
        <v>9</v>
      </c>
      <c r="B3" s="7">
        <f>'20.02.26'!H3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405</v>
      </c>
      <c r="K3" s="10">
        <v>1.0</v>
      </c>
    </row>
    <row r="4">
      <c r="A4" s="6" t="s">
        <v>11</v>
      </c>
      <c r="B4" s="7">
        <f>'20.02.26'!H4</f>
        <v>-40</v>
      </c>
      <c r="C4" s="7"/>
      <c r="D4" s="8">
        <f t="shared" si="1"/>
        <v>-40</v>
      </c>
      <c r="E4" s="8">
        <f>IFERROR(VLOOKUP("HUMITA DOÑA FRESIA C/AJI DE GALLINA",J:K,2,FALSE),"0")</f>
        <v>1</v>
      </c>
      <c r="F4" s="12"/>
      <c r="G4" s="24"/>
      <c r="H4" s="8">
        <f t="shared" si="2"/>
        <v>-41</v>
      </c>
      <c r="I4" s="11"/>
      <c r="J4" s="9" t="s">
        <v>10</v>
      </c>
      <c r="K4" s="10">
        <v>2.0</v>
      </c>
    </row>
    <row r="5">
      <c r="A5" s="6" t="s">
        <v>13</v>
      </c>
      <c r="B5" s="7">
        <f>'20.02.26'!H5</f>
        <v>-26</v>
      </c>
      <c r="C5" s="7"/>
      <c r="D5" s="8">
        <f t="shared" si="1"/>
        <v>-26</v>
      </c>
      <c r="E5" s="8">
        <f>IFERROR(VLOOKUP(A$5,J:K,2,FALSE),0)+IFERROR(VLOOKUP("PIQUEO PERUANISIMO",J:K,2,FALSE),0)</f>
        <v>3</v>
      </c>
      <c r="F5" s="12"/>
      <c r="G5" s="24"/>
      <c r="H5" s="8">
        <f t="shared" si="2"/>
        <v>-29</v>
      </c>
      <c r="I5" s="11"/>
      <c r="J5" s="9" t="s">
        <v>85</v>
      </c>
      <c r="K5" s="10">
        <v>2.0</v>
      </c>
    </row>
    <row r="6">
      <c r="A6" s="6" t="s">
        <v>16</v>
      </c>
      <c r="B6" s="7">
        <f>'20.02.26'!H6</f>
        <v>-99</v>
      </c>
      <c r="C6" s="7"/>
      <c r="D6" s="8">
        <f t="shared" si="1"/>
        <v>-99</v>
      </c>
      <c r="E6" s="8">
        <f>IFERROR(VLOOKUP("SANGRECITA C/YUCA",J:K,2,FALSE),"0")</f>
        <v>9</v>
      </c>
      <c r="F6" s="12"/>
      <c r="G6" s="24"/>
      <c r="H6" s="8">
        <f t="shared" si="2"/>
        <v>-108</v>
      </c>
      <c r="I6" s="7"/>
      <c r="J6" s="9" t="s">
        <v>14</v>
      </c>
      <c r="K6" s="10">
        <v>11.0</v>
      </c>
    </row>
    <row r="7">
      <c r="A7" s="6" t="s">
        <v>10</v>
      </c>
      <c r="B7" s="7">
        <f>'20.02.26'!H7</f>
        <v>-75</v>
      </c>
      <c r="C7" s="7"/>
      <c r="D7" s="8">
        <f t="shared" si="1"/>
        <v>-75</v>
      </c>
      <c r="E7" s="8">
        <f>IFERROR(VLOOKUP("HUMITA DOÑA FRESIA C/AJI DE GALLINA", J:K,2, FALSE)/2, 0) + IFERROR(VLOOKUP("AJI DE GALLINA",J:K,2, FALSE), 0)</f>
        <v>2.5</v>
      </c>
      <c r="F7" s="12"/>
      <c r="G7" s="12"/>
      <c r="H7" s="8">
        <f t="shared" si="2"/>
        <v>-77.5</v>
      </c>
      <c r="I7" s="7"/>
      <c r="J7" s="9" t="s">
        <v>17</v>
      </c>
      <c r="K7" s="10">
        <v>8.0</v>
      </c>
    </row>
    <row r="8">
      <c r="A8" s="6" t="s">
        <v>19</v>
      </c>
      <c r="B8" s="7">
        <f>'20.02.26'!H8</f>
        <v>-10</v>
      </c>
      <c r="C8" s="7"/>
      <c r="D8" s="8">
        <f t="shared" si="1"/>
        <v>-10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-10</v>
      </c>
      <c r="I8" s="7"/>
      <c r="J8" s="9" t="s">
        <v>18</v>
      </c>
      <c r="K8" s="10">
        <v>2.0</v>
      </c>
    </row>
    <row r="9">
      <c r="A9" s="6" t="s">
        <v>21</v>
      </c>
      <c r="B9" s="7">
        <f>'20.02.26'!H9</f>
        <v>-58.5</v>
      </c>
      <c r="C9" s="7"/>
      <c r="D9" s="8">
        <f t="shared" si="1"/>
        <v>-58.5</v>
      </c>
      <c r="E9" s="8">
        <f>IFERROR(VLOOKUP("1/2 PATITA EN FIAMBRE",J:K,2, FALSE)/2, 0) + IFERROR(VLOOKUP("PATITA EN FIAMBRE",J:K, 2, FALSE), 0)</f>
        <v>7.5</v>
      </c>
      <c r="F9" s="12"/>
      <c r="G9" s="12"/>
      <c r="H9" s="18">
        <f t="shared" si="2"/>
        <v>-66</v>
      </c>
      <c r="I9" s="12"/>
      <c r="J9" s="9" t="s">
        <v>20</v>
      </c>
      <c r="K9" s="10">
        <v>9.0</v>
      </c>
    </row>
    <row r="10">
      <c r="A10" s="6" t="s">
        <v>23</v>
      </c>
      <c r="B10" s="7">
        <f>'20.02.26'!H10</f>
        <v>-22</v>
      </c>
      <c r="C10" s="7"/>
      <c r="D10" s="8">
        <f t="shared" si="1"/>
        <v>-22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-23</v>
      </c>
      <c r="I10" s="7"/>
      <c r="J10" s="9" t="s">
        <v>22</v>
      </c>
      <c r="K10" s="10">
        <v>2.0</v>
      </c>
    </row>
    <row r="11">
      <c r="A11" s="6" t="s">
        <v>25</v>
      </c>
      <c r="B11" s="7">
        <f>'20.02.26'!H11</f>
        <v>-37</v>
      </c>
      <c r="C11" s="7"/>
      <c r="D11" s="8">
        <f t="shared" si="1"/>
        <v>-37</v>
      </c>
      <c r="E11" s="18">
        <f>IFERROR(VLOOKUP("CARNE DE CERDO ADOBADA",J:K,2,FALSE),0)</f>
        <v>0</v>
      </c>
      <c r="F11" s="12"/>
      <c r="G11" s="12"/>
      <c r="H11" s="8">
        <f t="shared" si="2"/>
        <v>-37</v>
      </c>
      <c r="I11" s="7"/>
      <c r="J11" s="9" t="s">
        <v>24</v>
      </c>
      <c r="K11" s="10">
        <v>15.0</v>
      </c>
    </row>
    <row r="12">
      <c r="A12" s="6" t="s">
        <v>27</v>
      </c>
      <c r="B12" s="7">
        <f>'20.02.26'!H12</f>
        <v>-16</v>
      </c>
      <c r="C12" s="7"/>
      <c r="D12" s="8">
        <f t="shared" si="1"/>
        <v>-16</v>
      </c>
      <c r="E12" s="8">
        <f>IFERROR(VLOOKUP("SANCOCHADO 450g.",J:K,2,FALSE),0)</f>
        <v>0</v>
      </c>
      <c r="F12" s="12"/>
      <c r="G12" s="12"/>
      <c r="H12" s="8">
        <f t="shared" si="2"/>
        <v>-16</v>
      </c>
      <c r="I12" s="7"/>
      <c r="J12" s="9" t="s">
        <v>26</v>
      </c>
      <c r="K12" s="10">
        <v>17.0</v>
      </c>
    </row>
    <row r="13">
      <c r="A13" s="6" t="s">
        <v>29</v>
      </c>
      <c r="B13" s="7">
        <f>'20.02.26'!H13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448</v>
      </c>
      <c r="K13" s="10">
        <v>4.0</v>
      </c>
    </row>
    <row r="14">
      <c r="A14" s="6" t="s">
        <v>31</v>
      </c>
      <c r="B14" s="7" t="str">
        <f>'20.02.26'!H14</f>
        <v>#REF!</v>
      </c>
      <c r="C14" s="7"/>
      <c r="D14" s="19" t="str">
        <f t="shared" si="1"/>
        <v>#REF!</v>
      </c>
      <c r="E14" s="8">
        <f t="shared" si="3"/>
        <v>1</v>
      </c>
      <c r="F14" s="20"/>
      <c r="G14" s="12"/>
      <c r="H14" s="8" t="str">
        <f t="shared" si="2"/>
        <v>#REF!</v>
      </c>
      <c r="I14" s="7"/>
      <c r="J14" s="9" t="s">
        <v>31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1.0</v>
      </c>
    </row>
    <row r="16">
      <c r="A16" s="6" t="s">
        <v>35</v>
      </c>
      <c r="B16" s="7">
        <f>'20.02.26'!H16</f>
        <v>-79</v>
      </c>
      <c r="C16" s="7"/>
      <c r="D16" s="25">
        <f t="shared" ref="D16:D24" si="4">B16+C16</f>
        <v>-79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9</v>
      </c>
      <c r="F16" s="20"/>
      <c r="G16" s="12"/>
      <c r="H16" s="8">
        <f t="shared" ref="H16:H20" si="5">D16-E16-F16-G16</f>
        <v>-88</v>
      </c>
      <c r="I16" s="7"/>
      <c r="J16" s="9" t="s">
        <v>137</v>
      </c>
      <c r="K16" s="10">
        <v>3.0</v>
      </c>
    </row>
    <row r="17">
      <c r="A17" s="6" t="s">
        <v>37</v>
      </c>
      <c r="B17" s="7">
        <f>'20.02.26'!H17</f>
        <v>-42</v>
      </c>
      <c r="C17" s="7"/>
      <c r="D17" s="19">
        <f t="shared" si="4"/>
        <v>-42</v>
      </c>
      <c r="E17" s="25">
        <f>IFERROR(VLOOKUP("AJIACO DE CUY(1/2 CUY) C/ARROZ",J:K,2,FALSE),"0")</f>
        <v>2</v>
      </c>
      <c r="F17" s="20"/>
      <c r="G17" s="12"/>
      <c r="H17" s="8">
        <f t="shared" si="5"/>
        <v>-44</v>
      </c>
      <c r="I17" s="7"/>
      <c r="J17" s="9" t="s">
        <v>111</v>
      </c>
      <c r="K17" s="10">
        <v>1.0</v>
      </c>
    </row>
    <row r="18">
      <c r="A18" s="6" t="s">
        <v>39</v>
      </c>
      <c r="B18" s="7">
        <f>'20.02.26'!H18</f>
        <v>-42</v>
      </c>
      <c r="C18" s="7"/>
      <c r="D18" s="19">
        <f t="shared" si="4"/>
        <v>-42</v>
      </c>
      <c r="E18" s="25">
        <f>IFERROR(VLOOKUP("ALBONDIGA CON ARROZ",J:K,2,FALSE),"0")</f>
        <v>2</v>
      </c>
      <c r="F18" s="20"/>
      <c r="G18" s="12"/>
      <c r="H18" s="8">
        <f t="shared" si="5"/>
        <v>-44</v>
      </c>
      <c r="I18" s="7"/>
      <c r="J18" s="9" t="s">
        <v>30</v>
      </c>
      <c r="K18" s="10">
        <v>3.0</v>
      </c>
    </row>
    <row r="19">
      <c r="A19" s="6" t="s">
        <v>41</v>
      </c>
      <c r="B19" s="7">
        <f>'20.02.26'!H19</f>
        <v>-82</v>
      </c>
      <c r="C19" s="7"/>
      <c r="D19" s="19">
        <f t="shared" si="4"/>
        <v>-82</v>
      </c>
      <c r="E19" s="25">
        <f>IFERROR(VLOOKUP("ARROZ C/PATO DESHUESADO", J:K, 2, FALSE)*2, 0)+IFERROR(VLOOKUP("ARROZ C/PATO",J:K,2,FALSE),"0")</f>
        <v>12</v>
      </c>
      <c r="F19" s="20"/>
      <c r="G19" s="24"/>
      <c r="H19" s="8">
        <f t="shared" si="5"/>
        <v>-94</v>
      </c>
      <c r="I19" s="11"/>
      <c r="J19" s="9" t="s">
        <v>32</v>
      </c>
      <c r="K19" s="10">
        <v>7.0</v>
      </c>
    </row>
    <row r="20">
      <c r="A20" s="6" t="s">
        <v>43</v>
      </c>
      <c r="B20" s="7">
        <f>'20.02.26'!H20</f>
        <v>-333</v>
      </c>
      <c r="C20" s="7"/>
      <c r="D20" s="19">
        <f t="shared" si="4"/>
        <v>-333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49</v>
      </c>
      <c r="F20" s="20"/>
      <c r="G20" s="24"/>
      <c r="H20" s="8">
        <f t="shared" si="5"/>
        <v>-382</v>
      </c>
      <c r="I20" s="11"/>
      <c r="J20" s="9" t="s">
        <v>142</v>
      </c>
      <c r="K20" s="10">
        <v>2.0</v>
      </c>
    </row>
    <row r="21">
      <c r="A21" s="6" t="s">
        <v>26</v>
      </c>
      <c r="B21" s="7" t="str">
        <f>'20.02.26'!H21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125</v>
      </c>
      <c r="K21" s="10">
        <v>1.0</v>
      </c>
    </row>
    <row r="22">
      <c r="A22" s="6" t="s">
        <v>46</v>
      </c>
      <c r="B22" s="7">
        <f>'20.02.26'!H22</f>
        <v>-226</v>
      </c>
      <c r="C22" s="7"/>
      <c r="D22" s="19">
        <f t="shared" si="4"/>
        <v>-226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21</v>
      </c>
      <c r="F22" s="20"/>
      <c r="G22" s="12"/>
      <c r="H22" s="8">
        <f t="shared" ref="H22:H24" si="6">D22-E22-F22-G22</f>
        <v>-247</v>
      </c>
      <c r="I22" s="7"/>
      <c r="J22" s="9" t="s">
        <v>89</v>
      </c>
      <c r="K22" s="10">
        <v>1.0</v>
      </c>
    </row>
    <row r="23">
      <c r="A23" s="6" t="s">
        <v>49</v>
      </c>
      <c r="B23" s="7">
        <f>'20.02.26'!H23</f>
        <v>-24</v>
      </c>
      <c r="C23" s="7"/>
      <c r="D23" s="19">
        <f t="shared" si="4"/>
        <v>-24</v>
      </c>
      <c r="E23" s="25">
        <f>IFERROR(VLOOKUP("PEPIAN DE PAVO",J:K,2,FALSE),"0")+IFERROR(VLOOKUP("PRESA DE PAVA",J:K,2,FALSE),0)+IFERROR(VLOOKUP("SANDWICH DE PAVO",J:K,2,FALSE),0)</f>
        <v>3</v>
      </c>
      <c r="F23" s="20"/>
      <c r="G23" s="12"/>
      <c r="H23" s="8">
        <f t="shared" si="6"/>
        <v>-27</v>
      </c>
      <c r="I23" s="7"/>
      <c r="J23" s="9" t="s">
        <v>90</v>
      </c>
      <c r="K23" s="10">
        <v>1.0</v>
      </c>
    </row>
    <row r="24">
      <c r="A24" s="6" t="s">
        <v>51</v>
      </c>
      <c r="B24" s="7">
        <f>'20.02.26'!H24</f>
        <v>-44</v>
      </c>
      <c r="C24" s="7"/>
      <c r="D24" s="19">
        <f t="shared" si="4"/>
        <v>-44</v>
      </c>
      <c r="E24" s="25">
        <f>IFERROR(VLOOKUP("CORVINA GUISADA C/E CHOCLO",J:K,2,FALSE),"0")</f>
        <v>5</v>
      </c>
      <c r="F24" s="20"/>
      <c r="G24" s="12"/>
      <c r="H24" s="8">
        <f t="shared" si="6"/>
        <v>-49</v>
      </c>
      <c r="I24" s="7"/>
      <c r="J24" s="9" t="s">
        <v>537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34</v>
      </c>
      <c r="K25" s="10">
        <v>5.0</v>
      </c>
    </row>
    <row r="26">
      <c r="A26" s="6" t="s">
        <v>55</v>
      </c>
      <c r="B26" s="7">
        <f>'20.02.26'!H26</f>
        <v>-133.5</v>
      </c>
      <c r="C26" s="7"/>
      <c r="D26" s="19">
        <f t="shared" ref="D26:D30" si="7">B26+C26</f>
        <v>-133.5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7.5</v>
      </c>
      <c r="F26" s="12"/>
      <c r="G26" s="12"/>
      <c r="H26" s="8">
        <f t="shared" ref="H26:H42" si="8">D26-E26-F26-G26</f>
        <v>-141</v>
      </c>
      <c r="I26" s="7"/>
      <c r="J26" s="9" t="s">
        <v>91</v>
      </c>
      <c r="K26" s="10">
        <v>3.0</v>
      </c>
    </row>
    <row r="27">
      <c r="A27" s="6" t="s">
        <v>57</v>
      </c>
      <c r="B27" s="7">
        <f>'20.02.26'!H27</f>
        <v>-85</v>
      </c>
      <c r="C27" s="7"/>
      <c r="D27" s="19">
        <f t="shared" si="7"/>
        <v>-85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12"/>
      <c r="G27" s="24"/>
      <c r="H27" s="18">
        <f t="shared" si="8"/>
        <v>-92</v>
      </c>
      <c r="I27" s="12"/>
      <c r="J27" s="9" t="s">
        <v>92</v>
      </c>
      <c r="K27" s="10">
        <v>1.0</v>
      </c>
    </row>
    <row r="28">
      <c r="A28" s="6" t="s">
        <v>58</v>
      </c>
      <c r="B28" s="7">
        <f>'20.02.26'!H28</f>
        <v>-53</v>
      </c>
      <c r="C28" s="7"/>
      <c r="D28" s="19">
        <f t="shared" si="7"/>
        <v>-53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8</v>
      </c>
      <c r="F28" s="12"/>
      <c r="G28" s="24"/>
      <c r="H28" s="18">
        <f t="shared" si="8"/>
        <v>-61</v>
      </c>
      <c r="I28" s="24"/>
      <c r="J28" s="9" t="s">
        <v>190</v>
      </c>
      <c r="K28" s="10">
        <v>1.0</v>
      </c>
    </row>
    <row r="29">
      <c r="A29" s="6" t="s">
        <v>60</v>
      </c>
      <c r="B29" s="7">
        <f>'20.02.26'!H29</f>
        <v>-87</v>
      </c>
      <c r="C29" s="7"/>
      <c r="D29" s="19">
        <f t="shared" si="7"/>
        <v>-87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-90</v>
      </c>
      <c r="I29" s="7"/>
      <c r="J29" s="9" t="s">
        <v>36</v>
      </c>
      <c r="K29" s="10">
        <v>2.0</v>
      </c>
    </row>
    <row r="30">
      <c r="A30" s="6" t="s">
        <v>62</v>
      </c>
      <c r="B30" s="7">
        <f>'20.02.26'!H30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107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126</v>
      </c>
      <c r="K31" s="10">
        <v>2.0</v>
      </c>
    </row>
    <row r="32">
      <c r="A32" s="6" t="s">
        <v>66</v>
      </c>
      <c r="B32" s="7">
        <f>'20.02.26'!H32</f>
        <v>-176</v>
      </c>
      <c r="C32" s="7"/>
      <c r="D32" s="19">
        <f t="shared" ref="D32:D42" si="9">B32+C32</f>
        <v>-176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23</v>
      </c>
      <c r="F32" s="12"/>
      <c r="G32" s="12"/>
      <c r="H32" s="8">
        <f t="shared" si="8"/>
        <v>-199</v>
      </c>
      <c r="I32" s="7"/>
      <c r="J32" s="9" t="s">
        <v>231</v>
      </c>
      <c r="K32" s="10">
        <v>1.0</v>
      </c>
    </row>
    <row r="33">
      <c r="A33" s="6" t="s">
        <v>68</v>
      </c>
      <c r="B33" s="7">
        <f>'20.02.26'!H33</f>
        <v>-27</v>
      </c>
      <c r="C33" s="7"/>
      <c r="D33" s="19">
        <f t="shared" si="9"/>
        <v>-27</v>
      </c>
      <c r="E33" s="25">
        <f>IFERROR(VLOOKUP("CORVINA SUDADA",J:K,2,FALSE),0)+IFERROR(VLOOKUP("CHUPE DE CORVINA",J:K,2,FALSE),0)</f>
        <v>4</v>
      </c>
      <c r="F33" s="12"/>
      <c r="G33" s="12"/>
      <c r="H33" s="8">
        <f t="shared" si="8"/>
        <v>-31</v>
      </c>
      <c r="I33" s="7"/>
      <c r="J33" s="9" t="s">
        <v>130</v>
      </c>
      <c r="K33" s="10">
        <v>1.0</v>
      </c>
    </row>
    <row r="34">
      <c r="A34" s="46" t="s">
        <v>483</v>
      </c>
      <c r="B34" s="7">
        <f>'20.02.26'!H34</f>
        <v>-4</v>
      </c>
      <c r="C34" s="7"/>
      <c r="D34" s="19">
        <f t="shared" si="9"/>
        <v>-4</v>
      </c>
      <c r="E34" s="25">
        <f>IFERROR(VLOOKUP("PULPO AL OLIVO 200G",J:K,2,FALSE),0)+IFERROR(VLOOKUP("CEVICHE DE PULPO",J:K,2,FALSE),0)</f>
        <v>2</v>
      </c>
      <c r="F34" s="12"/>
      <c r="G34" s="12"/>
      <c r="H34" s="8">
        <f t="shared" si="8"/>
        <v>-6</v>
      </c>
      <c r="I34" s="7"/>
      <c r="J34" s="9" t="s">
        <v>177</v>
      </c>
      <c r="K34" s="10">
        <v>1.0</v>
      </c>
    </row>
    <row r="35">
      <c r="A35" s="46" t="s">
        <v>484</v>
      </c>
      <c r="B35" s="7">
        <f>'20.02.26'!H35</f>
        <v>-9</v>
      </c>
      <c r="C35" s="7"/>
      <c r="D35" s="19">
        <f t="shared" si="9"/>
        <v>-9</v>
      </c>
      <c r="E35" s="25">
        <f>IFERROR(VLOOKUP("PULPO ANTICUCHERO 250G",J:K,2,FALSE),0)</f>
        <v>0</v>
      </c>
      <c r="F35" s="12"/>
      <c r="G35" s="12"/>
      <c r="H35" s="8">
        <f t="shared" si="8"/>
        <v>-9</v>
      </c>
      <c r="I35" s="7"/>
      <c r="J35" s="9" t="s">
        <v>40</v>
      </c>
      <c r="K35" s="10">
        <v>3.0</v>
      </c>
    </row>
    <row r="36">
      <c r="A36" s="46" t="s">
        <v>485</v>
      </c>
      <c r="B36" s="7">
        <f>'20.02.26'!H36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170</v>
      </c>
      <c r="K36" s="10">
        <v>3.0</v>
      </c>
    </row>
    <row r="37">
      <c r="A37" s="6" t="s">
        <v>72</v>
      </c>
      <c r="B37" s="7">
        <f>'20.02.26'!H37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42</v>
      </c>
      <c r="K37" s="10">
        <v>1.0</v>
      </c>
    </row>
    <row r="38">
      <c r="A38" s="46" t="s">
        <v>486</v>
      </c>
      <c r="B38" s="7">
        <f>'20.02.26'!H38</f>
        <v>-56</v>
      </c>
      <c r="C38" s="7"/>
      <c r="D38" s="19">
        <f t="shared" si="9"/>
        <v>-56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17</v>
      </c>
      <c r="F38" s="36"/>
      <c r="G38" s="12"/>
      <c r="H38" s="8">
        <f t="shared" si="8"/>
        <v>-73</v>
      </c>
      <c r="I38" s="7"/>
      <c r="J38" s="9" t="s">
        <v>44</v>
      </c>
      <c r="K38" s="10">
        <v>8.0</v>
      </c>
    </row>
    <row r="39">
      <c r="A39" s="46" t="s">
        <v>487</v>
      </c>
      <c r="B39" s="7">
        <f>'20.02.26'!H39</f>
        <v>-8</v>
      </c>
      <c r="C39" s="7"/>
      <c r="D39" s="19">
        <f t="shared" si="9"/>
        <v>-8</v>
      </c>
      <c r="E39" s="25">
        <f>IFERROR(VLOOKUP("CEVICHE MIXTO DE MARISCOS",J:K,2,FALSE),0)</f>
        <v>0</v>
      </c>
      <c r="F39" s="20"/>
      <c r="G39" s="20"/>
      <c r="H39" s="8">
        <f t="shared" si="8"/>
        <v>-8</v>
      </c>
      <c r="I39" s="7"/>
      <c r="J39" s="9" t="s">
        <v>45</v>
      </c>
      <c r="K39" s="10">
        <v>1.0</v>
      </c>
    </row>
    <row r="40">
      <c r="A40" s="6" t="s">
        <v>76</v>
      </c>
      <c r="B40" s="7">
        <f>'20.02.26'!H40</f>
        <v>-68</v>
      </c>
      <c r="C40" s="7"/>
      <c r="D40" s="19">
        <f t="shared" si="9"/>
        <v>-68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40" s="20"/>
      <c r="G40" s="20"/>
      <c r="H40" s="8">
        <f t="shared" si="8"/>
        <v>-73</v>
      </c>
      <c r="I40" s="7"/>
      <c r="J40" s="9" t="s">
        <v>147</v>
      </c>
      <c r="K40" s="10">
        <v>4.0</v>
      </c>
    </row>
    <row r="41">
      <c r="A41" s="46" t="s">
        <v>488</v>
      </c>
      <c r="B41" s="7">
        <f>'20.02.26'!H41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50</v>
      </c>
      <c r="K41" s="10">
        <v>2.0</v>
      </c>
    </row>
    <row r="42">
      <c r="A42" s="51" t="s">
        <v>489</v>
      </c>
      <c r="B42" s="7">
        <f>'20.02.26'!H42</f>
        <v>0</v>
      </c>
      <c r="C42" s="7"/>
      <c r="D42" s="19">
        <f t="shared" si="9"/>
        <v>0</v>
      </c>
      <c r="E42" s="25">
        <f>IFERROR(VLOOKUP("CAUSA DE LANGOSTINOS",J:K,2,FALSE),0)+IFERROR(VLOOKUP("TRÍO DE CAUSAS",J:K,2,FALSE),0)+IFERROR(VLOOKUP("TRES CAUSAS UNA PARRILLA",J:K,2,FALSE),0)</f>
        <v>3</v>
      </c>
      <c r="F42" s="20"/>
      <c r="G42" s="20"/>
      <c r="H42" s="8">
        <f t="shared" si="8"/>
        <v>-3</v>
      </c>
      <c r="I42" s="7"/>
      <c r="J42" s="9" t="s">
        <v>54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81</v>
      </c>
      <c r="K43" s="10">
        <v>6.0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179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133</v>
      </c>
      <c r="K45" s="10">
        <v>3.0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13</v>
      </c>
      <c r="K46" s="10">
        <v>3.0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157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59</v>
      </c>
      <c r="K48" s="10">
        <v>7.0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61</v>
      </c>
      <c r="K49" s="10">
        <v>7.0</v>
      </c>
    </row>
    <row r="50">
      <c r="J50" s="9" t="s">
        <v>63</v>
      </c>
      <c r="K50" s="10">
        <v>7.0</v>
      </c>
    </row>
    <row r="51">
      <c r="J51" s="9" t="s">
        <v>65</v>
      </c>
      <c r="K51" s="10">
        <v>3.0</v>
      </c>
    </row>
    <row r="52">
      <c r="J52" s="9" t="s">
        <v>67</v>
      </c>
      <c r="K52" s="10">
        <v>6.0</v>
      </c>
    </row>
    <row r="53">
      <c r="J53" s="9" t="s">
        <v>134</v>
      </c>
      <c r="K53" s="10">
        <v>2.0</v>
      </c>
    </row>
    <row r="54">
      <c r="J54" s="9" t="s">
        <v>158</v>
      </c>
      <c r="K54" s="10">
        <v>2.0</v>
      </c>
    </row>
    <row r="55">
      <c r="J55" s="9" t="s">
        <v>538</v>
      </c>
      <c r="K55" s="10">
        <v>1.0</v>
      </c>
    </row>
    <row r="56">
      <c r="J56" s="9" t="s">
        <v>73</v>
      </c>
      <c r="K56" s="10">
        <v>9.0</v>
      </c>
    </row>
    <row r="57">
      <c r="J57" s="9" t="s">
        <v>222</v>
      </c>
      <c r="K57" s="10">
        <v>1.0</v>
      </c>
    </row>
    <row r="58">
      <c r="J58" s="9" t="s">
        <v>277</v>
      </c>
      <c r="K58" s="10">
        <v>1.0</v>
      </c>
    </row>
    <row r="59">
      <c r="J59" s="9" t="s">
        <v>113</v>
      </c>
      <c r="K59" s="10">
        <v>1.0</v>
      </c>
    </row>
    <row r="60">
      <c r="J60" s="9" t="s">
        <v>79</v>
      </c>
      <c r="K60" s="10">
        <v>1.0</v>
      </c>
    </row>
    <row r="61">
      <c r="J61" s="9" t="s">
        <v>120</v>
      </c>
      <c r="K61" s="10">
        <v>1.0</v>
      </c>
    </row>
    <row r="62">
      <c r="J62" s="9" t="s">
        <v>12</v>
      </c>
      <c r="K62" s="10">
        <v>2.0</v>
      </c>
    </row>
    <row r="63">
      <c r="J63" s="9" t="s">
        <v>121</v>
      </c>
      <c r="K63" s="10">
        <v>1.0</v>
      </c>
    </row>
    <row r="64">
      <c r="J64" s="9" t="s">
        <v>112</v>
      </c>
      <c r="K64" s="10">
        <v>1.0</v>
      </c>
    </row>
    <row r="65">
      <c r="J65" s="9" t="s">
        <v>180</v>
      </c>
      <c r="K65" s="10">
        <v>1.0</v>
      </c>
    </row>
    <row r="66">
      <c r="J66" s="9" t="s">
        <v>113</v>
      </c>
      <c r="K66" s="10">
        <v>1.0</v>
      </c>
    </row>
    <row r="67">
      <c r="J67" s="9" t="s">
        <v>117</v>
      </c>
      <c r="K67" s="10">
        <v>1.0</v>
      </c>
    </row>
  </sheetData>
  <mergeCells count="1">
    <mergeCell ref="A1:I1"/>
  </mergeCells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9.0"/>
  </cols>
  <sheetData>
    <row r="1">
      <c r="A1" s="1" t="s">
        <v>539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46075.0</v>
      </c>
    </row>
    <row r="3">
      <c r="A3" s="6" t="s">
        <v>9</v>
      </c>
      <c r="B3" s="7">
        <f>'21.02.26'!H3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5.0</v>
      </c>
    </row>
    <row r="4">
      <c r="A4" s="6" t="s">
        <v>11</v>
      </c>
      <c r="B4" s="7">
        <f>'21.02.26'!H4</f>
        <v>-41</v>
      </c>
      <c r="C4" s="7"/>
      <c r="D4" s="8">
        <f t="shared" si="1"/>
        <v>-41</v>
      </c>
      <c r="E4" s="8">
        <f>IFERROR(VLOOKUP("HUMITA DOÑA FRESIA C/AJI DE GALLINA",J:K,2,FALSE),"0")</f>
        <v>4</v>
      </c>
      <c r="F4" s="12"/>
      <c r="G4" s="24"/>
      <c r="H4" s="8">
        <f t="shared" si="2"/>
        <v>-45</v>
      </c>
      <c r="I4" s="11"/>
      <c r="J4" s="9" t="s">
        <v>120</v>
      </c>
      <c r="K4" s="10">
        <v>1.0</v>
      </c>
    </row>
    <row r="5">
      <c r="A5" s="6" t="s">
        <v>13</v>
      </c>
      <c r="B5" s="7">
        <f>'21.02.26'!H5</f>
        <v>-29</v>
      </c>
      <c r="C5" s="7"/>
      <c r="D5" s="8">
        <f t="shared" si="1"/>
        <v>-29</v>
      </c>
      <c r="E5" s="8">
        <f>IFERROR(VLOOKUP(A$5,J:K,2,FALSE),0)+IFERROR(VLOOKUP("PIQUEO PERUANISIMO",J:K,2,FALSE),0)</f>
        <v>2</v>
      </c>
      <c r="F5" s="12"/>
      <c r="G5" s="24"/>
      <c r="H5" s="8">
        <f t="shared" si="2"/>
        <v>-31</v>
      </c>
      <c r="I5" s="11"/>
      <c r="J5" s="9" t="s">
        <v>10</v>
      </c>
      <c r="K5" s="10">
        <v>7.0</v>
      </c>
    </row>
    <row r="6">
      <c r="A6" s="6" t="s">
        <v>16</v>
      </c>
      <c r="B6" s="7">
        <f>'21.02.26'!H6</f>
        <v>-108</v>
      </c>
      <c r="C6" s="7"/>
      <c r="D6" s="8">
        <f t="shared" si="1"/>
        <v>-108</v>
      </c>
      <c r="E6" s="8">
        <f>IFERROR(VLOOKUP("SANGRECITA C/YUCA",J:K,2,FALSE),"0")</f>
        <v>21</v>
      </c>
      <c r="F6" s="12"/>
      <c r="G6" s="24"/>
      <c r="H6" s="8">
        <f t="shared" si="2"/>
        <v>-129</v>
      </c>
      <c r="I6" s="7"/>
      <c r="J6" s="9" t="s">
        <v>12</v>
      </c>
      <c r="K6" s="10">
        <v>6.0</v>
      </c>
    </row>
    <row r="7">
      <c r="A7" s="6" t="s">
        <v>10</v>
      </c>
      <c r="B7" s="7">
        <f>'21.02.26'!H7</f>
        <v>-77.5</v>
      </c>
      <c r="C7" s="7"/>
      <c r="D7" s="8">
        <f t="shared" si="1"/>
        <v>-77.5</v>
      </c>
      <c r="E7" s="8">
        <f>IFERROR(VLOOKUP("HUMITA DOÑA FRESIA C/AJI DE GALLINA", J:K,2, FALSE)/2, 0) + IFERROR(VLOOKUP("AJI DE GALLINA",J:K,2, FALSE), 0)</f>
        <v>9</v>
      </c>
      <c r="F7" s="12"/>
      <c r="G7" s="12"/>
      <c r="H7" s="8">
        <f t="shared" si="2"/>
        <v>-86.5</v>
      </c>
      <c r="I7" s="7"/>
      <c r="J7" s="9" t="s">
        <v>85</v>
      </c>
      <c r="K7" s="10">
        <v>5.0</v>
      </c>
    </row>
    <row r="8">
      <c r="A8" s="6" t="s">
        <v>19</v>
      </c>
      <c r="B8" s="7">
        <f>'21.02.26'!H8</f>
        <v>-10</v>
      </c>
      <c r="C8" s="7"/>
      <c r="D8" s="8">
        <f t="shared" si="1"/>
        <v>-10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-11</v>
      </c>
      <c r="I8" s="7"/>
      <c r="J8" s="9" t="s">
        <v>14</v>
      </c>
      <c r="K8" s="10">
        <v>4.0</v>
      </c>
    </row>
    <row r="9">
      <c r="A9" s="6" t="s">
        <v>21</v>
      </c>
      <c r="B9" s="7">
        <f>'21.02.26'!H9</f>
        <v>-66</v>
      </c>
      <c r="C9" s="7"/>
      <c r="D9" s="8">
        <f t="shared" si="1"/>
        <v>-66</v>
      </c>
      <c r="E9" s="8">
        <f>IFERROR(VLOOKUP("1/2 PATITA EN FIAMBRE",J:K,2, FALSE)/2, 0) + IFERROR(VLOOKUP("PATITA EN FIAMBRE",J:K, 2, FALSE), 0)</f>
        <v>11.5</v>
      </c>
      <c r="F9" s="12"/>
      <c r="G9" s="12"/>
      <c r="H9" s="18">
        <f t="shared" si="2"/>
        <v>-77.5</v>
      </c>
      <c r="I9" s="12"/>
      <c r="J9" s="9" t="s">
        <v>17</v>
      </c>
      <c r="K9" s="10">
        <v>2.0</v>
      </c>
    </row>
    <row r="10">
      <c r="A10" s="6" t="s">
        <v>23</v>
      </c>
      <c r="B10" s="7">
        <f>'21.02.26'!H10</f>
        <v>-23</v>
      </c>
      <c r="C10" s="7"/>
      <c r="D10" s="8">
        <f t="shared" si="1"/>
        <v>-23</v>
      </c>
      <c r="E10" s="8">
        <f>IFERROR(VLOOKUP("CECINAS DE LOMO C/YUCA",J:K,2,FALSE),"0")+IFERROR(VLOOKUP("PIQUEO DOÑA FRESIA",J:K,2,FALSE)/2,0)</f>
        <v>9</v>
      </c>
      <c r="F10" s="12"/>
      <c r="G10" s="12"/>
      <c r="H10" s="8">
        <f t="shared" si="2"/>
        <v>-32</v>
      </c>
      <c r="I10" s="7"/>
      <c r="J10" s="9" t="s">
        <v>18</v>
      </c>
      <c r="K10" s="10">
        <v>3.0</v>
      </c>
    </row>
    <row r="11">
      <c r="A11" s="6" t="s">
        <v>25</v>
      </c>
      <c r="B11" s="7">
        <f>'21.02.26'!H11</f>
        <v>-37</v>
      </c>
      <c r="C11" s="7"/>
      <c r="D11" s="8">
        <f t="shared" si="1"/>
        <v>-37</v>
      </c>
      <c r="E11" s="18">
        <f>IFERROR(VLOOKUP("CARNE DE CERDO ADOBADA",J:K,2,FALSE),0)</f>
        <v>5</v>
      </c>
      <c r="F11" s="12"/>
      <c r="G11" s="12"/>
      <c r="H11" s="8">
        <f t="shared" si="2"/>
        <v>-42</v>
      </c>
      <c r="I11" s="7"/>
      <c r="J11" s="9" t="s">
        <v>20</v>
      </c>
      <c r="K11" s="10">
        <v>14.0</v>
      </c>
    </row>
    <row r="12">
      <c r="A12" s="6" t="s">
        <v>27</v>
      </c>
      <c r="B12" s="7">
        <f>'21.02.26'!H12</f>
        <v>-16</v>
      </c>
      <c r="C12" s="7"/>
      <c r="D12" s="8">
        <f t="shared" si="1"/>
        <v>-16</v>
      </c>
      <c r="E12" s="8">
        <f>IFERROR(VLOOKUP("SANCOCHADO 450g.",J:K,2,FALSE),0)</f>
        <v>0</v>
      </c>
      <c r="F12" s="12"/>
      <c r="G12" s="12"/>
      <c r="H12" s="8">
        <f t="shared" si="2"/>
        <v>-16</v>
      </c>
      <c r="I12" s="7"/>
      <c r="J12" s="9" t="s">
        <v>24</v>
      </c>
      <c r="K12" s="10">
        <v>15.0</v>
      </c>
    </row>
    <row r="13">
      <c r="A13" s="6" t="s">
        <v>29</v>
      </c>
      <c r="B13" s="7">
        <f>'21.02.26'!H13</f>
        <v>-20</v>
      </c>
      <c r="C13" s="7"/>
      <c r="D13" s="19">
        <f t="shared" si="1"/>
        <v>-20</v>
      </c>
      <c r="E13" s="8">
        <f t="shared" ref="E13:E14" si="3">IFERROR(VLOOKUP(A13,J:K,2,FALSE),0)</f>
        <v>0</v>
      </c>
      <c r="F13" s="20"/>
      <c r="G13" s="12"/>
      <c r="H13" s="8">
        <f t="shared" si="2"/>
        <v>-20</v>
      </c>
      <c r="I13" s="7"/>
      <c r="J13" s="9" t="s">
        <v>26</v>
      </c>
      <c r="K13" s="10">
        <v>16.0</v>
      </c>
    </row>
    <row r="14">
      <c r="A14" s="6" t="s">
        <v>31</v>
      </c>
      <c r="B14" s="7" t="str">
        <f>'21.02.26'!H14</f>
        <v>#REF!</v>
      </c>
      <c r="C14" s="7"/>
      <c r="D14" s="19" t="str">
        <f t="shared" si="1"/>
        <v>#REF!</v>
      </c>
      <c r="E14" s="8">
        <f t="shared" si="3"/>
        <v>2</v>
      </c>
      <c r="F14" s="20"/>
      <c r="G14" s="12"/>
      <c r="H14" s="8" t="str">
        <f t="shared" si="2"/>
        <v>#REF!</v>
      </c>
      <c r="I14" s="7"/>
      <c r="J14" s="9" t="s">
        <v>448</v>
      </c>
      <c r="K14" s="10">
        <v>9.0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31</v>
      </c>
      <c r="K15" s="10">
        <v>2.0</v>
      </c>
    </row>
    <row r="16">
      <c r="A16" s="6" t="s">
        <v>35</v>
      </c>
      <c r="B16" s="7">
        <f>'21.02.26'!H16</f>
        <v>-88</v>
      </c>
      <c r="C16" s="7"/>
      <c r="D16" s="25">
        <f t="shared" ref="D16:D24" si="4">B16+C16</f>
        <v>-88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14</v>
      </c>
      <c r="F16" s="20"/>
      <c r="G16" s="12"/>
      <c r="H16" s="8">
        <f t="shared" ref="H16:H20" si="5">D16-E16-F16-G16</f>
        <v>-102</v>
      </c>
      <c r="I16" s="7"/>
      <c r="J16" s="9" t="s">
        <v>28</v>
      </c>
      <c r="K16" s="10">
        <v>5.0</v>
      </c>
    </row>
    <row r="17">
      <c r="A17" s="6" t="s">
        <v>37</v>
      </c>
      <c r="B17" s="7">
        <f>'21.02.26'!H17</f>
        <v>-44</v>
      </c>
      <c r="C17" s="7"/>
      <c r="D17" s="19">
        <f t="shared" si="4"/>
        <v>-44</v>
      </c>
      <c r="E17" s="25">
        <f>IFERROR(VLOOKUP("AJIACO DE CUY(1/2 CUY) C/ARROZ",J:K,2,FALSE),"0")</f>
        <v>6</v>
      </c>
      <c r="F17" s="20"/>
      <c r="G17" s="12"/>
      <c r="H17" s="8">
        <f t="shared" si="5"/>
        <v>-50</v>
      </c>
      <c r="I17" s="7"/>
      <c r="J17" s="9" t="s">
        <v>108</v>
      </c>
      <c r="K17" s="10">
        <v>1.0</v>
      </c>
    </row>
    <row r="18">
      <c r="A18" s="6" t="s">
        <v>39</v>
      </c>
      <c r="B18" s="7">
        <f>'21.02.26'!H18</f>
        <v>-44</v>
      </c>
      <c r="C18" s="7"/>
      <c r="D18" s="19">
        <f t="shared" si="4"/>
        <v>-44</v>
      </c>
      <c r="E18" s="25">
        <f>IFERROR(VLOOKUP("ALBONDIGA CON ARROZ",J:K,2,FALSE),"0")</f>
        <v>5</v>
      </c>
      <c r="F18" s="20"/>
      <c r="G18" s="12"/>
      <c r="H18" s="8">
        <f t="shared" si="5"/>
        <v>-49</v>
      </c>
      <c r="I18" s="7"/>
      <c r="J18" s="9" t="s">
        <v>111</v>
      </c>
      <c r="K18" s="10">
        <v>1.0</v>
      </c>
    </row>
    <row r="19">
      <c r="A19" s="6" t="s">
        <v>41</v>
      </c>
      <c r="B19" s="7">
        <f>'21.02.26'!H19</f>
        <v>-94</v>
      </c>
      <c r="C19" s="7"/>
      <c r="D19" s="19">
        <f t="shared" si="4"/>
        <v>-94</v>
      </c>
      <c r="E19" s="25">
        <f>IFERROR(VLOOKUP("ARROZ C/PATO DESHUESADO", J:K, 2, FALSE)*2, 0)+IFERROR(VLOOKUP("ARROZ C/PATO",J:K,2,FALSE),"0")</f>
        <v>8</v>
      </c>
      <c r="F19" s="20"/>
      <c r="G19" s="24"/>
      <c r="H19" s="8">
        <f t="shared" si="5"/>
        <v>-102</v>
      </c>
      <c r="I19" s="11"/>
      <c r="J19" s="9" t="s">
        <v>30</v>
      </c>
      <c r="K19" s="10">
        <v>4.0</v>
      </c>
    </row>
    <row r="20">
      <c r="A20" s="6" t="s">
        <v>43</v>
      </c>
      <c r="B20" s="7">
        <f>'21.02.26'!H20</f>
        <v>-382</v>
      </c>
      <c r="C20" s="7"/>
      <c r="D20" s="19">
        <f t="shared" si="4"/>
        <v>-382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47</v>
      </c>
      <c r="F20" s="20"/>
      <c r="G20" s="24"/>
      <c r="H20" s="8">
        <f t="shared" si="5"/>
        <v>-429</v>
      </c>
      <c r="I20" s="11"/>
      <c r="J20" s="9" t="s">
        <v>112</v>
      </c>
      <c r="K20" s="10">
        <v>9.0</v>
      </c>
    </row>
    <row r="21">
      <c r="A21" s="6" t="s">
        <v>26</v>
      </c>
      <c r="B21" s="7" t="str">
        <f>'21.02.26'!H21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32</v>
      </c>
      <c r="K21" s="10">
        <v>14.0</v>
      </c>
    </row>
    <row r="22">
      <c r="A22" s="6" t="s">
        <v>46</v>
      </c>
      <c r="B22" s="7">
        <f>'21.02.26'!H22</f>
        <v>-247</v>
      </c>
      <c r="C22" s="7"/>
      <c r="D22" s="19">
        <f t="shared" si="4"/>
        <v>-247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33</v>
      </c>
      <c r="F22" s="20"/>
      <c r="G22" s="12"/>
      <c r="H22" s="8">
        <f t="shared" ref="H22:H24" si="6">D22-E22-F22-G22</f>
        <v>-280</v>
      </c>
      <c r="I22" s="7"/>
      <c r="J22" s="9" t="s">
        <v>142</v>
      </c>
      <c r="K22" s="10">
        <v>6.0</v>
      </c>
    </row>
    <row r="23">
      <c r="A23" s="6" t="s">
        <v>49</v>
      </c>
      <c r="B23" s="7">
        <f>'21.02.26'!H23</f>
        <v>-27</v>
      </c>
      <c r="C23" s="7"/>
      <c r="D23" s="19">
        <f t="shared" si="4"/>
        <v>-27</v>
      </c>
      <c r="E23" s="25">
        <f>IFERROR(VLOOKUP("PEPIAN DE PAVO",J:K,2,FALSE),"0")+IFERROR(VLOOKUP("PRESA DE PAVA",J:K,2,FALSE),0)+IFERROR(VLOOKUP("SANDWICH DE PAVO",J:K,2,FALSE),0)</f>
        <v>6</v>
      </c>
      <c r="F23" s="20"/>
      <c r="G23" s="12"/>
      <c r="H23" s="8">
        <f t="shared" si="6"/>
        <v>-33</v>
      </c>
      <c r="I23" s="7"/>
      <c r="J23" s="9" t="s">
        <v>89</v>
      </c>
      <c r="K23" s="10">
        <v>2.0</v>
      </c>
    </row>
    <row r="24">
      <c r="A24" s="6" t="s">
        <v>51</v>
      </c>
      <c r="B24" s="7">
        <f>'21.02.26'!H24</f>
        <v>-49</v>
      </c>
      <c r="C24" s="7"/>
      <c r="D24" s="19">
        <f t="shared" si="4"/>
        <v>-49</v>
      </c>
      <c r="E24" s="25">
        <f>IFERROR(VLOOKUP("CORVINA GUISADA C/E CHOCLO",J:K,2,FALSE),"0")</f>
        <v>4</v>
      </c>
      <c r="F24" s="20"/>
      <c r="G24" s="12"/>
      <c r="H24" s="8">
        <f t="shared" si="6"/>
        <v>-53</v>
      </c>
      <c r="I24" s="7"/>
      <c r="J24" s="9" t="s">
        <v>144</v>
      </c>
      <c r="K24" s="10">
        <v>3.0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34</v>
      </c>
      <c r="K25" s="10">
        <v>4.0</v>
      </c>
    </row>
    <row r="26">
      <c r="A26" s="6" t="s">
        <v>55</v>
      </c>
      <c r="B26" s="7">
        <f>'21.02.26'!H26</f>
        <v>-141</v>
      </c>
      <c r="C26" s="7"/>
      <c r="D26" s="19">
        <f t="shared" ref="D26:D30" si="7">B26+C26</f>
        <v>-141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20.5</v>
      </c>
      <c r="F26" s="12"/>
      <c r="G26" s="12"/>
      <c r="H26" s="8">
        <f t="shared" ref="H26:H42" si="8">D26-E26-F26-G26</f>
        <v>-161.5</v>
      </c>
      <c r="I26" s="7"/>
      <c r="J26" s="9" t="s">
        <v>92</v>
      </c>
      <c r="K26" s="10">
        <v>3.0</v>
      </c>
    </row>
    <row r="27">
      <c r="A27" s="6" t="s">
        <v>57</v>
      </c>
      <c r="B27" s="7">
        <f>'21.02.26'!H27</f>
        <v>-92</v>
      </c>
      <c r="C27" s="7"/>
      <c r="D27" s="19">
        <f t="shared" si="7"/>
        <v>-92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16</v>
      </c>
      <c r="F27" s="12"/>
      <c r="G27" s="24"/>
      <c r="H27" s="18">
        <f t="shared" si="8"/>
        <v>-108</v>
      </c>
      <c r="I27" s="12"/>
      <c r="J27" s="9" t="s">
        <v>36</v>
      </c>
      <c r="K27" s="10">
        <v>1.0</v>
      </c>
    </row>
    <row r="28">
      <c r="A28" s="6" t="s">
        <v>58</v>
      </c>
      <c r="B28" s="7">
        <f>'21.02.26'!H28</f>
        <v>-61</v>
      </c>
      <c r="C28" s="7"/>
      <c r="D28" s="19">
        <f t="shared" si="7"/>
        <v>-61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17</v>
      </c>
      <c r="F28" s="12"/>
      <c r="G28" s="24"/>
      <c r="H28" s="18">
        <f t="shared" si="8"/>
        <v>-78</v>
      </c>
      <c r="I28" s="24"/>
      <c r="J28" s="9" t="s">
        <v>176</v>
      </c>
      <c r="K28" s="10">
        <v>1.0</v>
      </c>
    </row>
    <row r="29">
      <c r="A29" s="6" t="s">
        <v>60</v>
      </c>
      <c r="B29" s="7">
        <f>'21.02.26'!H29</f>
        <v>-90</v>
      </c>
      <c r="C29" s="7"/>
      <c r="D29" s="19">
        <f t="shared" si="7"/>
        <v>-90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10</v>
      </c>
      <c r="F29" s="12"/>
      <c r="G29" s="12"/>
      <c r="H29" s="8">
        <f t="shared" si="8"/>
        <v>-100</v>
      </c>
      <c r="I29" s="7"/>
      <c r="J29" s="9" t="s">
        <v>113</v>
      </c>
      <c r="K29" s="10">
        <v>2.0</v>
      </c>
    </row>
    <row r="30">
      <c r="A30" s="6" t="s">
        <v>62</v>
      </c>
      <c r="B30" s="7">
        <f>'21.02.26'!H30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3</v>
      </c>
      <c r="F30" s="12"/>
      <c r="G30" s="12"/>
      <c r="H30" s="8">
        <f t="shared" si="8"/>
        <v>-3</v>
      </c>
      <c r="I30" s="7"/>
      <c r="J30" s="9" t="s">
        <v>126</v>
      </c>
      <c r="K30" s="10">
        <v>2.0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231</v>
      </c>
      <c r="K31" s="10">
        <v>3.0</v>
      </c>
    </row>
    <row r="32">
      <c r="A32" s="6" t="s">
        <v>66</v>
      </c>
      <c r="B32" s="7">
        <f>'21.02.26'!H32</f>
        <v>-199</v>
      </c>
      <c r="C32" s="7"/>
      <c r="D32" s="19">
        <f t="shared" ref="D32:D42" si="9">B32+C32</f>
        <v>-199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33</v>
      </c>
      <c r="F32" s="12"/>
      <c r="G32" s="12"/>
      <c r="H32" s="8">
        <f t="shared" si="8"/>
        <v>-232</v>
      </c>
      <c r="I32" s="7"/>
      <c r="J32" s="9" t="s">
        <v>130</v>
      </c>
      <c r="K32" s="10">
        <v>1.0</v>
      </c>
    </row>
    <row r="33">
      <c r="A33" s="6" t="s">
        <v>68</v>
      </c>
      <c r="B33" s="7">
        <f>'21.02.26'!H33</f>
        <v>-31</v>
      </c>
      <c r="C33" s="7"/>
      <c r="D33" s="19">
        <f t="shared" si="9"/>
        <v>-31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-33</v>
      </c>
      <c r="I33" s="7"/>
      <c r="J33" s="9" t="s">
        <v>219</v>
      </c>
      <c r="K33" s="10">
        <v>1.0</v>
      </c>
    </row>
    <row r="34">
      <c r="A34" s="46" t="s">
        <v>483</v>
      </c>
      <c r="B34" s="7">
        <f>'21.02.26'!H34</f>
        <v>-6</v>
      </c>
      <c r="C34" s="7"/>
      <c r="D34" s="19">
        <f t="shared" si="9"/>
        <v>-6</v>
      </c>
      <c r="E34" s="25">
        <f>IFERROR(VLOOKUP("PULPO AL OLIVO 200G",J:K,2,FALSE),0)+IFERROR(VLOOKUP("CEVICHE DE PULPO",J:K,2,FALSE),0)</f>
        <v>1</v>
      </c>
      <c r="F34" s="12"/>
      <c r="G34" s="12"/>
      <c r="H34" s="8">
        <f t="shared" si="8"/>
        <v>-7</v>
      </c>
      <c r="I34" s="7"/>
      <c r="J34" s="9" t="s">
        <v>191</v>
      </c>
      <c r="K34" s="10">
        <v>1.0</v>
      </c>
    </row>
    <row r="35">
      <c r="A35" s="46" t="s">
        <v>484</v>
      </c>
      <c r="B35" s="7">
        <f>'21.02.26'!H35</f>
        <v>-9</v>
      </c>
      <c r="C35" s="7"/>
      <c r="D35" s="19">
        <f t="shared" si="9"/>
        <v>-9</v>
      </c>
      <c r="E35" s="25">
        <f>IFERROR(VLOOKUP("PULPO ANTICUCHERO 250G",J:K,2,FALSE),0)</f>
        <v>3</v>
      </c>
      <c r="F35" s="12"/>
      <c r="G35" s="12"/>
      <c r="H35" s="8">
        <f t="shared" si="8"/>
        <v>-12</v>
      </c>
      <c r="I35" s="7"/>
      <c r="J35" s="9" t="s">
        <v>132</v>
      </c>
      <c r="K35" s="10">
        <v>1.0</v>
      </c>
    </row>
    <row r="36">
      <c r="A36" s="46" t="s">
        <v>485</v>
      </c>
      <c r="B36" s="7">
        <f>'21.02.26'!H36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169</v>
      </c>
      <c r="K36" s="10">
        <v>2.0</v>
      </c>
    </row>
    <row r="37">
      <c r="A37" s="6" t="s">
        <v>72</v>
      </c>
      <c r="B37" s="7">
        <f>'21.02.26'!H37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192</v>
      </c>
      <c r="K37" s="10">
        <v>1.0</v>
      </c>
    </row>
    <row r="38">
      <c r="A38" s="46" t="s">
        <v>486</v>
      </c>
      <c r="B38" s="7">
        <f>'21.02.26'!H38</f>
        <v>-73</v>
      </c>
      <c r="C38" s="7"/>
      <c r="D38" s="19">
        <f t="shared" si="9"/>
        <v>-73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8" s="36"/>
      <c r="G38" s="12"/>
      <c r="H38" s="8">
        <f t="shared" si="8"/>
        <v>-81</v>
      </c>
      <c r="I38" s="7"/>
      <c r="J38" s="9" t="s">
        <v>38</v>
      </c>
      <c r="K38" s="10">
        <v>3.0</v>
      </c>
    </row>
    <row r="39">
      <c r="A39" s="46" t="s">
        <v>487</v>
      </c>
      <c r="B39" s="7">
        <f>'21.02.26'!H39</f>
        <v>-8</v>
      </c>
      <c r="C39" s="7"/>
      <c r="D39" s="19">
        <f t="shared" si="9"/>
        <v>-8</v>
      </c>
      <c r="E39" s="25">
        <f>IFERROR(VLOOKUP("CEVICHE MIXTO DE MARISCOS",J:K,2,FALSE),0)</f>
        <v>1</v>
      </c>
      <c r="F39" s="20"/>
      <c r="G39" s="20"/>
      <c r="H39" s="8">
        <f t="shared" si="8"/>
        <v>-9</v>
      </c>
      <c r="I39" s="7"/>
      <c r="J39" s="9" t="s">
        <v>40</v>
      </c>
      <c r="K39" s="10">
        <v>13.0</v>
      </c>
    </row>
    <row r="40">
      <c r="A40" s="6" t="s">
        <v>76</v>
      </c>
      <c r="B40" s="7">
        <f>'21.02.26'!H40</f>
        <v>-73</v>
      </c>
      <c r="C40" s="7"/>
      <c r="D40" s="19">
        <f t="shared" si="9"/>
        <v>-73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9.5</v>
      </c>
      <c r="F40" s="20"/>
      <c r="G40" s="20"/>
      <c r="H40" s="8">
        <f t="shared" si="8"/>
        <v>-82.5</v>
      </c>
      <c r="I40" s="7"/>
      <c r="J40" s="9" t="s">
        <v>179</v>
      </c>
      <c r="K40" s="10">
        <v>4.0</v>
      </c>
    </row>
    <row r="41">
      <c r="A41" s="46" t="s">
        <v>488</v>
      </c>
      <c r="B41" s="7">
        <f>'21.02.26'!H41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170</v>
      </c>
      <c r="K41" s="10">
        <v>1.0</v>
      </c>
    </row>
    <row r="42">
      <c r="A42" s="51" t="s">
        <v>489</v>
      </c>
      <c r="B42" s="7">
        <f>'21.02.26'!H42</f>
        <v>-3</v>
      </c>
      <c r="C42" s="7"/>
      <c r="D42" s="19">
        <f t="shared" si="9"/>
        <v>-3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-3</v>
      </c>
      <c r="I42" s="7"/>
      <c r="J42" s="9" t="s">
        <v>80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44</v>
      </c>
      <c r="K43" s="10">
        <v>12.0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45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100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540</v>
      </c>
      <c r="K46" s="10">
        <v>2.0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101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86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48</v>
      </c>
      <c r="K49" s="10">
        <v>2.0</v>
      </c>
    </row>
    <row r="50">
      <c r="J50" s="9" t="s">
        <v>52</v>
      </c>
      <c r="K50" s="10">
        <v>4.0</v>
      </c>
    </row>
    <row r="51">
      <c r="J51" s="9" t="s">
        <v>50</v>
      </c>
      <c r="K51" s="10">
        <v>1.0</v>
      </c>
    </row>
    <row r="52">
      <c r="J52" s="9" t="s">
        <v>54</v>
      </c>
      <c r="K52" s="10">
        <v>15.0</v>
      </c>
    </row>
    <row r="53">
      <c r="J53" s="9" t="s">
        <v>81</v>
      </c>
      <c r="K53" s="10">
        <v>10.0</v>
      </c>
    </row>
    <row r="54">
      <c r="J54" s="9" t="s">
        <v>42</v>
      </c>
      <c r="K54" s="10">
        <v>1.0</v>
      </c>
    </row>
    <row r="55">
      <c r="J55" s="9" t="s">
        <v>91</v>
      </c>
      <c r="K55" s="10">
        <v>2.0</v>
      </c>
    </row>
    <row r="56">
      <c r="J56" s="9" t="s">
        <v>222</v>
      </c>
      <c r="K56" s="10">
        <v>2.0</v>
      </c>
    </row>
    <row r="57">
      <c r="J57" s="9" t="s">
        <v>133</v>
      </c>
      <c r="K57" s="10">
        <v>14.0</v>
      </c>
    </row>
    <row r="58">
      <c r="J58" s="9" t="s">
        <v>13</v>
      </c>
      <c r="K58" s="10">
        <v>2.0</v>
      </c>
    </row>
    <row r="59">
      <c r="J59" s="9" t="s">
        <v>59</v>
      </c>
      <c r="K59" s="10">
        <v>11.0</v>
      </c>
    </row>
    <row r="60">
      <c r="J60" s="9" t="s">
        <v>61</v>
      </c>
      <c r="K60" s="10">
        <v>11.0</v>
      </c>
    </row>
    <row r="61">
      <c r="J61" s="9" t="s">
        <v>63</v>
      </c>
      <c r="K61" s="10">
        <v>11.0</v>
      </c>
    </row>
    <row r="62">
      <c r="J62" s="9" t="s">
        <v>65</v>
      </c>
      <c r="K62" s="10">
        <v>6.0</v>
      </c>
    </row>
    <row r="63">
      <c r="J63" s="9" t="s">
        <v>67</v>
      </c>
      <c r="K63" s="10">
        <v>10.0</v>
      </c>
    </row>
    <row r="64">
      <c r="J64" s="9" t="s">
        <v>134</v>
      </c>
      <c r="K64" s="10">
        <v>1.0</v>
      </c>
    </row>
    <row r="65">
      <c r="J65" s="9" t="s">
        <v>135</v>
      </c>
      <c r="K65" s="10">
        <v>7.0</v>
      </c>
    </row>
    <row r="66">
      <c r="J66" s="9" t="s">
        <v>158</v>
      </c>
      <c r="K66" s="10">
        <v>1.0</v>
      </c>
    </row>
    <row r="67">
      <c r="J67" s="9" t="s">
        <v>71</v>
      </c>
      <c r="K67" s="10">
        <v>3.0</v>
      </c>
    </row>
    <row r="68">
      <c r="J68" s="9" t="s">
        <v>522</v>
      </c>
      <c r="K68" s="10">
        <v>1.0</v>
      </c>
    </row>
    <row r="69">
      <c r="J69" s="9" t="s">
        <v>315</v>
      </c>
      <c r="K69" s="10">
        <v>1.0</v>
      </c>
    </row>
    <row r="70">
      <c r="J70" s="9" t="s">
        <v>305</v>
      </c>
      <c r="K70" s="10">
        <v>1.0</v>
      </c>
    </row>
    <row r="71">
      <c r="J71" s="9" t="s">
        <v>73</v>
      </c>
      <c r="K71" s="10">
        <v>21.0</v>
      </c>
    </row>
    <row r="72">
      <c r="J72" s="9" t="s">
        <v>159</v>
      </c>
      <c r="K72" s="10">
        <v>1.0</v>
      </c>
    </row>
    <row r="73">
      <c r="J73" s="9" t="s">
        <v>428</v>
      </c>
      <c r="K73" s="10">
        <v>1.0</v>
      </c>
    </row>
    <row r="74">
      <c r="J74" s="9" t="s">
        <v>79</v>
      </c>
      <c r="K74" s="10">
        <v>1.0</v>
      </c>
    </row>
    <row r="75">
      <c r="J75" s="9" t="s">
        <v>91</v>
      </c>
      <c r="K75" s="10">
        <v>1.0</v>
      </c>
    </row>
    <row r="76">
      <c r="J76" s="9" t="s">
        <v>22</v>
      </c>
      <c r="K76" s="10">
        <v>1.0</v>
      </c>
    </row>
    <row r="77">
      <c r="J77" s="9" t="s">
        <v>187</v>
      </c>
      <c r="K77" s="10">
        <v>1.0</v>
      </c>
    </row>
    <row r="78">
      <c r="J78" s="9" t="s">
        <v>219</v>
      </c>
      <c r="K78" s="10">
        <v>1.0</v>
      </c>
    </row>
    <row r="79">
      <c r="J79" s="9" t="s">
        <v>45</v>
      </c>
      <c r="K79" s="10">
        <v>2.0</v>
      </c>
    </row>
    <row r="80">
      <c r="J80" s="9" t="s">
        <v>56</v>
      </c>
      <c r="K80" s="10">
        <v>1.0</v>
      </c>
    </row>
    <row r="81">
      <c r="J81" s="9" t="s">
        <v>102</v>
      </c>
      <c r="K81" s="10">
        <v>1.0</v>
      </c>
    </row>
  </sheetData>
  <mergeCells count="1">
    <mergeCell ref="A1:I1"/>
  </mergeCells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0.25"/>
  </cols>
  <sheetData>
    <row r="1">
      <c r="A1" s="1" t="s">
        <v>541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46076.0</v>
      </c>
    </row>
    <row r="3">
      <c r="A3" s="6" t="s">
        <v>9</v>
      </c>
      <c r="B3" s="7">
        <f>'22.02.26'!H3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'22.02.26'!H4</f>
        <v>-45</v>
      </c>
      <c r="C4" s="7"/>
      <c r="D4" s="8">
        <f t="shared" si="1"/>
        <v>-45</v>
      </c>
      <c r="E4" s="8">
        <f>IFERROR(VLOOKUP("HUMITA DOÑA FRESIA C/AJI DE GALLINA",J:K,2,FALSE),"0")</f>
        <v>5</v>
      </c>
      <c r="F4" s="12"/>
      <c r="G4" s="24"/>
      <c r="H4" s="8">
        <f t="shared" si="2"/>
        <v>-50</v>
      </c>
      <c r="I4" s="11"/>
      <c r="J4" s="9" t="s">
        <v>10</v>
      </c>
      <c r="K4" s="10">
        <v>2.0</v>
      </c>
    </row>
    <row r="5">
      <c r="A5" s="6" t="s">
        <v>13</v>
      </c>
      <c r="B5" s="7">
        <f>'22.02.26'!H5</f>
        <v>-31</v>
      </c>
      <c r="C5" s="7"/>
      <c r="D5" s="8">
        <f t="shared" si="1"/>
        <v>-31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-31</v>
      </c>
      <c r="I5" s="11"/>
      <c r="J5" s="9" t="s">
        <v>12</v>
      </c>
      <c r="K5" s="10">
        <v>4.0</v>
      </c>
    </row>
    <row r="6">
      <c r="A6" s="6" t="s">
        <v>16</v>
      </c>
      <c r="B6" s="7">
        <f>'22.02.26'!H6</f>
        <v>-129</v>
      </c>
      <c r="C6" s="7"/>
      <c r="D6" s="8">
        <f t="shared" si="1"/>
        <v>-129</v>
      </c>
      <c r="E6" s="8">
        <f>IFERROR(VLOOKUP("SANGRECITA C/YUCA",J:K,2,FALSE),"0")</f>
        <v>9</v>
      </c>
      <c r="F6" s="12"/>
      <c r="G6" s="24"/>
      <c r="H6" s="8">
        <f t="shared" si="2"/>
        <v>-138</v>
      </c>
      <c r="I6" s="7"/>
      <c r="J6" s="9" t="s">
        <v>14</v>
      </c>
      <c r="K6" s="10">
        <v>3.0</v>
      </c>
    </row>
    <row r="7">
      <c r="A7" s="6" t="s">
        <v>10</v>
      </c>
      <c r="B7" s="7">
        <f>'22.02.26'!H7</f>
        <v>-86.5</v>
      </c>
      <c r="C7" s="7"/>
      <c r="D7" s="8">
        <f t="shared" si="1"/>
        <v>-86.5</v>
      </c>
      <c r="E7" s="8">
        <f>IFERROR(VLOOKUP("HUMITA DOÑA FRESIA C/AJI DE GALLINA", J:K,2, FALSE)/2, 0) + IFERROR(VLOOKUP("AJI DE GALLINA",J:K,2, FALSE), 0)</f>
        <v>4.5</v>
      </c>
      <c r="F7" s="12"/>
      <c r="G7" s="12"/>
      <c r="H7" s="8">
        <f t="shared" si="2"/>
        <v>-91</v>
      </c>
      <c r="I7" s="7"/>
      <c r="J7" s="9" t="s">
        <v>17</v>
      </c>
      <c r="K7" s="10">
        <v>3.0</v>
      </c>
    </row>
    <row r="8">
      <c r="A8" s="6" t="s">
        <v>19</v>
      </c>
      <c r="B8" s="7">
        <f>'22.02.26'!H8</f>
        <v>-11</v>
      </c>
      <c r="C8" s="7"/>
      <c r="D8" s="8">
        <f t="shared" si="1"/>
        <v>-11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-11</v>
      </c>
      <c r="I8" s="7"/>
      <c r="J8" s="9" t="s">
        <v>18</v>
      </c>
      <c r="K8" s="10">
        <v>2.0</v>
      </c>
    </row>
    <row r="9">
      <c r="A9" s="6" t="s">
        <v>21</v>
      </c>
      <c r="B9" s="7">
        <f>'22.02.26'!H9</f>
        <v>-77.5</v>
      </c>
      <c r="C9" s="7"/>
      <c r="D9" s="8">
        <f t="shared" si="1"/>
        <v>-77.5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-81.5</v>
      </c>
      <c r="I9" s="12"/>
      <c r="J9" s="9" t="s">
        <v>20</v>
      </c>
      <c r="K9" s="10">
        <v>4.0</v>
      </c>
    </row>
    <row r="10">
      <c r="A10" s="6" t="s">
        <v>23</v>
      </c>
      <c r="B10" s="7">
        <f>'22.02.26'!H10</f>
        <v>-32</v>
      </c>
      <c r="C10" s="7"/>
      <c r="D10" s="8">
        <f t="shared" si="1"/>
        <v>-32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-33</v>
      </c>
      <c r="I10" s="7"/>
      <c r="J10" s="9" t="s">
        <v>121</v>
      </c>
      <c r="K10" s="10">
        <v>1.0</v>
      </c>
    </row>
    <row r="11">
      <c r="A11" s="6" t="s">
        <v>25</v>
      </c>
      <c r="B11" s="7">
        <f>'22.02.26'!H11</f>
        <v>-42</v>
      </c>
      <c r="C11" s="7"/>
      <c r="D11" s="8">
        <f t="shared" si="1"/>
        <v>-42</v>
      </c>
      <c r="E11" s="18">
        <f>IFERROR(VLOOKUP("CARNE DE CERDO ADOBADA",J:K,2,FALSE),0)</f>
        <v>0</v>
      </c>
      <c r="F11" s="12"/>
      <c r="G11" s="12"/>
      <c r="H11" s="8">
        <f t="shared" si="2"/>
        <v>-42</v>
      </c>
      <c r="I11" s="7"/>
      <c r="J11" s="9" t="s">
        <v>22</v>
      </c>
      <c r="K11" s="10">
        <v>6.0</v>
      </c>
    </row>
    <row r="12">
      <c r="A12" s="6" t="s">
        <v>27</v>
      </c>
      <c r="B12" s="7">
        <f>'22.02.26'!H12</f>
        <v>-16</v>
      </c>
      <c r="C12" s="7"/>
      <c r="D12" s="8">
        <f t="shared" si="1"/>
        <v>-16</v>
      </c>
      <c r="E12" s="8">
        <f>IFERROR(VLOOKUP("SANCOCHADO 450g.",J:K,2,FALSE),0)</f>
        <v>0</v>
      </c>
      <c r="F12" s="12"/>
      <c r="G12" s="12"/>
      <c r="H12" s="8">
        <f t="shared" si="2"/>
        <v>-16</v>
      </c>
      <c r="I12" s="7"/>
      <c r="J12" s="9" t="s">
        <v>186</v>
      </c>
      <c r="K12" s="10">
        <v>1.0</v>
      </c>
    </row>
    <row r="13">
      <c r="A13" s="6" t="s">
        <v>29</v>
      </c>
      <c r="B13" s="7">
        <f>'22.02.26'!H13</f>
        <v>-20</v>
      </c>
      <c r="C13" s="7"/>
      <c r="D13" s="19">
        <f t="shared" si="1"/>
        <v>-20</v>
      </c>
      <c r="E13" s="8">
        <f t="shared" ref="E13:E14" si="3">IFERROR(VLOOKUP(A13,J:K,2,FALSE),0)</f>
        <v>22</v>
      </c>
      <c r="F13" s="20"/>
      <c r="G13" s="12"/>
      <c r="H13" s="8">
        <f t="shared" si="2"/>
        <v>-42</v>
      </c>
      <c r="I13" s="7"/>
      <c r="J13" s="9" t="s">
        <v>24</v>
      </c>
      <c r="K13" s="10">
        <v>3.0</v>
      </c>
    </row>
    <row r="14">
      <c r="A14" s="6" t="s">
        <v>31</v>
      </c>
      <c r="B14" s="7" t="str">
        <f>'22.02.26'!H14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26</v>
      </c>
      <c r="K14" s="10">
        <v>11.0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448</v>
      </c>
      <c r="K15" s="10">
        <v>2.0</v>
      </c>
    </row>
    <row r="16">
      <c r="A16" s="6" t="s">
        <v>35</v>
      </c>
      <c r="B16" s="7">
        <f>'22.02.26'!H16</f>
        <v>-102</v>
      </c>
      <c r="C16" s="7"/>
      <c r="D16" s="25">
        <f t="shared" ref="D16:D24" si="4">B16+C16</f>
        <v>-102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20"/>
      <c r="G16" s="12"/>
      <c r="H16" s="8">
        <f t="shared" ref="H16:H20" si="5">D16-E16-F16-G16</f>
        <v>-106</v>
      </c>
      <c r="I16" s="7"/>
      <c r="J16" s="9" t="s">
        <v>30</v>
      </c>
      <c r="K16" s="10">
        <v>2.0</v>
      </c>
    </row>
    <row r="17">
      <c r="A17" s="6" t="s">
        <v>37</v>
      </c>
      <c r="B17" s="7">
        <f>'22.02.26'!H17</f>
        <v>-50</v>
      </c>
      <c r="C17" s="7"/>
      <c r="D17" s="19">
        <f t="shared" si="4"/>
        <v>-50</v>
      </c>
      <c r="E17" s="25">
        <f>IFERROR(VLOOKUP("AJIACO DE CUY(1/2 CUY) C/ARROZ",J:K,2,FALSE),"0")</f>
        <v>4</v>
      </c>
      <c r="F17" s="20"/>
      <c r="G17" s="12"/>
      <c r="H17" s="8">
        <f t="shared" si="5"/>
        <v>-54</v>
      </c>
      <c r="I17" s="7"/>
      <c r="J17" s="9" t="s">
        <v>87</v>
      </c>
      <c r="K17" s="10">
        <v>1.0</v>
      </c>
    </row>
    <row r="18">
      <c r="A18" s="6" t="s">
        <v>39</v>
      </c>
      <c r="B18" s="7">
        <f>'22.02.26'!H18</f>
        <v>-49</v>
      </c>
      <c r="C18" s="7"/>
      <c r="D18" s="19">
        <f t="shared" si="4"/>
        <v>-49</v>
      </c>
      <c r="E18" s="25">
        <f>IFERROR(VLOOKUP("ALBONDIGA CON ARROZ",J:K,2,FALSE),"0")</f>
        <v>2</v>
      </c>
      <c r="F18" s="20"/>
      <c r="G18" s="12"/>
      <c r="H18" s="8">
        <f t="shared" si="5"/>
        <v>-51</v>
      </c>
      <c r="I18" s="7"/>
      <c r="J18" s="9" t="s">
        <v>112</v>
      </c>
      <c r="K18" s="10">
        <v>1.0</v>
      </c>
    </row>
    <row r="19">
      <c r="A19" s="6" t="s">
        <v>41</v>
      </c>
      <c r="B19" s="7">
        <f>'22.02.26'!H19</f>
        <v>-102</v>
      </c>
      <c r="C19" s="7"/>
      <c r="D19" s="19">
        <f t="shared" si="4"/>
        <v>-102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-109</v>
      </c>
      <c r="I19" s="11"/>
      <c r="J19" s="9" t="s">
        <v>32</v>
      </c>
      <c r="K19" s="10">
        <v>5.0</v>
      </c>
    </row>
    <row r="20">
      <c r="A20" s="6" t="s">
        <v>43</v>
      </c>
      <c r="B20" s="7">
        <f>'22.02.26'!H20</f>
        <v>-429</v>
      </c>
      <c r="C20" s="7"/>
      <c r="D20" s="19">
        <f t="shared" si="4"/>
        <v>-429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24"/>
      <c r="H20" s="8">
        <f t="shared" si="5"/>
        <v>-455</v>
      </c>
      <c r="I20" s="11"/>
      <c r="J20" s="9" t="s">
        <v>142</v>
      </c>
      <c r="K20" s="10">
        <v>1.0</v>
      </c>
    </row>
    <row r="21">
      <c r="A21" s="6" t="s">
        <v>26</v>
      </c>
      <c r="B21" s="7" t="str">
        <f>'22.02.26'!H21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118</v>
      </c>
      <c r="K21" s="10">
        <v>1.0</v>
      </c>
    </row>
    <row r="22">
      <c r="A22" s="6" t="s">
        <v>46</v>
      </c>
      <c r="B22" s="7">
        <f>'22.02.26'!H22</f>
        <v>-280</v>
      </c>
      <c r="C22" s="7"/>
      <c r="D22" s="19">
        <f t="shared" si="4"/>
        <v>-280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6</v>
      </c>
      <c r="F22" s="20"/>
      <c r="G22" s="12"/>
      <c r="H22" s="8">
        <f t="shared" ref="H22:H24" si="6">D22-E22-F22-G22</f>
        <v>-286</v>
      </c>
      <c r="I22" s="7"/>
      <c r="J22" s="9" t="s">
        <v>144</v>
      </c>
      <c r="K22" s="10">
        <v>1.0</v>
      </c>
    </row>
    <row r="23">
      <c r="A23" s="6" t="s">
        <v>49</v>
      </c>
      <c r="B23" s="7">
        <f>'22.02.26'!H23</f>
        <v>-33</v>
      </c>
      <c r="C23" s="7"/>
      <c r="D23" s="19">
        <f t="shared" si="4"/>
        <v>-33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-33</v>
      </c>
      <c r="I23" s="7"/>
      <c r="J23" s="9" t="s">
        <v>34</v>
      </c>
      <c r="K23" s="10">
        <v>1.0</v>
      </c>
    </row>
    <row r="24">
      <c r="A24" s="6" t="s">
        <v>51</v>
      </c>
      <c r="B24" s="7">
        <f>'22.02.26'!H24</f>
        <v>-53</v>
      </c>
      <c r="C24" s="7"/>
      <c r="D24" s="19">
        <f t="shared" si="4"/>
        <v>-53</v>
      </c>
      <c r="E24" s="25">
        <f>IFERROR(VLOOKUP("CORVINA GUISADA C/E CHOCLO",J:K,2,FALSE),"0")</f>
        <v>1</v>
      </c>
      <c r="F24" s="20"/>
      <c r="G24" s="12"/>
      <c r="H24" s="8">
        <f t="shared" si="6"/>
        <v>-54</v>
      </c>
      <c r="I24" s="7"/>
      <c r="J24" s="9" t="s">
        <v>154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176</v>
      </c>
      <c r="K25" s="10">
        <v>2.0</v>
      </c>
    </row>
    <row r="26">
      <c r="A26" s="6" t="s">
        <v>55</v>
      </c>
      <c r="B26" s="7">
        <f>'22.02.26'!H26</f>
        <v>-161.5</v>
      </c>
      <c r="C26" s="7"/>
      <c r="D26" s="19">
        <f t="shared" ref="D26:D30" si="7">B26+C26</f>
        <v>-161.5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</v>
      </c>
      <c r="F26" s="12"/>
      <c r="G26" s="12"/>
      <c r="H26" s="8">
        <f t="shared" ref="H26:H42" si="8">D26-E26-F26-G26</f>
        <v>-165.5</v>
      </c>
      <c r="I26" s="7"/>
      <c r="J26" s="9" t="s">
        <v>113</v>
      </c>
      <c r="K26" s="10">
        <v>1.0</v>
      </c>
    </row>
    <row r="27">
      <c r="A27" s="6" t="s">
        <v>57</v>
      </c>
      <c r="B27" s="7">
        <f>'22.02.26'!H27</f>
        <v>-108</v>
      </c>
      <c r="C27" s="7"/>
      <c r="D27" s="19">
        <f t="shared" si="7"/>
        <v>-108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12"/>
      <c r="G27" s="24"/>
      <c r="H27" s="18">
        <f t="shared" si="8"/>
        <v>-112</v>
      </c>
      <c r="I27" s="12"/>
      <c r="J27" s="9" t="s">
        <v>191</v>
      </c>
      <c r="K27" s="10">
        <v>1.0</v>
      </c>
    </row>
    <row r="28">
      <c r="A28" s="6" t="s">
        <v>58</v>
      </c>
      <c r="B28" s="7">
        <f>'22.02.26'!H28</f>
        <v>-78</v>
      </c>
      <c r="C28" s="7"/>
      <c r="D28" s="19">
        <f t="shared" si="7"/>
        <v>-78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5</v>
      </c>
      <c r="F28" s="12"/>
      <c r="G28" s="24"/>
      <c r="H28" s="18">
        <f t="shared" si="8"/>
        <v>-83</v>
      </c>
      <c r="I28" s="24"/>
      <c r="J28" s="9" t="s">
        <v>40</v>
      </c>
      <c r="K28" s="10">
        <v>4.0</v>
      </c>
    </row>
    <row r="29">
      <c r="A29" s="6" t="s">
        <v>60</v>
      </c>
      <c r="B29" s="7">
        <f>'22.02.26'!H29</f>
        <v>-100</v>
      </c>
      <c r="C29" s="7"/>
      <c r="D29" s="19">
        <f t="shared" si="7"/>
        <v>-100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13</v>
      </c>
      <c r="F29" s="12"/>
      <c r="G29" s="12"/>
      <c r="H29" s="8">
        <f t="shared" si="8"/>
        <v>-113</v>
      </c>
      <c r="I29" s="7"/>
      <c r="J29" s="9" t="s">
        <v>155</v>
      </c>
      <c r="K29" s="10">
        <v>2.0</v>
      </c>
    </row>
    <row r="30">
      <c r="A30" s="6" t="s">
        <v>62</v>
      </c>
      <c r="B30" s="7">
        <f>'22.02.26'!H30</f>
        <v>-3</v>
      </c>
      <c r="C30" s="7"/>
      <c r="D30" s="19">
        <f t="shared" si="7"/>
        <v>-3</v>
      </c>
      <c r="E30" s="25">
        <f>IFERROR(VLOOKUP("CHICHARRON DE POLLO C/ PAPAS FRITAS",J:K,2,FALSE),0)+IFERROR(VLOOKUP("1/2 PORC. CHICHARRON DE POLLO",J:K,2,FALSE),0)</f>
        <v>1</v>
      </c>
      <c r="F30" s="12"/>
      <c r="G30" s="12"/>
      <c r="H30" s="8">
        <f t="shared" si="8"/>
        <v>-4</v>
      </c>
      <c r="I30" s="7"/>
      <c r="J30" s="9" t="s">
        <v>179</v>
      </c>
      <c r="K30" s="10">
        <v>5.0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170</v>
      </c>
      <c r="K31" s="10">
        <v>1.0</v>
      </c>
    </row>
    <row r="32">
      <c r="A32" s="6" t="s">
        <v>66</v>
      </c>
      <c r="B32" s="7">
        <f>'22.02.26'!H32</f>
        <v>-232</v>
      </c>
      <c r="C32" s="7"/>
      <c r="D32" s="19">
        <f t="shared" ref="D32:D42" si="9">B32+C32</f>
        <v>-232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9</v>
      </c>
      <c r="F32" s="12"/>
      <c r="G32" s="12"/>
      <c r="H32" s="8">
        <f t="shared" si="8"/>
        <v>-241</v>
      </c>
      <c r="I32" s="7"/>
      <c r="J32" s="9" t="s">
        <v>44</v>
      </c>
      <c r="K32" s="10">
        <v>1.0</v>
      </c>
    </row>
    <row r="33">
      <c r="A33" s="6" t="s">
        <v>68</v>
      </c>
      <c r="B33" s="7">
        <f>'22.02.26'!H33</f>
        <v>-33</v>
      </c>
      <c r="C33" s="7"/>
      <c r="D33" s="19">
        <f t="shared" si="9"/>
        <v>-33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-33</v>
      </c>
      <c r="I33" s="7"/>
      <c r="J33" s="9" t="s">
        <v>100</v>
      </c>
      <c r="K33" s="10">
        <v>1.0</v>
      </c>
    </row>
    <row r="34">
      <c r="A34" s="46" t="s">
        <v>483</v>
      </c>
      <c r="B34" s="7">
        <f>'22.02.26'!H34</f>
        <v>-7</v>
      </c>
      <c r="C34" s="7"/>
      <c r="D34" s="19">
        <f t="shared" si="9"/>
        <v>-7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-7</v>
      </c>
      <c r="I34" s="7"/>
      <c r="J34" s="9" t="s">
        <v>86</v>
      </c>
      <c r="K34" s="10">
        <v>1.0</v>
      </c>
    </row>
    <row r="35">
      <c r="A35" s="46" t="s">
        <v>484</v>
      </c>
      <c r="B35" s="7">
        <f>'22.02.26'!H35</f>
        <v>-12</v>
      </c>
      <c r="C35" s="7"/>
      <c r="D35" s="19">
        <f t="shared" si="9"/>
        <v>-12</v>
      </c>
      <c r="E35" s="25">
        <f>IFERROR(VLOOKUP("PULPO ANTICUCHERO 250G",J:K,2,FALSE),0)</f>
        <v>1</v>
      </c>
      <c r="F35" s="12"/>
      <c r="G35" s="12"/>
      <c r="H35" s="8">
        <f t="shared" si="8"/>
        <v>-13</v>
      </c>
      <c r="I35" s="7"/>
      <c r="J35" s="9" t="s">
        <v>48</v>
      </c>
      <c r="K35" s="10">
        <v>1.0</v>
      </c>
    </row>
    <row r="36">
      <c r="A36" s="46" t="s">
        <v>485</v>
      </c>
      <c r="B36" s="7">
        <f>'22.02.26'!H36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52</v>
      </c>
      <c r="K36" s="10">
        <v>2.0</v>
      </c>
    </row>
    <row r="37">
      <c r="A37" s="6" t="s">
        <v>72</v>
      </c>
      <c r="B37" s="7">
        <f>'22.02.26'!H37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54</v>
      </c>
      <c r="K37" s="10">
        <v>3.0</v>
      </c>
    </row>
    <row r="38">
      <c r="A38" s="46" t="s">
        <v>486</v>
      </c>
      <c r="B38" s="7">
        <f>'22.02.26'!H38</f>
        <v>-81</v>
      </c>
      <c r="C38" s="7"/>
      <c r="D38" s="19">
        <f t="shared" si="9"/>
        <v>-81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8" s="36"/>
      <c r="G38" s="12"/>
      <c r="H38" s="8">
        <f t="shared" si="8"/>
        <v>-85</v>
      </c>
      <c r="I38" s="7"/>
      <c r="J38" s="9" t="s">
        <v>81</v>
      </c>
      <c r="K38" s="10">
        <v>3.0</v>
      </c>
    </row>
    <row r="39">
      <c r="A39" s="46" t="s">
        <v>487</v>
      </c>
      <c r="B39" s="7">
        <f>'22.02.26'!H39</f>
        <v>-9</v>
      </c>
      <c r="C39" s="7"/>
      <c r="D39" s="19">
        <f t="shared" si="9"/>
        <v>-9</v>
      </c>
      <c r="E39" s="25">
        <f>IFERROR(VLOOKUP("CEVICHE MIXTO DE MARISCOS",J:K,2,FALSE),0)</f>
        <v>0</v>
      </c>
      <c r="F39" s="20"/>
      <c r="G39" s="20"/>
      <c r="H39" s="8">
        <f t="shared" si="8"/>
        <v>-9</v>
      </c>
      <c r="I39" s="7"/>
      <c r="J39" s="9" t="s">
        <v>59</v>
      </c>
      <c r="K39" s="10">
        <v>4.0</v>
      </c>
    </row>
    <row r="40">
      <c r="A40" s="6" t="s">
        <v>76</v>
      </c>
      <c r="B40" s="7">
        <f>'22.02.26'!H40</f>
        <v>-82.5</v>
      </c>
      <c r="C40" s="7"/>
      <c r="D40" s="19">
        <f t="shared" si="9"/>
        <v>-82.5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1</v>
      </c>
      <c r="F40" s="20"/>
      <c r="G40" s="20"/>
      <c r="H40" s="8">
        <f t="shared" si="8"/>
        <v>-83.5</v>
      </c>
      <c r="I40" s="7"/>
      <c r="J40" s="9" t="s">
        <v>133</v>
      </c>
      <c r="K40" s="10">
        <v>5.0</v>
      </c>
    </row>
    <row r="41">
      <c r="A41" s="46" t="s">
        <v>488</v>
      </c>
      <c r="B41" s="7">
        <f>'22.02.26'!H41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61</v>
      </c>
      <c r="K41" s="10">
        <v>2.0</v>
      </c>
    </row>
    <row r="42">
      <c r="A42" s="51" t="s">
        <v>489</v>
      </c>
      <c r="B42" s="7">
        <f>'22.02.26'!H42</f>
        <v>-3</v>
      </c>
      <c r="C42" s="7"/>
      <c r="D42" s="19">
        <f t="shared" si="9"/>
        <v>-3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-3</v>
      </c>
      <c r="I42" s="7"/>
      <c r="J42" s="9" t="s">
        <v>63</v>
      </c>
      <c r="K42" s="10">
        <v>2.0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135</v>
      </c>
      <c r="K43" s="10">
        <v>3.0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427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258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73</v>
      </c>
      <c r="K46" s="10">
        <v>9.0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29</v>
      </c>
      <c r="K47" s="10">
        <v>22.0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159</v>
      </c>
      <c r="K48" s="10">
        <v>3.0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105</v>
      </c>
      <c r="K49" s="10">
        <v>1.0</v>
      </c>
    </row>
    <row r="50">
      <c r="J50" s="9" t="s">
        <v>106</v>
      </c>
      <c r="K50" s="10">
        <v>1.0</v>
      </c>
    </row>
    <row r="51">
      <c r="J51" s="9" t="s">
        <v>79</v>
      </c>
      <c r="K51" s="10">
        <v>2.0</v>
      </c>
    </row>
    <row r="52">
      <c r="J52" s="9" t="s">
        <v>85</v>
      </c>
      <c r="K52" s="10">
        <v>2.0</v>
      </c>
    </row>
    <row r="53">
      <c r="J53" s="9" t="s">
        <v>89</v>
      </c>
      <c r="K53" s="10">
        <v>1.0</v>
      </c>
    </row>
    <row r="54">
      <c r="J54" s="9" t="s">
        <v>277</v>
      </c>
      <c r="K54" s="10">
        <v>1.0</v>
      </c>
    </row>
    <row r="55">
      <c r="J55" s="9" t="s">
        <v>112</v>
      </c>
      <c r="K55" s="10">
        <v>1.0</v>
      </c>
    </row>
    <row r="56">
      <c r="J56" s="9" t="s">
        <v>126</v>
      </c>
      <c r="K56" s="10">
        <v>1.0</v>
      </c>
    </row>
    <row r="57">
      <c r="J57" s="9" t="s">
        <v>80</v>
      </c>
      <c r="K57" s="10">
        <v>1.0</v>
      </c>
    </row>
    <row r="58">
      <c r="J58" s="9" t="s">
        <v>101</v>
      </c>
      <c r="K58" s="10">
        <v>1.0</v>
      </c>
    </row>
    <row r="59">
      <c r="J59" s="9" t="s">
        <v>71</v>
      </c>
      <c r="K59" s="10">
        <v>1.0</v>
      </c>
    </row>
  </sheetData>
  <mergeCells count="1">
    <mergeCell ref="A1:I1"/>
  </mergeCells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7.13"/>
  </cols>
  <sheetData>
    <row r="1">
      <c r="A1" s="1" t="s">
        <v>542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46077.0</v>
      </c>
    </row>
    <row r="3">
      <c r="A3" s="6" t="s">
        <v>9</v>
      </c>
      <c r="B3" s="7">
        <f>'23.02.26'!H3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120</v>
      </c>
      <c r="K3" s="10">
        <v>1.0</v>
      </c>
    </row>
    <row r="4">
      <c r="A4" s="6" t="s">
        <v>11</v>
      </c>
      <c r="B4" s="7">
        <f>'23.02.26'!H4</f>
        <v>-50</v>
      </c>
      <c r="C4" s="7"/>
      <c r="D4" s="8">
        <f t="shared" si="1"/>
        <v>-50</v>
      </c>
      <c r="E4" s="8">
        <f>IFERROR(VLOOKUP("HUMITA DOÑA FRESIA C/AJI DE GALLINA",J:K,2,FALSE),"0")</f>
        <v>5</v>
      </c>
      <c r="F4" s="12"/>
      <c r="G4" s="24"/>
      <c r="H4" s="8">
        <f t="shared" si="2"/>
        <v>-55</v>
      </c>
      <c r="I4" s="11"/>
      <c r="J4" s="9" t="s">
        <v>10</v>
      </c>
      <c r="K4" s="10">
        <v>1.0</v>
      </c>
    </row>
    <row r="5">
      <c r="A5" s="6" t="s">
        <v>13</v>
      </c>
      <c r="B5" s="7">
        <f>'23.02.26'!H5</f>
        <v>-31</v>
      </c>
      <c r="C5" s="7"/>
      <c r="D5" s="8">
        <f t="shared" si="1"/>
        <v>-31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-32</v>
      </c>
      <c r="I5" s="11"/>
      <c r="J5" s="9" t="s">
        <v>12</v>
      </c>
      <c r="K5" s="10">
        <v>1.0</v>
      </c>
    </row>
    <row r="6">
      <c r="A6" s="6" t="s">
        <v>16</v>
      </c>
      <c r="B6" s="7">
        <f>'23.02.26'!H6</f>
        <v>-138</v>
      </c>
      <c r="C6" s="7"/>
      <c r="D6" s="8">
        <f t="shared" si="1"/>
        <v>-138</v>
      </c>
      <c r="E6" s="8">
        <f>IFERROR(VLOOKUP("SANGRECITA C/YUCA",J:K,2,FALSE),"0")</f>
        <v>2</v>
      </c>
      <c r="F6" s="12"/>
      <c r="G6" s="24"/>
      <c r="H6" s="8">
        <f t="shared" si="2"/>
        <v>-140</v>
      </c>
      <c r="I6" s="7"/>
      <c r="J6" s="9" t="s">
        <v>18</v>
      </c>
      <c r="K6" s="10">
        <v>3.0</v>
      </c>
    </row>
    <row r="7">
      <c r="A7" s="6" t="s">
        <v>10</v>
      </c>
      <c r="B7" s="7">
        <f>'23.02.26'!H7</f>
        <v>-91</v>
      </c>
      <c r="C7" s="7"/>
      <c r="D7" s="8">
        <f t="shared" si="1"/>
        <v>-91</v>
      </c>
      <c r="E7" s="8">
        <f>IFERROR(VLOOKUP("HUMITA DOÑA FRESIA C/AJI DE GALLINA", J:K,2, FALSE)/2, 0) + IFERROR(VLOOKUP("AJI DE GALLINA",J:K,2, FALSE), 0)</f>
        <v>3.5</v>
      </c>
      <c r="F7" s="12"/>
      <c r="G7" s="12"/>
      <c r="H7" s="8">
        <f t="shared" si="2"/>
        <v>-94.5</v>
      </c>
      <c r="I7" s="7"/>
      <c r="J7" s="9" t="s">
        <v>20</v>
      </c>
      <c r="K7" s="10">
        <v>6.0</v>
      </c>
    </row>
    <row r="8">
      <c r="A8" s="6" t="s">
        <v>19</v>
      </c>
      <c r="B8" s="7">
        <f>'23.02.26'!H8</f>
        <v>-11</v>
      </c>
      <c r="C8" s="7"/>
      <c r="D8" s="8">
        <f t="shared" si="1"/>
        <v>-11</v>
      </c>
      <c r="E8" s="8">
        <f>IFERROR(VLOOKUP("MOLLEJITAS GUISADAS",J:K,2,FALSE),"0")+IFERROR(VLOOKUP("PIQUEO DOÑA FRESIA",J:K,2,FALSE),0)</f>
        <v>1</v>
      </c>
      <c r="F8" s="12"/>
      <c r="G8" s="12"/>
      <c r="H8" s="8">
        <f t="shared" si="2"/>
        <v>-12</v>
      </c>
      <c r="I8" s="7"/>
      <c r="J8" s="9" t="s">
        <v>24</v>
      </c>
      <c r="K8" s="10">
        <v>3.0</v>
      </c>
    </row>
    <row r="9">
      <c r="A9" s="6" t="s">
        <v>21</v>
      </c>
      <c r="B9" s="7">
        <f>'23.02.26'!H9</f>
        <v>-81.5</v>
      </c>
      <c r="C9" s="7"/>
      <c r="D9" s="8">
        <f t="shared" si="1"/>
        <v>-81.5</v>
      </c>
      <c r="E9" s="8">
        <f>IFERROR(VLOOKUP("1/2 PATITA EN FIAMBRE",J:K,2, FALSE)/2, 0) + IFERROR(VLOOKUP("PATITA EN FIAMBRE",J:K, 2, FALSE), 0)</f>
        <v>3.5</v>
      </c>
      <c r="F9" s="12"/>
      <c r="G9" s="12"/>
      <c r="H9" s="18">
        <f t="shared" si="2"/>
        <v>-85</v>
      </c>
      <c r="I9" s="12"/>
      <c r="J9" s="9" t="s">
        <v>26</v>
      </c>
      <c r="K9" s="10">
        <v>6.0</v>
      </c>
    </row>
    <row r="10">
      <c r="A10" s="6" t="s">
        <v>23</v>
      </c>
      <c r="B10" s="7">
        <f>'23.02.26'!H10</f>
        <v>-33</v>
      </c>
      <c r="C10" s="7"/>
      <c r="D10" s="8">
        <f t="shared" si="1"/>
        <v>-33</v>
      </c>
      <c r="E10" s="8">
        <f>IFERROR(VLOOKUP("CECINAS DE LOMO C/YUCA",J:K,2,FALSE),"0")+IFERROR(VLOOKUP("PIQUEO DOÑA FRESIA",J:K,2,FALSE)/2,0)</f>
        <v>2.5</v>
      </c>
      <c r="F10" s="12"/>
      <c r="G10" s="12"/>
      <c r="H10" s="8">
        <f t="shared" si="2"/>
        <v>-35.5</v>
      </c>
      <c r="I10" s="7"/>
      <c r="J10" s="9" t="s">
        <v>111</v>
      </c>
      <c r="K10" s="10">
        <v>1.0</v>
      </c>
    </row>
    <row r="11">
      <c r="A11" s="6" t="s">
        <v>25</v>
      </c>
      <c r="B11" s="7">
        <f>'23.02.26'!H11</f>
        <v>-42</v>
      </c>
      <c r="C11" s="7"/>
      <c r="D11" s="8">
        <f t="shared" si="1"/>
        <v>-42</v>
      </c>
      <c r="E11" s="18">
        <f>IFERROR(VLOOKUP("CARNE DE CERDO ADOBADA",J:K,2,FALSE),0)</f>
        <v>1</v>
      </c>
      <c r="F11" s="12"/>
      <c r="G11" s="12"/>
      <c r="H11" s="8">
        <f t="shared" si="2"/>
        <v>-43</v>
      </c>
      <c r="I11" s="7"/>
      <c r="J11" s="9" t="s">
        <v>87</v>
      </c>
      <c r="K11" s="10">
        <v>2.0</v>
      </c>
    </row>
    <row r="12">
      <c r="A12" s="6" t="s">
        <v>27</v>
      </c>
      <c r="B12" s="7">
        <f>'23.02.26'!H12</f>
        <v>-16</v>
      </c>
      <c r="C12" s="7"/>
      <c r="D12" s="8">
        <f t="shared" si="1"/>
        <v>-16</v>
      </c>
      <c r="E12" s="8">
        <f>IFERROR(VLOOKUP("SANCOCHADO 450g.",J:K,2,FALSE),0)</f>
        <v>0</v>
      </c>
      <c r="F12" s="12"/>
      <c r="G12" s="12"/>
      <c r="H12" s="8">
        <f t="shared" si="2"/>
        <v>-16</v>
      </c>
      <c r="I12" s="7"/>
      <c r="J12" s="9" t="s">
        <v>112</v>
      </c>
      <c r="K12" s="10">
        <v>2.0</v>
      </c>
    </row>
    <row r="13">
      <c r="A13" s="6" t="s">
        <v>29</v>
      </c>
      <c r="B13" s="7">
        <f>'23.02.26'!H13</f>
        <v>-42</v>
      </c>
      <c r="C13" s="7"/>
      <c r="D13" s="19">
        <f t="shared" si="1"/>
        <v>-42</v>
      </c>
      <c r="E13" s="8">
        <f t="shared" ref="E13:E14" si="3">IFERROR(VLOOKUP(A13,J:K,2,FALSE),0)</f>
        <v>0</v>
      </c>
      <c r="F13" s="20"/>
      <c r="G13" s="12"/>
      <c r="H13" s="8">
        <f t="shared" si="2"/>
        <v>-42</v>
      </c>
      <c r="I13" s="7"/>
      <c r="J13" s="9" t="s">
        <v>32</v>
      </c>
      <c r="K13" s="10">
        <v>3.0</v>
      </c>
    </row>
    <row r="14">
      <c r="A14" s="6" t="s">
        <v>31</v>
      </c>
      <c r="B14" s="7" t="str">
        <f>'23.02.26'!H14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125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166</v>
      </c>
      <c r="K15" s="10">
        <v>1.0</v>
      </c>
    </row>
    <row r="16">
      <c r="A16" s="6" t="s">
        <v>35</v>
      </c>
      <c r="B16" s="7">
        <f>'23.02.26'!H16</f>
        <v>-106</v>
      </c>
      <c r="C16" s="7"/>
      <c r="D16" s="25">
        <f t="shared" ref="D16:D24" si="4">B16+C16</f>
        <v>-106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7</v>
      </c>
      <c r="F16" s="20"/>
      <c r="G16" s="12"/>
      <c r="H16" s="8">
        <f t="shared" ref="H16:H20" si="5">D16-E16-F16-G16</f>
        <v>-113</v>
      </c>
      <c r="I16" s="7"/>
      <c r="J16" s="9" t="s">
        <v>537</v>
      </c>
      <c r="K16" s="10">
        <v>1.0</v>
      </c>
    </row>
    <row r="17">
      <c r="A17" s="6" t="s">
        <v>37</v>
      </c>
      <c r="B17" s="7">
        <f>'23.02.26'!H17</f>
        <v>-54</v>
      </c>
      <c r="C17" s="7"/>
      <c r="D17" s="19">
        <f t="shared" si="4"/>
        <v>-54</v>
      </c>
      <c r="E17" s="25">
        <f>IFERROR(VLOOKUP("AJIACO DE CUY(1/2 CUY) C/ARROZ",J:K,2,FALSE),"0")</f>
        <v>1</v>
      </c>
      <c r="F17" s="20"/>
      <c r="G17" s="12"/>
      <c r="H17" s="8">
        <f t="shared" si="5"/>
        <v>-55</v>
      </c>
      <c r="I17" s="7"/>
      <c r="J17" s="9" t="s">
        <v>34</v>
      </c>
      <c r="K17" s="10">
        <v>2.0</v>
      </c>
    </row>
    <row r="18">
      <c r="A18" s="6" t="s">
        <v>39</v>
      </c>
      <c r="B18" s="7">
        <f>'23.02.26'!H18</f>
        <v>-51</v>
      </c>
      <c r="C18" s="7"/>
      <c r="D18" s="19">
        <f t="shared" si="4"/>
        <v>-51</v>
      </c>
      <c r="E18" s="25" t="str">
        <f>IFERROR(VLOOKUP("ALBONDIGA CON ARROZ",J:K,2,FALSE),"0")</f>
        <v>0</v>
      </c>
      <c r="F18" s="20"/>
      <c r="G18" s="12"/>
      <c r="H18" s="8">
        <f t="shared" si="5"/>
        <v>-51</v>
      </c>
      <c r="I18" s="7"/>
      <c r="J18" s="9" t="s">
        <v>154</v>
      </c>
      <c r="K18" s="10">
        <v>1.0</v>
      </c>
    </row>
    <row r="19">
      <c r="A19" s="6" t="s">
        <v>41</v>
      </c>
      <c r="B19" s="7">
        <f>'23.02.26'!H19</f>
        <v>-109</v>
      </c>
      <c r="C19" s="7"/>
      <c r="D19" s="19">
        <f t="shared" si="4"/>
        <v>-109</v>
      </c>
      <c r="E19" s="25">
        <f>IFERROR(VLOOKUP("ARROZ C/PATO DESHUESADO", J:K, 2, FALSE)*2, 0)+IFERROR(VLOOKUP("ARROZ C/PATO",J:K,2,FALSE),"0")</f>
        <v>7</v>
      </c>
      <c r="F19" s="20"/>
      <c r="G19" s="24"/>
      <c r="H19" s="8">
        <f t="shared" si="5"/>
        <v>-116</v>
      </c>
      <c r="I19" s="11"/>
      <c r="J19" s="9" t="s">
        <v>36</v>
      </c>
      <c r="K19" s="10">
        <v>1.0</v>
      </c>
    </row>
    <row r="20">
      <c r="A20" s="6" t="s">
        <v>43</v>
      </c>
      <c r="B20" s="7">
        <f>'23.02.26'!H20</f>
        <v>-455</v>
      </c>
      <c r="C20" s="7"/>
      <c r="D20" s="19">
        <f t="shared" si="4"/>
        <v>-455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17</v>
      </c>
      <c r="F20" s="20"/>
      <c r="G20" s="24"/>
      <c r="H20" s="8">
        <f t="shared" si="5"/>
        <v>-472</v>
      </c>
      <c r="I20" s="11"/>
      <c r="J20" s="9" t="s">
        <v>231</v>
      </c>
      <c r="K20" s="10">
        <v>1.0</v>
      </c>
    </row>
    <row r="21">
      <c r="A21" s="6" t="s">
        <v>26</v>
      </c>
      <c r="B21" s="7" t="str">
        <f>'23.02.26'!H21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217</v>
      </c>
      <c r="K21" s="10">
        <v>1.0</v>
      </c>
    </row>
    <row r="22">
      <c r="A22" s="6" t="s">
        <v>46</v>
      </c>
      <c r="B22" s="7">
        <f>'23.02.26'!H22</f>
        <v>-286</v>
      </c>
      <c r="C22" s="7"/>
      <c r="D22" s="19">
        <f t="shared" si="4"/>
        <v>-286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13</v>
      </c>
      <c r="F22" s="20"/>
      <c r="G22" s="12"/>
      <c r="H22" s="8">
        <f t="shared" ref="H22:H24" si="6">D22-E22-F22-G22</f>
        <v>-299</v>
      </c>
      <c r="I22" s="7"/>
      <c r="J22" s="9" t="s">
        <v>38</v>
      </c>
      <c r="K22" s="10">
        <v>1.0</v>
      </c>
    </row>
    <row r="23">
      <c r="A23" s="6" t="s">
        <v>49</v>
      </c>
      <c r="B23" s="7">
        <f>'23.02.26'!H23</f>
        <v>-33</v>
      </c>
      <c r="C23" s="7"/>
      <c r="D23" s="19">
        <f t="shared" si="4"/>
        <v>-33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-33</v>
      </c>
      <c r="I23" s="7"/>
      <c r="J23" s="9" t="s">
        <v>179</v>
      </c>
      <c r="K23" s="10">
        <v>5.0</v>
      </c>
    </row>
    <row r="24">
      <c r="A24" s="6" t="s">
        <v>51</v>
      </c>
      <c r="B24" s="7">
        <f>'23.02.26'!H24</f>
        <v>-54</v>
      </c>
      <c r="C24" s="7"/>
      <c r="D24" s="19">
        <f t="shared" si="4"/>
        <v>-54</v>
      </c>
      <c r="E24" s="25">
        <f>IFERROR(VLOOKUP("CORVINA GUISADA C/E CHOCLO",J:K,2,FALSE),"0")</f>
        <v>2</v>
      </c>
      <c r="F24" s="20"/>
      <c r="G24" s="12"/>
      <c r="H24" s="8">
        <f t="shared" si="6"/>
        <v>-56</v>
      </c>
      <c r="I24" s="7"/>
      <c r="J24" s="9" t="s">
        <v>44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45</v>
      </c>
      <c r="K25" s="10">
        <v>1.0</v>
      </c>
    </row>
    <row r="26">
      <c r="A26" s="6" t="s">
        <v>55</v>
      </c>
      <c r="B26" s="7">
        <f>'23.02.26'!H26</f>
        <v>-165.5</v>
      </c>
      <c r="C26" s="7"/>
      <c r="D26" s="19">
        <f t="shared" ref="D26:D30" si="7">B26+C26</f>
        <v>-165.5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1.5</v>
      </c>
      <c r="F26" s="12"/>
      <c r="G26" s="12"/>
      <c r="H26" s="8">
        <f t="shared" ref="H26:H42" si="8">D26-E26-F26-G26</f>
        <v>-167</v>
      </c>
      <c r="I26" s="7"/>
      <c r="J26" s="9" t="s">
        <v>100</v>
      </c>
      <c r="K26" s="10">
        <v>2.0</v>
      </c>
    </row>
    <row r="27">
      <c r="A27" s="6" t="s">
        <v>57</v>
      </c>
      <c r="B27" s="7">
        <f>'23.02.26'!H27</f>
        <v>-112</v>
      </c>
      <c r="C27" s="7"/>
      <c r="D27" s="19">
        <f t="shared" si="7"/>
        <v>-112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-112</v>
      </c>
      <c r="I27" s="12"/>
      <c r="J27" s="9" t="s">
        <v>147</v>
      </c>
      <c r="K27" s="10">
        <v>2.0</v>
      </c>
    </row>
    <row r="28">
      <c r="A28" s="6" t="s">
        <v>58</v>
      </c>
      <c r="B28" s="7">
        <f>'23.02.26'!H28</f>
        <v>-83</v>
      </c>
      <c r="C28" s="7"/>
      <c r="D28" s="19">
        <f t="shared" si="7"/>
        <v>-83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-84</v>
      </c>
      <c r="I28" s="24"/>
      <c r="J28" s="9" t="s">
        <v>48</v>
      </c>
      <c r="K28" s="10">
        <v>1.0</v>
      </c>
    </row>
    <row r="29">
      <c r="A29" s="6" t="s">
        <v>60</v>
      </c>
      <c r="B29" s="7">
        <f>'23.02.26'!H29</f>
        <v>-113</v>
      </c>
      <c r="C29" s="7"/>
      <c r="D29" s="19">
        <f t="shared" si="7"/>
        <v>-113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12"/>
      <c r="G29" s="12"/>
      <c r="H29" s="8">
        <f t="shared" si="8"/>
        <v>-117</v>
      </c>
      <c r="I29" s="7"/>
      <c r="J29" s="9" t="s">
        <v>52</v>
      </c>
      <c r="K29" s="10">
        <v>2.0</v>
      </c>
    </row>
    <row r="30">
      <c r="A30" s="6" t="s">
        <v>62</v>
      </c>
      <c r="B30" s="7">
        <f>'23.02.26'!H30</f>
        <v>-4</v>
      </c>
      <c r="C30" s="7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9" t="s">
        <v>133</v>
      </c>
      <c r="K30" s="10">
        <v>1.0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59</v>
      </c>
      <c r="K31" s="10">
        <v>3.0</v>
      </c>
    </row>
    <row r="32">
      <c r="A32" s="6" t="s">
        <v>66</v>
      </c>
      <c r="B32" s="7">
        <f>'23.02.26'!H32</f>
        <v>-241</v>
      </c>
      <c r="C32" s="7"/>
      <c r="D32" s="19">
        <f t="shared" ref="D32:D42" si="9">B32+C32</f>
        <v>-241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10</v>
      </c>
      <c r="F32" s="12"/>
      <c r="G32" s="12"/>
      <c r="H32" s="8">
        <f t="shared" si="8"/>
        <v>-251</v>
      </c>
      <c r="I32" s="7"/>
      <c r="J32" s="9" t="s">
        <v>61</v>
      </c>
      <c r="K32" s="10">
        <v>3.0</v>
      </c>
    </row>
    <row r="33">
      <c r="A33" s="6" t="s">
        <v>68</v>
      </c>
      <c r="B33" s="7">
        <f>'23.02.26'!H33</f>
        <v>-33</v>
      </c>
      <c r="C33" s="7"/>
      <c r="D33" s="19">
        <f t="shared" si="9"/>
        <v>-33</v>
      </c>
      <c r="E33" s="25">
        <f>IFERROR(VLOOKUP("CORVINA SUDADA",J:K,2,FALSE),0)+IFERROR(VLOOKUP("CHUPE DE CORVINA",J:K,2,FALSE),0)</f>
        <v>1</v>
      </c>
      <c r="F33" s="12"/>
      <c r="G33" s="12"/>
      <c r="H33" s="8">
        <f t="shared" si="8"/>
        <v>-34</v>
      </c>
      <c r="I33" s="7"/>
      <c r="J33" s="9" t="s">
        <v>63</v>
      </c>
      <c r="K33" s="10">
        <v>3.0</v>
      </c>
    </row>
    <row r="34">
      <c r="A34" s="46" t="s">
        <v>483</v>
      </c>
      <c r="B34" s="7">
        <f>'23.02.26'!H34</f>
        <v>-7</v>
      </c>
      <c r="C34" s="7"/>
      <c r="D34" s="19">
        <f t="shared" si="9"/>
        <v>-7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-7</v>
      </c>
      <c r="I34" s="7"/>
      <c r="J34" s="9" t="s">
        <v>69</v>
      </c>
      <c r="K34" s="10">
        <v>1.0</v>
      </c>
    </row>
    <row r="35">
      <c r="A35" s="46" t="s">
        <v>484</v>
      </c>
      <c r="B35" s="7">
        <f>'23.02.26'!H35</f>
        <v>-13</v>
      </c>
      <c r="C35" s="7"/>
      <c r="D35" s="19">
        <f t="shared" si="9"/>
        <v>-13</v>
      </c>
      <c r="E35" s="25">
        <f>IFERROR(VLOOKUP("PULPO ANTICUCHERO 250G",J:K,2,FALSE),0)</f>
        <v>0</v>
      </c>
      <c r="F35" s="12"/>
      <c r="G35" s="12"/>
      <c r="H35" s="8">
        <f t="shared" si="8"/>
        <v>-13</v>
      </c>
      <c r="I35" s="7"/>
      <c r="J35" s="9" t="s">
        <v>134</v>
      </c>
      <c r="K35" s="10">
        <v>1.0</v>
      </c>
    </row>
    <row r="36">
      <c r="A36" s="46" t="s">
        <v>485</v>
      </c>
      <c r="B36" s="7">
        <f>'23.02.26'!H36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135</v>
      </c>
      <c r="K36" s="10">
        <v>1.0</v>
      </c>
    </row>
    <row r="37">
      <c r="A37" s="6" t="s">
        <v>72</v>
      </c>
      <c r="B37" s="7">
        <f>'23.02.26'!H37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499</v>
      </c>
      <c r="K37" s="10">
        <v>1.0</v>
      </c>
    </row>
    <row r="38">
      <c r="A38" s="46" t="s">
        <v>486</v>
      </c>
      <c r="B38" s="7">
        <f>'23.02.26'!H38</f>
        <v>-85</v>
      </c>
      <c r="C38" s="7"/>
      <c r="D38" s="19">
        <f t="shared" si="9"/>
        <v>-85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8" s="36"/>
      <c r="G38" s="12"/>
      <c r="H38" s="8">
        <f t="shared" si="8"/>
        <v>-88</v>
      </c>
      <c r="I38" s="7"/>
      <c r="J38" s="9" t="s">
        <v>73</v>
      </c>
      <c r="K38" s="10">
        <v>2.0</v>
      </c>
    </row>
    <row r="39">
      <c r="A39" s="46" t="s">
        <v>487</v>
      </c>
      <c r="B39" s="7">
        <f>'23.02.26'!H39</f>
        <v>-9</v>
      </c>
      <c r="C39" s="7"/>
      <c r="D39" s="19">
        <f t="shared" si="9"/>
        <v>-9</v>
      </c>
      <c r="E39" s="25">
        <f>IFERROR(VLOOKUP("CEVICHE MIXTO DE MARISCOS",J:K,2,FALSE),0)</f>
        <v>1</v>
      </c>
      <c r="F39" s="20"/>
      <c r="G39" s="20"/>
      <c r="H39" s="8">
        <f t="shared" si="8"/>
        <v>-10</v>
      </c>
      <c r="I39" s="7"/>
      <c r="J39" s="9" t="s">
        <v>142</v>
      </c>
      <c r="K39" s="10">
        <v>1.0</v>
      </c>
    </row>
    <row r="40">
      <c r="A40" s="6" t="s">
        <v>76</v>
      </c>
      <c r="B40" s="7">
        <f>'23.02.26'!H40</f>
        <v>-83.5</v>
      </c>
      <c r="C40" s="7"/>
      <c r="D40" s="19">
        <f t="shared" si="9"/>
        <v>-83.5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3</v>
      </c>
      <c r="F40" s="20"/>
      <c r="G40" s="20"/>
      <c r="H40" s="8">
        <f t="shared" si="8"/>
        <v>-86.5</v>
      </c>
      <c r="I40" s="7"/>
      <c r="J40" s="9" t="s">
        <v>104</v>
      </c>
      <c r="K40" s="10">
        <v>1.0</v>
      </c>
    </row>
    <row r="41">
      <c r="A41" s="46" t="s">
        <v>488</v>
      </c>
      <c r="B41" s="7">
        <f>'23.02.26'!H41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80</v>
      </c>
      <c r="K41" s="10">
        <v>1.0</v>
      </c>
    </row>
    <row r="42">
      <c r="A42" s="51" t="s">
        <v>489</v>
      </c>
      <c r="B42" s="7">
        <f>'23.02.26'!H42</f>
        <v>-3</v>
      </c>
      <c r="C42" s="7"/>
      <c r="D42" s="19">
        <f t="shared" si="9"/>
        <v>-3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-3</v>
      </c>
      <c r="I42" s="7"/>
      <c r="J42" s="9" t="s">
        <v>17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28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187</v>
      </c>
      <c r="K44" s="10">
        <v>1.0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90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42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219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13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159</v>
      </c>
      <c r="K49" s="10">
        <v>1.0</v>
      </c>
    </row>
  </sheetData>
  <mergeCells count="1">
    <mergeCell ref="A1:I1"/>
  </mergeCells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6.38"/>
  </cols>
  <sheetData>
    <row r="1">
      <c r="A1" s="1" t="s">
        <v>543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46078.0</v>
      </c>
    </row>
    <row r="3">
      <c r="A3" s="6" t="s">
        <v>9</v>
      </c>
      <c r="B3" s="7">
        <f>'24.02.26'!H3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7">
        <f>'24.02.26'!H4</f>
        <v>-55</v>
      </c>
      <c r="C4" s="7"/>
      <c r="D4" s="8">
        <f t="shared" si="1"/>
        <v>-55</v>
      </c>
      <c r="E4" s="8">
        <f>IFERROR(VLOOKUP("HUMITA DOÑA FRESIA C/AJI DE GALLINA",J:K,2,FALSE),"0")</f>
        <v>4</v>
      </c>
      <c r="F4" s="12"/>
      <c r="G4" s="24"/>
      <c r="H4" s="8">
        <f t="shared" si="2"/>
        <v>-59</v>
      </c>
      <c r="I4" s="11"/>
      <c r="J4" s="9" t="s">
        <v>120</v>
      </c>
      <c r="K4" s="10">
        <v>1.0</v>
      </c>
    </row>
    <row r="5">
      <c r="A5" s="6" t="s">
        <v>13</v>
      </c>
      <c r="B5" s="7">
        <f>'24.02.26'!H5</f>
        <v>-32</v>
      </c>
      <c r="C5" s="7"/>
      <c r="D5" s="8">
        <f t="shared" si="1"/>
        <v>-32</v>
      </c>
      <c r="E5" s="8">
        <f>IFERROR(VLOOKUP(A$5,J:K,2,FALSE),0)+IFERROR(VLOOKUP("PIQUEO PERUANISIMO",J:K,2,FALSE),0)</f>
        <v>1</v>
      </c>
      <c r="F5" s="12"/>
      <c r="G5" s="24"/>
      <c r="H5" s="8">
        <f t="shared" si="2"/>
        <v>-33</v>
      </c>
      <c r="I5" s="11"/>
      <c r="J5" s="9" t="s">
        <v>12</v>
      </c>
      <c r="K5" s="10">
        <v>2.0</v>
      </c>
    </row>
    <row r="6">
      <c r="A6" s="6" t="s">
        <v>16</v>
      </c>
      <c r="B6" s="7">
        <f>'24.02.26'!H6</f>
        <v>-140</v>
      </c>
      <c r="C6" s="7"/>
      <c r="D6" s="8">
        <f t="shared" si="1"/>
        <v>-140</v>
      </c>
      <c r="E6" s="8">
        <f>IFERROR(VLOOKUP("SANGRECITA C/YUCA",J:K,2,FALSE),"0")</f>
        <v>5</v>
      </c>
      <c r="F6" s="12"/>
      <c r="G6" s="24"/>
      <c r="H6" s="8">
        <f t="shared" si="2"/>
        <v>-145</v>
      </c>
      <c r="I6" s="7"/>
      <c r="J6" s="9" t="s">
        <v>17</v>
      </c>
      <c r="K6" s="10">
        <v>4.0</v>
      </c>
    </row>
    <row r="7">
      <c r="A7" s="6" t="s">
        <v>10</v>
      </c>
      <c r="B7" s="7">
        <f>'24.02.26'!H7</f>
        <v>-94.5</v>
      </c>
      <c r="C7" s="7"/>
      <c r="D7" s="8">
        <f t="shared" si="1"/>
        <v>-94.5</v>
      </c>
      <c r="E7" s="8">
        <f>IFERROR(VLOOKUP("HUMITA DOÑA FRESIA C/AJI DE GALLINA", J:K,2, FALSE)/2, 0) + IFERROR(VLOOKUP("AJI DE GALLINA",J:K,2, FALSE), 0)</f>
        <v>2</v>
      </c>
      <c r="F7" s="12"/>
      <c r="G7" s="12"/>
      <c r="H7" s="8">
        <f t="shared" si="2"/>
        <v>-96.5</v>
      </c>
      <c r="I7" s="7"/>
      <c r="J7" s="9" t="s">
        <v>18</v>
      </c>
      <c r="K7" s="10">
        <v>4.0</v>
      </c>
    </row>
    <row r="8">
      <c r="A8" s="6" t="s">
        <v>19</v>
      </c>
      <c r="B8" s="7">
        <f>'24.02.26'!H8</f>
        <v>-12</v>
      </c>
      <c r="C8" s="7"/>
      <c r="D8" s="8">
        <f t="shared" si="1"/>
        <v>-12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-12</v>
      </c>
      <c r="I8" s="7"/>
      <c r="J8" s="9" t="s">
        <v>20</v>
      </c>
      <c r="K8" s="10">
        <v>3.0</v>
      </c>
    </row>
    <row r="9">
      <c r="A9" s="6" t="s">
        <v>21</v>
      </c>
      <c r="B9" s="7">
        <f>'24.02.26'!H9</f>
        <v>-85</v>
      </c>
      <c r="C9" s="7"/>
      <c r="D9" s="8">
        <f t="shared" si="1"/>
        <v>-85</v>
      </c>
      <c r="E9" s="8">
        <f>IFERROR(VLOOKUP("1/2 PATITA EN FIAMBRE",J:K,2, FALSE)/2, 0) + IFERROR(VLOOKUP("PATITA EN FIAMBRE",J:K, 2, FALSE), 0)</f>
        <v>4.5</v>
      </c>
      <c r="F9" s="12"/>
      <c r="G9" s="12"/>
      <c r="H9" s="18">
        <f t="shared" si="2"/>
        <v>-89.5</v>
      </c>
      <c r="I9" s="12"/>
      <c r="J9" s="9" t="s">
        <v>22</v>
      </c>
      <c r="K9" s="10">
        <v>1.0</v>
      </c>
    </row>
    <row r="10">
      <c r="A10" s="6" t="s">
        <v>23</v>
      </c>
      <c r="B10" s="7">
        <f>'24.02.26'!H10</f>
        <v>-35.5</v>
      </c>
      <c r="C10" s="7"/>
      <c r="D10" s="8">
        <f t="shared" si="1"/>
        <v>-35.5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-35.5</v>
      </c>
      <c r="I10" s="7"/>
      <c r="J10" s="9" t="s">
        <v>24</v>
      </c>
      <c r="K10" s="10">
        <v>2.0</v>
      </c>
    </row>
    <row r="11">
      <c r="A11" s="6" t="s">
        <v>25</v>
      </c>
      <c r="B11" s="7">
        <f>'24.02.26'!H11</f>
        <v>-43</v>
      </c>
      <c r="C11" s="7"/>
      <c r="D11" s="8">
        <f t="shared" si="1"/>
        <v>-43</v>
      </c>
      <c r="E11" s="18">
        <f>IFERROR(VLOOKUP("CARNE DE CERDO ADOBADA",J:K,2,FALSE),0)</f>
        <v>1</v>
      </c>
      <c r="F11" s="12"/>
      <c r="G11" s="12"/>
      <c r="H11" s="8">
        <f t="shared" si="2"/>
        <v>-44</v>
      </c>
      <c r="I11" s="7"/>
      <c r="J11" s="9" t="s">
        <v>26</v>
      </c>
      <c r="K11" s="10">
        <v>3.0</v>
      </c>
    </row>
    <row r="12">
      <c r="A12" s="6" t="s">
        <v>27</v>
      </c>
      <c r="B12" s="7">
        <f>'24.02.26'!H12</f>
        <v>-16</v>
      </c>
      <c r="C12" s="7"/>
      <c r="D12" s="8">
        <f t="shared" si="1"/>
        <v>-16</v>
      </c>
      <c r="E12" s="8">
        <f>IFERROR(VLOOKUP("SANCOCHADO 450g.",J:K,2,FALSE),0)</f>
        <v>2</v>
      </c>
      <c r="F12" s="12"/>
      <c r="G12" s="12"/>
      <c r="H12" s="8">
        <f t="shared" si="2"/>
        <v>-18</v>
      </c>
      <c r="I12" s="7"/>
      <c r="J12" s="9" t="s">
        <v>28</v>
      </c>
      <c r="K12" s="10">
        <v>1.0</v>
      </c>
    </row>
    <row r="13">
      <c r="A13" s="6" t="s">
        <v>29</v>
      </c>
      <c r="B13" s="7">
        <f>'24.02.26'!H13</f>
        <v>-42</v>
      </c>
      <c r="C13" s="7"/>
      <c r="D13" s="19">
        <f t="shared" si="1"/>
        <v>-42</v>
      </c>
      <c r="E13" s="8">
        <f t="shared" ref="E13:E14" si="3">IFERROR(VLOOKUP(A13,J:K,2,FALSE),0)</f>
        <v>0</v>
      </c>
      <c r="F13" s="20"/>
      <c r="G13" s="12"/>
      <c r="H13" s="8">
        <f t="shared" si="2"/>
        <v>-42</v>
      </c>
      <c r="I13" s="7"/>
      <c r="J13" s="9" t="s">
        <v>137</v>
      </c>
      <c r="K13" s="10">
        <v>1.0</v>
      </c>
    </row>
    <row r="14">
      <c r="A14" s="6" t="s">
        <v>31</v>
      </c>
      <c r="B14" s="7" t="str">
        <f>'24.02.26'!H14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30</v>
      </c>
      <c r="K14" s="10">
        <v>1.0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32</v>
      </c>
      <c r="K15" s="10">
        <v>7.0</v>
      </c>
    </row>
    <row r="16">
      <c r="A16" s="6" t="s">
        <v>35</v>
      </c>
      <c r="B16" s="7">
        <f>'24.02.26'!H16</f>
        <v>-113</v>
      </c>
      <c r="C16" s="7"/>
      <c r="D16" s="25">
        <f t="shared" ref="D16:D24" si="4">B16+C16</f>
        <v>-113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20"/>
      <c r="G16" s="12"/>
      <c r="H16" s="8">
        <f t="shared" ref="H16:H20" si="5">D16-E16-F16-G16</f>
        <v>-116</v>
      </c>
      <c r="I16" s="7"/>
      <c r="J16" s="9" t="s">
        <v>142</v>
      </c>
      <c r="K16" s="10">
        <v>1.0</v>
      </c>
    </row>
    <row r="17">
      <c r="A17" s="6" t="s">
        <v>37</v>
      </c>
      <c r="B17" s="7">
        <f>'24.02.26'!H17</f>
        <v>-55</v>
      </c>
      <c r="C17" s="7"/>
      <c r="D17" s="19">
        <f t="shared" si="4"/>
        <v>-55</v>
      </c>
      <c r="E17" s="25">
        <f>IFERROR(VLOOKUP("AJIACO DE CUY(1/2 CUY) C/ARROZ",J:K,2,FALSE),"0")</f>
        <v>2</v>
      </c>
      <c r="F17" s="20"/>
      <c r="G17" s="12"/>
      <c r="H17" s="8">
        <f t="shared" si="5"/>
        <v>-57</v>
      </c>
      <c r="I17" s="7"/>
      <c r="J17" s="9" t="s">
        <v>180</v>
      </c>
      <c r="K17" s="10">
        <v>1.0</v>
      </c>
    </row>
    <row r="18">
      <c r="A18" s="6" t="s">
        <v>39</v>
      </c>
      <c r="B18" s="7">
        <f>'24.02.26'!H18</f>
        <v>-51</v>
      </c>
      <c r="C18" s="7"/>
      <c r="D18" s="19">
        <f t="shared" si="4"/>
        <v>-51</v>
      </c>
      <c r="E18" s="25" t="str">
        <f>IFERROR(VLOOKUP("ALBONDIGA CON ARROZ",J:K,2,FALSE),"0")</f>
        <v>0</v>
      </c>
      <c r="F18" s="20"/>
      <c r="G18" s="12"/>
      <c r="H18" s="8">
        <f t="shared" si="5"/>
        <v>-51</v>
      </c>
      <c r="I18" s="7"/>
      <c r="J18" s="9" t="s">
        <v>34</v>
      </c>
      <c r="K18" s="10">
        <v>2.0</v>
      </c>
    </row>
    <row r="19">
      <c r="A19" s="6" t="s">
        <v>41</v>
      </c>
      <c r="B19" s="7">
        <f>'24.02.26'!H19</f>
        <v>-116</v>
      </c>
      <c r="C19" s="7"/>
      <c r="D19" s="19">
        <f t="shared" si="4"/>
        <v>-116</v>
      </c>
      <c r="E19" s="25">
        <f>IFERROR(VLOOKUP("ARROZ C/PATO DESHUESADO", J:K, 2, FALSE)*2, 0)+IFERROR(VLOOKUP("ARROZ C/PATO",J:K,2,FALSE),"0")</f>
        <v>12</v>
      </c>
      <c r="F19" s="20"/>
      <c r="G19" s="24"/>
      <c r="H19" s="8">
        <f t="shared" si="5"/>
        <v>-128</v>
      </c>
      <c r="I19" s="11"/>
      <c r="J19" s="9" t="s">
        <v>91</v>
      </c>
      <c r="K19" s="10">
        <v>2.0</v>
      </c>
    </row>
    <row r="20">
      <c r="A20" s="6" t="s">
        <v>43</v>
      </c>
      <c r="B20" s="7">
        <f>'24.02.26'!H20</f>
        <v>-472</v>
      </c>
      <c r="C20" s="7"/>
      <c r="D20" s="19">
        <f t="shared" si="4"/>
        <v>-472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8</v>
      </c>
      <c r="F20" s="20"/>
      <c r="G20" s="24"/>
      <c r="H20" s="8">
        <f t="shared" si="5"/>
        <v>-480</v>
      </c>
      <c r="I20" s="11"/>
      <c r="J20" s="9" t="s">
        <v>255</v>
      </c>
      <c r="K20" s="10">
        <v>1.0</v>
      </c>
    </row>
    <row r="21">
      <c r="A21" s="6" t="s">
        <v>26</v>
      </c>
      <c r="B21" s="7" t="str">
        <f>'24.02.26'!H21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157</v>
      </c>
      <c r="K21" s="10">
        <v>1.0</v>
      </c>
    </row>
    <row r="22">
      <c r="A22" s="6" t="s">
        <v>46</v>
      </c>
      <c r="B22" s="7">
        <f>'24.02.26'!H22</f>
        <v>-299</v>
      </c>
      <c r="C22" s="7"/>
      <c r="D22" s="19">
        <f t="shared" si="4"/>
        <v>-299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20"/>
      <c r="G22" s="12"/>
      <c r="H22" s="8">
        <f t="shared" ref="H22:H24" si="6">D22-E22-F22-G22</f>
        <v>-307</v>
      </c>
      <c r="I22" s="7"/>
      <c r="J22" s="9" t="s">
        <v>231</v>
      </c>
      <c r="K22" s="10">
        <v>1.0</v>
      </c>
    </row>
    <row r="23">
      <c r="A23" s="6" t="s">
        <v>49</v>
      </c>
      <c r="B23" s="7">
        <f>'24.02.26'!H23</f>
        <v>-33</v>
      </c>
      <c r="C23" s="7"/>
      <c r="D23" s="19">
        <f t="shared" si="4"/>
        <v>-33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-33</v>
      </c>
      <c r="I23" s="7"/>
      <c r="J23" s="9" t="s">
        <v>127</v>
      </c>
      <c r="K23" s="10">
        <v>2.0</v>
      </c>
    </row>
    <row r="24">
      <c r="A24" s="6" t="s">
        <v>51</v>
      </c>
      <c r="B24" s="7">
        <f>'24.02.26'!H24</f>
        <v>-56</v>
      </c>
      <c r="C24" s="7"/>
      <c r="D24" s="19">
        <f t="shared" si="4"/>
        <v>-56</v>
      </c>
      <c r="E24" s="25">
        <f>IFERROR(VLOOKUP("CORVINA GUISADA C/E CHOCLO",J:K,2,FALSE),"0")</f>
        <v>2</v>
      </c>
      <c r="F24" s="20"/>
      <c r="G24" s="12"/>
      <c r="H24" s="8">
        <f t="shared" si="6"/>
        <v>-58</v>
      </c>
      <c r="I24" s="7"/>
      <c r="J24" s="9" t="s">
        <v>130</v>
      </c>
      <c r="K24" s="10">
        <v>1.0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40</v>
      </c>
      <c r="K25" s="10">
        <v>5.0</v>
      </c>
    </row>
    <row r="26">
      <c r="A26" s="6" t="s">
        <v>55</v>
      </c>
      <c r="B26" s="7">
        <f>'24.02.26'!H26</f>
        <v>-167</v>
      </c>
      <c r="C26" s="7"/>
      <c r="D26" s="19">
        <f t="shared" ref="D26:D30" si="7">B26+C26</f>
        <v>-167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12"/>
      <c r="G26" s="12"/>
      <c r="H26" s="8">
        <f t="shared" ref="H26:H42" si="8">D26-E26-F26-G26</f>
        <v>-174</v>
      </c>
      <c r="I26" s="7"/>
      <c r="J26" s="9" t="s">
        <v>179</v>
      </c>
      <c r="K26" s="10">
        <v>4.0</v>
      </c>
    </row>
    <row r="27">
      <c r="A27" s="6" t="s">
        <v>57</v>
      </c>
      <c r="B27" s="7">
        <f>'24.02.26'!H27</f>
        <v>-112</v>
      </c>
      <c r="C27" s="7"/>
      <c r="D27" s="19">
        <f t="shared" si="7"/>
        <v>-112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24"/>
      <c r="H27" s="18">
        <f t="shared" si="8"/>
        <v>-120</v>
      </c>
      <c r="I27" s="12"/>
      <c r="J27" s="9" t="s">
        <v>170</v>
      </c>
      <c r="K27" s="10">
        <v>1.0</v>
      </c>
    </row>
    <row r="28">
      <c r="A28" s="6" t="s">
        <v>58</v>
      </c>
      <c r="B28" s="7">
        <f>'24.02.26'!H28</f>
        <v>-84</v>
      </c>
      <c r="C28" s="7"/>
      <c r="D28" s="19">
        <f t="shared" si="7"/>
        <v>-84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1</v>
      </c>
      <c r="F28" s="12"/>
      <c r="G28" s="24"/>
      <c r="H28" s="18">
        <f t="shared" si="8"/>
        <v>-85</v>
      </c>
      <c r="I28" s="24"/>
      <c r="J28" s="9" t="s">
        <v>80</v>
      </c>
      <c r="K28" s="10">
        <v>2.0</v>
      </c>
    </row>
    <row r="29">
      <c r="A29" s="6" t="s">
        <v>60</v>
      </c>
      <c r="B29" s="7">
        <f>'24.02.26'!H29</f>
        <v>-117</v>
      </c>
      <c r="C29" s="7"/>
      <c r="D29" s="19">
        <f t="shared" si="7"/>
        <v>-117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12"/>
      <c r="G29" s="12"/>
      <c r="H29" s="8">
        <f t="shared" si="8"/>
        <v>-120</v>
      </c>
      <c r="I29" s="7"/>
      <c r="J29" s="9" t="s">
        <v>42</v>
      </c>
      <c r="K29" s="10">
        <v>1.0</v>
      </c>
    </row>
    <row r="30">
      <c r="A30" s="6" t="s">
        <v>62</v>
      </c>
      <c r="B30" s="7">
        <f>'24.02.26'!H30</f>
        <v>-4</v>
      </c>
      <c r="C30" s="7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9" t="s">
        <v>44</v>
      </c>
      <c r="K30" s="10">
        <v>3.0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100</v>
      </c>
      <c r="K31" s="10">
        <v>1.0</v>
      </c>
    </row>
    <row r="32">
      <c r="A32" s="6" t="s">
        <v>66</v>
      </c>
      <c r="B32" s="7">
        <f>'24.02.26'!H32</f>
        <v>-251</v>
      </c>
      <c r="C32" s="7"/>
      <c r="D32" s="19">
        <f t="shared" ref="D32:D42" si="9">B32+C32</f>
        <v>-251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13</v>
      </c>
      <c r="F32" s="12"/>
      <c r="G32" s="12"/>
      <c r="H32" s="8">
        <f t="shared" si="8"/>
        <v>-264</v>
      </c>
      <c r="I32" s="7"/>
      <c r="J32" s="9" t="s">
        <v>48</v>
      </c>
      <c r="K32" s="10">
        <v>1.0</v>
      </c>
    </row>
    <row r="33">
      <c r="A33" s="6" t="s">
        <v>68</v>
      </c>
      <c r="B33" s="7">
        <f>'24.02.26'!H33</f>
        <v>-34</v>
      </c>
      <c r="C33" s="7"/>
      <c r="D33" s="19">
        <f t="shared" si="9"/>
        <v>-34</v>
      </c>
      <c r="E33" s="25">
        <f>IFERROR(VLOOKUP("CORVINA SUDADA",J:K,2,FALSE),0)+IFERROR(VLOOKUP("CHUPE DE CORVINA",J:K,2,FALSE),0)</f>
        <v>2</v>
      </c>
      <c r="F33" s="12"/>
      <c r="G33" s="12"/>
      <c r="H33" s="8">
        <f t="shared" si="8"/>
        <v>-36</v>
      </c>
      <c r="I33" s="7"/>
      <c r="J33" s="9" t="s">
        <v>52</v>
      </c>
      <c r="K33" s="10">
        <v>1.0</v>
      </c>
    </row>
    <row r="34">
      <c r="A34" s="46" t="s">
        <v>483</v>
      </c>
      <c r="B34" s="7">
        <f>'24.02.26'!H34</f>
        <v>-7</v>
      </c>
      <c r="C34" s="7"/>
      <c r="D34" s="19">
        <f t="shared" si="9"/>
        <v>-7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-7</v>
      </c>
      <c r="I34" s="7"/>
      <c r="J34" s="9" t="s">
        <v>50</v>
      </c>
      <c r="K34" s="10">
        <v>1.0</v>
      </c>
    </row>
    <row r="35">
      <c r="A35" s="46" t="s">
        <v>484</v>
      </c>
      <c r="B35" s="7">
        <f>'24.02.26'!H35</f>
        <v>-13</v>
      </c>
      <c r="C35" s="7"/>
      <c r="D35" s="19">
        <f t="shared" si="9"/>
        <v>-13</v>
      </c>
      <c r="E35" s="25">
        <f>IFERROR(VLOOKUP("PULPO ANTICUCHERO 250G",J:K,2,FALSE),0)</f>
        <v>0</v>
      </c>
      <c r="F35" s="12"/>
      <c r="G35" s="12"/>
      <c r="H35" s="8">
        <f t="shared" si="8"/>
        <v>-13</v>
      </c>
      <c r="I35" s="7"/>
      <c r="J35" s="9" t="s">
        <v>54</v>
      </c>
      <c r="K35" s="10">
        <v>5.0</v>
      </c>
    </row>
    <row r="36">
      <c r="A36" s="46" t="s">
        <v>485</v>
      </c>
      <c r="B36" s="7">
        <f>'24.02.26'!H36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-1</v>
      </c>
      <c r="I36" s="7"/>
      <c r="J36" s="9" t="s">
        <v>81</v>
      </c>
      <c r="K36" s="10">
        <v>1.0</v>
      </c>
    </row>
    <row r="37">
      <c r="A37" s="6" t="s">
        <v>72</v>
      </c>
      <c r="B37" s="7">
        <f>'24.02.26'!H37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257</v>
      </c>
      <c r="K37" s="10">
        <v>1.0</v>
      </c>
    </row>
    <row r="38">
      <c r="A38" s="46" t="s">
        <v>486</v>
      </c>
      <c r="B38" s="7">
        <f>'24.02.26'!H38</f>
        <v>-88</v>
      </c>
      <c r="C38" s="7"/>
      <c r="D38" s="19">
        <f t="shared" si="9"/>
        <v>-88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36"/>
      <c r="G38" s="12"/>
      <c r="H38" s="8">
        <f t="shared" si="8"/>
        <v>-89</v>
      </c>
      <c r="I38" s="7"/>
      <c r="J38" s="9" t="s">
        <v>77</v>
      </c>
      <c r="K38" s="10">
        <v>1.0</v>
      </c>
    </row>
    <row r="39">
      <c r="A39" s="46" t="s">
        <v>487</v>
      </c>
      <c r="B39" s="7">
        <f>'24.02.26'!H39</f>
        <v>-10</v>
      </c>
      <c r="C39" s="7"/>
      <c r="D39" s="19">
        <f t="shared" si="9"/>
        <v>-10</v>
      </c>
      <c r="E39" s="25">
        <f>IFERROR(VLOOKUP("CEVICHE MIXTO DE MARISCOS",J:K,2,FALSE),0)</f>
        <v>0</v>
      </c>
      <c r="F39" s="20"/>
      <c r="G39" s="20"/>
      <c r="H39" s="8">
        <f t="shared" si="8"/>
        <v>-10</v>
      </c>
      <c r="I39" s="7"/>
      <c r="J39" s="9" t="s">
        <v>133</v>
      </c>
      <c r="K39" s="10">
        <v>1.0</v>
      </c>
    </row>
    <row r="40">
      <c r="A40" s="6" t="s">
        <v>76</v>
      </c>
      <c r="B40" s="7">
        <f>'24.02.26'!H40</f>
        <v>-86.5</v>
      </c>
      <c r="C40" s="7"/>
      <c r="D40" s="19">
        <f t="shared" si="9"/>
        <v>-86.5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2.5</v>
      </c>
      <c r="F40" s="20"/>
      <c r="G40" s="20"/>
      <c r="H40" s="8">
        <f t="shared" si="8"/>
        <v>-89</v>
      </c>
      <c r="I40" s="7"/>
      <c r="J40" s="9" t="s">
        <v>13</v>
      </c>
      <c r="K40" s="10">
        <v>1.0</v>
      </c>
    </row>
    <row r="41">
      <c r="A41" s="46" t="s">
        <v>488</v>
      </c>
      <c r="B41" s="7">
        <f>'24.02.26'!H41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59</v>
      </c>
      <c r="K41" s="10">
        <v>4.0</v>
      </c>
    </row>
    <row r="42">
      <c r="A42" s="51" t="s">
        <v>489</v>
      </c>
      <c r="B42" s="7">
        <f>'24.02.26'!H42</f>
        <v>-3</v>
      </c>
      <c r="C42" s="7"/>
      <c r="D42" s="19">
        <f t="shared" si="9"/>
        <v>-3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-4</v>
      </c>
      <c r="I42" s="7"/>
      <c r="J42" s="9" t="s">
        <v>61</v>
      </c>
      <c r="K42" s="10">
        <v>4.0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63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150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73</v>
      </c>
      <c r="K45" s="10">
        <v>5.0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77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104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117</v>
      </c>
      <c r="K48" s="10">
        <v>2.0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79</v>
      </c>
      <c r="K49" s="10">
        <v>3.0</v>
      </c>
    </row>
    <row r="50">
      <c r="J50" s="13" t="s">
        <v>544</v>
      </c>
      <c r="K50" s="14">
        <v>160.0</v>
      </c>
    </row>
  </sheetData>
  <mergeCells count="1">
    <mergeCell ref="A1:I1"/>
  </mergeCells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23.63"/>
  </cols>
  <sheetData>
    <row r="1">
      <c r="A1" s="1" t="s">
        <v>545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46079.0</v>
      </c>
    </row>
    <row r="3">
      <c r="A3" s="6" t="s">
        <v>9</v>
      </c>
      <c r="B3" s="7">
        <f>'25.02.26'!H3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120</v>
      </c>
      <c r="K3" s="10">
        <v>3.0</v>
      </c>
    </row>
    <row r="4">
      <c r="A4" s="6" t="s">
        <v>11</v>
      </c>
      <c r="B4" s="7">
        <f>'25.02.26'!H4</f>
        <v>-59</v>
      </c>
      <c r="C4" s="7"/>
      <c r="D4" s="8">
        <f t="shared" si="1"/>
        <v>-59</v>
      </c>
      <c r="E4" s="8" t="str">
        <f>IFERROR(VLOOKUP("HUMITA DOÑA FRESIA C/AJI DE GALLINA",J:K,2,FALSE),"0")</f>
        <v>0</v>
      </c>
      <c r="F4" s="12"/>
      <c r="G4" s="24"/>
      <c r="H4" s="8">
        <f t="shared" si="2"/>
        <v>-59</v>
      </c>
      <c r="I4" s="11"/>
      <c r="J4" s="9" t="s">
        <v>10</v>
      </c>
      <c r="K4" s="10">
        <v>4.0</v>
      </c>
    </row>
    <row r="5">
      <c r="A5" s="6" t="s">
        <v>13</v>
      </c>
      <c r="B5" s="7">
        <f>'25.02.26'!H5</f>
        <v>-33</v>
      </c>
      <c r="C5" s="7"/>
      <c r="D5" s="8">
        <f t="shared" si="1"/>
        <v>-33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-33</v>
      </c>
      <c r="I5" s="11"/>
      <c r="J5" s="9" t="s">
        <v>12</v>
      </c>
      <c r="K5" s="10">
        <v>4.0</v>
      </c>
    </row>
    <row r="6">
      <c r="A6" s="6" t="s">
        <v>16</v>
      </c>
      <c r="B6" s="7">
        <f>'25.02.26'!H6</f>
        <v>-145</v>
      </c>
      <c r="C6" s="7"/>
      <c r="D6" s="8">
        <f t="shared" si="1"/>
        <v>-145</v>
      </c>
      <c r="E6" s="8">
        <f>IFERROR(VLOOKUP("SANGRECITA C/YUCA",J:K,2,FALSE),"0")</f>
        <v>7</v>
      </c>
      <c r="F6" s="12"/>
      <c r="G6" s="24"/>
      <c r="H6" s="8">
        <f t="shared" si="2"/>
        <v>-152</v>
      </c>
      <c r="I6" s="7"/>
      <c r="J6" s="9" t="s">
        <v>14</v>
      </c>
      <c r="K6" s="10">
        <v>5.0</v>
      </c>
    </row>
    <row r="7">
      <c r="A7" s="6" t="s">
        <v>10</v>
      </c>
      <c r="B7" s="7">
        <f>'25.02.26'!H7</f>
        <v>-96.5</v>
      </c>
      <c r="C7" s="7"/>
      <c r="D7" s="8">
        <f t="shared" si="1"/>
        <v>-96.5</v>
      </c>
      <c r="E7" s="8">
        <f>IFERROR(VLOOKUP("HUMITA DOÑA FRESIA C/AJI DE GALLINA", J:K,2, FALSE)/2, 0) + IFERROR(VLOOKUP("AJI DE GALLINA",J:K,2, FALSE), 0)</f>
        <v>4</v>
      </c>
      <c r="F7" s="12"/>
      <c r="G7" s="12"/>
      <c r="H7" s="8">
        <f t="shared" si="2"/>
        <v>-100.5</v>
      </c>
      <c r="I7" s="7"/>
      <c r="J7" s="9" t="s">
        <v>17</v>
      </c>
      <c r="K7" s="10">
        <v>2.0</v>
      </c>
    </row>
    <row r="8">
      <c r="A8" s="6" t="s">
        <v>19</v>
      </c>
      <c r="B8" s="7">
        <f>'25.02.26'!H8</f>
        <v>-12</v>
      </c>
      <c r="C8" s="7"/>
      <c r="D8" s="8">
        <f t="shared" si="1"/>
        <v>-12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-15</v>
      </c>
      <c r="I8" s="7"/>
      <c r="J8" s="9" t="s">
        <v>18</v>
      </c>
      <c r="K8" s="10">
        <v>4.0</v>
      </c>
    </row>
    <row r="9">
      <c r="A9" s="6" t="s">
        <v>21</v>
      </c>
      <c r="B9" s="7">
        <f>'25.02.26'!H9</f>
        <v>-89.5</v>
      </c>
      <c r="C9" s="7"/>
      <c r="D9" s="8">
        <f t="shared" si="1"/>
        <v>-89.5</v>
      </c>
      <c r="E9" s="8">
        <f>IFERROR(VLOOKUP("1/2 PATITA EN FIAMBRE",J:K,2, FALSE)/2, 0) + IFERROR(VLOOKUP("PATITA EN FIAMBRE",J:K, 2, FALSE), 0)</f>
        <v>1.5</v>
      </c>
      <c r="F9" s="12"/>
      <c r="G9" s="12"/>
      <c r="H9" s="18">
        <f t="shared" si="2"/>
        <v>-91</v>
      </c>
      <c r="I9" s="12"/>
      <c r="J9" s="9" t="s">
        <v>20</v>
      </c>
      <c r="K9" s="10">
        <v>4.0</v>
      </c>
    </row>
    <row r="10">
      <c r="A10" s="6" t="s">
        <v>23</v>
      </c>
      <c r="B10" s="7">
        <f>'25.02.26'!H10</f>
        <v>-35.5</v>
      </c>
      <c r="C10" s="7"/>
      <c r="D10" s="8">
        <f t="shared" si="1"/>
        <v>-35.5</v>
      </c>
      <c r="E10" s="8">
        <f>IFERROR(VLOOKUP("CECINAS DE LOMO C/YUCA",J:K,2,FALSE),"0")+IFERROR(VLOOKUP("PIQUEO DOÑA FRESIA",J:K,2,FALSE)/2,0)</f>
        <v>1</v>
      </c>
      <c r="F10" s="12"/>
      <c r="G10" s="12"/>
      <c r="H10" s="8">
        <f t="shared" si="2"/>
        <v>-36.5</v>
      </c>
      <c r="I10" s="7"/>
      <c r="J10" s="9" t="s">
        <v>22</v>
      </c>
      <c r="K10" s="10">
        <v>3.0</v>
      </c>
    </row>
    <row r="11">
      <c r="A11" s="6" t="s">
        <v>25</v>
      </c>
      <c r="B11" s="7">
        <f>'25.02.26'!H11</f>
        <v>-44</v>
      </c>
      <c r="C11" s="7"/>
      <c r="D11" s="8">
        <f t="shared" si="1"/>
        <v>-44</v>
      </c>
      <c r="E11" s="18">
        <f>IFERROR(VLOOKUP("CARNE DE CERDO ADOBADA",J:K,2,FALSE),0)</f>
        <v>2</v>
      </c>
      <c r="F11" s="12"/>
      <c r="G11" s="12"/>
      <c r="H11" s="8">
        <f t="shared" si="2"/>
        <v>-46</v>
      </c>
      <c r="I11" s="7"/>
      <c r="J11" s="9" t="s">
        <v>24</v>
      </c>
      <c r="K11" s="10">
        <v>6.0</v>
      </c>
    </row>
    <row r="12">
      <c r="A12" s="6" t="s">
        <v>27</v>
      </c>
      <c r="B12" s="7">
        <f>'25.02.26'!H12</f>
        <v>-18</v>
      </c>
      <c r="C12" s="7"/>
      <c r="D12" s="8">
        <f t="shared" si="1"/>
        <v>-18</v>
      </c>
      <c r="E12" s="8">
        <f>IFERROR(VLOOKUP("SANCOCHADO 450g.",J:K,2,FALSE),0)</f>
        <v>2</v>
      </c>
      <c r="F12" s="12"/>
      <c r="G12" s="12"/>
      <c r="H12" s="8">
        <f t="shared" si="2"/>
        <v>-20</v>
      </c>
      <c r="I12" s="7"/>
      <c r="J12" s="9" t="s">
        <v>26</v>
      </c>
      <c r="K12" s="10">
        <v>10.0</v>
      </c>
    </row>
    <row r="13">
      <c r="A13" s="6" t="s">
        <v>29</v>
      </c>
      <c r="B13" s="7">
        <f>'25.02.26'!H13</f>
        <v>-42</v>
      </c>
      <c r="C13" s="7"/>
      <c r="D13" s="19">
        <f t="shared" si="1"/>
        <v>-42</v>
      </c>
      <c r="E13" s="8">
        <f t="shared" ref="E13:E14" si="3">IFERROR(VLOOKUP(A13,J:K,2,FALSE),0)</f>
        <v>0</v>
      </c>
      <c r="F13" s="20"/>
      <c r="G13" s="12"/>
      <c r="H13" s="8">
        <f t="shared" si="2"/>
        <v>-42</v>
      </c>
      <c r="I13" s="7"/>
      <c r="J13" s="9" t="s">
        <v>448</v>
      </c>
      <c r="K13" s="10">
        <v>3.0</v>
      </c>
    </row>
    <row r="14">
      <c r="A14" s="6" t="s">
        <v>31</v>
      </c>
      <c r="B14" s="7" t="str">
        <f>'25.02.26'!H14</f>
        <v>#REF!</v>
      </c>
      <c r="C14" s="7"/>
      <c r="D14" s="19" t="str">
        <f t="shared" si="1"/>
        <v>#REF!</v>
      </c>
      <c r="E14" s="8">
        <f t="shared" si="3"/>
        <v>0</v>
      </c>
      <c r="F14" s="20"/>
      <c r="G14" s="12"/>
      <c r="H14" s="8" t="str">
        <f t="shared" si="2"/>
        <v>#REF!</v>
      </c>
      <c r="I14" s="7"/>
      <c r="J14" s="9" t="s">
        <v>28</v>
      </c>
      <c r="K14" s="10">
        <v>2.0</v>
      </c>
    </row>
    <row r="15">
      <c r="A15" s="21" t="s">
        <v>33</v>
      </c>
      <c r="B15" s="22"/>
      <c r="C15" s="22"/>
      <c r="D15" s="22"/>
      <c r="E15" s="22"/>
      <c r="F15" s="22"/>
      <c r="G15" s="23"/>
      <c r="H15" s="23"/>
      <c r="I15" s="23"/>
      <c r="J15" s="9" t="s">
        <v>108</v>
      </c>
      <c r="K15" s="10">
        <v>2.0</v>
      </c>
    </row>
    <row r="16">
      <c r="A16" s="6" t="s">
        <v>35</v>
      </c>
      <c r="B16" s="7">
        <f>'25.02.26'!H16</f>
        <v>-116</v>
      </c>
      <c r="C16" s="7"/>
      <c r="D16" s="25">
        <f t="shared" ref="D16:D24" si="4">B16+C16</f>
        <v>-116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6</v>
      </c>
      <c r="F16" s="20"/>
      <c r="G16" s="12"/>
      <c r="H16" s="8">
        <f t="shared" ref="H16:H20" si="5">D16-E16-F16-G16</f>
        <v>-122</v>
      </c>
      <c r="I16" s="7"/>
      <c r="J16" s="9" t="s">
        <v>138</v>
      </c>
      <c r="K16" s="10">
        <v>1.0</v>
      </c>
    </row>
    <row r="17">
      <c r="A17" s="6" t="s">
        <v>37</v>
      </c>
      <c r="B17" s="7">
        <f>'25.02.26'!H17</f>
        <v>-57</v>
      </c>
      <c r="C17" s="7"/>
      <c r="D17" s="19">
        <f t="shared" si="4"/>
        <v>-57</v>
      </c>
      <c r="E17" s="25">
        <f>IFERROR(VLOOKUP("AJIACO DE CUY(1/2 CUY) C/ARROZ",J:K,2,FALSE),"0")</f>
        <v>4</v>
      </c>
      <c r="F17" s="20"/>
      <c r="G17" s="12"/>
      <c r="H17" s="8">
        <f t="shared" si="5"/>
        <v>-61</v>
      </c>
      <c r="I17" s="7"/>
      <c r="J17" s="9" t="s">
        <v>87</v>
      </c>
      <c r="K17" s="10">
        <v>1.0</v>
      </c>
    </row>
    <row r="18">
      <c r="A18" s="6" t="s">
        <v>39</v>
      </c>
      <c r="B18" s="7">
        <f>'25.02.26'!H18</f>
        <v>-51</v>
      </c>
      <c r="C18" s="7"/>
      <c r="D18" s="19">
        <f t="shared" si="4"/>
        <v>-51</v>
      </c>
      <c r="E18" s="25" t="str">
        <f>IFERROR(VLOOKUP("ALBONDIGA CON ARROZ",J:K,2,FALSE),"0")</f>
        <v>0</v>
      </c>
      <c r="F18" s="20"/>
      <c r="G18" s="12"/>
      <c r="H18" s="8">
        <f t="shared" si="5"/>
        <v>-51</v>
      </c>
      <c r="I18" s="7"/>
      <c r="J18" s="9" t="s">
        <v>112</v>
      </c>
      <c r="K18" s="10">
        <v>1.0</v>
      </c>
    </row>
    <row r="19">
      <c r="A19" s="6" t="s">
        <v>41</v>
      </c>
      <c r="B19" s="7">
        <f>'25.02.26'!H19</f>
        <v>-128</v>
      </c>
      <c r="C19" s="7"/>
      <c r="D19" s="19">
        <f t="shared" si="4"/>
        <v>-128</v>
      </c>
      <c r="E19" s="25">
        <f>IFERROR(VLOOKUP("ARROZ C/PATO DESHUESADO", J:K, 2, FALSE)*2, 0)+IFERROR(VLOOKUP("ARROZ C/PATO",J:K,2,FALSE),"0")</f>
        <v>10</v>
      </c>
      <c r="F19" s="20"/>
      <c r="G19" s="24"/>
      <c r="H19" s="8">
        <f t="shared" si="5"/>
        <v>-138</v>
      </c>
      <c r="I19" s="11"/>
      <c r="J19" s="9" t="s">
        <v>32</v>
      </c>
      <c r="K19" s="10">
        <v>4.0</v>
      </c>
    </row>
    <row r="20">
      <c r="A20" s="6" t="s">
        <v>43</v>
      </c>
      <c r="B20" s="7">
        <f>'25.02.26'!H20</f>
        <v>-480</v>
      </c>
      <c r="C20" s="7"/>
      <c r="D20" s="19">
        <f t="shared" si="4"/>
        <v>-480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26</v>
      </c>
      <c r="F20" s="20"/>
      <c r="G20" s="24"/>
      <c r="H20" s="8">
        <f t="shared" si="5"/>
        <v>-506</v>
      </c>
      <c r="I20" s="11"/>
      <c r="J20" s="9" t="s">
        <v>187</v>
      </c>
      <c r="K20" s="10">
        <v>1.0</v>
      </c>
    </row>
    <row r="21">
      <c r="A21" s="6" t="s">
        <v>26</v>
      </c>
      <c r="B21" s="7" t="str">
        <f>'25.02.26'!H21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34</v>
      </c>
      <c r="K21" s="10">
        <v>4.0</v>
      </c>
    </row>
    <row r="22">
      <c r="A22" s="6" t="s">
        <v>46</v>
      </c>
      <c r="B22" s="7">
        <f>'25.02.26'!H22</f>
        <v>-307</v>
      </c>
      <c r="C22" s="7"/>
      <c r="D22" s="19">
        <f t="shared" si="4"/>
        <v>-307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20"/>
      <c r="G22" s="12"/>
      <c r="H22" s="8">
        <f t="shared" ref="H22:H24" si="6">D22-E22-F22-G22</f>
        <v>-314</v>
      </c>
      <c r="I22" s="7"/>
      <c r="J22" s="9" t="s">
        <v>36</v>
      </c>
      <c r="K22" s="10">
        <v>6.0</v>
      </c>
    </row>
    <row r="23">
      <c r="A23" s="6" t="s">
        <v>49</v>
      </c>
      <c r="B23" s="7">
        <f>'25.02.26'!H23</f>
        <v>-33</v>
      </c>
      <c r="C23" s="7"/>
      <c r="D23" s="19">
        <f t="shared" si="4"/>
        <v>-33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-33</v>
      </c>
      <c r="I23" s="7"/>
      <c r="J23" s="9" t="s">
        <v>107</v>
      </c>
      <c r="K23" s="10">
        <v>2.0</v>
      </c>
    </row>
    <row r="24">
      <c r="A24" s="6" t="s">
        <v>51</v>
      </c>
      <c r="B24" s="7">
        <f>'25.02.26'!H24</f>
        <v>-58</v>
      </c>
      <c r="C24" s="7"/>
      <c r="D24" s="19">
        <f t="shared" si="4"/>
        <v>-58</v>
      </c>
      <c r="E24" s="25">
        <f>IFERROR(VLOOKUP("CORVINA GUISADA C/E CHOCLO",J:K,2,FALSE),"0")</f>
        <v>4</v>
      </c>
      <c r="F24" s="20"/>
      <c r="G24" s="12"/>
      <c r="H24" s="8">
        <f t="shared" si="6"/>
        <v>-62</v>
      </c>
      <c r="I24" s="7"/>
      <c r="J24" s="9" t="s">
        <v>113</v>
      </c>
      <c r="K24" s="10">
        <v>2.0</v>
      </c>
    </row>
    <row r="25">
      <c r="A25" s="21" t="s">
        <v>53</v>
      </c>
      <c r="B25" s="22"/>
      <c r="C25" s="22"/>
      <c r="D25" s="22"/>
      <c r="E25" s="22"/>
      <c r="F25" s="22"/>
      <c r="G25" s="23"/>
      <c r="H25" s="23"/>
      <c r="I25" s="23"/>
      <c r="J25" s="9" t="s">
        <v>231</v>
      </c>
      <c r="K25" s="10">
        <v>1.0</v>
      </c>
    </row>
    <row r="26">
      <c r="A26" s="6" t="s">
        <v>55</v>
      </c>
      <c r="B26" s="7">
        <f>'25.02.26'!H26</f>
        <v>-174</v>
      </c>
      <c r="C26" s="7"/>
      <c r="D26" s="19">
        <f t="shared" ref="D26:D30" si="7">B26+C26</f>
        <v>-174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12"/>
      <c r="G26" s="12"/>
      <c r="H26" s="8">
        <f t="shared" ref="H26:H42" si="8">D26-E26-F26-G26</f>
        <v>-182</v>
      </c>
      <c r="I26" s="7"/>
      <c r="J26" s="9" t="s">
        <v>217</v>
      </c>
      <c r="K26" s="10">
        <v>2.0</v>
      </c>
    </row>
    <row r="27">
      <c r="A27" s="6" t="s">
        <v>57</v>
      </c>
      <c r="B27" s="7">
        <f>'25.02.26'!H27</f>
        <v>-120</v>
      </c>
      <c r="C27" s="7"/>
      <c r="D27" s="19">
        <f t="shared" si="7"/>
        <v>-120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</v>
      </c>
      <c r="F27" s="12"/>
      <c r="G27" s="24"/>
      <c r="H27" s="18">
        <f t="shared" si="8"/>
        <v>-128</v>
      </c>
      <c r="I27" s="12"/>
      <c r="J27" s="9" t="s">
        <v>191</v>
      </c>
      <c r="K27" s="10">
        <v>1.0</v>
      </c>
    </row>
    <row r="28">
      <c r="A28" s="6" t="s">
        <v>58</v>
      </c>
      <c r="B28" s="7">
        <f>'25.02.26'!H28</f>
        <v>-85</v>
      </c>
      <c r="C28" s="7"/>
      <c r="D28" s="19">
        <f t="shared" si="7"/>
        <v>-85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2</v>
      </c>
      <c r="F28" s="12"/>
      <c r="G28" s="24"/>
      <c r="H28" s="18">
        <f t="shared" si="8"/>
        <v>-87</v>
      </c>
      <c r="I28" s="24"/>
      <c r="J28" s="9" t="s">
        <v>38</v>
      </c>
      <c r="K28" s="10">
        <v>1.0</v>
      </c>
    </row>
    <row r="29">
      <c r="A29" s="6" t="s">
        <v>60</v>
      </c>
      <c r="B29" s="7">
        <f>'25.02.26'!H29</f>
        <v>-120</v>
      </c>
      <c r="C29" s="7"/>
      <c r="D29" s="19">
        <f t="shared" si="7"/>
        <v>-120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12"/>
      <c r="G29" s="12"/>
      <c r="H29" s="8">
        <f t="shared" si="8"/>
        <v>-125</v>
      </c>
      <c r="I29" s="7"/>
      <c r="J29" s="9" t="s">
        <v>40</v>
      </c>
      <c r="K29" s="10">
        <v>6.0</v>
      </c>
    </row>
    <row r="30">
      <c r="A30" s="6" t="s">
        <v>62</v>
      </c>
      <c r="B30" s="7">
        <f>'25.02.26'!H30</f>
        <v>-4</v>
      </c>
      <c r="C30" s="7"/>
      <c r="D30" s="19">
        <f t="shared" si="7"/>
        <v>-4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-4</v>
      </c>
      <c r="I30" s="7"/>
      <c r="J30" s="9" t="s">
        <v>170</v>
      </c>
      <c r="K30" s="10">
        <v>1.0</v>
      </c>
    </row>
    <row r="31">
      <c r="A31" s="29" t="s">
        <v>64</v>
      </c>
      <c r="B31" s="30"/>
      <c r="C31" s="30"/>
      <c r="D31" s="30"/>
      <c r="E31" s="22"/>
      <c r="F31" s="23"/>
      <c r="G31" s="23"/>
      <c r="H31" s="31">
        <f t="shared" si="8"/>
        <v>0</v>
      </c>
      <c r="I31" s="23"/>
      <c r="J31" s="9" t="s">
        <v>44</v>
      </c>
      <c r="K31" s="10">
        <v>4.0</v>
      </c>
    </row>
    <row r="32">
      <c r="A32" s="6" t="s">
        <v>66</v>
      </c>
      <c r="B32" s="7">
        <f>'25.02.26'!H32</f>
        <v>-264</v>
      </c>
      <c r="C32" s="7"/>
      <c r="D32" s="19">
        <f t="shared" ref="D32:D42" si="9">B32+C32</f>
        <v>-264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13</v>
      </c>
      <c r="F32" s="12"/>
      <c r="G32" s="12"/>
      <c r="H32" s="8">
        <f t="shared" si="8"/>
        <v>-277</v>
      </c>
      <c r="I32" s="7"/>
      <c r="J32" s="9" t="s">
        <v>45</v>
      </c>
      <c r="K32" s="10">
        <v>2.0</v>
      </c>
    </row>
    <row r="33">
      <c r="A33" s="6" t="s">
        <v>68</v>
      </c>
      <c r="B33" s="7">
        <f>'25.02.26'!H33</f>
        <v>-36</v>
      </c>
      <c r="C33" s="7"/>
      <c r="D33" s="19">
        <f t="shared" si="9"/>
        <v>-36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-36</v>
      </c>
      <c r="I33" s="7"/>
      <c r="J33" s="9" t="s">
        <v>100</v>
      </c>
      <c r="K33" s="10">
        <v>2.0</v>
      </c>
    </row>
    <row r="34">
      <c r="A34" s="46" t="s">
        <v>483</v>
      </c>
      <c r="B34" s="7">
        <f>'25.02.26'!H34</f>
        <v>-7</v>
      </c>
      <c r="C34" s="7"/>
      <c r="D34" s="19">
        <f t="shared" si="9"/>
        <v>-7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-7</v>
      </c>
      <c r="I34" s="7"/>
      <c r="J34" s="9" t="s">
        <v>86</v>
      </c>
      <c r="K34" s="10">
        <v>1.0</v>
      </c>
    </row>
    <row r="35">
      <c r="A35" s="46" t="s">
        <v>484</v>
      </c>
      <c r="B35" s="7">
        <f>'25.02.26'!H35</f>
        <v>-13</v>
      </c>
      <c r="C35" s="7"/>
      <c r="D35" s="19">
        <f t="shared" si="9"/>
        <v>-13</v>
      </c>
      <c r="E35" s="25">
        <f>IFERROR(VLOOKUP("PULPO ANTICUCHERO 250G",J:K,2,FALSE),0)</f>
        <v>1</v>
      </c>
      <c r="F35" s="12"/>
      <c r="G35" s="12"/>
      <c r="H35" s="8">
        <f t="shared" si="8"/>
        <v>-14</v>
      </c>
      <c r="I35" s="7"/>
      <c r="J35" s="9" t="s">
        <v>48</v>
      </c>
      <c r="K35" s="10">
        <v>2.0</v>
      </c>
    </row>
    <row r="36">
      <c r="A36" s="46" t="s">
        <v>485</v>
      </c>
      <c r="B36" s="7">
        <f>'25.02.26'!H36</f>
        <v>-1</v>
      </c>
      <c r="C36" s="7"/>
      <c r="D36" s="19">
        <f t="shared" si="9"/>
        <v>-1</v>
      </c>
      <c r="E36" s="25">
        <f>IFERROR(VLOOKUP("CAUSA DE PULPO AL OLIVO",J:K,2,FALSE),0)+IFERROR(VLOOKUP("TRES CAUSAS UNA PARRILLA",J:K,2,FALSE)/2,0)</f>
        <v>1</v>
      </c>
      <c r="F36" s="12"/>
      <c r="G36" s="34"/>
      <c r="H36" s="8">
        <f t="shared" si="8"/>
        <v>-2</v>
      </c>
      <c r="I36" s="7"/>
      <c r="J36" s="9" t="s">
        <v>54</v>
      </c>
      <c r="K36" s="10">
        <v>5.0</v>
      </c>
    </row>
    <row r="37">
      <c r="A37" s="6" t="s">
        <v>72</v>
      </c>
      <c r="B37" s="7">
        <f>'25.02.26'!H37</f>
        <v>0</v>
      </c>
      <c r="C37" s="7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56</v>
      </c>
      <c r="K37" s="10">
        <v>3.0</v>
      </c>
    </row>
    <row r="38">
      <c r="A38" s="46" t="s">
        <v>486</v>
      </c>
      <c r="B38" s="7">
        <f>'25.02.26'!H38</f>
        <v>-89</v>
      </c>
      <c r="C38" s="7"/>
      <c r="D38" s="19">
        <f t="shared" si="9"/>
        <v>-89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8" s="36"/>
      <c r="G38" s="12"/>
      <c r="H38" s="8">
        <f t="shared" si="8"/>
        <v>-97</v>
      </c>
      <c r="I38" s="7"/>
      <c r="J38" s="9" t="s">
        <v>80</v>
      </c>
      <c r="K38" s="10">
        <v>1.0</v>
      </c>
    </row>
    <row r="39">
      <c r="A39" s="46" t="s">
        <v>487</v>
      </c>
      <c r="B39" s="7">
        <f>'25.02.26'!H39</f>
        <v>-10</v>
      </c>
      <c r="C39" s="7"/>
      <c r="D39" s="19">
        <f t="shared" si="9"/>
        <v>-10</v>
      </c>
      <c r="E39" s="25">
        <f>IFERROR(VLOOKUP("CEVICHE MIXTO DE MARISCOS",J:K,2,FALSE),0)</f>
        <v>1</v>
      </c>
      <c r="F39" s="20"/>
      <c r="G39" s="20"/>
      <c r="H39" s="8">
        <f t="shared" si="8"/>
        <v>-11</v>
      </c>
      <c r="I39" s="7"/>
      <c r="J39" s="9" t="s">
        <v>133</v>
      </c>
      <c r="K39" s="10">
        <v>5.0</v>
      </c>
    </row>
    <row r="40">
      <c r="A40" s="6" t="s">
        <v>76</v>
      </c>
      <c r="B40" s="7">
        <f>'25.02.26'!H40</f>
        <v>-89</v>
      </c>
      <c r="C40" s="7"/>
      <c r="D40" s="19">
        <f t="shared" si="9"/>
        <v>-89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40" s="20"/>
      <c r="G40" s="20"/>
      <c r="H40" s="8">
        <f t="shared" si="8"/>
        <v>-94</v>
      </c>
      <c r="I40" s="7"/>
      <c r="J40" s="9" t="s">
        <v>61</v>
      </c>
      <c r="K40" s="10">
        <v>3.0</v>
      </c>
    </row>
    <row r="41">
      <c r="A41" s="46" t="s">
        <v>488</v>
      </c>
      <c r="B41" s="7">
        <f>'25.02.26'!H41</f>
        <v>6.5</v>
      </c>
      <c r="C41" s="7"/>
      <c r="D41" s="19">
        <f t="shared" si="9"/>
        <v>6.5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6.5</v>
      </c>
      <c r="I41" s="7"/>
      <c r="J41" s="9" t="s">
        <v>63</v>
      </c>
      <c r="K41" s="10">
        <v>2.0</v>
      </c>
    </row>
    <row r="42">
      <c r="A42" s="51" t="s">
        <v>489</v>
      </c>
      <c r="B42" s="7">
        <f>'25.02.26'!H42</f>
        <v>-4</v>
      </c>
      <c r="C42" s="7"/>
      <c r="D42" s="19">
        <f t="shared" si="9"/>
        <v>-4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-4</v>
      </c>
      <c r="I42" s="7"/>
      <c r="J42" s="9" t="s">
        <v>135</v>
      </c>
      <c r="K42" s="10">
        <v>3.0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546</v>
      </c>
      <c r="K43" s="10">
        <v>1.0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150</v>
      </c>
      <c r="K44" s="10">
        <v>2.0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73</v>
      </c>
      <c r="K45" s="10">
        <v>7.0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259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77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534</v>
      </c>
      <c r="K48" s="10">
        <v>1.0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79</v>
      </c>
      <c r="K49" s="10">
        <v>1.0</v>
      </c>
    </row>
    <row r="50">
      <c r="J50" s="9" t="s">
        <v>134</v>
      </c>
      <c r="K50" s="10">
        <v>1.0</v>
      </c>
    </row>
    <row r="51">
      <c r="J51" s="9" t="s">
        <v>71</v>
      </c>
      <c r="K51" s="10">
        <v>1.0</v>
      </c>
    </row>
    <row r="52">
      <c r="J52" s="9" t="s">
        <v>305</v>
      </c>
      <c r="K52" s="10">
        <v>1.0</v>
      </c>
    </row>
    <row r="53">
      <c r="J53" s="9" t="s">
        <v>117</v>
      </c>
      <c r="K53" s="10">
        <v>1.0</v>
      </c>
    </row>
    <row r="54">
      <c r="J54" s="9" t="s">
        <v>79</v>
      </c>
      <c r="K54" s="10">
        <v>1.0</v>
      </c>
    </row>
  </sheetData>
  <mergeCells count="1">
    <mergeCell ref="A1:I1"/>
  </mergeCells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  <col customWidth="1" min="10" max="10" width="37.13"/>
  </cols>
  <sheetData>
    <row r="1">
      <c r="A1" s="1" t="s">
        <v>547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6"/>
      <c r="K2" s="17">
        <v>46080.0</v>
      </c>
    </row>
    <row r="3">
      <c r="A3" s="6" t="s">
        <v>9</v>
      </c>
      <c r="B3" s="7">
        <f>'26.02.26'!H3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  <c r="J3" s="9" t="s">
        <v>412</v>
      </c>
      <c r="K3" s="10">
        <v>1.0</v>
      </c>
    </row>
    <row r="4">
      <c r="A4" s="6" t="s">
        <v>11</v>
      </c>
      <c r="B4" s="7">
        <f>'01.02.26'!H4</f>
        <v>1</v>
      </c>
      <c r="C4" s="7"/>
      <c r="D4" s="8">
        <f t="shared" si="1"/>
        <v>1</v>
      </c>
      <c r="E4" s="8">
        <f>IFERROR(VLOOKUP("HUMITA DOÑA FRESIA C/AJI DE GALLINA",J:K,2,FALSE),"0")</f>
        <v>11</v>
      </c>
      <c r="F4" s="12"/>
      <c r="G4" s="24"/>
      <c r="H4" s="8">
        <f t="shared" si="2"/>
        <v>-10</v>
      </c>
      <c r="I4" s="11"/>
      <c r="J4" s="9" t="s">
        <v>10</v>
      </c>
      <c r="K4" s="10">
        <v>4.0</v>
      </c>
    </row>
    <row r="5">
      <c r="A5" s="6" t="s">
        <v>13</v>
      </c>
      <c r="B5" s="7">
        <f>'01.02.26'!H5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  <c r="J5" s="9" t="s">
        <v>12</v>
      </c>
      <c r="K5" s="10">
        <v>7.0</v>
      </c>
    </row>
    <row r="6">
      <c r="A6" s="6" t="s">
        <v>16</v>
      </c>
      <c r="B6" s="7">
        <f>'01.02.26'!H6</f>
        <v>5</v>
      </c>
      <c r="C6" s="7"/>
      <c r="D6" s="8">
        <f t="shared" si="1"/>
        <v>5</v>
      </c>
      <c r="E6" s="8">
        <f>IFERROR(VLOOKUP("SANGRECITA C/YUCA",J:K,2,FALSE),"0")</f>
        <v>12</v>
      </c>
      <c r="F6" s="12"/>
      <c r="G6" s="24"/>
      <c r="H6" s="8">
        <f t="shared" si="2"/>
        <v>-7</v>
      </c>
      <c r="I6" s="7"/>
      <c r="J6" s="9" t="s">
        <v>85</v>
      </c>
      <c r="K6" s="10">
        <v>1.0</v>
      </c>
    </row>
    <row r="7">
      <c r="A7" s="6" t="s">
        <v>10</v>
      </c>
      <c r="B7" s="7">
        <f>'01.02.26'!H7</f>
        <v>6.5</v>
      </c>
      <c r="C7" s="7"/>
      <c r="D7" s="8">
        <f t="shared" si="1"/>
        <v>6.5</v>
      </c>
      <c r="E7" s="8">
        <f>IFERROR(VLOOKUP("HUMITA DOÑA FRESIA C/AJI DE GALLINA", J:K,2, FALSE)/2, 0) + IFERROR(VLOOKUP("AJI DE GALLINA",J:K,2, FALSE), 0)</f>
        <v>9.5</v>
      </c>
      <c r="F7" s="12"/>
      <c r="G7" s="12"/>
      <c r="H7" s="8">
        <f t="shared" si="2"/>
        <v>-3</v>
      </c>
      <c r="I7" s="7"/>
      <c r="J7" s="9" t="s">
        <v>14</v>
      </c>
      <c r="K7" s="10">
        <v>3.0</v>
      </c>
    </row>
    <row r="8">
      <c r="A8" s="6" t="s">
        <v>19</v>
      </c>
      <c r="B8" s="7">
        <f>'01.02.26'!H8</f>
        <v>0</v>
      </c>
      <c r="C8" s="7"/>
      <c r="D8" s="8">
        <f t="shared" si="1"/>
        <v>0</v>
      </c>
      <c r="E8" s="8">
        <f>IFERROR(VLOOKUP("MOLLEJITAS GUISADAS",J:K,2,FALSE),"0")+IFERROR(VLOOKUP("PIQUEO DOÑA FRESIA",J:K,2,FALSE),0)</f>
        <v>3</v>
      </c>
      <c r="F8" s="12"/>
      <c r="G8" s="12"/>
      <c r="H8" s="8">
        <f t="shared" si="2"/>
        <v>-3</v>
      </c>
      <c r="I8" s="7"/>
      <c r="J8" s="9" t="s">
        <v>17</v>
      </c>
      <c r="K8" s="10">
        <v>1.0</v>
      </c>
    </row>
    <row r="9">
      <c r="A9" s="6" t="s">
        <v>21</v>
      </c>
      <c r="B9" s="7">
        <f>'01.02.26'!H9</f>
        <v>4.5</v>
      </c>
      <c r="C9" s="7"/>
      <c r="D9" s="8">
        <f t="shared" si="1"/>
        <v>4.5</v>
      </c>
      <c r="E9" s="8">
        <f>IFERROR(VLOOKUP("1/2 PATITA EN FIAMBRE",J:K,2, FALSE)/2, 0) + IFERROR(VLOOKUP("PATITA EN FIAMBRE",J:K, 2, FALSE), 0)</f>
        <v>4</v>
      </c>
      <c r="F9" s="12"/>
      <c r="G9" s="12"/>
      <c r="H9" s="18">
        <f t="shared" si="2"/>
        <v>0.5</v>
      </c>
      <c r="I9" s="12"/>
      <c r="J9" s="9" t="s">
        <v>20</v>
      </c>
      <c r="K9" s="10">
        <v>7.0</v>
      </c>
    </row>
    <row r="10">
      <c r="A10" s="6" t="s">
        <v>23</v>
      </c>
      <c r="B10" s="7">
        <f>'01.02.26'!H10</f>
        <v>2.5</v>
      </c>
      <c r="C10" s="7"/>
      <c r="D10" s="8">
        <f t="shared" si="1"/>
        <v>2.5</v>
      </c>
      <c r="E10" s="8">
        <f>IFERROR(VLOOKUP("CECINAS DE LOMO C/YUCA",J:K,2,FALSE),"0")+IFERROR(VLOOKUP("PIQUEO DOÑA FRESIA",J:K,2,FALSE)/2,0)</f>
        <v>1.5</v>
      </c>
      <c r="F10" s="12"/>
      <c r="G10" s="12"/>
      <c r="H10" s="8">
        <f t="shared" si="2"/>
        <v>1</v>
      </c>
      <c r="I10" s="7"/>
      <c r="J10" s="9" t="s">
        <v>22</v>
      </c>
      <c r="K10" s="10">
        <v>6.0</v>
      </c>
    </row>
    <row r="11">
      <c r="A11" s="6" t="s">
        <v>25</v>
      </c>
      <c r="B11" s="7">
        <f>'01.02.26'!H11</f>
        <v>5</v>
      </c>
      <c r="C11" s="7"/>
      <c r="D11" s="8">
        <f t="shared" si="1"/>
        <v>5</v>
      </c>
      <c r="E11" s="18">
        <f>IFERROR(VLOOKUP("CARNE DE CERDO ADOBADA",J:K,2,FALSE),0)</f>
        <v>3</v>
      </c>
      <c r="F11" s="12"/>
      <c r="G11" s="12"/>
      <c r="H11" s="8">
        <f t="shared" si="2"/>
        <v>2</v>
      </c>
      <c r="I11" s="7"/>
      <c r="J11" s="9" t="s">
        <v>24</v>
      </c>
      <c r="K11" s="10">
        <v>14.0</v>
      </c>
    </row>
    <row r="12">
      <c r="A12" s="6" t="s">
        <v>27</v>
      </c>
      <c r="B12" s="7">
        <f>'01.02.26'!H12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  <c r="J12" s="9" t="s">
        <v>26</v>
      </c>
      <c r="K12" s="10">
        <v>7.0</v>
      </c>
    </row>
    <row r="13">
      <c r="A13" s="6" t="s">
        <v>29</v>
      </c>
      <c r="B13" s="7">
        <f>'01.02.26'!H13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  <c r="J13" s="9" t="s">
        <v>448</v>
      </c>
      <c r="K13" s="10">
        <v>3.0</v>
      </c>
    </row>
    <row r="14">
      <c r="A14" s="6" t="s">
        <v>31</v>
      </c>
      <c r="B14" s="7">
        <f>'01.02.26'!H14</f>
        <v>2</v>
      </c>
      <c r="C14" s="7"/>
      <c r="D14" s="19">
        <f t="shared" si="1"/>
        <v>2</v>
      </c>
      <c r="E14" s="8">
        <f t="shared" si="3"/>
        <v>2</v>
      </c>
      <c r="F14" s="20"/>
      <c r="G14" s="12"/>
      <c r="H14" s="8">
        <f t="shared" si="2"/>
        <v>0</v>
      </c>
      <c r="I14" s="7"/>
      <c r="J14" s="9" t="s">
        <v>31</v>
      </c>
      <c r="K14" s="10">
        <v>2.0</v>
      </c>
    </row>
    <row r="15">
      <c r="A15" s="21" t="s">
        <v>33</v>
      </c>
      <c r="B15" s="22"/>
      <c r="C15" s="7"/>
      <c r="D15" s="22"/>
      <c r="E15" s="22"/>
      <c r="F15" s="22"/>
      <c r="G15" s="23"/>
      <c r="H15" s="23"/>
      <c r="I15" s="23"/>
      <c r="J15" s="9" t="s">
        <v>28</v>
      </c>
      <c r="K15" s="10">
        <v>3.0</v>
      </c>
    </row>
    <row r="16">
      <c r="A16" s="6" t="s">
        <v>35</v>
      </c>
      <c r="B16" s="7">
        <f>'01.02.26'!H16</f>
        <v>10</v>
      </c>
      <c r="C16" s="7"/>
      <c r="D16" s="25">
        <f t="shared" ref="D16:D24" si="4">B16+C16</f>
        <v>10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8</v>
      </c>
      <c r="F16" s="20"/>
      <c r="G16" s="12"/>
      <c r="H16" s="8">
        <f t="shared" ref="H16:H20" si="5">D16-E16-F16-G16</f>
        <v>2</v>
      </c>
      <c r="I16" s="7"/>
      <c r="J16" s="9" t="s">
        <v>137</v>
      </c>
      <c r="K16" s="10">
        <v>1.0</v>
      </c>
    </row>
    <row r="17">
      <c r="A17" s="6" t="s">
        <v>37</v>
      </c>
      <c r="B17" s="7">
        <f>'01.02.26'!H17</f>
        <v>1</v>
      </c>
      <c r="C17" s="7"/>
      <c r="D17" s="19">
        <f t="shared" si="4"/>
        <v>1</v>
      </c>
      <c r="E17" s="25">
        <f>IFERROR(VLOOKUP("AJIACO DE CUY(1/2 CUY) C/ARROZ",J:K,2,FALSE),"0")</f>
        <v>7</v>
      </c>
      <c r="F17" s="20"/>
      <c r="G17" s="12"/>
      <c r="H17" s="8">
        <f t="shared" si="5"/>
        <v>-6</v>
      </c>
      <c r="I17" s="7"/>
      <c r="J17" s="9" t="s">
        <v>111</v>
      </c>
      <c r="K17" s="10">
        <v>2.0</v>
      </c>
    </row>
    <row r="18">
      <c r="A18" s="6" t="s">
        <v>39</v>
      </c>
      <c r="B18" s="7">
        <f>'01.02.26'!H18</f>
        <v>3</v>
      </c>
      <c r="C18" s="7"/>
      <c r="D18" s="19">
        <f t="shared" si="4"/>
        <v>3</v>
      </c>
      <c r="E18" s="25">
        <f>IFERROR(VLOOKUP("ALBONDIGA CON ARROZ",J:K,2,FALSE),"0")</f>
        <v>1</v>
      </c>
      <c r="F18" s="20"/>
      <c r="G18" s="12"/>
      <c r="H18" s="8">
        <f t="shared" si="5"/>
        <v>2</v>
      </c>
      <c r="I18" s="7"/>
      <c r="J18" s="9" t="s">
        <v>32</v>
      </c>
      <c r="K18" s="10">
        <v>10.0</v>
      </c>
    </row>
    <row r="19">
      <c r="A19" s="6" t="s">
        <v>41</v>
      </c>
      <c r="B19" s="7">
        <f>'01.02.26'!H19</f>
        <v>0</v>
      </c>
      <c r="C19" s="7"/>
      <c r="D19" s="19">
        <f t="shared" si="4"/>
        <v>0</v>
      </c>
      <c r="E19" s="25">
        <f>IFERROR(VLOOKUP("ARROZ C/PATO DESHUESADO", J:K, 2, FALSE)*2, 0)+IFERROR(VLOOKUP("ARROZ C/PATO",J:K,2,FALSE),"0")</f>
        <v>3</v>
      </c>
      <c r="F19" s="20"/>
      <c r="G19" s="24"/>
      <c r="H19" s="8">
        <f t="shared" si="5"/>
        <v>-3</v>
      </c>
      <c r="I19" s="11"/>
      <c r="J19" s="9" t="s">
        <v>187</v>
      </c>
      <c r="K19" s="10">
        <v>1.0</v>
      </c>
    </row>
    <row r="20">
      <c r="A20" s="6" t="s">
        <v>43</v>
      </c>
      <c r="B20" s="7">
        <f>'01.02.26'!H20</f>
        <v>31</v>
      </c>
      <c r="C20" s="7"/>
      <c r="D20" s="19">
        <f t="shared" si="4"/>
        <v>31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34</v>
      </c>
      <c r="F20" s="20"/>
      <c r="G20" s="24"/>
      <c r="H20" s="8">
        <f t="shared" si="5"/>
        <v>-3</v>
      </c>
      <c r="I20" s="11"/>
      <c r="J20" s="9" t="s">
        <v>142</v>
      </c>
      <c r="K20" s="10">
        <v>1.0</v>
      </c>
    </row>
    <row r="21">
      <c r="A21" s="6" t="s">
        <v>26</v>
      </c>
      <c r="B21" s="7" t="str">
        <f>'01.02.26'!H21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  <c r="J21" s="9" t="s">
        <v>125</v>
      </c>
      <c r="K21" s="10">
        <v>2.0</v>
      </c>
    </row>
    <row r="22">
      <c r="A22" s="6" t="s">
        <v>46</v>
      </c>
      <c r="B22" s="7">
        <f>'01.02.26'!H22</f>
        <v>16</v>
      </c>
      <c r="C22" s="7"/>
      <c r="D22" s="19">
        <f t="shared" si="4"/>
        <v>16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23</v>
      </c>
      <c r="F22" s="20"/>
      <c r="G22" s="12"/>
      <c r="H22" s="8">
        <f t="shared" ref="H22:H24" si="6">D22-E22-F22-G22</f>
        <v>-7</v>
      </c>
      <c r="I22" s="7"/>
      <c r="J22" s="9" t="s">
        <v>122</v>
      </c>
      <c r="K22" s="10">
        <v>1.0</v>
      </c>
    </row>
    <row r="23">
      <c r="A23" s="6" t="s">
        <v>49</v>
      </c>
      <c r="B23" s="7">
        <f>'01.02.26'!H23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5</v>
      </c>
      <c r="F23" s="20"/>
      <c r="G23" s="12"/>
      <c r="H23" s="8">
        <f t="shared" si="6"/>
        <v>-5</v>
      </c>
      <c r="I23" s="7"/>
      <c r="J23" s="9" t="s">
        <v>34</v>
      </c>
      <c r="K23" s="10">
        <v>4.0</v>
      </c>
    </row>
    <row r="24">
      <c r="A24" s="6" t="s">
        <v>51</v>
      </c>
      <c r="B24" s="7">
        <f>'01.02.26'!H24</f>
        <v>1</v>
      </c>
      <c r="C24" s="7"/>
      <c r="D24" s="19">
        <f t="shared" si="4"/>
        <v>1</v>
      </c>
      <c r="E24" s="25">
        <f>IFERROR(VLOOKUP("CORVINA GUISADA C/E CHOCLO",J:K,2,FALSE),"0")</f>
        <v>4</v>
      </c>
      <c r="F24" s="20"/>
      <c r="G24" s="12"/>
      <c r="H24" s="8">
        <f t="shared" si="6"/>
        <v>-3</v>
      </c>
      <c r="I24" s="7"/>
      <c r="J24" s="9" t="s">
        <v>92</v>
      </c>
      <c r="K24" s="10">
        <v>1.0</v>
      </c>
    </row>
    <row r="25">
      <c r="A25" s="21" t="s">
        <v>53</v>
      </c>
      <c r="B25" s="22"/>
      <c r="C25" s="7"/>
      <c r="D25" s="22"/>
      <c r="E25" s="22"/>
      <c r="F25" s="22"/>
      <c r="G25" s="23"/>
      <c r="H25" s="23"/>
      <c r="I25" s="23"/>
      <c r="J25" s="9" t="s">
        <v>36</v>
      </c>
      <c r="K25" s="10">
        <v>3.0</v>
      </c>
    </row>
    <row r="26">
      <c r="A26" s="6" t="s">
        <v>55</v>
      </c>
      <c r="B26" s="7">
        <f>'01.02.26'!H26</f>
        <v>2</v>
      </c>
      <c r="C26" s="7"/>
      <c r="D26" s="19">
        <f t="shared" ref="D26:D42" si="7">B26+C26</f>
        <v>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18</v>
      </c>
      <c r="F26" s="12"/>
      <c r="G26" s="12"/>
      <c r="H26" s="8">
        <f t="shared" ref="H26:H42" si="8">D26-E26-F26-G26</f>
        <v>-16</v>
      </c>
      <c r="I26" s="7"/>
      <c r="J26" s="9" t="s">
        <v>176</v>
      </c>
      <c r="K26" s="10">
        <v>1.0</v>
      </c>
    </row>
    <row r="27">
      <c r="A27" s="6" t="s">
        <v>57</v>
      </c>
      <c r="B27" s="7">
        <f>'01.02.26'!H27</f>
        <v>10</v>
      </c>
      <c r="C27" s="7"/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9</v>
      </c>
      <c r="F27" s="12"/>
      <c r="G27" s="24"/>
      <c r="H27" s="18">
        <f t="shared" si="8"/>
        <v>1</v>
      </c>
      <c r="I27" s="12"/>
      <c r="J27" s="9" t="s">
        <v>113</v>
      </c>
      <c r="K27" s="10">
        <v>3.0</v>
      </c>
    </row>
    <row r="28">
      <c r="A28" s="6" t="s">
        <v>58</v>
      </c>
      <c r="B28" s="7">
        <f>'01.02.26'!H28</f>
        <v>3</v>
      </c>
      <c r="C28" s="7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9</v>
      </c>
      <c r="F28" s="12"/>
      <c r="G28" s="24"/>
      <c r="H28" s="18">
        <f t="shared" si="8"/>
        <v>-6</v>
      </c>
      <c r="I28" s="24"/>
      <c r="J28" s="9" t="s">
        <v>126</v>
      </c>
      <c r="K28" s="10">
        <v>1.0</v>
      </c>
    </row>
    <row r="29">
      <c r="A29" s="6" t="s">
        <v>60</v>
      </c>
      <c r="B29" s="7">
        <f>'01.02.26'!H29</f>
        <v>3</v>
      </c>
      <c r="C29" s="7"/>
      <c r="D29" s="19">
        <f t="shared" si="7"/>
        <v>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12"/>
      <c r="G29" s="12"/>
      <c r="H29" s="8">
        <f t="shared" si="8"/>
        <v>-5</v>
      </c>
      <c r="I29" s="7"/>
      <c r="J29" s="9" t="s">
        <v>219</v>
      </c>
      <c r="K29" s="10">
        <v>2.0</v>
      </c>
    </row>
    <row r="30">
      <c r="A30" s="6" t="s">
        <v>62</v>
      </c>
      <c r="B30" s="7">
        <f>'01.02.26'!H30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  <c r="J30" s="9" t="s">
        <v>191</v>
      </c>
      <c r="K30" s="10">
        <v>2.0</v>
      </c>
    </row>
    <row r="31">
      <c r="A31" s="29" t="s">
        <v>64</v>
      </c>
      <c r="B31" s="22"/>
      <c r="C31" s="7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  <c r="J31" s="9" t="s">
        <v>192</v>
      </c>
      <c r="K31" s="10">
        <v>1.0</v>
      </c>
    </row>
    <row r="32">
      <c r="A32" s="6" t="s">
        <v>66</v>
      </c>
      <c r="B32" s="7">
        <f>'01.02.26'!H32</f>
        <v>4</v>
      </c>
      <c r="C32" s="7"/>
      <c r="D32" s="19">
        <f t="shared" si="7"/>
        <v>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16</v>
      </c>
      <c r="F32" s="12"/>
      <c r="G32" s="12"/>
      <c r="H32" s="8">
        <f t="shared" si="8"/>
        <v>-12</v>
      </c>
      <c r="I32" s="7"/>
      <c r="J32" s="9" t="s">
        <v>40</v>
      </c>
      <c r="K32" s="10">
        <v>8.0</v>
      </c>
    </row>
    <row r="33">
      <c r="A33" s="6" t="s">
        <v>68</v>
      </c>
      <c r="B33" s="7">
        <f>'01.02.26'!H33</f>
        <v>0</v>
      </c>
      <c r="C33" s="7"/>
      <c r="D33" s="19">
        <f t="shared" si="7"/>
        <v>0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0</v>
      </c>
      <c r="I33" s="7"/>
      <c r="J33" s="9" t="s">
        <v>304</v>
      </c>
      <c r="K33" s="10">
        <v>1.0</v>
      </c>
    </row>
    <row r="34">
      <c r="A34" s="46" t="s">
        <v>483</v>
      </c>
      <c r="B34" s="7">
        <f>'01.02.26'!H34</f>
        <v>0</v>
      </c>
      <c r="C34" s="7"/>
      <c r="D34" s="19">
        <f t="shared" si="7"/>
        <v>0</v>
      </c>
      <c r="E34" s="25">
        <f>IFERROR(VLOOKUP("PULPO AL OLIVO 200G",J:K,2,FALSE),0)+IFERROR(VLOOKUP("CEVICHE DE PULPO",J:K,2,FALSE),0)</f>
        <v>1</v>
      </c>
      <c r="F34" s="12"/>
      <c r="G34" s="12"/>
      <c r="H34" s="8">
        <f t="shared" si="8"/>
        <v>-1</v>
      </c>
      <c r="I34" s="7"/>
      <c r="J34" s="9" t="s">
        <v>179</v>
      </c>
      <c r="K34" s="10">
        <v>11.0</v>
      </c>
    </row>
    <row r="35">
      <c r="A35" s="46" t="s">
        <v>484</v>
      </c>
      <c r="B35" s="7">
        <f>'01.02.26'!H35</f>
        <v>4</v>
      </c>
      <c r="C35" s="7"/>
      <c r="D35" s="19">
        <f t="shared" si="7"/>
        <v>4</v>
      </c>
      <c r="E35" s="25">
        <f>IFERROR(VLOOKUP("PULPO ANTICUCHERO 250G",J:K,2,FALSE),0)</f>
        <v>0</v>
      </c>
      <c r="F35" s="12"/>
      <c r="G35" s="12"/>
      <c r="H35" s="8">
        <f t="shared" si="8"/>
        <v>4</v>
      </c>
      <c r="I35" s="7"/>
      <c r="J35" s="9" t="s">
        <v>170</v>
      </c>
      <c r="K35" s="10">
        <v>1.0</v>
      </c>
    </row>
    <row r="36">
      <c r="A36" s="46" t="s">
        <v>485</v>
      </c>
      <c r="B36" s="7">
        <f>'01.02.26'!H36</f>
        <v>0</v>
      </c>
      <c r="C36" s="7"/>
      <c r="D36" s="19">
        <f t="shared" si="7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  <c r="J36" s="9" t="s">
        <v>80</v>
      </c>
      <c r="K36" s="10">
        <v>3.0</v>
      </c>
    </row>
    <row r="37">
      <c r="A37" s="6" t="s">
        <v>72</v>
      </c>
      <c r="B37" s="7">
        <f>'01.02.26'!H37</f>
        <v>0</v>
      </c>
      <c r="C37" s="7"/>
      <c r="D37" s="19">
        <f t="shared" si="7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  <c r="J37" s="9" t="s">
        <v>44</v>
      </c>
      <c r="K37" s="10">
        <v>1.0</v>
      </c>
    </row>
    <row r="38">
      <c r="A38" s="46" t="s">
        <v>486</v>
      </c>
      <c r="B38" s="7">
        <f>'01.02.26'!H38</f>
        <v>5</v>
      </c>
      <c r="C38" s="7"/>
      <c r="D38" s="19">
        <f t="shared" si="7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8</v>
      </c>
      <c r="F38" s="36"/>
      <c r="G38" s="12"/>
      <c r="H38" s="8">
        <f t="shared" si="8"/>
        <v>-3</v>
      </c>
      <c r="I38" s="7"/>
      <c r="J38" s="9" t="s">
        <v>45</v>
      </c>
      <c r="K38" s="10">
        <v>1.0</v>
      </c>
    </row>
    <row r="39">
      <c r="A39" s="46" t="s">
        <v>487</v>
      </c>
      <c r="B39" s="7">
        <f>'01.02.26'!H39</f>
        <v>3</v>
      </c>
      <c r="C39" s="7"/>
      <c r="D39" s="19">
        <f t="shared" si="7"/>
        <v>3</v>
      </c>
      <c r="E39" s="25">
        <f>IFERROR(VLOOKUP("CEVICHE MIXTO DE MARISCOS",J:K,2,FALSE),0)</f>
        <v>1</v>
      </c>
      <c r="F39" s="20"/>
      <c r="G39" s="20"/>
      <c r="H39" s="8">
        <f t="shared" si="8"/>
        <v>2</v>
      </c>
      <c r="I39" s="7"/>
      <c r="J39" s="9" t="s">
        <v>100</v>
      </c>
      <c r="K39" s="10">
        <v>1.0</v>
      </c>
    </row>
    <row r="40">
      <c r="A40" s="6" t="s">
        <v>76</v>
      </c>
      <c r="B40" s="7">
        <f>'01.02.26'!H40</f>
        <v>0</v>
      </c>
      <c r="C40" s="7"/>
      <c r="D40" s="19">
        <f t="shared" si="7"/>
        <v>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5</v>
      </c>
      <c r="F40" s="20"/>
      <c r="G40" s="20"/>
      <c r="H40" s="8">
        <f t="shared" si="8"/>
        <v>-5</v>
      </c>
      <c r="I40" s="7"/>
      <c r="J40" s="9" t="s">
        <v>48</v>
      </c>
      <c r="K40" s="10">
        <v>1.0</v>
      </c>
    </row>
    <row r="41">
      <c r="A41" s="46" t="s">
        <v>488</v>
      </c>
      <c r="B41" s="7">
        <f>'01.02.26'!H41</f>
        <v>1</v>
      </c>
      <c r="C41" s="7"/>
      <c r="D41" s="19">
        <f t="shared" si="7"/>
        <v>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</v>
      </c>
      <c r="I41" s="7"/>
      <c r="J41" s="9" t="s">
        <v>52</v>
      </c>
      <c r="K41" s="10">
        <v>1.0</v>
      </c>
    </row>
    <row r="42">
      <c r="A42" s="51" t="s">
        <v>489</v>
      </c>
      <c r="B42" s="7">
        <f>'01.02.26'!H42</f>
        <v>0</v>
      </c>
      <c r="C42" s="7"/>
      <c r="D42" s="19">
        <f t="shared" si="7"/>
        <v>0</v>
      </c>
      <c r="E42" s="25">
        <f>IFERROR(VLOOKUP("CAUSA DE LANGOSTINOS",J:K,2,FALSE),0)+IFERROR(VLOOKUP("TRÍO DE CAUSAS",J:K,2,FALSE),0)+IFERROR(VLOOKUP("TRES CAUSAS UNA PARRILLA",J:K,2,FALSE),0)</f>
        <v>1</v>
      </c>
      <c r="F42" s="20"/>
      <c r="G42" s="20"/>
      <c r="H42" s="8">
        <f t="shared" si="8"/>
        <v>-1</v>
      </c>
      <c r="I42" s="7"/>
      <c r="J42" s="9" t="s">
        <v>50</v>
      </c>
      <c r="K42" s="10">
        <v>1.0</v>
      </c>
    </row>
    <row r="43">
      <c r="A43" s="29"/>
      <c r="B43" s="22"/>
      <c r="C43" s="22"/>
      <c r="D43" s="30"/>
      <c r="E43" s="22"/>
      <c r="F43" s="23"/>
      <c r="G43" s="23"/>
      <c r="H43" s="31"/>
      <c r="I43" s="23"/>
      <c r="J43" s="9" t="s">
        <v>54</v>
      </c>
      <c r="K43" s="10">
        <v>10.0</v>
      </c>
    </row>
    <row r="44">
      <c r="A44" s="6"/>
      <c r="B44" s="7"/>
      <c r="C44" s="35"/>
      <c r="D44" s="19"/>
      <c r="E44" s="25"/>
      <c r="F44" s="12"/>
      <c r="G44" s="12"/>
      <c r="H44" s="8"/>
      <c r="I44" s="7"/>
      <c r="J44" s="9" t="s">
        <v>81</v>
      </c>
      <c r="K44" s="10">
        <v>5.0</v>
      </c>
    </row>
    <row r="45">
      <c r="A45" s="6"/>
      <c r="B45" s="7"/>
      <c r="C45" s="35"/>
      <c r="D45" s="19"/>
      <c r="E45" s="25"/>
      <c r="F45" s="33"/>
      <c r="G45" s="34"/>
      <c r="H45" s="8"/>
      <c r="I45" s="7"/>
      <c r="J45" s="9" t="s">
        <v>18</v>
      </c>
      <c r="K45" s="10">
        <v>1.0</v>
      </c>
    </row>
    <row r="46">
      <c r="A46" s="6"/>
      <c r="B46" s="7"/>
      <c r="C46" s="35"/>
      <c r="D46" s="19"/>
      <c r="E46" s="25"/>
      <c r="F46" s="36"/>
      <c r="G46" s="12"/>
      <c r="H46" s="8"/>
      <c r="I46" s="7"/>
      <c r="J46" s="9" t="s">
        <v>118</v>
      </c>
      <c r="K46" s="10">
        <v>1.0</v>
      </c>
    </row>
    <row r="47">
      <c r="A47" s="6"/>
      <c r="B47" s="7"/>
      <c r="C47" s="35"/>
      <c r="D47" s="19"/>
      <c r="E47" s="25"/>
      <c r="F47" s="20"/>
      <c r="G47" s="20"/>
      <c r="H47" s="8"/>
      <c r="I47" s="7"/>
      <c r="J47" s="9" t="s">
        <v>239</v>
      </c>
      <c r="K47" s="10">
        <v>1.0</v>
      </c>
    </row>
    <row r="48">
      <c r="A48" s="6"/>
      <c r="B48" s="7"/>
      <c r="C48" s="35"/>
      <c r="D48" s="19"/>
      <c r="E48" s="25"/>
      <c r="F48" s="20"/>
      <c r="G48" s="20"/>
      <c r="H48" s="8"/>
      <c r="I48" s="7"/>
      <c r="J48" s="9" t="s">
        <v>133</v>
      </c>
      <c r="K48" s="10">
        <v>6.0</v>
      </c>
    </row>
    <row r="49">
      <c r="A49" s="38"/>
      <c r="B49" s="7"/>
      <c r="C49" s="35"/>
      <c r="D49" s="19"/>
      <c r="E49" s="25"/>
      <c r="F49" s="20"/>
      <c r="G49" s="20"/>
      <c r="H49" s="8"/>
      <c r="I49" s="7"/>
      <c r="J49" s="9" t="s">
        <v>59</v>
      </c>
      <c r="K49" s="10">
        <v>4.0</v>
      </c>
    </row>
    <row r="50">
      <c r="J50" s="9" t="s">
        <v>61</v>
      </c>
      <c r="K50" s="10">
        <v>7.0</v>
      </c>
    </row>
    <row r="51">
      <c r="J51" s="9" t="s">
        <v>63</v>
      </c>
      <c r="K51" s="10">
        <v>4.0</v>
      </c>
    </row>
    <row r="52">
      <c r="J52" s="9" t="s">
        <v>65</v>
      </c>
      <c r="K52" s="10">
        <v>5.0</v>
      </c>
    </row>
    <row r="53">
      <c r="J53" s="9" t="s">
        <v>67</v>
      </c>
      <c r="K53" s="10">
        <v>1.0</v>
      </c>
    </row>
    <row r="54">
      <c r="J54" s="9" t="s">
        <v>69</v>
      </c>
      <c r="K54" s="10">
        <v>3.0</v>
      </c>
    </row>
    <row r="55">
      <c r="J55" s="9" t="s">
        <v>134</v>
      </c>
      <c r="K55" s="10">
        <v>1.0</v>
      </c>
    </row>
    <row r="56">
      <c r="J56" s="9" t="s">
        <v>135</v>
      </c>
      <c r="K56" s="10">
        <v>4.0</v>
      </c>
    </row>
    <row r="57">
      <c r="J57" s="9" t="s">
        <v>499</v>
      </c>
      <c r="K57" s="10">
        <v>1.0</v>
      </c>
    </row>
    <row r="58">
      <c r="J58" s="9" t="s">
        <v>158</v>
      </c>
      <c r="K58" s="10">
        <v>1.0</v>
      </c>
    </row>
    <row r="59">
      <c r="J59" s="9" t="s">
        <v>453</v>
      </c>
      <c r="K59" s="10">
        <v>1.0</v>
      </c>
    </row>
    <row r="60">
      <c r="J60" s="9" t="s">
        <v>73</v>
      </c>
      <c r="K60" s="10">
        <v>12.0</v>
      </c>
    </row>
    <row r="61">
      <c r="J61" s="9" t="s">
        <v>104</v>
      </c>
      <c r="K61" s="10">
        <v>1.0</v>
      </c>
    </row>
    <row r="62">
      <c r="J62" s="9" t="s">
        <v>79</v>
      </c>
      <c r="K62" s="10">
        <v>2.0</v>
      </c>
    </row>
    <row r="63">
      <c r="J63" s="9" t="s">
        <v>190</v>
      </c>
      <c r="K63" s="10">
        <v>1.0</v>
      </c>
    </row>
    <row r="64">
      <c r="J64" s="9" t="s">
        <v>38</v>
      </c>
      <c r="K64" s="10">
        <v>1.0</v>
      </c>
    </row>
    <row r="65">
      <c r="J65" s="9" t="s">
        <v>147</v>
      </c>
      <c r="K65" s="10">
        <v>2.0</v>
      </c>
    </row>
  </sheetData>
  <mergeCells count="1">
    <mergeCell ref="A1:I1"/>
  </mergeCells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'01.02.26'!H3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11"/>
    </row>
    <row r="4">
      <c r="A4" s="6" t="s">
        <v>11</v>
      </c>
      <c r="B4" s="7">
        <f>'01.02.26'!H4</f>
        <v>1</v>
      </c>
      <c r="C4" s="7"/>
      <c r="D4" s="8">
        <f t="shared" si="1"/>
        <v>1</v>
      </c>
      <c r="E4" s="8" t="str">
        <f>IFERROR(VLOOKUP("HUMITA DOÑA FRESIA C/AJI DE GALLINA",J:K,2,FALSE),"0")</f>
        <v>0</v>
      </c>
      <c r="F4" s="12"/>
      <c r="G4" s="24"/>
      <c r="H4" s="8">
        <f t="shared" si="2"/>
        <v>1</v>
      </c>
      <c r="I4" s="11"/>
    </row>
    <row r="5">
      <c r="A5" s="6" t="s">
        <v>13</v>
      </c>
      <c r="B5" s="7">
        <f>'01.02.26'!H5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</row>
    <row r="6">
      <c r="A6" s="6" t="s">
        <v>16</v>
      </c>
      <c r="B6" s="7">
        <f>'01.02.26'!H6</f>
        <v>5</v>
      </c>
      <c r="C6" s="7"/>
      <c r="D6" s="8">
        <f t="shared" si="1"/>
        <v>5</v>
      </c>
      <c r="E6" s="8" t="str">
        <f>IFERROR(VLOOKUP("SANGRECITA C/YUCA",J:K,2,FALSE),"0")</f>
        <v>0</v>
      </c>
      <c r="F6" s="12"/>
      <c r="G6" s="24"/>
      <c r="H6" s="8">
        <f t="shared" si="2"/>
        <v>5</v>
      </c>
      <c r="I6" s="7"/>
    </row>
    <row r="7">
      <c r="A7" s="6" t="s">
        <v>10</v>
      </c>
      <c r="B7" s="7">
        <f>'01.02.26'!H7</f>
        <v>6.5</v>
      </c>
      <c r="C7" s="7"/>
      <c r="D7" s="8">
        <f t="shared" si="1"/>
        <v>6.5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6.5</v>
      </c>
      <c r="I7" s="7"/>
    </row>
    <row r="8">
      <c r="A8" s="6" t="s">
        <v>19</v>
      </c>
      <c r="B8" s="7">
        <f>'01.02.26'!H8</f>
        <v>0</v>
      </c>
      <c r="C8" s="7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0</v>
      </c>
      <c r="I8" s="7"/>
    </row>
    <row r="9">
      <c r="A9" s="6" t="s">
        <v>21</v>
      </c>
      <c r="B9" s="7">
        <f>'01.02.26'!H9</f>
        <v>4.5</v>
      </c>
      <c r="C9" s="7"/>
      <c r="D9" s="8">
        <f t="shared" si="1"/>
        <v>4.5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4.5</v>
      </c>
      <c r="I9" s="12"/>
    </row>
    <row r="10">
      <c r="A10" s="6" t="s">
        <v>23</v>
      </c>
      <c r="B10" s="7">
        <f>'01.02.26'!H10</f>
        <v>2.5</v>
      </c>
      <c r="C10" s="7"/>
      <c r="D10" s="8">
        <f t="shared" si="1"/>
        <v>2.5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2.5</v>
      </c>
      <c r="I10" s="7"/>
    </row>
    <row r="11">
      <c r="A11" s="6" t="s">
        <v>25</v>
      </c>
      <c r="B11" s="7">
        <f>'01.02.26'!H11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'01.02.26'!H12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'01.02.26'!H13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'01.02.26'!H14</f>
        <v>2</v>
      </c>
      <c r="C14" s="7"/>
      <c r="D14" s="19">
        <f t="shared" si="1"/>
        <v>2</v>
      </c>
      <c r="E14" s="8">
        <f t="shared" si="3"/>
        <v>0</v>
      </c>
      <c r="F14" s="20"/>
      <c r="G14" s="12"/>
      <c r="H14" s="8">
        <f t="shared" si="2"/>
        <v>2</v>
      </c>
      <c r="I14" s="7"/>
    </row>
    <row r="15">
      <c r="A15" s="21" t="s">
        <v>33</v>
      </c>
      <c r="B15" s="22"/>
      <c r="C15" s="7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'01.02.26'!H16</f>
        <v>10</v>
      </c>
      <c r="C16" s="7"/>
      <c r="D16" s="25">
        <f t="shared" ref="D16:D24" si="4">B16+C16</f>
        <v>10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10</v>
      </c>
      <c r="I16" s="7"/>
    </row>
    <row r="17">
      <c r="A17" s="6" t="s">
        <v>37</v>
      </c>
      <c r="B17" s="7">
        <f>'01.02.26'!H17</f>
        <v>1</v>
      </c>
      <c r="C17" s="7"/>
      <c r="D17" s="19">
        <f t="shared" si="4"/>
        <v>1</v>
      </c>
      <c r="E17" s="25" t="str">
        <f>IFERROR(VLOOKUP("AJIACO DE CUY(1/2 CUY) C/ARROZ",J:K,2,FALSE),"0")</f>
        <v>0</v>
      </c>
      <c r="F17" s="20"/>
      <c r="G17" s="12"/>
      <c r="H17" s="8">
        <f t="shared" si="5"/>
        <v>1</v>
      </c>
      <c r="I17" s="7"/>
    </row>
    <row r="18">
      <c r="A18" s="6" t="s">
        <v>39</v>
      </c>
      <c r="B18" s="7">
        <f>'01.02.26'!H18</f>
        <v>3</v>
      </c>
      <c r="C18" s="7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'01.02.26'!H19</f>
        <v>0</v>
      </c>
      <c r="C19" s="7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'01.02.26'!H20</f>
        <v>31</v>
      </c>
      <c r="C20" s="7"/>
      <c r="D20" s="19">
        <f t="shared" si="4"/>
        <v>31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24"/>
      <c r="H20" s="8">
        <f t="shared" si="5"/>
        <v>31</v>
      </c>
      <c r="I20" s="11"/>
    </row>
    <row r="21">
      <c r="A21" s="6" t="s">
        <v>26</v>
      </c>
      <c r="B21" s="7" t="str">
        <f>'01.02.26'!H21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'01.02.26'!H22</f>
        <v>16</v>
      </c>
      <c r="C22" s="7"/>
      <c r="D22" s="19">
        <f t="shared" si="4"/>
        <v>16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16</v>
      </c>
      <c r="I22" s="7"/>
    </row>
    <row r="23">
      <c r="A23" s="6" t="s">
        <v>49</v>
      </c>
      <c r="B23" s="7">
        <f>'01.02.26'!H23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'01.02.26'!H24</f>
        <v>1</v>
      </c>
      <c r="C24" s="7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7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'01.02.26'!H26</f>
        <v>2</v>
      </c>
      <c r="C26" s="7"/>
      <c r="D26" s="19">
        <f t="shared" ref="D26:D42" si="7">B26+C26</f>
        <v>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42" si="8">D26-E26-F26-G26</f>
        <v>2</v>
      </c>
      <c r="I26" s="7"/>
    </row>
    <row r="27">
      <c r="A27" s="6" t="s">
        <v>57</v>
      </c>
      <c r="B27" s="7">
        <f>'01.02.26'!H27</f>
        <v>10</v>
      </c>
      <c r="C27" s="7"/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10</v>
      </c>
      <c r="I27" s="12"/>
    </row>
    <row r="28">
      <c r="A28" s="6" t="s">
        <v>58</v>
      </c>
      <c r="B28" s="7">
        <f>'01.02.26'!H28</f>
        <v>3</v>
      </c>
      <c r="C28" s="7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3</v>
      </c>
      <c r="I28" s="24"/>
    </row>
    <row r="29">
      <c r="A29" s="6" t="s">
        <v>60</v>
      </c>
      <c r="B29" s="7">
        <f>'01.02.26'!H29</f>
        <v>3</v>
      </c>
      <c r="C29" s="7"/>
      <c r="D29" s="19">
        <f t="shared" si="7"/>
        <v>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3</v>
      </c>
      <c r="I29" s="7"/>
    </row>
    <row r="30">
      <c r="A30" s="6" t="s">
        <v>62</v>
      </c>
      <c r="B30" s="7">
        <f>'01.02.26'!H30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7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'01.02.26'!H32</f>
        <v>4</v>
      </c>
      <c r="C32" s="7"/>
      <c r="D32" s="19">
        <f t="shared" si="7"/>
        <v>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4</v>
      </c>
      <c r="I32" s="7"/>
    </row>
    <row r="33">
      <c r="A33" s="6" t="s">
        <v>68</v>
      </c>
      <c r="B33" s="7">
        <f>'01.02.26'!H33</f>
        <v>0</v>
      </c>
      <c r="C33" s="7"/>
      <c r="D33" s="19">
        <f t="shared" si="7"/>
        <v>0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0</v>
      </c>
      <c r="I33" s="7"/>
    </row>
    <row r="34">
      <c r="A34" s="46" t="s">
        <v>483</v>
      </c>
      <c r="B34" s="7">
        <f>'01.02.26'!H34</f>
        <v>0</v>
      </c>
      <c r="C34" s="7"/>
      <c r="D34" s="19">
        <f t="shared" si="7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</row>
    <row r="35">
      <c r="A35" s="46" t="s">
        <v>484</v>
      </c>
      <c r="B35" s="7">
        <f>'01.02.26'!H35</f>
        <v>4</v>
      </c>
      <c r="C35" s="7"/>
      <c r="D35" s="19">
        <f t="shared" si="7"/>
        <v>4</v>
      </c>
      <c r="E35" s="25">
        <f>IFERROR(VLOOKUP("PULPO ANTICUCHERO 250G",J:K,2,FALSE),0)</f>
        <v>0</v>
      </c>
      <c r="F35" s="12"/>
      <c r="G35" s="12"/>
      <c r="H35" s="8">
        <f t="shared" si="8"/>
        <v>4</v>
      </c>
      <c r="I35" s="7"/>
    </row>
    <row r="36">
      <c r="A36" s="46" t="s">
        <v>485</v>
      </c>
      <c r="B36" s="7">
        <f>'01.02.26'!H36</f>
        <v>0</v>
      </c>
      <c r="C36" s="7"/>
      <c r="D36" s="19">
        <f t="shared" si="7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</row>
    <row r="37">
      <c r="A37" s="6" t="s">
        <v>72</v>
      </c>
      <c r="B37" s="7">
        <f>'01.02.26'!H37</f>
        <v>0</v>
      </c>
      <c r="C37" s="7"/>
      <c r="D37" s="19">
        <f t="shared" si="7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</row>
    <row r="38">
      <c r="A38" s="46" t="s">
        <v>486</v>
      </c>
      <c r="B38" s="7">
        <f>'01.02.26'!H38</f>
        <v>5</v>
      </c>
      <c r="C38" s="7"/>
      <c r="D38" s="19">
        <f t="shared" si="7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36"/>
      <c r="G38" s="12"/>
      <c r="H38" s="8">
        <f t="shared" si="8"/>
        <v>5</v>
      </c>
      <c r="I38" s="7"/>
    </row>
    <row r="39">
      <c r="A39" s="46" t="s">
        <v>487</v>
      </c>
      <c r="B39" s="7">
        <f>'01.02.26'!H39</f>
        <v>3</v>
      </c>
      <c r="C39" s="7"/>
      <c r="D39" s="19">
        <f t="shared" si="7"/>
        <v>3</v>
      </c>
      <c r="E39" s="25">
        <f>IFERROR(VLOOKUP("CEVICHE MIXTO DE MARISCOS",J:K,2,FALSE),0)</f>
        <v>0</v>
      </c>
      <c r="F39" s="20"/>
      <c r="G39" s="20"/>
      <c r="H39" s="8">
        <f t="shared" si="8"/>
        <v>3</v>
      </c>
      <c r="I39" s="7"/>
    </row>
    <row r="40">
      <c r="A40" s="6" t="s">
        <v>76</v>
      </c>
      <c r="B40" s="7">
        <f>'01.02.26'!H40</f>
        <v>0</v>
      </c>
      <c r="C40" s="7"/>
      <c r="D40" s="19">
        <f t="shared" si="7"/>
        <v>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40" s="20"/>
      <c r="G40" s="20"/>
      <c r="H40" s="8">
        <f t="shared" si="8"/>
        <v>0</v>
      </c>
      <c r="I40" s="7"/>
    </row>
    <row r="41">
      <c r="A41" s="46" t="s">
        <v>488</v>
      </c>
      <c r="B41" s="7">
        <f>'01.02.26'!H41</f>
        <v>1</v>
      </c>
      <c r="C41" s="7"/>
      <c r="D41" s="19">
        <f t="shared" si="7"/>
        <v>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</v>
      </c>
      <c r="I41" s="7"/>
    </row>
    <row r="42">
      <c r="A42" s="51" t="s">
        <v>489</v>
      </c>
      <c r="B42" s="7">
        <f>'01.02.26'!H42</f>
        <v>0</v>
      </c>
      <c r="C42" s="7"/>
      <c r="D42" s="19">
        <f t="shared" si="7"/>
        <v>0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0</v>
      </c>
      <c r="I42" s="7"/>
    </row>
    <row r="43">
      <c r="A43" s="29"/>
      <c r="B43" s="22"/>
      <c r="C43" s="22"/>
      <c r="D43" s="30"/>
      <c r="E43" s="22"/>
      <c r="F43" s="23"/>
      <c r="G43" s="23"/>
      <c r="H43" s="31"/>
      <c r="I43" s="23"/>
    </row>
    <row r="44">
      <c r="A44" s="6"/>
      <c r="B44" s="7"/>
      <c r="C44" s="35"/>
      <c r="D44" s="19"/>
      <c r="E44" s="25"/>
      <c r="F44" s="12"/>
      <c r="G44" s="12"/>
      <c r="H44" s="8"/>
      <c r="I44" s="7"/>
    </row>
    <row r="45">
      <c r="A45" s="6"/>
      <c r="B45" s="7"/>
      <c r="C45" s="35"/>
      <c r="D45" s="19"/>
      <c r="E45" s="25"/>
      <c r="F45" s="33"/>
      <c r="G45" s="34"/>
      <c r="H45" s="8"/>
      <c r="I45" s="7"/>
    </row>
    <row r="46">
      <c r="A46" s="6"/>
      <c r="B46" s="7"/>
      <c r="C46" s="35"/>
      <c r="D46" s="19"/>
      <c r="E46" s="25"/>
      <c r="F46" s="36"/>
      <c r="G46" s="12"/>
      <c r="H46" s="8"/>
      <c r="I46" s="7"/>
    </row>
    <row r="47">
      <c r="A47" s="6"/>
      <c r="B47" s="7"/>
      <c r="C47" s="35"/>
      <c r="D47" s="19"/>
      <c r="E47" s="25"/>
      <c r="F47" s="20"/>
      <c r="G47" s="20"/>
      <c r="H47" s="8"/>
      <c r="I47" s="7"/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9" max="9" width="48.75"/>
  </cols>
  <sheetData>
    <row r="1">
      <c r="A1" s="1" t="s">
        <v>479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7">
        <f>'01.02.26'!H3</f>
        <v>0</v>
      </c>
      <c r="C3" s="7"/>
      <c r="D3" s="8">
        <f t="shared" ref="D3:D14" si="1">B3+C3</f>
        <v>0</v>
      </c>
      <c r="E3" s="8" t="str">
        <f>IFERROR(VLOOKUP("TAMAL DE LA CASA CON ZARZA CRIOLLA",J:K,2,FALSE),"0")</f>
        <v>0</v>
      </c>
      <c r="F3" s="7"/>
      <c r="G3" s="11"/>
      <c r="H3" s="8">
        <f t="shared" ref="H3:H14" si="2">D3-E3-F3-G3</f>
        <v>0</v>
      </c>
      <c r="I3" s="86"/>
    </row>
    <row r="4">
      <c r="A4" s="6" t="s">
        <v>11</v>
      </c>
      <c r="B4" s="7">
        <f>'01.02.26'!H4</f>
        <v>1</v>
      </c>
      <c r="C4" s="7"/>
      <c r="D4" s="8">
        <f t="shared" si="1"/>
        <v>1</v>
      </c>
      <c r="E4" s="8" t="str">
        <f>IFERROR(VLOOKUP("HUMITA DOÑA FRESIA C/AJI DE GALLINA",J:K,2,FALSE),"0")</f>
        <v>0</v>
      </c>
      <c r="F4" s="12"/>
      <c r="G4" s="24"/>
      <c r="H4" s="8">
        <f t="shared" si="2"/>
        <v>1</v>
      </c>
      <c r="I4" s="11"/>
    </row>
    <row r="5">
      <c r="A5" s="6" t="s">
        <v>13</v>
      </c>
      <c r="B5" s="7">
        <f>'01.02.26'!H5</f>
        <v>5</v>
      </c>
      <c r="C5" s="7"/>
      <c r="D5" s="8">
        <f t="shared" si="1"/>
        <v>5</v>
      </c>
      <c r="E5" s="8">
        <f>IFERROR(VLOOKUP(A$5,J:K,2,FALSE),0)+IFERROR(VLOOKUP("PIQUEO PERUANISIMO",J:K,2,FALSE),0)</f>
        <v>0</v>
      </c>
      <c r="F5" s="12"/>
      <c r="G5" s="24"/>
      <c r="H5" s="8">
        <f t="shared" si="2"/>
        <v>5</v>
      </c>
      <c r="I5" s="11"/>
    </row>
    <row r="6">
      <c r="A6" s="6" t="s">
        <v>16</v>
      </c>
      <c r="B6" s="7">
        <f>'01.02.26'!H6</f>
        <v>5</v>
      </c>
      <c r="C6" s="7"/>
      <c r="D6" s="8">
        <f t="shared" si="1"/>
        <v>5</v>
      </c>
      <c r="E6" s="8" t="str">
        <f>IFERROR(VLOOKUP("SANGRECITA C/YUCA",J:K,2,FALSE),"0")</f>
        <v>0</v>
      </c>
      <c r="F6" s="12"/>
      <c r="G6" s="24"/>
      <c r="H6" s="8">
        <f t="shared" si="2"/>
        <v>5</v>
      </c>
      <c r="I6" s="7"/>
    </row>
    <row r="7">
      <c r="A7" s="6" t="s">
        <v>10</v>
      </c>
      <c r="B7" s="7">
        <f>'01.02.26'!H7</f>
        <v>6.5</v>
      </c>
      <c r="C7" s="7"/>
      <c r="D7" s="8">
        <f t="shared" si="1"/>
        <v>6.5</v>
      </c>
      <c r="E7" s="8">
        <f>IFERROR(VLOOKUP("HUMITA DOÑA FRESIA C/AJI DE GALLINA", J:K,2, FALSE)/2, 0) + IFERROR(VLOOKUP("AJI DE GALLINA",J:K,2, FALSE), 0)</f>
        <v>0</v>
      </c>
      <c r="F7" s="12"/>
      <c r="G7" s="12"/>
      <c r="H7" s="8">
        <f t="shared" si="2"/>
        <v>6.5</v>
      </c>
      <c r="I7" s="7"/>
    </row>
    <row r="8">
      <c r="A8" s="6" t="s">
        <v>19</v>
      </c>
      <c r="B8" s="7">
        <f>'01.02.26'!H8</f>
        <v>0</v>
      </c>
      <c r="C8" s="7"/>
      <c r="D8" s="8">
        <f t="shared" si="1"/>
        <v>0</v>
      </c>
      <c r="E8" s="8">
        <f>IFERROR(VLOOKUP("MOLLEJITAS GUISADAS",J:K,2,FALSE),"0")+IFERROR(VLOOKUP("PIQUEO DOÑA FRESIA",J:K,2,FALSE),0)</f>
        <v>0</v>
      </c>
      <c r="F8" s="12"/>
      <c r="G8" s="12"/>
      <c r="H8" s="8">
        <f t="shared" si="2"/>
        <v>0</v>
      </c>
      <c r="I8" s="7"/>
    </row>
    <row r="9">
      <c r="A9" s="6" t="s">
        <v>21</v>
      </c>
      <c r="B9" s="7">
        <f>'01.02.26'!H9</f>
        <v>4.5</v>
      </c>
      <c r="C9" s="7"/>
      <c r="D9" s="8">
        <f t="shared" si="1"/>
        <v>4.5</v>
      </c>
      <c r="E9" s="8">
        <f>IFERROR(VLOOKUP("1/2 PATITA EN FIAMBRE",J:K,2, FALSE)/2, 0) + IFERROR(VLOOKUP("PATITA EN FIAMBRE",J:K, 2, FALSE), 0)</f>
        <v>0</v>
      </c>
      <c r="F9" s="12"/>
      <c r="G9" s="12"/>
      <c r="H9" s="18">
        <f t="shared" si="2"/>
        <v>4.5</v>
      </c>
      <c r="I9" s="12"/>
    </row>
    <row r="10">
      <c r="A10" s="6" t="s">
        <v>23</v>
      </c>
      <c r="B10" s="7">
        <f>'01.02.26'!H10</f>
        <v>2.5</v>
      </c>
      <c r="C10" s="7"/>
      <c r="D10" s="8">
        <f t="shared" si="1"/>
        <v>2.5</v>
      </c>
      <c r="E10" s="8">
        <f>IFERROR(VLOOKUP("CECINAS DE LOMO C/YUCA",J:K,2,FALSE),"0")+IFERROR(VLOOKUP("PIQUEO DOÑA FRESIA",J:K,2,FALSE)/2,0)</f>
        <v>0</v>
      </c>
      <c r="F10" s="12"/>
      <c r="G10" s="12"/>
      <c r="H10" s="8">
        <f t="shared" si="2"/>
        <v>2.5</v>
      </c>
      <c r="I10" s="7"/>
    </row>
    <row r="11">
      <c r="A11" s="6" t="s">
        <v>25</v>
      </c>
      <c r="B11" s="7">
        <f>'01.02.26'!H11</f>
        <v>5</v>
      </c>
      <c r="C11" s="7"/>
      <c r="D11" s="8">
        <f t="shared" si="1"/>
        <v>5</v>
      </c>
      <c r="E11" s="18">
        <f>IFERROR(VLOOKUP("CARNE DE CERDO ADOBADA",J:K,2,FALSE),0)</f>
        <v>0</v>
      </c>
      <c r="F11" s="12"/>
      <c r="G11" s="12"/>
      <c r="H11" s="8">
        <f t="shared" si="2"/>
        <v>5</v>
      </c>
      <c r="I11" s="7"/>
    </row>
    <row r="12">
      <c r="A12" s="6" t="s">
        <v>27</v>
      </c>
      <c r="B12" s="7">
        <f>'01.02.26'!H12</f>
        <v>0</v>
      </c>
      <c r="C12" s="7"/>
      <c r="D12" s="8">
        <f t="shared" si="1"/>
        <v>0</v>
      </c>
      <c r="E12" s="8">
        <f>IFERROR(VLOOKUP("SANCOCHADO 450g.",J:K,2,FALSE),0)</f>
        <v>0</v>
      </c>
      <c r="F12" s="12"/>
      <c r="G12" s="12"/>
      <c r="H12" s="8">
        <f t="shared" si="2"/>
        <v>0</v>
      </c>
      <c r="I12" s="7"/>
    </row>
    <row r="13">
      <c r="A13" s="6" t="s">
        <v>29</v>
      </c>
      <c r="B13" s="7">
        <f>'01.02.26'!H13</f>
        <v>0</v>
      </c>
      <c r="C13" s="7"/>
      <c r="D13" s="19">
        <f t="shared" si="1"/>
        <v>0</v>
      </c>
      <c r="E13" s="8">
        <f t="shared" ref="E13:E14" si="3">IFERROR(VLOOKUP(A13,J:K,2,FALSE),0)</f>
        <v>0</v>
      </c>
      <c r="F13" s="20"/>
      <c r="G13" s="12"/>
      <c r="H13" s="8">
        <f t="shared" si="2"/>
        <v>0</v>
      </c>
      <c r="I13" s="7"/>
    </row>
    <row r="14">
      <c r="A14" s="6" t="s">
        <v>31</v>
      </c>
      <c r="B14" s="7">
        <f>'01.02.26'!H14</f>
        <v>2</v>
      </c>
      <c r="C14" s="7"/>
      <c r="D14" s="19">
        <f t="shared" si="1"/>
        <v>2</v>
      </c>
      <c r="E14" s="8">
        <f t="shared" si="3"/>
        <v>0</v>
      </c>
      <c r="F14" s="20"/>
      <c r="G14" s="12"/>
      <c r="H14" s="8">
        <f t="shared" si="2"/>
        <v>2</v>
      </c>
      <c r="I14" s="7"/>
    </row>
    <row r="15">
      <c r="A15" s="21" t="s">
        <v>33</v>
      </c>
      <c r="B15" s="22"/>
      <c r="C15" s="7"/>
      <c r="D15" s="22"/>
      <c r="E15" s="22"/>
      <c r="F15" s="22"/>
      <c r="G15" s="23"/>
      <c r="H15" s="23"/>
      <c r="I15" s="23"/>
    </row>
    <row r="16">
      <c r="A16" s="6" t="s">
        <v>35</v>
      </c>
      <c r="B16" s="7">
        <f>'01.02.26'!H16</f>
        <v>10</v>
      </c>
      <c r="C16" s="7"/>
      <c r="D16" s="25">
        <f t="shared" ref="D16:D24" si="4">B16+C16</f>
        <v>10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20"/>
      <c r="G16" s="12"/>
      <c r="H16" s="8">
        <f t="shared" ref="H16:H20" si="5">D16-E16-F16-G16</f>
        <v>10</v>
      </c>
      <c r="I16" s="7"/>
    </row>
    <row r="17">
      <c r="A17" s="6" t="s">
        <v>37</v>
      </c>
      <c r="B17" s="7">
        <f>'01.02.26'!H17</f>
        <v>1</v>
      </c>
      <c r="C17" s="7"/>
      <c r="D17" s="19">
        <f t="shared" si="4"/>
        <v>1</v>
      </c>
      <c r="E17" s="25" t="str">
        <f>IFERROR(VLOOKUP("AJIACO DE CUY(1/2 CUY) C/ARROZ",J:K,2,FALSE),"0")</f>
        <v>0</v>
      </c>
      <c r="F17" s="20"/>
      <c r="G17" s="12"/>
      <c r="H17" s="8">
        <f t="shared" si="5"/>
        <v>1</v>
      </c>
      <c r="I17" s="7"/>
    </row>
    <row r="18">
      <c r="A18" s="6" t="s">
        <v>39</v>
      </c>
      <c r="B18" s="7">
        <f>'01.02.26'!H18</f>
        <v>3</v>
      </c>
      <c r="C18" s="7"/>
      <c r="D18" s="19">
        <f t="shared" si="4"/>
        <v>3</v>
      </c>
      <c r="E18" s="25" t="str">
        <f>IFERROR(VLOOKUP("ALBONDIGA CON ARROZ",J:K,2,FALSE),"0")</f>
        <v>0</v>
      </c>
      <c r="F18" s="20"/>
      <c r="G18" s="12"/>
      <c r="H18" s="8">
        <f t="shared" si="5"/>
        <v>3</v>
      </c>
      <c r="I18" s="7"/>
    </row>
    <row r="19">
      <c r="A19" s="6" t="s">
        <v>41</v>
      </c>
      <c r="B19" s="7">
        <f>'01.02.26'!H19</f>
        <v>0</v>
      </c>
      <c r="C19" s="7"/>
      <c r="D19" s="19">
        <f t="shared" si="4"/>
        <v>0</v>
      </c>
      <c r="E19" s="25">
        <f>IFERROR(VLOOKUP("ARROZ C/PATO DESHUESADO", J:K, 2, FALSE)*2, 0)+IFERROR(VLOOKUP("ARROZ C/PATO",J:K,2,FALSE),"0")</f>
        <v>0</v>
      </c>
      <c r="F19" s="20"/>
      <c r="G19" s="24"/>
      <c r="H19" s="8">
        <f t="shared" si="5"/>
        <v>0</v>
      </c>
      <c r="I19" s="11"/>
    </row>
    <row r="20">
      <c r="A20" s="6" t="s">
        <v>43</v>
      </c>
      <c r="B20" s="7">
        <f>'01.02.26'!H20</f>
        <v>31</v>
      </c>
      <c r="C20" s="7"/>
      <c r="D20" s="19">
        <f t="shared" si="4"/>
        <v>31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DESHUESADO",J:K,2,FALSE)*2,"0")+IFERROR(VLOOKUP("TACU TACU C/ CABRITO DESHUESADO",J:K,2,FALSE)*2,"0")+IFERROR(VLOOKUP("PIQUEO DOÑA FRESIA",J:K,2,FALSE)*2,"0")</f>
        <v>0</v>
      </c>
      <c r="F20" s="20"/>
      <c r="G20" s="24"/>
      <c r="H20" s="8">
        <f t="shared" si="5"/>
        <v>31</v>
      </c>
      <c r="I20" s="11"/>
    </row>
    <row r="21">
      <c r="A21" s="6" t="s">
        <v>26</v>
      </c>
      <c r="B21" s="7" t="str">
        <f>'01.02.26'!H21</f>
        <v/>
      </c>
      <c r="C21" s="7"/>
      <c r="D21" s="19">
        <f t="shared" si="4"/>
        <v>0</v>
      </c>
      <c r="E21" s="20"/>
      <c r="F21" s="20"/>
      <c r="G21" s="12"/>
      <c r="H21" s="7"/>
      <c r="I21" s="7"/>
    </row>
    <row r="22">
      <c r="A22" s="6" t="s">
        <v>46</v>
      </c>
      <c r="B22" s="7">
        <f>'01.02.26'!H22</f>
        <v>16</v>
      </c>
      <c r="C22" s="7"/>
      <c r="D22" s="19">
        <f t="shared" si="4"/>
        <v>16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20"/>
      <c r="G22" s="12"/>
      <c r="H22" s="8">
        <f t="shared" ref="H22:H24" si="6">D22-E22-F22-G22</f>
        <v>16</v>
      </c>
      <c r="I22" s="7"/>
    </row>
    <row r="23">
      <c r="A23" s="6" t="s">
        <v>49</v>
      </c>
      <c r="B23" s="7">
        <f>'01.02.26'!H23</f>
        <v>0</v>
      </c>
      <c r="C23" s="7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20"/>
      <c r="G23" s="12"/>
      <c r="H23" s="8">
        <f t="shared" si="6"/>
        <v>0</v>
      </c>
      <c r="I23" s="7"/>
    </row>
    <row r="24">
      <c r="A24" s="6" t="s">
        <v>51</v>
      </c>
      <c r="B24" s="7">
        <f>'01.02.26'!H24</f>
        <v>1</v>
      </c>
      <c r="C24" s="7"/>
      <c r="D24" s="19">
        <f t="shared" si="4"/>
        <v>1</v>
      </c>
      <c r="E24" s="25" t="str">
        <f>IFERROR(VLOOKUP("CORVINA GUISADA C/E CHOCLO",J:K,2,FALSE),"0")</f>
        <v>0</v>
      </c>
      <c r="F24" s="20"/>
      <c r="G24" s="12"/>
      <c r="H24" s="8">
        <f t="shared" si="6"/>
        <v>1</v>
      </c>
      <c r="I24" s="7"/>
    </row>
    <row r="25">
      <c r="A25" s="21" t="s">
        <v>53</v>
      </c>
      <c r="B25" s="22"/>
      <c r="C25" s="7"/>
      <c r="D25" s="22"/>
      <c r="E25" s="22"/>
      <c r="F25" s="22"/>
      <c r="G25" s="23"/>
      <c r="H25" s="23"/>
      <c r="I25" s="23"/>
    </row>
    <row r="26">
      <c r="A26" s="6" t="s">
        <v>55</v>
      </c>
      <c r="B26" s="7">
        <f>'01.02.26'!H26</f>
        <v>2</v>
      </c>
      <c r="C26" s="7"/>
      <c r="D26" s="19">
        <f t="shared" ref="D26:D42" si="7">B26+C26</f>
        <v>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12"/>
      <c r="G26" s="12"/>
      <c r="H26" s="8">
        <f t="shared" ref="H26:H42" si="8">D26-E26-F26-G26</f>
        <v>2</v>
      </c>
      <c r="I26" s="7"/>
    </row>
    <row r="27">
      <c r="A27" s="6" t="s">
        <v>57</v>
      </c>
      <c r="B27" s="7">
        <f>'01.02.26'!H27</f>
        <v>10</v>
      </c>
      <c r="C27" s="7"/>
      <c r="D27" s="19">
        <f t="shared" si="7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12"/>
      <c r="G27" s="24"/>
      <c r="H27" s="18">
        <f t="shared" si="8"/>
        <v>10</v>
      </c>
      <c r="I27" s="12"/>
    </row>
    <row r="28">
      <c r="A28" s="6" t="s">
        <v>58</v>
      </c>
      <c r="B28" s="7">
        <f>'01.02.26'!H28</f>
        <v>3</v>
      </c>
      <c r="C28" s="7"/>
      <c r="D28" s="19">
        <f t="shared" si="7"/>
        <v>3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</f>
        <v>0</v>
      </c>
      <c r="F28" s="12"/>
      <c r="G28" s="24"/>
      <c r="H28" s="18">
        <f t="shared" si="8"/>
        <v>3</v>
      </c>
      <c r="I28" s="24"/>
    </row>
    <row r="29">
      <c r="A29" s="6" t="s">
        <v>60</v>
      </c>
      <c r="B29" s="7">
        <f>'01.02.26'!H29</f>
        <v>3</v>
      </c>
      <c r="C29" s="7"/>
      <c r="D29" s="19">
        <f t="shared" si="7"/>
        <v>3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12"/>
      <c r="G29" s="12"/>
      <c r="H29" s="8">
        <f t="shared" si="8"/>
        <v>3</v>
      </c>
      <c r="I29" s="7"/>
    </row>
    <row r="30">
      <c r="A30" s="6" t="s">
        <v>62</v>
      </c>
      <c r="B30" s="7">
        <f>'01.02.26'!H30</f>
        <v>0</v>
      </c>
      <c r="C30" s="7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12"/>
      <c r="G30" s="12"/>
      <c r="H30" s="8">
        <f t="shared" si="8"/>
        <v>0</v>
      </c>
      <c r="I30" s="7"/>
    </row>
    <row r="31">
      <c r="A31" s="29" t="s">
        <v>64</v>
      </c>
      <c r="B31" s="22"/>
      <c r="C31" s="7"/>
      <c r="D31" s="30">
        <f t="shared" si="7"/>
        <v>0</v>
      </c>
      <c r="E31" s="22"/>
      <c r="F31" s="23"/>
      <c r="G31" s="23"/>
      <c r="H31" s="31">
        <f t="shared" si="8"/>
        <v>0</v>
      </c>
      <c r="I31" s="23"/>
    </row>
    <row r="32">
      <c r="A32" s="6" t="s">
        <v>66</v>
      </c>
      <c r="B32" s="7">
        <f>'01.02.26'!H32</f>
        <v>4</v>
      </c>
      <c r="C32" s="7"/>
      <c r="D32" s="19">
        <f t="shared" si="7"/>
        <v>4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0</v>
      </c>
      <c r="F32" s="12"/>
      <c r="G32" s="12"/>
      <c r="H32" s="8">
        <f t="shared" si="8"/>
        <v>4</v>
      </c>
      <c r="I32" s="7"/>
    </row>
    <row r="33">
      <c r="A33" s="6" t="s">
        <v>68</v>
      </c>
      <c r="B33" s="7">
        <f>'01.02.26'!H33</f>
        <v>0</v>
      </c>
      <c r="C33" s="7"/>
      <c r="D33" s="19">
        <f t="shared" si="7"/>
        <v>0</v>
      </c>
      <c r="E33" s="25">
        <f>IFERROR(VLOOKUP("CORVINA SUDADA",J:K,2,FALSE),0)+IFERROR(VLOOKUP("CHUPE DE CORVINA",J:K,2,FALSE),0)</f>
        <v>0</v>
      </c>
      <c r="F33" s="12"/>
      <c r="G33" s="12"/>
      <c r="H33" s="8">
        <f t="shared" si="8"/>
        <v>0</v>
      </c>
      <c r="I33" s="7"/>
    </row>
    <row r="34">
      <c r="A34" s="46" t="s">
        <v>483</v>
      </c>
      <c r="B34" s="7">
        <f>'01.02.26'!H34</f>
        <v>0</v>
      </c>
      <c r="C34" s="7"/>
      <c r="D34" s="19">
        <f t="shared" si="7"/>
        <v>0</v>
      </c>
      <c r="E34" s="25">
        <f>IFERROR(VLOOKUP("PULPO AL OLIVO 200G",J:K,2,FALSE),0)+IFERROR(VLOOKUP("CEVICHE DE PULPO",J:K,2,FALSE),0)</f>
        <v>0</v>
      </c>
      <c r="F34" s="12"/>
      <c r="G34" s="12"/>
      <c r="H34" s="8">
        <f t="shared" si="8"/>
        <v>0</v>
      </c>
      <c r="I34" s="7"/>
    </row>
    <row r="35">
      <c r="A35" s="46" t="s">
        <v>484</v>
      </c>
      <c r="B35" s="7">
        <f>'01.02.26'!H35</f>
        <v>4</v>
      </c>
      <c r="C35" s="7"/>
      <c r="D35" s="19">
        <f t="shared" si="7"/>
        <v>4</v>
      </c>
      <c r="E35" s="25">
        <f>IFERROR(VLOOKUP("PULPO ANTICUCHERO 250G",J:K,2,FALSE),0)</f>
        <v>0</v>
      </c>
      <c r="F35" s="12"/>
      <c r="G35" s="12"/>
      <c r="H35" s="8">
        <f t="shared" si="8"/>
        <v>4</v>
      </c>
      <c r="I35" s="7"/>
    </row>
    <row r="36">
      <c r="A36" s="46" t="s">
        <v>485</v>
      </c>
      <c r="B36" s="7">
        <f>'01.02.26'!H36</f>
        <v>0</v>
      </c>
      <c r="C36" s="7"/>
      <c r="D36" s="19">
        <f t="shared" si="7"/>
        <v>0</v>
      </c>
      <c r="E36" s="25">
        <f>IFERROR(VLOOKUP("CAUSA DE PULPO AL OLIVO",J:K,2,FALSE),0)+IFERROR(VLOOKUP("TRES CAUSAS UNA PARRILLA",J:K,2,FALSE)/2,0)</f>
        <v>0</v>
      </c>
      <c r="F36" s="12"/>
      <c r="G36" s="34"/>
      <c r="H36" s="8">
        <f t="shared" si="8"/>
        <v>0</v>
      </c>
      <c r="I36" s="7"/>
    </row>
    <row r="37">
      <c r="A37" s="6" t="s">
        <v>72</v>
      </c>
      <c r="B37" s="7">
        <f>'01.02.26'!H37</f>
        <v>0</v>
      </c>
      <c r="C37" s="7"/>
      <c r="D37" s="19">
        <f t="shared" si="7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12"/>
      <c r="G37" s="12"/>
      <c r="H37" s="8">
        <f t="shared" si="8"/>
        <v>0</v>
      </c>
      <c r="I37" s="7"/>
    </row>
    <row r="38">
      <c r="A38" s="46" t="s">
        <v>486</v>
      </c>
      <c r="B38" s="7">
        <f>'01.02.26'!H38</f>
        <v>5</v>
      </c>
      <c r="C38" s="7"/>
      <c r="D38" s="19">
        <f t="shared" si="7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36"/>
      <c r="G38" s="12"/>
      <c r="H38" s="8">
        <f t="shared" si="8"/>
        <v>5</v>
      </c>
      <c r="I38" s="7"/>
    </row>
    <row r="39">
      <c r="A39" s="46" t="s">
        <v>487</v>
      </c>
      <c r="B39" s="7">
        <f>'01.02.26'!H39</f>
        <v>3</v>
      </c>
      <c r="C39" s="7"/>
      <c r="D39" s="19">
        <f t="shared" si="7"/>
        <v>3</v>
      </c>
      <c r="E39" s="25">
        <f>IFERROR(VLOOKUP("CEVICHE MIXTO DE MARISCOS",J:K,2,FALSE),0)</f>
        <v>0</v>
      </c>
      <c r="F39" s="20"/>
      <c r="G39" s="20"/>
      <c r="H39" s="8">
        <f t="shared" si="8"/>
        <v>3</v>
      </c>
      <c r="I39" s="7"/>
    </row>
    <row r="40">
      <c r="A40" s="6" t="s">
        <v>76</v>
      </c>
      <c r="B40" s="7">
        <f>'01.02.26'!H40</f>
        <v>0</v>
      </c>
      <c r="C40" s="7"/>
      <c r="D40" s="19">
        <f t="shared" si="7"/>
        <v>0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0</v>
      </c>
      <c r="F40" s="20"/>
      <c r="G40" s="20"/>
      <c r="H40" s="8">
        <f t="shared" si="8"/>
        <v>0</v>
      </c>
      <c r="I40" s="7"/>
    </row>
    <row r="41">
      <c r="A41" s="46" t="s">
        <v>488</v>
      </c>
      <c r="B41" s="7">
        <f>'01.02.26'!H41</f>
        <v>1</v>
      </c>
      <c r="C41" s="7"/>
      <c r="D41" s="19">
        <f t="shared" si="7"/>
        <v>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20"/>
      <c r="G41" s="20"/>
      <c r="H41" s="8">
        <f t="shared" si="8"/>
        <v>1</v>
      </c>
      <c r="I41" s="7"/>
    </row>
    <row r="42">
      <c r="A42" s="51" t="s">
        <v>489</v>
      </c>
      <c r="B42" s="7">
        <f>'01.02.26'!H42</f>
        <v>0</v>
      </c>
      <c r="C42" s="7"/>
      <c r="D42" s="19">
        <f t="shared" si="7"/>
        <v>0</v>
      </c>
      <c r="E42" s="25">
        <f>IFERROR(VLOOKUP("CAUSA DE LANGOSTINOS",J:K,2,FALSE),0)+IFERROR(VLOOKUP("TRÍO DE CAUSAS",J:K,2,FALSE),0)+IFERROR(VLOOKUP("TRES CAUSAS UNA PARRILLA",J:K,2,FALSE),0)</f>
        <v>0</v>
      </c>
      <c r="F42" s="20"/>
      <c r="G42" s="20"/>
      <c r="H42" s="8">
        <f t="shared" si="8"/>
        <v>0</v>
      </c>
      <c r="I42" s="7"/>
    </row>
    <row r="43">
      <c r="A43" s="29"/>
      <c r="B43" s="22"/>
      <c r="C43" s="22"/>
      <c r="D43" s="30"/>
      <c r="E43" s="22"/>
      <c r="F43" s="23"/>
      <c r="G43" s="23"/>
      <c r="H43" s="31"/>
      <c r="I43" s="23"/>
    </row>
    <row r="44">
      <c r="A44" s="6"/>
      <c r="B44" s="7"/>
      <c r="C44" s="35"/>
      <c r="D44" s="19"/>
      <c r="E44" s="25"/>
      <c r="F44" s="12"/>
      <c r="G44" s="12"/>
      <c r="H44" s="8"/>
      <c r="I44" s="7"/>
    </row>
    <row r="45">
      <c r="A45" s="6"/>
      <c r="B45" s="7"/>
      <c r="C45" s="35"/>
      <c r="D45" s="19"/>
      <c r="E45" s="25"/>
      <c r="F45" s="33"/>
      <c r="G45" s="34"/>
      <c r="H45" s="8"/>
      <c r="I45" s="7"/>
    </row>
    <row r="46">
      <c r="A46" s="6"/>
      <c r="B46" s="7"/>
      <c r="C46" s="35"/>
      <c r="D46" s="19"/>
      <c r="E46" s="25"/>
      <c r="F46" s="36"/>
      <c r="G46" s="12"/>
      <c r="H46" s="8"/>
      <c r="I46" s="7"/>
    </row>
    <row r="47">
      <c r="A47" s="6"/>
      <c r="B47" s="7"/>
      <c r="C47" s="35"/>
      <c r="D47" s="19"/>
      <c r="E47" s="25"/>
      <c r="F47" s="20"/>
      <c r="G47" s="20"/>
      <c r="H47" s="8"/>
      <c r="I47" s="7"/>
    </row>
    <row r="48">
      <c r="A48" s="6"/>
      <c r="B48" s="7"/>
      <c r="C48" s="35"/>
      <c r="D48" s="19"/>
      <c r="E48" s="25"/>
      <c r="F48" s="20"/>
      <c r="G48" s="20"/>
      <c r="H48" s="8"/>
      <c r="I48" s="7"/>
    </row>
    <row r="49">
      <c r="A49" s="38"/>
      <c r="B49" s="7"/>
      <c r="C49" s="35"/>
      <c r="D49" s="19"/>
      <c r="E49" s="25"/>
      <c r="F49" s="20"/>
      <c r="G49" s="20"/>
      <c r="H49" s="8"/>
      <c r="I49" s="7"/>
    </row>
  </sheetData>
  <mergeCells count="1">
    <mergeCell ref="A1:I1"/>
  </mergeCells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7.63"/>
  </cols>
  <sheetData>
    <row r="1">
      <c r="A1" s="1" t="s">
        <v>548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v>0.0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10</v>
      </c>
      <c r="K3" s="10">
        <v>6.0</v>
      </c>
    </row>
    <row r="4">
      <c r="A4" s="6" t="s">
        <v>11</v>
      </c>
      <c r="B4" s="87">
        <v>0.0</v>
      </c>
      <c r="C4" s="89">
        <v>9.0</v>
      </c>
      <c r="D4" s="8">
        <f t="shared" si="1"/>
        <v>9</v>
      </c>
      <c r="E4" s="8" t="str">
        <f>IFERROR(VLOOKUP("HUMITA DOÑA FRESIA C/AJI DE GALLINA",J:K,2,FALSE),"0")</f>
        <v>0</v>
      </c>
      <c r="F4" s="90"/>
      <c r="G4" s="91"/>
      <c r="H4" s="92">
        <f t="shared" si="2"/>
        <v>9</v>
      </c>
      <c r="I4" s="11"/>
      <c r="J4" s="9" t="s">
        <v>18</v>
      </c>
      <c r="K4" s="10">
        <v>1.0</v>
      </c>
    </row>
    <row r="5">
      <c r="A5" s="6" t="s">
        <v>13</v>
      </c>
      <c r="B5" s="87">
        <v>4.0</v>
      </c>
      <c r="C5" s="93"/>
      <c r="D5" s="8">
        <f t="shared" si="1"/>
        <v>4</v>
      </c>
      <c r="E5" s="8">
        <f>IFERROR(VLOOKUP(A$5,J:K,2,FALSE),0)+IFERROR(VLOOKUP("PIQUEO PERUANISIMO",J:K,2,FALSE),0)</f>
        <v>0</v>
      </c>
      <c r="F5" s="90"/>
      <c r="G5" s="91"/>
      <c r="H5" s="92">
        <f t="shared" si="2"/>
        <v>4</v>
      </c>
      <c r="I5" s="11"/>
      <c r="J5" s="9" t="s">
        <v>20</v>
      </c>
      <c r="K5" s="10">
        <v>1.0</v>
      </c>
    </row>
    <row r="6">
      <c r="A6" s="6" t="s">
        <v>16</v>
      </c>
      <c r="B6" s="87">
        <v>6.0</v>
      </c>
      <c r="C6" s="93"/>
      <c r="D6" s="8">
        <f t="shared" si="1"/>
        <v>6</v>
      </c>
      <c r="E6" s="8">
        <f>IFERROR(VLOOKUP("SANGRECITA C/YUCA",J:K,2,FALSE),"0")</f>
        <v>2</v>
      </c>
      <c r="F6" s="90"/>
      <c r="G6" s="91"/>
      <c r="H6" s="92">
        <f t="shared" si="2"/>
        <v>4</v>
      </c>
      <c r="I6" s="7"/>
      <c r="J6" s="9" t="s">
        <v>24</v>
      </c>
      <c r="K6" s="10">
        <v>5.0</v>
      </c>
    </row>
    <row r="7">
      <c r="A7" s="6" t="s">
        <v>10</v>
      </c>
      <c r="B7" s="87">
        <v>9.0</v>
      </c>
      <c r="C7" s="93">
        <v>6.0</v>
      </c>
      <c r="D7" s="8">
        <f t="shared" si="1"/>
        <v>15</v>
      </c>
      <c r="E7" s="8">
        <f>IFERROR(VLOOKUP("HUMITA DOÑA FRESIA C/AJI DE GALLINA", J:K,2, FALSE)/2, 0) + IFERROR(VLOOKUP("AJI DE GALLINA",J:K,2, FALSE), 0)</f>
        <v>6</v>
      </c>
      <c r="F7" s="90"/>
      <c r="G7" s="91">
        <v>4.0</v>
      </c>
      <c r="H7" s="92">
        <f t="shared" si="2"/>
        <v>5</v>
      </c>
      <c r="I7" s="7"/>
      <c r="J7" s="9" t="s">
        <v>26</v>
      </c>
      <c r="K7" s="10">
        <v>3.0</v>
      </c>
    </row>
    <row r="8">
      <c r="A8" s="6" t="s">
        <v>19</v>
      </c>
      <c r="B8" s="87">
        <v>5.0</v>
      </c>
      <c r="C8" s="93">
        <v>2.0</v>
      </c>
      <c r="D8" s="8">
        <f t="shared" si="1"/>
        <v>7</v>
      </c>
      <c r="E8" s="8">
        <f>IFERROR(VLOOKUP("MOLLEJITAS GUISADAS",J:K,2,FALSE),"0")+IFERROR(VLOOKUP("PIQUEO DOÑA FRESIA",J:K,2,FALSE),0)</f>
        <v>3</v>
      </c>
      <c r="F8" s="90"/>
      <c r="G8" s="90"/>
      <c r="H8" s="92">
        <f t="shared" si="2"/>
        <v>4</v>
      </c>
      <c r="I8" s="7"/>
      <c r="J8" s="9" t="s">
        <v>448</v>
      </c>
      <c r="K8" s="10">
        <v>1.0</v>
      </c>
    </row>
    <row r="9">
      <c r="A9" s="6" t="s">
        <v>21</v>
      </c>
      <c r="B9" s="87">
        <v>5.0</v>
      </c>
      <c r="C9" s="93">
        <v>10.0</v>
      </c>
      <c r="D9" s="8">
        <f t="shared" si="1"/>
        <v>15</v>
      </c>
      <c r="E9" s="8">
        <f>IFERROR(VLOOKUP("1/2 PATITA EN FIAMBRE",J:K,2, FALSE)/2, 0) + IFERROR(VLOOKUP("PATITA EN FIAMBRE",J:K, 2, FALSE), 0)</f>
        <v>1</v>
      </c>
      <c r="F9" s="90"/>
      <c r="G9" s="90"/>
      <c r="H9" s="92">
        <f t="shared" si="2"/>
        <v>14</v>
      </c>
      <c r="I9" s="12"/>
      <c r="J9" s="9" t="s">
        <v>28</v>
      </c>
      <c r="K9" s="10">
        <v>1.0</v>
      </c>
    </row>
    <row r="10">
      <c r="A10" s="6" t="s">
        <v>23</v>
      </c>
      <c r="B10" s="87">
        <v>2.0</v>
      </c>
      <c r="C10" s="88"/>
      <c r="D10" s="8">
        <f t="shared" si="1"/>
        <v>2</v>
      </c>
      <c r="E10" s="8">
        <f>IFERROR(VLOOKUP("CECINAS DE LOMO C/YUCA",J:K,2,FALSE),"0")+IFERROR(VLOOKUP("PIQUEO DOÑA FRESIA",J:K,2,FALSE)/2,0)</f>
        <v>1</v>
      </c>
      <c r="F10" s="90"/>
      <c r="G10" s="90"/>
      <c r="H10" s="92">
        <f t="shared" si="2"/>
        <v>1</v>
      </c>
      <c r="I10" s="7"/>
      <c r="J10" s="9" t="s">
        <v>549</v>
      </c>
      <c r="K10" s="10">
        <v>2.0</v>
      </c>
    </row>
    <row r="11">
      <c r="A11" s="6" t="s">
        <v>25</v>
      </c>
      <c r="B11" s="87">
        <v>7.0</v>
      </c>
      <c r="C11" s="88"/>
      <c r="D11" s="8">
        <f t="shared" si="1"/>
        <v>7</v>
      </c>
      <c r="E11" s="18">
        <f>IFERROR(VLOOKUP("CARNE DE CERDO ADOBADA",J:K,2,FALSE),0)</f>
        <v>1</v>
      </c>
      <c r="F11" s="90"/>
      <c r="G11" s="90"/>
      <c r="H11" s="92">
        <f t="shared" si="2"/>
        <v>6</v>
      </c>
      <c r="I11" s="7"/>
      <c r="J11" s="9" t="s">
        <v>277</v>
      </c>
      <c r="K11" s="10">
        <v>1.0</v>
      </c>
    </row>
    <row r="12">
      <c r="A12" s="6" t="s">
        <v>27</v>
      </c>
      <c r="B12" s="7"/>
      <c r="C12" s="88"/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9" t="s">
        <v>138</v>
      </c>
      <c r="K12" s="10">
        <v>1.0</v>
      </c>
    </row>
    <row r="13">
      <c r="A13" s="6" t="s">
        <v>29</v>
      </c>
      <c r="B13" s="11"/>
      <c r="C13" s="93"/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9" t="s">
        <v>32</v>
      </c>
      <c r="K13" s="10">
        <v>1.0</v>
      </c>
    </row>
    <row r="14">
      <c r="A14" s="6" t="s">
        <v>31</v>
      </c>
      <c r="B14" s="7"/>
      <c r="C14" s="88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9" t="s">
        <v>125</v>
      </c>
      <c r="K14" s="10">
        <v>1.0</v>
      </c>
    </row>
    <row r="15">
      <c r="A15" s="21" t="s">
        <v>33</v>
      </c>
      <c r="B15" s="22"/>
      <c r="C15" s="88"/>
      <c r="D15" s="95"/>
      <c r="E15" s="95"/>
      <c r="F15" s="95"/>
      <c r="G15" s="96"/>
      <c r="H15" s="23"/>
      <c r="I15" s="23"/>
      <c r="J15" s="9" t="s">
        <v>166</v>
      </c>
      <c r="K15" s="10">
        <v>1.0</v>
      </c>
    </row>
    <row r="16">
      <c r="A16" s="6" t="s">
        <v>35</v>
      </c>
      <c r="B16" s="87">
        <v>35.0</v>
      </c>
      <c r="C16" s="88"/>
      <c r="D16" s="25">
        <f t="shared" ref="D16:D24" si="4">B16+C16</f>
        <v>35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94"/>
      <c r="G16" s="90"/>
      <c r="H16" s="8">
        <f t="shared" ref="H16:H17" si="5">D16-E16-F16-G16</f>
        <v>33</v>
      </c>
      <c r="I16" s="7"/>
      <c r="J16" s="9" t="s">
        <v>34</v>
      </c>
      <c r="K16" s="10">
        <v>1.0</v>
      </c>
    </row>
    <row r="17">
      <c r="A17" s="6" t="s">
        <v>37</v>
      </c>
      <c r="B17" s="87">
        <v>4.0</v>
      </c>
      <c r="C17" s="93">
        <v>2.0</v>
      </c>
      <c r="D17" s="19">
        <f t="shared" si="4"/>
        <v>6</v>
      </c>
      <c r="E17" s="25" t="str">
        <f>IFERROR(VLOOKUP("AJIACO DE CUY(1/2 CUY) C/ARROZ",J:K,2,FALSE),"0")</f>
        <v>0</v>
      </c>
      <c r="F17" s="94"/>
      <c r="G17" s="90"/>
      <c r="H17" s="8">
        <f t="shared" si="5"/>
        <v>6</v>
      </c>
      <c r="I17" s="7"/>
      <c r="J17" s="9" t="s">
        <v>91</v>
      </c>
      <c r="K17" s="10">
        <v>1.0</v>
      </c>
    </row>
    <row r="18">
      <c r="A18" s="6" t="s">
        <v>39</v>
      </c>
      <c r="B18" s="87">
        <v>9.0</v>
      </c>
      <c r="C18" s="93"/>
      <c r="D18" s="19">
        <f t="shared" si="4"/>
        <v>9</v>
      </c>
      <c r="E18" s="97" t="str">
        <f>IFERROR(VLOOKUP("ALBONDIGA CON ARROZ",J:K,2,FALSE),"0")</f>
        <v>0</v>
      </c>
      <c r="F18" s="94"/>
      <c r="G18" s="91">
        <v>2.0</v>
      </c>
      <c r="H18" s="98">
        <v>7.0</v>
      </c>
      <c r="I18" s="7"/>
      <c r="J18" s="9" t="s">
        <v>231</v>
      </c>
      <c r="K18" s="10">
        <v>1.0</v>
      </c>
    </row>
    <row r="19">
      <c r="A19" s="6" t="s">
        <v>41</v>
      </c>
      <c r="B19" s="87">
        <v>0.0</v>
      </c>
      <c r="C19" s="93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2</v>
      </c>
      <c r="F19" s="94"/>
      <c r="G19" s="91"/>
      <c r="H19" s="8">
        <f t="shared" ref="H19:H20" si="6">D19-E19-F19-G19</f>
        <v>6</v>
      </c>
      <c r="I19" s="11"/>
      <c r="J19" s="9" t="s">
        <v>191</v>
      </c>
      <c r="K19" s="10">
        <v>1.0</v>
      </c>
    </row>
    <row r="20">
      <c r="A20" s="6" t="s">
        <v>43</v>
      </c>
      <c r="B20" s="87">
        <v>33.0</v>
      </c>
      <c r="C20" s="89">
        <v>10.0</v>
      </c>
      <c r="D20" s="19">
        <f t="shared" si="4"/>
        <v>43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17</v>
      </c>
      <c r="F20" s="94"/>
      <c r="G20" s="99"/>
      <c r="H20" s="8">
        <f t="shared" si="6"/>
        <v>26</v>
      </c>
      <c r="I20" s="87"/>
      <c r="J20" s="9" t="s">
        <v>131</v>
      </c>
      <c r="K20" s="10">
        <v>1.0</v>
      </c>
    </row>
    <row r="21">
      <c r="A21" s="6"/>
      <c r="B21" s="7"/>
      <c r="C21" s="88"/>
      <c r="D21" s="19">
        <f t="shared" si="4"/>
        <v>0</v>
      </c>
      <c r="E21" s="94"/>
      <c r="F21" s="94"/>
      <c r="G21" s="90"/>
      <c r="H21" s="7"/>
      <c r="I21" s="7"/>
      <c r="J21" s="9" t="s">
        <v>177</v>
      </c>
      <c r="K21" s="10">
        <v>1.0</v>
      </c>
    </row>
    <row r="22">
      <c r="A22" s="6" t="s">
        <v>46</v>
      </c>
      <c r="B22" s="87">
        <v>31.0</v>
      </c>
      <c r="C22" s="93">
        <v>5.0</v>
      </c>
      <c r="D22" s="19">
        <f t="shared" si="4"/>
        <v>36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94"/>
      <c r="G22" s="91">
        <v>10.0</v>
      </c>
      <c r="H22" s="8">
        <f t="shared" ref="H22:H24" si="7">D22-E22-F22-G22</f>
        <v>17</v>
      </c>
      <c r="I22" s="11" t="s">
        <v>550</v>
      </c>
      <c r="J22" s="9" t="s">
        <v>40</v>
      </c>
      <c r="K22" s="10">
        <v>3.0</v>
      </c>
    </row>
    <row r="23">
      <c r="A23" s="6" t="s">
        <v>49</v>
      </c>
      <c r="B23" s="87">
        <v>1.0</v>
      </c>
      <c r="C23" s="88"/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8">
        <f t="shared" si="7"/>
        <v>1</v>
      </c>
      <c r="I23" s="11" t="s">
        <v>551</v>
      </c>
      <c r="J23" s="9" t="s">
        <v>44</v>
      </c>
      <c r="K23" s="10">
        <v>1.0</v>
      </c>
    </row>
    <row r="24">
      <c r="A24" s="6" t="s">
        <v>51</v>
      </c>
      <c r="B24" s="87">
        <v>3.0</v>
      </c>
      <c r="C24" s="89">
        <v>2.0</v>
      </c>
      <c r="D24" s="19">
        <f t="shared" si="4"/>
        <v>5</v>
      </c>
      <c r="E24" s="25">
        <f>IFERROR(VLOOKUP("CORVINA GUISADA C/E CHOCLO",J:K,2,FALSE),"0")</f>
        <v>1</v>
      </c>
      <c r="F24" s="94"/>
      <c r="G24" s="90"/>
      <c r="H24" s="8">
        <f t="shared" si="7"/>
        <v>4</v>
      </c>
      <c r="I24" s="7"/>
      <c r="J24" s="9" t="s">
        <v>100</v>
      </c>
      <c r="K24" s="10">
        <v>1.0</v>
      </c>
    </row>
    <row r="25">
      <c r="A25" s="21" t="s">
        <v>53</v>
      </c>
      <c r="B25" s="22"/>
      <c r="C25" s="88"/>
      <c r="D25" s="95"/>
      <c r="E25" s="95"/>
      <c r="F25" s="95"/>
      <c r="G25" s="96"/>
      <c r="H25" s="23"/>
      <c r="I25" s="23"/>
      <c r="J25" s="9" t="s">
        <v>48</v>
      </c>
      <c r="K25" s="10">
        <v>2.0</v>
      </c>
    </row>
    <row r="26">
      <c r="A26" s="6" t="s">
        <v>55</v>
      </c>
      <c r="B26" s="87">
        <v>13.0</v>
      </c>
      <c r="C26" s="93"/>
      <c r="D26" s="19">
        <f t="shared" ref="D26:D42" si="8">B26+C26</f>
        <v>13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90"/>
      <c r="G26" s="90"/>
      <c r="H26" s="8">
        <f t="shared" ref="H26:H42" si="9">D26-E26-F26-G26</f>
        <v>12</v>
      </c>
      <c r="I26" s="7"/>
      <c r="J26" s="9" t="s">
        <v>56</v>
      </c>
      <c r="K26" s="10">
        <v>1.0</v>
      </c>
    </row>
    <row r="27">
      <c r="A27" s="6" t="s">
        <v>57</v>
      </c>
      <c r="B27" s="87">
        <v>10.0</v>
      </c>
      <c r="C27" s="88"/>
      <c r="D27" s="19">
        <f t="shared" si="8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90"/>
      <c r="G27" s="91"/>
      <c r="H27" s="18">
        <f t="shared" si="9"/>
        <v>4</v>
      </c>
      <c r="I27" s="12"/>
      <c r="J27" s="9" t="s">
        <v>552</v>
      </c>
      <c r="K27" s="10">
        <v>1.0</v>
      </c>
    </row>
    <row r="28">
      <c r="A28" s="6" t="s">
        <v>58</v>
      </c>
      <c r="B28" s="87">
        <v>7.0</v>
      </c>
      <c r="C28" s="88"/>
      <c r="D28" s="19">
        <f t="shared" si="8"/>
        <v>7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1.5</v>
      </c>
      <c r="F28" s="90"/>
      <c r="G28" s="91"/>
      <c r="H28" s="18">
        <f t="shared" si="9"/>
        <v>5.5</v>
      </c>
      <c r="I28" s="24"/>
      <c r="J28" s="9" t="s">
        <v>61</v>
      </c>
      <c r="K28" s="10">
        <v>3.0</v>
      </c>
    </row>
    <row r="29">
      <c r="A29" s="6" t="s">
        <v>60</v>
      </c>
      <c r="B29" s="87">
        <v>4.0</v>
      </c>
      <c r="C29" s="93"/>
      <c r="D29" s="19">
        <f t="shared" si="8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90"/>
      <c r="G29" s="90"/>
      <c r="H29" s="8">
        <f t="shared" si="9"/>
        <v>0</v>
      </c>
      <c r="I29" s="7"/>
      <c r="J29" s="9" t="s">
        <v>63</v>
      </c>
      <c r="K29" s="10">
        <v>1.0</v>
      </c>
    </row>
    <row r="30">
      <c r="A30" s="6" t="s">
        <v>62</v>
      </c>
      <c r="B30" s="7"/>
      <c r="C30" s="88"/>
      <c r="D30" s="19">
        <f t="shared" si="8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>
        <f t="shared" si="9"/>
        <v>0</v>
      </c>
      <c r="I30" s="7"/>
      <c r="J30" s="9" t="s">
        <v>69</v>
      </c>
      <c r="K30" s="10">
        <v>2.0</v>
      </c>
    </row>
    <row r="31">
      <c r="A31" s="29" t="s">
        <v>64</v>
      </c>
      <c r="B31" s="22"/>
      <c r="C31" s="88"/>
      <c r="D31" s="30">
        <f t="shared" si="8"/>
        <v>0</v>
      </c>
      <c r="E31" s="95"/>
      <c r="F31" s="96"/>
      <c r="G31" s="96"/>
      <c r="H31" s="31">
        <f t="shared" si="9"/>
        <v>0</v>
      </c>
      <c r="I31" s="23"/>
      <c r="J31" s="9" t="s">
        <v>134</v>
      </c>
      <c r="K31" s="10">
        <v>2.0</v>
      </c>
    </row>
    <row r="32">
      <c r="A32" s="6" t="s">
        <v>66</v>
      </c>
      <c r="B32" s="87">
        <v>9.5</v>
      </c>
      <c r="C32" s="93"/>
      <c r="D32" s="19">
        <f t="shared" si="8"/>
        <v>9.5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2</v>
      </c>
      <c r="F32" s="90"/>
      <c r="G32" s="90"/>
      <c r="H32" s="8">
        <f t="shared" si="9"/>
        <v>7.5</v>
      </c>
      <c r="I32" s="7"/>
      <c r="J32" s="9" t="s">
        <v>73</v>
      </c>
      <c r="K32" s="10">
        <v>2.0</v>
      </c>
    </row>
    <row r="33">
      <c r="A33" s="6" t="s">
        <v>68</v>
      </c>
      <c r="B33" s="87">
        <v>7.0</v>
      </c>
      <c r="C33" s="88"/>
      <c r="D33" s="19">
        <f t="shared" si="8"/>
        <v>7</v>
      </c>
      <c r="E33" s="25">
        <f>IFERROR(VLOOKUP("CORVINA SUDADA",J:K,2,FALSE),0)+IFERROR(VLOOKUP("CHUPE DE CORVINA",J:K,2,FALSE),0)</f>
        <v>1</v>
      </c>
      <c r="F33" s="90"/>
      <c r="G33" s="90"/>
      <c r="H33" s="8">
        <f t="shared" si="9"/>
        <v>6</v>
      </c>
      <c r="I33" s="7"/>
      <c r="J33" s="9" t="s">
        <v>22</v>
      </c>
      <c r="K33" s="10">
        <v>1.0</v>
      </c>
    </row>
    <row r="34">
      <c r="A34" s="46" t="s">
        <v>483</v>
      </c>
      <c r="B34" s="87">
        <v>6.5</v>
      </c>
      <c r="C34" s="88"/>
      <c r="D34" s="19">
        <f t="shared" si="8"/>
        <v>6.5</v>
      </c>
      <c r="E34" s="25">
        <f>IFERROR(VLOOKUP("PULPO AL OLIVO 200G",J:K,2,FALSE),0)+IFERROR(VLOOKUP("CEVICHE DE PULPO",J:K,2,FALSE),0)</f>
        <v>0</v>
      </c>
      <c r="F34" s="90"/>
      <c r="G34" s="90"/>
      <c r="H34" s="8">
        <f t="shared" si="9"/>
        <v>6.5</v>
      </c>
      <c r="I34" s="7"/>
      <c r="J34" s="9" t="s">
        <v>24</v>
      </c>
      <c r="K34" s="10">
        <v>2.0</v>
      </c>
    </row>
    <row r="35">
      <c r="A35" s="46" t="s">
        <v>484</v>
      </c>
      <c r="B35" s="87">
        <v>12.0</v>
      </c>
      <c r="C35" s="93"/>
      <c r="D35" s="19">
        <f t="shared" si="8"/>
        <v>12</v>
      </c>
      <c r="E35" s="25">
        <f>IFERROR(VLOOKUP("PULPO ANTICUCHERO 250G",J:K,2,FALSE),0)</f>
        <v>0</v>
      </c>
      <c r="F35" s="90"/>
      <c r="G35" s="90"/>
      <c r="H35" s="8">
        <f t="shared" si="9"/>
        <v>12</v>
      </c>
      <c r="I35" s="7"/>
      <c r="J35" s="9" t="s">
        <v>92</v>
      </c>
      <c r="K35" s="10">
        <v>1.0</v>
      </c>
    </row>
    <row r="36">
      <c r="A36" s="46" t="s">
        <v>485</v>
      </c>
      <c r="B36" s="87">
        <v>1.0</v>
      </c>
      <c r="C36" s="88"/>
      <c r="D36" s="19">
        <f t="shared" si="8"/>
        <v>1</v>
      </c>
      <c r="E36" s="25">
        <f>IFERROR(VLOOKUP("CAUSA DE PULPO AL OLIVO",J:K,2,FALSE),0)+IFERROR(VLOOKUP("TRES CAUSAS UNA PARRILLA",J:K,2,FALSE)/2,0)</f>
        <v>1</v>
      </c>
      <c r="F36" s="90"/>
      <c r="G36" s="100"/>
      <c r="H36" s="8">
        <f t="shared" si="9"/>
        <v>0</v>
      </c>
      <c r="I36" s="7"/>
      <c r="J36" s="9" t="s">
        <v>190</v>
      </c>
      <c r="K36" s="10">
        <v>1.0</v>
      </c>
    </row>
    <row r="37">
      <c r="A37" s="6" t="s">
        <v>72</v>
      </c>
      <c r="B37" s="87">
        <v>0.0</v>
      </c>
      <c r="C37" s="88"/>
      <c r="D37" s="19">
        <f t="shared" si="8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0</v>
      </c>
      <c r="I37" s="7"/>
      <c r="J37" s="9" t="s">
        <v>107</v>
      </c>
      <c r="K37" s="10">
        <v>1.0</v>
      </c>
    </row>
    <row r="38">
      <c r="A38" s="46" t="s">
        <v>486</v>
      </c>
      <c r="B38" s="87">
        <v>12.0</v>
      </c>
      <c r="C38" s="88"/>
      <c r="D38" s="19">
        <f t="shared" si="8"/>
        <v>12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5</v>
      </c>
      <c r="F38" s="101"/>
      <c r="G38" s="90"/>
      <c r="H38" s="8">
        <f t="shared" si="9"/>
        <v>7</v>
      </c>
      <c r="I38" s="7"/>
      <c r="J38" s="9" t="s">
        <v>169</v>
      </c>
      <c r="K38" s="10">
        <v>1.0</v>
      </c>
    </row>
    <row r="39">
      <c r="A39" s="46" t="s">
        <v>487</v>
      </c>
      <c r="B39" s="11">
        <v>6.0</v>
      </c>
      <c r="C39" s="88"/>
      <c r="D39" s="19">
        <f t="shared" si="8"/>
        <v>6</v>
      </c>
      <c r="E39" s="25">
        <f>IFERROR(VLOOKUP("CEVICHE MIXTO DE MARISCOS",J:K,2,FALSE),0)</f>
        <v>0</v>
      </c>
      <c r="F39" s="94"/>
      <c r="G39" s="94"/>
      <c r="H39" s="8">
        <f t="shared" si="9"/>
        <v>6</v>
      </c>
      <c r="I39" s="7"/>
      <c r="J39" s="9" t="s">
        <v>133</v>
      </c>
      <c r="K39" s="10">
        <v>1.0</v>
      </c>
    </row>
    <row r="40">
      <c r="A40" s="6" t="s">
        <v>76</v>
      </c>
      <c r="B40" s="87">
        <v>9.0</v>
      </c>
      <c r="C40" s="88"/>
      <c r="D40" s="19">
        <f t="shared" si="8"/>
        <v>9</v>
      </c>
      <c r="E40" s="37">
        <f>IFERROR(VLOOKUP("PIQUEO FRUTOS DEL MAR",J:K,2,FALSE)*2,0)+IFERROR(VLOOKUP("CHICHARRON PESCA DEL DIA",J:K,2,FALSE),0)+IFERROR(VLOOKUP("CEVICHE PESCA DEL DIA",J:K,2,FALSE),0)+IFERROR(VLOOKUP("LECHE DE TIGRE",J:K,2,FALSE),0)+IFERROR(VLOOKUP("1/2 LECHE DE TIGRE",J:K,2,FALSE)/2,0)+IFERROR(VLOOKUP("TRILOGIA DE LECHES DE TIGRE
",J:K,2,FALSE),0)+IFERROR(VLOOKUP("CAUSA EN SALSA ACEVICHADA
",J:K,2,FALSE),0)+IFERROR(VLOOKUP("CAUSA DE LA CASA",J:K,2,FALSE),0)</f>
        <v>4</v>
      </c>
      <c r="F40" s="94"/>
      <c r="G40" s="94"/>
      <c r="H40" s="8">
        <f t="shared" si="9"/>
        <v>5</v>
      </c>
      <c r="I40" s="7"/>
      <c r="J40" s="9" t="s">
        <v>59</v>
      </c>
      <c r="K40" s="10">
        <v>1.0</v>
      </c>
    </row>
    <row r="41">
      <c r="A41" s="46" t="s">
        <v>488</v>
      </c>
      <c r="B41" s="87">
        <v>8.0</v>
      </c>
      <c r="C41" s="88"/>
      <c r="D41" s="19">
        <f t="shared" si="8"/>
        <v>8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8</v>
      </c>
      <c r="I41" s="7"/>
      <c r="J41" s="9" t="s">
        <v>77</v>
      </c>
      <c r="K41" s="10">
        <v>1.0</v>
      </c>
    </row>
    <row r="42">
      <c r="A42" s="51" t="s">
        <v>489</v>
      </c>
      <c r="B42" s="87">
        <v>4.0</v>
      </c>
      <c r="C42" s="88"/>
      <c r="D42" s="19">
        <f t="shared" si="8"/>
        <v>4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4</v>
      </c>
      <c r="I42" s="7"/>
      <c r="J42" s="9"/>
      <c r="K42" s="10"/>
    </row>
    <row r="43">
      <c r="A43" s="29"/>
      <c r="B43" s="44" t="s">
        <v>553</v>
      </c>
      <c r="C43" s="95"/>
      <c r="D43" s="30"/>
      <c r="E43" s="95"/>
      <c r="F43" s="96"/>
      <c r="G43" s="96"/>
      <c r="H43" s="31"/>
      <c r="I43" s="23"/>
      <c r="J43" s="9"/>
      <c r="K43" s="10"/>
    </row>
    <row r="44">
      <c r="A44" s="6"/>
      <c r="B44" s="7"/>
      <c r="C44" s="37"/>
      <c r="D44" s="19"/>
      <c r="E44" s="25"/>
      <c r="F44" s="90"/>
      <c r="G44" s="90"/>
      <c r="H44" s="8"/>
      <c r="I44" s="7"/>
      <c r="J44" s="9"/>
      <c r="K44" s="10"/>
    </row>
    <row r="45">
      <c r="A45" s="6"/>
      <c r="B45" s="7"/>
      <c r="C45" s="37"/>
      <c r="D45" s="19"/>
      <c r="E45" s="25"/>
      <c r="F45" s="102"/>
      <c r="G45" s="100"/>
      <c r="H45" s="8"/>
      <c r="I45" s="7"/>
    </row>
    <row r="46">
      <c r="A46" s="6"/>
      <c r="B46" s="7"/>
      <c r="C46" s="37"/>
      <c r="D46" s="19"/>
      <c r="E46" s="25"/>
      <c r="F46" s="101"/>
      <c r="G46" s="90"/>
      <c r="H46" s="8"/>
      <c r="I46" s="7"/>
    </row>
    <row r="47">
      <c r="A47" s="6"/>
      <c r="B47" s="7"/>
      <c r="C47" s="37"/>
      <c r="D47" s="19"/>
      <c r="E47" s="25"/>
      <c r="F47" s="94"/>
      <c r="G47" s="94"/>
      <c r="H47" s="8"/>
      <c r="I47" s="7"/>
    </row>
    <row r="48">
      <c r="A48" s="6"/>
      <c r="B48" s="7"/>
      <c r="C48" s="37"/>
      <c r="D48" s="19"/>
      <c r="E48" s="25"/>
      <c r="F48" s="94"/>
      <c r="G48" s="94"/>
      <c r="H48" s="8"/>
      <c r="I48" s="7"/>
    </row>
    <row r="49">
      <c r="A49" s="38"/>
      <c r="B49" s="7"/>
      <c r="C49" s="37"/>
      <c r="D49" s="19"/>
      <c r="E49" s="25"/>
      <c r="F49" s="94"/>
      <c r="G49" s="94"/>
      <c r="H49" s="8"/>
      <c r="I49" s="7"/>
    </row>
    <row r="50">
      <c r="C50" s="103"/>
      <c r="D50" s="103"/>
      <c r="E50" s="103"/>
      <c r="F50" s="103"/>
      <c r="G50" s="103"/>
    </row>
    <row r="51">
      <c r="C51" s="103"/>
      <c r="D51" s="103"/>
      <c r="E51" s="103"/>
      <c r="F51" s="103"/>
      <c r="G51" s="103"/>
    </row>
    <row r="52">
      <c r="C52" s="103"/>
      <c r="D52" s="103"/>
      <c r="E52" s="103"/>
      <c r="F52" s="103"/>
      <c r="G52" s="103"/>
    </row>
    <row r="53">
      <c r="C53" s="103"/>
      <c r="D53" s="103"/>
      <c r="E53" s="103"/>
      <c r="F53" s="103"/>
      <c r="G53" s="103"/>
    </row>
    <row r="54">
      <c r="C54" s="103"/>
      <c r="D54" s="103"/>
      <c r="E54" s="103"/>
      <c r="F54" s="103"/>
      <c r="G54" s="103"/>
    </row>
    <row r="55">
      <c r="C55" s="103"/>
      <c r="D55" s="103"/>
      <c r="E55" s="103"/>
      <c r="F55" s="103"/>
      <c r="G55" s="103"/>
    </row>
    <row r="56">
      <c r="C56" s="103"/>
      <c r="D56" s="103"/>
      <c r="E56" s="103"/>
      <c r="F56" s="103"/>
      <c r="G56" s="103"/>
    </row>
    <row r="57">
      <c r="C57" s="103"/>
      <c r="D57" s="103"/>
      <c r="E57" s="103"/>
      <c r="F57" s="103"/>
      <c r="G57" s="103"/>
    </row>
    <row r="58">
      <c r="C58" s="103"/>
      <c r="D58" s="103"/>
      <c r="E58" s="103"/>
      <c r="F58" s="103"/>
      <c r="G58" s="103"/>
    </row>
    <row r="59">
      <c r="C59" s="103"/>
      <c r="D59" s="103"/>
      <c r="E59" s="103"/>
      <c r="F59" s="103"/>
      <c r="G59" s="103"/>
    </row>
    <row r="60">
      <c r="C60" s="103"/>
      <c r="D60" s="103"/>
      <c r="E60" s="103"/>
      <c r="F60" s="103"/>
      <c r="G60" s="103"/>
    </row>
    <row r="61">
      <c r="C61" s="103"/>
      <c r="D61" s="103"/>
      <c r="E61" s="103"/>
      <c r="F61" s="103"/>
      <c r="G61" s="103"/>
    </row>
    <row r="62">
      <c r="C62" s="103"/>
      <c r="D62" s="103"/>
      <c r="E62" s="103"/>
      <c r="F62" s="103"/>
      <c r="G62" s="103"/>
    </row>
    <row r="63">
      <c r="C63" s="103"/>
      <c r="D63" s="103"/>
      <c r="E63" s="103"/>
      <c r="F63" s="103"/>
      <c r="G63" s="103"/>
    </row>
    <row r="64">
      <c r="C64" s="103"/>
      <c r="D64" s="103"/>
      <c r="E64" s="103"/>
      <c r="F64" s="103"/>
      <c r="G64" s="103"/>
    </row>
    <row r="65">
      <c r="C65" s="103"/>
      <c r="D65" s="103"/>
      <c r="E65" s="103"/>
      <c r="F65" s="103"/>
      <c r="G65" s="103"/>
    </row>
    <row r="66">
      <c r="C66" s="103"/>
      <c r="D66" s="103"/>
      <c r="E66" s="103"/>
      <c r="F66" s="103"/>
      <c r="G66" s="103"/>
    </row>
    <row r="67">
      <c r="C67" s="103"/>
      <c r="D67" s="103"/>
      <c r="E67" s="103"/>
      <c r="F67" s="103"/>
      <c r="G67" s="103"/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  <row r="994">
      <c r="C994" s="103"/>
      <c r="D994" s="103"/>
      <c r="E994" s="103"/>
      <c r="F994" s="103"/>
      <c r="G994" s="103"/>
    </row>
    <row r="995">
      <c r="C995" s="103"/>
      <c r="D995" s="103"/>
      <c r="E995" s="103"/>
      <c r="F995" s="103"/>
      <c r="G995" s="103"/>
    </row>
    <row r="996">
      <c r="C996" s="103"/>
      <c r="D996" s="103"/>
      <c r="E996" s="103"/>
      <c r="F996" s="103"/>
      <c r="G996" s="103"/>
    </row>
    <row r="997">
      <c r="C997" s="103"/>
      <c r="D997" s="103"/>
      <c r="E997" s="103"/>
      <c r="F997" s="103"/>
      <c r="G997" s="103"/>
    </row>
    <row r="998">
      <c r="C998" s="103"/>
      <c r="D998" s="103"/>
      <c r="E998" s="103"/>
      <c r="F998" s="103"/>
      <c r="G998" s="103"/>
    </row>
    <row r="999">
      <c r="C999" s="103"/>
      <c r="D999" s="103"/>
      <c r="E999" s="103"/>
      <c r="F999" s="103"/>
      <c r="G999" s="103"/>
    </row>
    <row r="1000">
      <c r="C1000" s="103"/>
      <c r="D1000" s="103"/>
      <c r="E1000" s="103"/>
      <c r="F1000" s="103"/>
      <c r="G1000" s="103"/>
    </row>
  </sheetData>
  <mergeCells count="1">
    <mergeCell ref="A1:I1"/>
  </mergeCells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27.38"/>
    <col customWidth="1" min="10" max="10" width="35.88"/>
    <col customWidth="1" min="11" max="11" width="7.63"/>
  </cols>
  <sheetData>
    <row r="1">
      <c r="A1" s="1" t="s">
        <v>554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f>'MAR 31'!H3</f>
        <v>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104"/>
      <c r="K3" s="17">
        <v>46113.0</v>
      </c>
    </row>
    <row r="4">
      <c r="A4" s="6" t="s">
        <v>11</v>
      </c>
      <c r="B4" s="87">
        <f>'MAR 31'!H4</f>
        <v>9</v>
      </c>
      <c r="C4" s="89"/>
      <c r="D4" s="8">
        <f t="shared" si="1"/>
        <v>9</v>
      </c>
      <c r="E4" s="50">
        <v>1.0</v>
      </c>
      <c r="F4" s="90"/>
      <c r="G4" s="91"/>
      <c r="H4" s="105">
        <f t="shared" si="2"/>
        <v>8</v>
      </c>
      <c r="I4" s="11"/>
      <c r="J4" s="106"/>
      <c r="K4" s="107">
        <v>1.0</v>
      </c>
    </row>
    <row r="5">
      <c r="A5" s="6" t="s">
        <v>13</v>
      </c>
      <c r="B5" s="87">
        <f>'MAR 31'!H5</f>
        <v>4</v>
      </c>
      <c r="C5" s="93"/>
      <c r="D5" s="8">
        <f t="shared" si="1"/>
        <v>4</v>
      </c>
      <c r="E5" s="50">
        <v>3.0</v>
      </c>
      <c r="F5" s="90"/>
      <c r="G5" s="91">
        <v>1.0</v>
      </c>
      <c r="H5" s="105">
        <f t="shared" si="2"/>
        <v>0</v>
      </c>
      <c r="I5" s="11"/>
      <c r="J5" s="106" t="s">
        <v>12</v>
      </c>
      <c r="K5" s="107">
        <v>2.0</v>
      </c>
    </row>
    <row r="6">
      <c r="A6" s="6" t="s">
        <v>16</v>
      </c>
      <c r="B6" s="87">
        <f>'MAR 31'!H6</f>
        <v>4</v>
      </c>
      <c r="C6" s="93">
        <v>6.0</v>
      </c>
      <c r="D6" s="8">
        <f t="shared" si="1"/>
        <v>10</v>
      </c>
      <c r="E6" s="8">
        <f>IFERROR(VLOOKUP("SANGRECITA C/YUCA",J:K,2,FALSE),"0")</f>
        <v>7</v>
      </c>
      <c r="F6" s="90"/>
      <c r="G6" s="91"/>
      <c r="H6" s="105">
        <f t="shared" si="2"/>
        <v>3</v>
      </c>
      <c r="I6" s="7"/>
      <c r="J6" s="106" t="s">
        <v>85</v>
      </c>
      <c r="K6" s="107">
        <v>1.0</v>
      </c>
    </row>
    <row r="7">
      <c r="A7" s="6" t="s">
        <v>10</v>
      </c>
      <c r="B7" s="87">
        <f>'MAR 31'!H7</f>
        <v>5</v>
      </c>
      <c r="C7" s="93">
        <v>5.0</v>
      </c>
      <c r="D7" s="8">
        <f t="shared" si="1"/>
        <v>10</v>
      </c>
      <c r="E7" s="8">
        <f>IFERROR(VLOOKUP("HUMITA DOÑA FRESIA C/AJI DE GALLINA", J:K,2, FALSE)/2, 0) + IFERROR(VLOOKUP("AJI DE GALLINA",J:K,2, FALSE), 0)</f>
        <v>0.5</v>
      </c>
      <c r="F7" s="90"/>
      <c r="G7" s="91"/>
      <c r="H7" s="105">
        <f t="shared" si="2"/>
        <v>9.5</v>
      </c>
      <c r="I7" s="7"/>
      <c r="J7" s="106" t="s">
        <v>14</v>
      </c>
      <c r="K7" s="107">
        <v>1.0</v>
      </c>
    </row>
    <row r="8">
      <c r="A8" s="6" t="s">
        <v>19</v>
      </c>
      <c r="B8" s="87">
        <f>'MAR 31'!H8</f>
        <v>4</v>
      </c>
      <c r="C8" s="93"/>
      <c r="D8" s="8">
        <f t="shared" si="1"/>
        <v>4</v>
      </c>
      <c r="E8" s="8">
        <f>IFERROR(VLOOKUP("MOLLEJITAS GUISADAS",J:K,2,FALSE),"0")+IFERROR(VLOOKUP("PIQUEO DOÑA FRESIA",J:K,2,FALSE),0)</f>
        <v>0</v>
      </c>
      <c r="F8" s="90"/>
      <c r="G8" s="90"/>
      <c r="H8" s="105">
        <f t="shared" si="2"/>
        <v>4</v>
      </c>
      <c r="I8" s="7"/>
      <c r="J8" s="106" t="s">
        <v>17</v>
      </c>
      <c r="K8" s="107">
        <v>1.0</v>
      </c>
    </row>
    <row r="9">
      <c r="A9" s="6" t="s">
        <v>21</v>
      </c>
      <c r="B9" s="87">
        <f>'MAR 31'!H9</f>
        <v>14</v>
      </c>
      <c r="C9" s="93"/>
      <c r="D9" s="8">
        <f t="shared" si="1"/>
        <v>14</v>
      </c>
      <c r="E9" s="8">
        <f>IFERROR(VLOOKUP("1/2 PATITA EN FIAMBRE",J:K,2, FALSE)/2, 0) + IFERROR(VLOOKUP("PATITA EN FIAMBRE",J:K, 2, FALSE), 0)</f>
        <v>3</v>
      </c>
      <c r="F9" s="90"/>
      <c r="G9" s="90"/>
      <c r="H9" s="105">
        <f t="shared" si="2"/>
        <v>11</v>
      </c>
      <c r="I9" s="12"/>
      <c r="J9" s="106" t="s">
        <v>18</v>
      </c>
      <c r="K9" s="107">
        <v>2.0</v>
      </c>
    </row>
    <row r="10">
      <c r="A10" s="6" t="s">
        <v>23</v>
      </c>
      <c r="B10" s="87">
        <f>'MAR 31'!H10</f>
        <v>1</v>
      </c>
      <c r="C10" s="89">
        <v>5.0</v>
      </c>
      <c r="D10" s="8">
        <f t="shared" si="1"/>
        <v>6</v>
      </c>
      <c r="E10" s="8">
        <f>IFERROR(VLOOKUP("CECINAS DE LOMO C/YUCA",J:K,2,FALSE),"0")+IFERROR(VLOOKUP("PIQUEO DOÑA FRESIA",J:K,2,FALSE)/2,0)</f>
        <v>2</v>
      </c>
      <c r="F10" s="90"/>
      <c r="G10" s="90"/>
      <c r="H10" s="105">
        <f t="shared" si="2"/>
        <v>4</v>
      </c>
      <c r="I10" s="7"/>
      <c r="J10" s="106" t="s">
        <v>20</v>
      </c>
      <c r="K10" s="107">
        <v>7.0</v>
      </c>
    </row>
    <row r="11">
      <c r="A11" s="6" t="s">
        <v>25</v>
      </c>
      <c r="B11" s="87">
        <f>'MAR 31'!H11</f>
        <v>6</v>
      </c>
      <c r="C11" s="88"/>
      <c r="D11" s="8">
        <f t="shared" si="1"/>
        <v>6</v>
      </c>
      <c r="E11" s="18">
        <f>IFERROR(VLOOKUP("CARNE DE CERDO ADOBADA",J:K,2,FALSE),0)</f>
        <v>1</v>
      </c>
      <c r="F11" s="90"/>
      <c r="G11" s="90"/>
      <c r="H11" s="105">
        <f t="shared" si="2"/>
        <v>5</v>
      </c>
      <c r="I11" s="7"/>
      <c r="J11" s="106" t="s">
        <v>24</v>
      </c>
      <c r="K11" s="107">
        <v>5.0</v>
      </c>
    </row>
    <row r="12">
      <c r="A12" s="6" t="s">
        <v>27</v>
      </c>
      <c r="B12" s="87">
        <f>'MAR 31'!H12</f>
        <v>0</v>
      </c>
      <c r="C12" s="89">
        <v>3.0</v>
      </c>
      <c r="D12" s="8">
        <f t="shared" si="1"/>
        <v>3</v>
      </c>
      <c r="E12" s="8">
        <f>IFERROR(VLOOKUP("SANCOCHADO 450g.",J:K,2,FALSE),0)</f>
        <v>1</v>
      </c>
      <c r="F12" s="90"/>
      <c r="G12" s="90"/>
      <c r="H12" s="105">
        <f t="shared" si="2"/>
        <v>2</v>
      </c>
      <c r="I12" s="7"/>
      <c r="J12" s="106" t="s">
        <v>26</v>
      </c>
      <c r="K12" s="107">
        <v>6.0</v>
      </c>
    </row>
    <row r="13">
      <c r="A13" s="6" t="s">
        <v>29</v>
      </c>
      <c r="B13" s="87">
        <f>'MAR 31'!H13</f>
        <v>0</v>
      </c>
      <c r="C13" s="93"/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106" t="s">
        <v>28</v>
      </c>
      <c r="K13" s="107">
        <v>1.0</v>
      </c>
    </row>
    <row r="14">
      <c r="A14" s="6" t="s">
        <v>31</v>
      </c>
      <c r="B14" s="87">
        <f>'MAR 31'!H14</f>
        <v>0</v>
      </c>
      <c r="C14" s="88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106" t="s">
        <v>137</v>
      </c>
      <c r="K14" s="107">
        <v>1.0</v>
      </c>
    </row>
    <row r="15">
      <c r="A15" s="21" t="s">
        <v>33</v>
      </c>
      <c r="B15" s="95"/>
      <c r="C15" s="95"/>
      <c r="D15" s="95"/>
      <c r="E15" s="95"/>
      <c r="F15" s="95"/>
      <c r="G15" s="96"/>
      <c r="H15" s="23"/>
      <c r="I15" s="23"/>
      <c r="J15" s="106" t="s">
        <v>32</v>
      </c>
      <c r="K15" s="107">
        <v>5.0</v>
      </c>
    </row>
    <row r="16">
      <c r="A16" s="6" t="s">
        <v>35</v>
      </c>
      <c r="B16" s="87">
        <f>'MAR 31'!H16</f>
        <v>33</v>
      </c>
      <c r="C16" s="88"/>
      <c r="D16" s="25">
        <f t="shared" ref="D16:D24" si="4">B16+C16</f>
        <v>33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8</v>
      </c>
      <c r="F16" s="94"/>
      <c r="G16" s="90"/>
      <c r="H16" s="8">
        <f t="shared" ref="H16:H18" si="5">D16-E16-F16-G16</f>
        <v>25</v>
      </c>
      <c r="I16" s="7"/>
      <c r="J16" s="106" t="s">
        <v>187</v>
      </c>
      <c r="K16" s="107">
        <v>1.0</v>
      </c>
    </row>
    <row r="17">
      <c r="A17" s="6" t="s">
        <v>37</v>
      </c>
      <c r="B17" s="87">
        <f>'MAR 31'!H17</f>
        <v>6</v>
      </c>
      <c r="C17" s="93"/>
      <c r="D17" s="19">
        <f t="shared" si="4"/>
        <v>6</v>
      </c>
      <c r="E17" s="25">
        <f>IFERROR(VLOOKUP("AJIACO DE CUY(1/2 CUY) C/ARROZ",J:K,2,FALSE),"0")</f>
        <v>2</v>
      </c>
      <c r="F17" s="94"/>
      <c r="G17" s="90"/>
      <c r="H17" s="108">
        <f t="shared" si="5"/>
        <v>4</v>
      </c>
      <c r="I17" s="7"/>
      <c r="J17" s="106" t="s">
        <v>34</v>
      </c>
      <c r="K17" s="107">
        <v>4.0</v>
      </c>
    </row>
    <row r="18">
      <c r="A18" s="6" t="s">
        <v>39</v>
      </c>
      <c r="B18" s="87">
        <f>'MAR 31'!H18</f>
        <v>7</v>
      </c>
      <c r="C18" s="93"/>
      <c r="D18" s="19">
        <f t="shared" si="4"/>
        <v>7</v>
      </c>
      <c r="E18" s="97">
        <f>IFERROR(VLOOKUP("ALBONDIGA CON ARROZ",J:K,2,FALSE),"0")</f>
        <v>1</v>
      </c>
      <c r="F18" s="94"/>
      <c r="G18" s="91">
        <v>3.0</v>
      </c>
      <c r="H18" s="108">
        <f t="shared" si="5"/>
        <v>3</v>
      </c>
      <c r="I18" s="7"/>
      <c r="J18" s="106" t="s">
        <v>44</v>
      </c>
      <c r="K18" s="107">
        <v>4.0</v>
      </c>
    </row>
    <row r="19">
      <c r="A19" s="6" t="s">
        <v>41</v>
      </c>
      <c r="B19" s="87">
        <f>'MAR 31'!H19</f>
        <v>6</v>
      </c>
      <c r="C19" s="93">
        <v>7.0</v>
      </c>
      <c r="D19" s="19">
        <f t="shared" si="4"/>
        <v>13</v>
      </c>
      <c r="E19" s="25">
        <f>IFERROR(VLOOKUP("ARROZ C/PATO DESHUESADO", J:K, 2, FALSE)*2, 0)+IFERROR(VLOOKUP("ARROZ C/PATO",J:K,2,FALSE),"0")</f>
        <v>5</v>
      </c>
      <c r="F19" s="94"/>
      <c r="G19" s="91">
        <v>4.0</v>
      </c>
      <c r="H19" s="98">
        <v>8.0</v>
      </c>
      <c r="I19" s="11" t="s">
        <v>555</v>
      </c>
      <c r="J19" s="106" t="s">
        <v>54</v>
      </c>
      <c r="K19" s="107">
        <v>6.0</v>
      </c>
    </row>
    <row r="20">
      <c r="A20" s="6" t="s">
        <v>43</v>
      </c>
      <c r="B20" s="87">
        <f>'MAR 31'!H20</f>
        <v>26</v>
      </c>
      <c r="C20" s="89">
        <v>20.0</v>
      </c>
      <c r="D20" s="19">
        <f t="shared" si="4"/>
        <v>46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17</v>
      </c>
      <c r="F20" s="94"/>
      <c r="G20" s="99"/>
      <c r="H20" s="109">
        <f>D20-E20-F20-G20</f>
        <v>29</v>
      </c>
      <c r="I20" s="110"/>
      <c r="J20" s="106" t="s">
        <v>13</v>
      </c>
      <c r="K20" s="107">
        <v>4.0</v>
      </c>
    </row>
    <row r="21">
      <c r="A21" s="6"/>
      <c r="B21" s="87" t="str">
        <f>'MAR 31'!H21</f>
        <v/>
      </c>
      <c r="C21" s="88"/>
      <c r="D21" s="19">
        <f t="shared" si="4"/>
        <v>0</v>
      </c>
      <c r="E21" s="94"/>
      <c r="F21" s="94"/>
      <c r="G21" s="90"/>
      <c r="H21" s="7"/>
      <c r="I21" s="7"/>
      <c r="J21" s="106" t="s">
        <v>59</v>
      </c>
      <c r="K21" s="107">
        <v>3.0</v>
      </c>
    </row>
    <row r="22">
      <c r="A22" s="6" t="s">
        <v>46</v>
      </c>
      <c r="B22" s="87">
        <f>'MAR 31'!H22</f>
        <v>17</v>
      </c>
      <c r="C22" s="93">
        <v>20.0</v>
      </c>
      <c r="D22" s="19">
        <f t="shared" si="4"/>
        <v>37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94"/>
      <c r="G22" s="91">
        <v>1.0</v>
      </c>
      <c r="H22" s="108">
        <f t="shared" ref="H22:H24" si="6">D22-E22-F22-G22</f>
        <v>29</v>
      </c>
      <c r="I22" s="11"/>
      <c r="J22" s="106" t="s">
        <v>61</v>
      </c>
      <c r="K22" s="107">
        <v>1.0</v>
      </c>
    </row>
    <row r="23">
      <c r="A23" s="6" t="s">
        <v>49</v>
      </c>
      <c r="B23" s="87">
        <f>'MAR 31'!H23</f>
        <v>1</v>
      </c>
      <c r="C23" s="88"/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8">
        <f t="shared" si="6"/>
        <v>1</v>
      </c>
      <c r="I23" s="11" t="s">
        <v>556</v>
      </c>
      <c r="J23" s="106" t="s">
        <v>63</v>
      </c>
      <c r="K23" s="107">
        <v>3.0</v>
      </c>
    </row>
    <row r="24">
      <c r="A24" s="6" t="s">
        <v>51</v>
      </c>
      <c r="B24" s="87">
        <f>'MAR 31'!H24</f>
        <v>4</v>
      </c>
      <c r="C24" s="89"/>
      <c r="D24" s="19">
        <f t="shared" si="4"/>
        <v>4</v>
      </c>
      <c r="E24" s="25">
        <f>IFERROR(VLOOKUP("CORVINA GUISADA C/E CHOCLO",J:K,2,FALSE),"0")</f>
        <v>4</v>
      </c>
      <c r="F24" s="94"/>
      <c r="G24" s="90"/>
      <c r="H24" s="108">
        <f t="shared" si="6"/>
        <v>0</v>
      </c>
      <c r="I24" s="7"/>
      <c r="J24" s="106" t="s">
        <v>557</v>
      </c>
      <c r="K24" s="107">
        <v>1.0</v>
      </c>
    </row>
    <row r="25">
      <c r="A25" s="21" t="s">
        <v>53</v>
      </c>
      <c r="B25" s="95"/>
      <c r="C25" s="95"/>
      <c r="D25" s="95"/>
      <c r="E25" s="95"/>
      <c r="F25" s="95"/>
      <c r="G25" s="96"/>
      <c r="H25" s="23"/>
      <c r="I25" s="23"/>
      <c r="J25" s="106" t="s">
        <v>150</v>
      </c>
      <c r="K25" s="107">
        <v>1.0</v>
      </c>
    </row>
    <row r="26">
      <c r="A26" s="6" t="s">
        <v>55</v>
      </c>
      <c r="B26" s="87">
        <f>'MAR 31'!H26</f>
        <v>12</v>
      </c>
      <c r="C26" s="93"/>
      <c r="D26" s="19">
        <f t="shared" ref="D26:D30" si="7">B26+C26</f>
        <v>12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6</v>
      </c>
      <c r="F26" s="90"/>
      <c r="G26" s="90"/>
      <c r="H26" s="108">
        <f t="shared" ref="H26:H42" si="8">D26-E26-F26-G26</f>
        <v>6</v>
      </c>
      <c r="I26" s="7"/>
      <c r="J26" s="106" t="s">
        <v>73</v>
      </c>
      <c r="K26" s="107">
        <v>7.0</v>
      </c>
    </row>
    <row r="27">
      <c r="A27" s="6" t="s">
        <v>57</v>
      </c>
      <c r="B27" s="87">
        <f>'MAR 31'!H27</f>
        <v>4</v>
      </c>
      <c r="C27" s="89">
        <v>7.0</v>
      </c>
      <c r="D27" s="19">
        <f t="shared" si="7"/>
        <v>11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90"/>
      <c r="G27" s="91"/>
      <c r="H27" s="18">
        <f t="shared" si="8"/>
        <v>6</v>
      </c>
      <c r="I27" s="12"/>
      <c r="J27" s="106" t="s">
        <v>138</v>
      </c>
      <c r="K27" s="107">
        <v>1.0</v>
      </c>
    </row>
    <row r="28">
      <c r="A28" s="6" t="s">
        <v>58</v>
      </c>
      <c r="B28" s="87">
        <f>'MAR 31'!H28</f>
        <v>5.5</v>
      </c>
      <c r="C28" s="89">
        <v>5.0</v>
      </c>
      <c r="D28" s="19">
        <f t="shared" si="7"/>
        <v>10.5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</v>
      </c>
      <c r="F28" s="90"/>
      <c r="G28" s="91"/>
      <c r="H28" s="108">
        <f t="shared" si="8"/>
        <v>9.5</v>
      </c>
      <c r="I28" s="24"/>
      <c r="J28" s="106" t="s">
        <v>112</v>
      </c>
      <c r="K28" s="107">
        <v>2.0</v>
      </c>
    </row>
    <row r="29">
      <c r="A29" s="6" t="s">
        <v>60</v>
      </c>
      <c r="B29" s="87">
        <f>'MAR 31'!H29</f>
        <v>0</v>
      </c>
      <c r="C29" s="93">
        <v>5.0</v>
      </c>
      <c r="D29" s="19">
        <f t="shared" si="7"/>
        <v>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90"/>
      <c r="G29" s="90"/>
      <c r="H29" s="108">
        <f t="shared" si="8"/>
        <v>1</v>
      </c>
      <c r="I29" s="7"/>
      <c r="J29" s="106" t="s">
        <v>32</v>
      </c>
      <c r="K29" s="107">
        <v>4.0</v>
      </c>
    </row>
    <row r="30">
      <c r="A30" s="6" t="s">
        <v>62</v>
      </c>
      <c r="B30" s="87">
        <f>'MAR 31'!H30</f>
        <v>0</v>
      </c>
      <c r="C30" s="88"/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>
        <f t="shared" si="8"/>
        <v>0</v>
      </c>
      <c r="I30" s="7"/>
      <c r="J30" s="106" t="s">
        <v>91</v>
      </c>
      <c r="K30" s="107">
        <v>3.0</v>
      </c>
    </row>
    <row r="31">
      <c r="A31" s="29" t="s">
        <v>64</v>
      </c>
      <c r="B31" s="30"/>
      <c r="C31" s="30"/>
      <c r="D31" s="30"/>
      <c r="E31" s="95"/>
      <c r="F31" s="96"/>
      <c r="G31" s="96"/>
      <c r="H31" s="31">
        <f t="shared" si="8"/>
        <v>0</v>
      </c>
      <c r="I31" s="23"/>
      <c r="J31" s="106" t="s">
        <v>40</v>
      </c>
      <c r="K31" s="107">
        <v>5.0</v>
      </c>
    </row>
    <row r="32">
      <c r="A32" s="6" t="s">
        <v>66</v>
      </c>
      <c r="B32" s="87">
        <f>'MAR 31'!H32</f>
        <v>7.5</v>
      </c>
      <c r="C32" s="93">
        <v>18.0</v>
      </c>
      <c r="D32" s="19">
        <f t="shared" ref="D32:D42" si="9">B32+C32</f>
        <v>25.5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</f>
        <v>11</v>
      </c>
      <c r="F32" s="90"/>
      <c r="G32" s="90"/>
      <c r="H32" s="8">
        <f t="shared" si="8"/>
        <v>14.5</v>
      </c>
      <c r="I32" s="7"/>
      <c r="J32" s="106" t="s">
        <v>179</v>
      </c>
      <c r="K32" s="107">
        <v>1.0</v>
      </c>
    </row>
    <row r="33">
      <c r="A33" s="6" t="s">
        <v>68</v>
      </c>
      <c r="B33" s="87">
        <f>'MAR 31'!H33</f>
        <v>6</v>
      </c>
      <c r="C33" s="88"/>
      <c r="D33" s="19">
        <f t="shared" si="9"/>
        <v>6</v>
      </c>
      <c r="E33" s="25">
        <f>IFERROR(VLOOKUP("CORVINA SUDADA",J:K,2,FALSE),0)+IFERROR(VLOOKUP("CHUPE DE CORVINA",J:K,2,FALSE),0)</f>
        <v>3</v>
      </c>
      <c r="F33" s="90"/>
      <c r="G33" s="90"/>
      <c r="H33" s="8">
        <f t="shared" si="8"/>
        <v>3</v>
      </c>
      <c r="I33" s="7"/>
      <c r="J33" s="106" t="s">
        <v>170</v>
      </c>
      <c r="K33" s="107">
        <v>1.0</v>
      </c>
    </row>
    <row r="34">
      <c r="A34" s="46" t="s">
        <v>483</v>
      </c>
      <c r="B34" s="87">
        <f>'MAR 31'!H34</f>
        <v>6.5</v>
      </c>
      <c r="C34" s="88"/>
      <c r="D34" s="19">
        <f t="shared" si="9"/>
        <v>6.5</v>
      </c>
      <c r="E34" s="45">
        <v>2.0</v>
      </c>
      <c r="F34" s="90"/>
      <c r="G34" s="91">
        <v>1.0</v>
      </c>
      <c r="H34" s="8">
        <f t="shared" si="8"/>
        <v>3.5</v>
      </c>
      <c r="I34" s="7"/>
      <c r="J34" s="106" t="s">
        <v>558</v>
      </c>
      <c r="K34" s="107">
        <v>1.0</v>
      </c>
    </row>
    <row r="35">
      <c r="A35" s="46" t="s">
        <v>484</v>
      </c>
      <c r="B35" s="87">
        <f>'MAR 31'!H35</f>
        <v>12</v>
      </c>
      <c r="C35" s="93"/>
      <c r="D35" s="19">
        <f t="shared" si="9"/>
        <v>12</v>
      </c>
      <c r="E35" s="25">
        <f>IFERROR(VLOOKUP("PULPO ANTICUCHERO 250G",J:K,2,FALSE),0)</f>
        <v>0</v>
      </c>
      <c r="F35" s="90"/>
      <c r="G35" s="91"/>
      <c r="H35" s="8">
        <f t="shared" si="8"/>
        <v>12</v>
      </c>
      <c r="I35" s="7"/>
      <c r="J35" s="27" t="s">
        <v>52</v>
      </c>
      <c r="K35" s="107">
        <v>4.0</v>
      </c>
    </row>
    <row r="36">
      <c r="A36" s="46" t="s">
        <v>485</v>
      </c>
      <c r="B36" s="87">
        <f>'MAR 31'!H36</f>
        <v>0</v>
      </c>
      <c r="C36" s="89">
        <v>1.0</v>
      </c>
      <c r="D36" s="19">
        <f t="shared" si="9"/>
        <v>1</v>
      </c>
      <c r="E36" s="25">
        <f>IFERROR(VLOOKUP("CAUSA DE PULPO AL OLIVO",J:K,2,FALSE),0)+IFERROR(VLOOKUP("TRES CAUSAS UNA PARRILLA",J:K,2,FALSE)/2,0)</f>
        <v>1</v>
      </c>
      <c r="F36" s="90"/>
      <c r="G36" s="100"/>
      <c r="H36" s="8">
        <f t="shared" si="8"/>
        <v>0</v>
      </c>
      <c r="I36" s="7"/>
      <c r="J36" s="27" t="s">
        <v>142</v>
      </c>
      <c r="K36" s="107">
        <v>1.0</v>
      </c>
    </row>
    <row r="37">
      <c r="A37" s="6" t="s">
        <v>72</v>
      </c>
      <c r="B37" s="87">
        <f>'MAR 31'!H37</f>
        <v>0</v>
      </c>
      <c r="C37" s="88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0</v>
      </c>
      <c r="I37" s="7"/>
      <c r="J37" s="27" t="s">
        <v>180</v>
      </c>
      <c r="K37" s="107">
        <v>1.0</v>
      </c>
    </row>
    <row r="38">
      <c r="A38" s="46" t="s">
        <v>486</v>
      </c>
      <c r="B38" s="87">
        <f>'MAR 31'!H38</f>
        <v>7</v>
      </c>
      <c r="C38" s="88"/>
      <c r="D38" s="19">
        <f t="shared" si="9"/>
        <v>7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8"/>
        <v>6</v>
      </c>
      <c r="I38" s="7"/>
      <c r="J38" s="27" t="s">
        <v>81</v>
      </c>
      <c r="K38" s="107">
        <v>1.0</v>
      </c>
    </row>
    <row r="39">
      <c r="A39" s="46" t="s">
        <v>487</v>
      </c>
      <c r="B39" s="87">
        <f>'MAR 31'!H39</f>
        <v>6</v>
      </c>
      <c r="C39" s="88"/>
      <c r="D39" s="19">
        <f t="shared" si="9"/>
        <v>6</v>
      </c>
      <c r="E39" s="25">
        <f>IFERROR(VLOOKUP("CEVICHE MIXTO DE MARISCOS",J:K,2,FALSE),0)</f>
        <v>1</v>
      </c>
      <c r="F39" s="94"/>
      <c r="G39" s="94"/>
      <c r="H39" s="8">
        <f t="shared" si="8"/>
        <v>5</v>
      </c>
      <c r="I39" s="7"/>
      <c r="J39" s="27" t="s">
        <v>131</v>
      </c>
      <c r="K39" s="107">
        <v>1.0</v>
      </c>
    </row>
    <row r="40">
      <c r="A40" s="6" t="s">
        <v>76</v>
      </c>
      <c r="B40" s="87">
        <f>'MAR 31'!H40</f>
        <v>5</v>
      </c>
      <c r="C40" s="89">
        <v>5.0</v>
      </c>
      <c r="D40" s="19">
        <f t="shared" si="9"/>
        <v>10</v>
      </c>
      <c r="E40" s="111">
        <v>2.0</v>
      </c>
      <c r="F40" s="94"/>
      <c r="G40" s="94"/>
      <c r="H40" s="8">
        <f t="shared" si="8"/>
        <v>8</v>
      </c>
      <c r="I40" s="7"/>
      <c r="J40" s="27" t="s">
        <v>158</v>
      </c>
      <c r="K40" s="107">
        <v>1.0</v>
      </c>
    </row>
    <row r="41">
      <c r="A41" s="46" t="s">
        <v>488</v>
      </c>
      <c r="B41" s="87">
        <f>'MAR 31'!H41</f>
        <v>8</v>
      </c>
      <c r="C41" s="89">
        <v>8.0</v>
      </c>
      <c r="D41" s="19">
        <f t="shared" si="9"/>
        <v>16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8"/>
        <v>16</v>
      </c>
      <c r="I41" s="7"/>
      <c r="J41" s="27" t="s">
        <v>79</v>
      </c>
      <c r="K41" s="107">
        <v>1.0</v>
      </c>
    </row>
    <row r="42">
      <c r="A42" s="51" t="s">
        <v>489</v>
      </c>
      <c r="B42" s="87">
        <f>'MAR 31'!H42</f>
        <v>4</v>
      </c>
      <c r="C42" s="88"/>
      <c r="D42" s="19">
        <f t="shared" si="9"/>
        <v>4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8"/>
        <v>3</v>
      </c>
      <c r="I42" s="7"/>
      <c r="J42" s="27" t="s">
        <v>138</v>
      </c>
      <c r="K42" s="107">
        <v>1.0</v>
      </c>
    </row>
    <row r="43">
      <c r="A43" s="29"/>
      <c r="B43" s="29"/>
      <c r="C43" s="29"/>
      <c r="D43" s="30"/>
      <c r="E43" s="95"/>
      <c r="F43" s="96"/>
      <c r="G43" s="96"/>
      <c r="H43" s="31"/>
      <c r="I43" s="23"/>
      <c r="J43" s="9" t="s">
        <v>138</v>
      </c>
      <c r="K43" s="10">
        <v>1.0</v>
      </c>
    </row>
    <row r="44">
      <c r="C44" s="103"/>
      <c r="D44" s="103"/>
      <c r="E44" s="103"/>
      <c r="F44" s="103"/>
      <c r="G44" s="103"/>
      <c r="J44" s="9" t="s">
        <v>59</v>
      </c>
      <c r="K44" s="10">
        <v>1.0</v>
      </c>
    </row>
    <row r="45">
      <c r="C45" s="103"/>
      <c r="D45" s="103"/>
      <c r="E45" s="103"/>
      <c r="F45" s="103"/>
      <c r="G45" s="103"/>
      <c r="J45" s="9"/>
      <c r="K45" s="10"/>
    </row>
    <row r="46">
      <c r="C46" s="103"/>
      <c r="D46" s="103"/>
      <c r="E46" s="103"/>
      <c r="F46" s="103"/>
      <c r="G46" s="103"/>
    </row>
    <row r="47">
      <c r="C47" s="103"/>
      <c r="D47" s="103"/>
      <c r="E47" s="103"/>
      <c r="F47" s="103"/>
      <c r="G47" s="103"/>
    </row>
    <row r="48">
      <c r="C48" s="103"/>
      <c r="D48" s="103"/>
      <c r="E48" s="103"/>
      <c r="F48" s="103"/>
      <c r="G48" s="103"/>
    </row>
    <row r="49">
      <c r="C49" s="103"/>
      <c r="D49" s="103"/>
      <c r="E49" s="103"/>
      <c r="F49" s="103"/>
      <c r="G49" s="103"/>
    </row>
    <row r="50">
      <c r="C50" s="103"/>
      <c r="D50" s="103"/>
      <c r="E50" s="103"/>
      <c r="F50" s="103"/>
      <c r="G50" s="103"/>
    </row>
    <row r="51">
      <c r="C51" s="103"/>
      <c r="D51" s="103"/>
      <c r="E51" s="103"/>
      <c r="F51" s="103"/>
      <c r="G51" s="103"/>
    </row>
    <row r="52">
      <c r="C52" s="103"/>
      <c r="D52" s="103"/>
      <c r="E52" s="103"/>
      <c r="F52" s="103"/>
      <c r="G52" s="103"/>
    </row>
    <row r="53">
      <c r="C53" s="103"/>
      <c r="D53" s="103"/>
      <c r="E53" s="103"/>
      <c r="F53" s="103"/>
      <c r="G53" s="103"/>
    </row>
    <row r="54">
      <c r="C54" s="103"/>
      <c r="D54" s="103"/>
      <c r="E54" s="103"/>
      <c r="F54" s="103"/>
      <c r="G54" s="103"/>
    </row>
    <row r="55">
      <c r="C55" s="103"/>
      <c r="D55" s="103"/>
      <c r="E55" s="103"/>
      <c r="F55" s="103"/>
      <c r="G55" s="103"/>
      <c r="J55" s="9"/>
      <c r="K55" s="10"/>
    </row>
    <row r="56">
      <c r="C56" s="103"/>
      <c r="D56" s="103"/>
      <c r="E56" s="103"/>
      <c r="F56" s="103"/>
      <c r="G56" s="103"/>
    </row>
    <row r="57">
      <c r="C57" s="103"/>
      <c r="D57" s="103"/>
      <c r="E57" s="103"/>
      <c r="F57" s="103"/>
      <c r="G57" s="103"/>
    </row>
    <row r="58">
      <c r="C58" s="103"/>
      <c r="D58" s="103"/>
      <c r="E58" s="103"/>
      <c r="F58" s="103"/>
      <c r="G58" s="103"/>
    </row>
    <row r="59">
      <c r="C59" s="103"/>
      <c r="D59" s="103"/>
      <c r="E59" s="103"/>
      <c r="F59" s="103"/>
      <c r="G59" s="103"/>
      <c r="J59" s="9"/>
      <c r="K59" s="10"/>
    </row>
    <row r="60">
      <c r="C60" s="103"/>
      <c r="D60" s="103"/>
      <c r="E60" s="103"/>
      <c r="F60" s="103"/>
      <c r="G60" s="103"/>
    </row>
    <row r="61">
      <c r="C61" s="103"/>
      <c r="D61" s="103"/>
      <c r="E61" s="103"/>
      <c r="F61" s="103"/>
      <c r="G61" s="103"/>
    </row>
    <row r="62">
      <c r="C62" s="103"/>
      <c r="D62" s="103"/>
      <c r="E62" s="103"/>
      <c r="F62" s="103"/>
      <c r="G62" s="103"/>
      <c r="J62" s="112"/>
      <c r="K62" s="113"/>
    </row>
    <row r="63">
      <c r="C63" s="103"/>
      <c r="D63" s="103"/>
      <c r="E63" s="103"/>
      <c r="F63" s="103"/>
      <c r="G63" s="103"/>
    </row>
    <row r="64">
      <c r="C64" s="103"/>
      <c r="D64" s="103"/>
      <c r="E64" s="103"/>
      <c r="F64" s="103"/>
      <c r="G64" s="103"/>
    </row>
    <row r="65">
      <c r="C65" s="103"/>
      <c r="D65" s="103"/>
      <c r="E65" s="103"/>
      <c r="F65" s="103"/>
      <c r="G65" s="103"/>
    </row>
    <row r="66">
      <c r="C66" s="103"/>
      <c r="D66" s="103"/>
      <c r="E66" s="103"/>
      <c r="F66" s="103"/>
      <c r="G66" s="103"/>
    </row>
    <row r="67">
      <c r="C67" s="103"/>
      <c r="D67" s="103"/>
      <c r="E67" s="103"/>
      <c r="F67" s="103"/>
      <c r="G67" s="103"/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  <row r="994">
      <c r="C994" s="103"/>
      <c r="D994" s="103"/>
      <c r="E994" s="103"/>
      <c r="F994" s="103"/>
      <c r="G994" s="103"/>
    </row>
    <row r="995">
      <c r="C995" s="103"/>
      <c r="D995" s="103"/>
      <c r="E995" s="103"/>
      <c r="F995" s="103"/>
      <c r="G995" s="103"/>
    </row>
  </sheetData>
  <mergeCells count="1">
    <mergeCell ref="A1:I1"/>
  </mergeCells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559</v>
      </c>
      <c r="B1" s="2"/>
      <c r="C1" s="2"/>
      <c r="D1" s="2"/>
      <c r="E1" s="2"/>
      <c r="F1" s="2"/>
      <c r="G1" s="2"/>
      <c r="H1" s="2"/>
      <c r="I1" s="3"/>
      <c r="J1" s="15" t="s">
        <v>560</v>
      </c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f>'ABRI 1'!H3</f>
        <v>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114" t="s">
        <v>119</v>
      </c>
      <c r="K3" s="115">
        <v>4.0</v>
      </c>
    </row>
    <row r="4">
      <c r="A4" s="6" t="s">
        <v>11</v>
      </c>
      <c r="B4" s="87">
        <f>'ABRI 1'!H4</f>
        <v>8</v>
      </c>
      <c r="C4" s="89"/>
      <c r="D4" s="8">
        <f t="shared" si="1"/>
        <v>8</v>
      </c>
      <c r="E4" s="8">
        <f>IFERROR(VLOOKUP("HUMITA DOÑA FRESIA C/AJI DE GALLINA",J:K,2,FALSE),"0")</f>
        <v>2</v>
      </c>
      <c r="F4" s="90"/>
      <c r="G4" s="91"/>
      <c r="H4" s="92">
        <f t="shared" si="2"/>
        <v>6</v>
      </c>
      <c r="I4" s="11"/>
      <c r="J4" s="114" t="s">
        <v>120</v>
      </c>
      <c r="K4" s="115">
        <v>0.0</v>
      </c>
    </row>
    <row r="5">
      <c r="A5" s="6" t="s">
        <v>13</v>
      </c>
      <c r="B5" s="87">
        <f>'ABRI 1'!H5</f>
        <v>0</v>
      </c>
      <c r="C5" s="93">
        <v>5.0</v>
      </c>
      <c r="D5" s="8">
        <f t="shared" si="1"/>
        <v>5</v>
      </c>
      <c r="E5" s="8" t="str">
        <f>IFERROR(VLOOKUP("PAPA RELLENA",J:K,2,FALSE),"0")</f>
        <v>0</v>
      </c>
      <c r="F5" s="90"/>
      <c r="G5" s="91"/>
      <c r="H5" s="92">
        <f t="shared" si="2"/>
        <v>5</v>
      </c>
      <c r="I5" s="11"/>
      <c r="J5" s="114" t="s">
        <v>10</v>
      </c>
      <c r="K5" s="115">
        <v>7.0</v>
      </c>
    </row>
    <row r="6">
      <c r="A6" s="6" t="s">
        <v>16</v>
      </c>
      <c r="B6" s="87">
        <f>'ABRI 1'!H6</f>
        <v>3</v>
      </c>
      <c r="C6" s="93">
        <v>5.0</v>
      </c>
      <c r="D6" s="8">
        <f t="shared" si="1"/>
        <v>8</v>
      </c>
      <c r="E6" s="8">
        <f>IFERROR(VLOOKUP("SANGRECITA C/YUCA",J:K,2,FALSE),"0")</f>
        <v>5</v>
      </c>
      <c r="F6" s="90"/>
      <c r="G6" s="91"/>
      <c r="H6" s="92">
        <f t="shared" si="2"/>
        <v>3</v>
      </c>
      <c r="I6" s="7"/>
      <c r="J6" s="114" t="s">
        <v>12</v>
      </c>
      <c r="K6" s="115">
        <v>6.0</v>
      </c>
    </row>
    <row r="7">
      <c r="A7" s="6" t="s">
        <v>10</v>
      </c>
      <c r="B7" s="87">
        <f>'ABRI 1'!H7</f>
        <v>9.5</v>
      </c>
      <c r="C7" s="93">
        <v>4.0</v>
      </c>
      <c r="D7" s="8">
        <f t="shared" si="1"/>
        <v>13.5</v>
      </c>
      <c r="E7" s="50">
        <v>4.5</v>
      </c>
      <c r="F7" s="90"/>
      <c r="G7" s="91">
        <v>3.0</v>
      </c>
      <c r="H7" s="92">
        <f t="shared" si="2"/>
        <v>6</v>
      </c>
      <c r="I7" s="7"/>
      <c r="J7" s="114" t="s">
        <v>85</v>
      </c>
      <c r="K7" s="115">
        <v>1.0</v>
      </c>
    </row>
    <row r="8">
      <c r="A8" s="6" t="s">
        <v>19</v>
      </c>
      <c r="B8" s="87">
        <f>'ABRI 1'!H8</f>
        <v>4</v>
      </c>
      <c r="C8" s="93"/>
      <c r="D8" s="8">
        <f t="shared" si="1"/>
        <v>4</v>
      </c>
      <c r="E8" s="8">
        <f>IFERROR(VLOOKUP("MOLLEJITAS GUISADAS",J:K,2,FALSE),"0")+IFERROR(VLOOKUP("PIQUEO DOÑA FRESIA",J:K,2,FALSE),0)</f>
        <v>1</v>
      </c>
      <c r="F8" s="90"/>
      <c r="G8" s="91">
        <v>1.0</v>
      </c>
      <c r="H8" s="92">
        <f t="shared" si="2"/>
        <v>2</v>
      </c>
      <c r="I8" s="7"/>
      <c r="J8" s="114" t="s">
        <v>14</v>
      </c>
      <c r="K8" s="115">
        <v>2.0</v>
      </c>
    </row>
    <row r="9">
      <c r="A9" s="6" t="s">
        <v>21</v>
      </c>
      <c r="B9" s="87">
        <f>'ABRI 1'!H9</f>
        <v>11</v>
      </c>
      <c r="C9" s="93"/>
      <c r="D9" s="8">
        <f t="shared" si="1"/>
        <v>11</v>
      </c>
      <c r="E9" s="8">
        <f>IFERROR(VLOOKUP("1/2 PATITA EN FIAMBRE",J:K,2, FALSE)/2, 0) + IFERROR(VLOOKUP("PATITA EN FIAMBRE",J:K, 2, FALSE), 0)</f>
        <v>4</v>
      </c>
      <c r="F9" s="90"/>
      <c r="G9" s="90"/>
      <c r="H9" s="92">
        <f t="shared" si="2"/>
        <v>7</v>
      </c>
      <c r="I9" s="12"/>
      <c r="J9" s="114" t="s">
        <v>17</v>
      </c>
      <c r="K9" s="115">
        <v>2.0</v>
      </c>
    </row>
    <row r="10">
      <c r="A10" s="6" t="s">
        <v>23</v>
      </c>
      <c r="B10" s="87">
        <f>'ABRI 1'!H10</f>
        <v>4</v>
      </c>
      <c r="C10" s="93"/>
      <c r="D10" s="8">
        <f t="shared" si="1"/>
        <v>4</v>
      </c>
      <c r="E10" s="8">
        <f>IFERROR(VLOOKUP("CECINAS DE LOMO C/YUCA",J:K,2,FALSE),"0")+IFERROR(VLOOKUP("PIQUEO DOÑA FRESIA",J:K,2,FALSE)/2,0)</f>
        <v>1</v>
      </c>
      <c r="F10" s="90"/>
      <c r="G10" s="90"/>
      <c r="H10" s="92">
        <f t="shared" si="2"/>
        <v>3</v>
      </c>
      <c r="I10" s="7"/>
      <c r="J10" s="114" t="s">
        <v>18</v>
      </c>
      <c r="K10" s="115">
        <v>2.0</v>
      </c>
    </row>
    <row r="11">
      <c r="A11" s="6" t="s">
        <v>25</v>
      </c>
      <c r="B11" s="87">
        <f>'ABRI 1'!H11</f>
        <v>5</v>
      </c>
      <c r="C11" s="93">
        <v>10.0</v>
      </c>
      <c r="D11" s="8">
        <f t="shared" si="1"/>
        <v>15</v>
      </c>
      <c r="E11" s="18">
        <f>IFERROR(VLOOKUP("CARNE DE CERDO ADOBADA",J:K,2,FALSE),0)</f>
        <v>3</v>
      </c>
      <c r="F11" s="90"/>
      <c r="G11" s="90"/>
      <c r="H11" s="92">
        <f t="shared" si="2"/>
        <v>12</v>
      </c>
      <c r="I11" s="7"/>
      <c r="J11" s="114" t="s">
        <v>20</v>
      </c>
      <c r="K11" s="115">
        <v>5.0</v>
      </c>
    </row>
    <row r="12">
      <c r="A12" s="6" t="s">
        <v>27</v>
      </c>
      <c r="B12" s="87">
        <f>'ABRI 1'!H12</f>
        <v>2</v>
      </c>
      <c r="C12" s="93"/>
      <c r="D12" s="8">
        <f t="shared" si="1"/>
        <v>2</v>
      </c>
      <c r="E12" s="8">
        <f>IFERROR(VLOOKUP("SANCOCHADO 450g.",J:K,2,FALSE),0)</f>
        <v>0</v>
      </c>
      <c r="F12" s="90"/>
      <c r="G12" s="90"/>
      <c r="H12" s="92">
        <f t="shared" si="2"/>
        <v>2</v>
      </c>
      <c r="I12" s="7"/>
      <c r="J12" s="114" t="s">
        <v>121</v>
      </c>
      <c r="K12" s="115">
        <v>8.0</v>
      </c>
    </row>
    <row r="13">
      <c r="A13" s="6" t="s">
        <v>29</v>
      </c>
      <c r="B13" s="87">
        <f>'ABRI 1'!H13</f>
        <v>0</v>
      </c>
      <c r="C13" s="93"/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114" t="s">
        <v>24</v>
      </c>
      <c r="K13" s="115">
        <v>10.0</v>
      </c>
    </row>
    <row r="14">
      <c r="A14" s="6" t="s">
        <v>31</v>
      </c>
      <c r="B14" s="87">
        <f>'ABRI 1'!H14</f>
        <v>0</v>
      </c>
      <c r="C14" s="88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114" t="s">
        <v>26</v>
      </c>
      <c r="K14" s="115">
        <v>8.0</v>
      </c>
    </row>
    <row r="15">
      <c r="A15" s="21" t="s">
        <v>33</v>
      </c>
      <c r="B15" s="87" t="str">
        <f>'ABRI 1'!H15</f>
        <v/>
      </c>
      <c r="C15" s="95"/>
      <c r="D15" s="95"/>
      <c r="E15" s="95"/>
      <c r="F15" s="95"/>
      <c r="G15" s="96"/>
      <c r="H15" s="7"/>
      <c r="I15" s="23"/>
      <c r="J15" s="114" t="s">
        <v>28</v>
      </c>
      <c r="K15" s="115">
        <v>3.0</v>
      </c>
    </row>
    <row r="16">
      <c r="A16" s="6" t="s">
        <v>35</v>
      </c>
      <c r="B16" s="87">
        <f>'ABRI 1'!H16</f>
        <v>25</v>
      </c>
      <c r="C16" s="89">
        <v>20.0</v>
      </c>
      <c r="D16" s="25">
        <f t="shared" ref="D16:D24" si="4">B16+C16</f>
        <v>45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116"/>
      <c r="G16" s="91">
        <v>2.0</v>
      </c>
      <c r="H16" s="8">
        <f t="shared" ref="H16:H18" si="5">D16-E16-F16-G16</f>
        <v>38</v>
      </c>
      <c r="I16" s="7"/>
      <c r="J16" s="114" t="s">
        <v>549</v>
      </c>
      <c r="K16" s="115">
        <v>3.0</v>
      </c>
    </row>
    <row r="17">
      <c r="A17" s="6" t="s">
        <v>37</v>
      </c>
      <c r="B17" s="87">
        <f>'ABRI 1'!H17</f>
        <v>4</v>
      </c>
      <c r="C17" s="93">
        <v>5.0</v>
      </c>
      <c r="D17" s="19">
        <f t="shared" si="4"/>
        <v>9</v>
      </c>
      <c r="E17" s="25">
        <f>IFERROR(VLOOKUP("AJIACO DE CUY(1/2 CUY) C/ARROZ",J:K,2,FALSE),"0")</f>
        <v>6</v>
      </c>
      <c r="F17" s="94"/>
      <c r="G17" s="90"/>
      <c r="H17" s="8">
        <f t="shared" si="5"/>
        <v>3</v>
      </c>
      <c r="I17" s="7"/>
      <c r="J17" s="114" t="s">
        <v>108</v>
      </c>
      <c r="K17" s="115">
        <v>2.0</v>
      </c>
    </row>
    <row r="18">
      <c r="A18" s="6" t="s">
        <v>39</v>
      </c>
      <c r="B18" s="87">
        <f>'ABRI 1'!H18</f>
        <v>3</v>
      </c>
      <c r="C18" s="93">
        <v>1.0</v>
      </c>
      <c r="D18" s="19">
        <f t="shared" si="4"/>
        <v>4</v>
      </c>
      <c r="E18" s="97">
        <f>IFERROR(VLOOKUP("ALBONDIGA CON ARROZ",J:K,2,FALSE),"0")</f>
        <v>1</v>
      </c>
      <c r="F18" s="94"/>
      <c r="G18" s="91"/>
      <c r="H18" s="8">
        <f t="shared" si="5"/>
        <v>3</v>
      </c>
      <c r="I18" s="7"/>
      <c r="J18" s="114" t="s">
        <v>137</v>
      </c>
      <c r="K18" s="115">
        <v>1.0</v>
      </c>
    </row>
    <row r="19">
      <c r="A19" s="6" t="s">
        <v>41</v>
      </c>
      <c r="B19" s="87">
        <f>'ABRI 1'!H19</f>
        <v>8</v>
      </c>
      <c r="C19" s="93">
        <v>12.0</v>
      </c>
      <c r="D19" s="19">
        <f t="shared" si="4"/>
        <v>20</v>
      </c>
      <c r="E19" s="25">
        <f>IFERROR(VLOOKUP("ARROZ C/PATO DESHUESADO", J:K, 2, FALSE)*2, 0)+IFERROR(VLOOKUP("ARROZ C/PATO",J:K,2,FALSE),"0")</f>
        <v>6</v>
      </c>
      <c r="F19" s="94"/>
      <c r="G19" s="91">
        <v>4.0</v>
      </c>
      <c r="H19" s="117">
        <v>4.0</v>
      </c>
      <c r="I19" s="11" t="s">
        <v>561</v>
      </c>
      <c r="J19" s="114" t="s">
        <v>111</v>
      </c>
      <c r="K19" s="115">
        <v>0.0</v>
      </c>
    </row>
    <row r="20">
      <c r="A20" s="6" t="s">
        <v>43</v>
      </c>
      <c r="B20" s="87">
        <f>'ABRI 1'!H20</f>
        <v>29</v>
      </c>
      <c r="C20" s="93">
        <v>59.0</v>
      </c>
      <c r="D20" s="19">
        <f t="shared" si="4"/>
        <v>88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FRESIA",J:K,2,FALSE)*2,"0")+IFERROR(VLOOKUP("SOPA TEOLOGA",J:K,2,FALSE)/2,"0")</f>
        <v>28.5</v>
      </c>
      <c r="F20" s="94"/>
      <c r="G20" s="99"/>
      <c r="H20" s="8">
        <f>D20-E20-F20-G20</f>
        <v>59.5</v>
      </c>
      <c r="I20" s="87"/>
      <c r="J20" s="114" t="s">
        <v>30</v>
      </c>
      <c r="K20" s="115">
        <v>2.0</v>
      </c>
    </row>
    <row r="21">
      <c r="A21" s="6"/>
      <c r="B21" s="87" t="str">
        <f>'ABRI 1'!H21</f>
        <v/>
      </c>
      <c r="C21" s="93"/>
      <c r="D21" s="19">
        <f t="shared" si="4"/>
        <v>0</v>
      </c>
      <c r="E21" s="94"/>
      <c r="F21" s="94"/>
      <c r="G21" s="90"/>
      <c r="H21" s="7"/>
      <c r="I21" s="7"/>
      <c r="J21" s="114" t="s">
        <v>138</v>
      </c>
      <c r="K21" s="115">
        <v>3.0</v>
      </c>
    </row>
    <row r="22">
      <c r="A22" s="6" t="s">
        <v>46</v>
      </c>
      <c r="B22" s="87">
        <f>'ABRI 1'!H22</f>
        <v>29</v>
      </c>
      <c r="C22" s="93">
        <v>15.0</v>
      </c>
      <c r="D22" s="19">
        <f t="shared" si="4"/>
        <v>44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94"/>
      <c r="G22" s="91"/>
      <c r="H22" s="8">
        <f>D22-E22-F22-G22</f>
        <v>37</v>
      </c>
      <c r="I22" s="11"/>
      <c r="J22" s="114" t="s">
        <v>562</v>
      </c>
      <c r="K22" s="115">
        <v>10.0</v>
      </c>
    </row>
    <row r="23">
      <c r="A23" s="6" t="s">
        <v>49</v>
      </c>
      <c r="B23" s="87">
        <f>'ABRI 1'!H23</f>
        <v>1</v>
      </c>
      <c r="C23" s="93">
        <v>0.0</v>
      </c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1</v>
      </c>
      <c r="F23" s="94"/>
      <c r="G23" s="90"/>
      <c r="H23" s="50">
        <v>1.0</v>
      </c>
      <c r="I23" s="11" t="s">
        <v>556</v>
      </c>
      <c r="J23" s="114" t="s">
        <v>112</v>
      </c>
      <c r="K23" s="115">
        <v>1.0</v>
      </c>
    </row>
    <row r="24">
      <c r="A24" s="6" t="s">
        <v>51</v>
      </c>
      <c r="B24" s="87">
        <f>'ABRI 1'!H24</f>
        <v>0</v>
      </c>
      <c r="C24" s="93">
        <v>5.0</v>
      </c>
      <c r="D24" s="19">
        <f t="shared" si="4"/>
        <v>5</v>
      </c>
      <c r="E24" s="25">
        <f>IFERROR(VLOOKUP("CORVINA GUISADA C/E CHOCLO",J:K,2,FALSE),"0")</f>
        <v>4</v>
      </c>
      <c r="F24" s="94"/>
      <c r="G24" s="90"/>
      <c r="H24" s="8">
        <f>D24-E24-F24-G24</f>
        <v>1</v>
      </c>
      <c r="I24" s="7"/>
      <c r="J24" s="114" t="s">
        <v>32</v>
      </c>
      <c r="K24" s="115">
        <v>8.0</v>
      </c>
    </row>
    <row r="25">
      <c r="A25" s="21" t="s">
        <v>53</v>
      </c>
      <c r="B25" s="87" t="str">
        <f>'ABRI 1'!H25</f>
        <v/>
      </c>
      <c r="C25" s="95"/>
      <c r="D25" s="95"/>
      <c r="E25" s="95"/>
      <c r="F25" s="95"/>
      <c r="G25" s="96"/>
      <c r="H25" s="7"/>
      <c r="I25" s="23"/>
      <c r="J25" s="114" t="s">
        <v>142</v>
      </c>
      <c r="K25" s="115">
        <v>2.0</v>
      </c>
    </row>
    <row r="26">
      <c r="A26" s="6" t="s">
        <v>55</v>
      </c>
      <c r="B26" s="87">
        <f>'ABRI 1'!H26</f>
        <v>6</v>
      </c>
      <c r="C26" s="93">
        <v>19.0</v>
      </c>
      <c r="D26" s="19">
        <f t="shared" ref="D26:D30" si="6">B26+C26</f>
        <v>25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16</v>
      </c>
      <c r="F26" s="90"/>
      <c r="G26" s="90"/>
      <c r="H26" s="8">
        <f t="shared" ref="H26:H29" si="7">D26-E26-F26-G26</f>
        <v>9</v>
      </c>
      <c r="I26" s="7"/>
      <c r="J26" s="114" t="s">
        <v>125</v>
      </c>
      <c r="K26" s="115">
        <v>2.0</v>
      </c>
    </row>
    <row r="27">
      <c r="A27" s="6" t="s">
        <v>57</v>
      </c>
      <c r="B27" s="87">
        <f>'ABRI 1'!H27</f>
        <v>6</v>
      </c>
      <c r="C27" s="93">
        <v>0.0</v>
      </c>
      <c r="D27" s="19">
        <f t="shared" si="6"/>
        <v>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90"/>
      <c r="G27" s="91"/>
      <c r="H27" s="8">
        <f t="shared" si="7"/>
        <v>0</v>
      </c>
      <c r="I27" s="12"/>
      <c r="J27" s="114" t="s">
        <v>118</v>
      </c>
      <c r="K27" s="115">
        <v>1.0</v>
      </c>
    </row>
    <row r="28">
      <c r="A28" s="6" t="s">
        <v>58</v>
      </c>
      <c r="B28" s="87">
        <f>'ABRI 1'!H28</f>
        <v>9.5</v>
      </c>
      <c r="C28" s="93">
        <v>5.0</v>
      </c>
      <c r="D28" s="19">
        <f t="shared" si="6"/>
        <v>14.5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10</v>
      </c>
      <c r="F28" s="90"/>
      <c r="G28" s="91">
        <v>4.0</v>
      </c>
      <c r="H28" s="8">
        <f t="shared" si="7"/>
        <v>0.5</v>
      </c>
      <c r="I28" s="24"/>
      <c r="J28" s="114" t="s">
        <v>89</v>
      </c>
      <c r="K28" s="115">
        <v>4.0</v>
      </c>
    </row>
    <row r="29">
      <c r="A29" s="6" t="s">
        <v>60</v>
      </c>
      <c r="B29" s="87">
        <f>'ABRI 1'!H29</f>
        <v>1</v>
      </c>
      <c r="C29" s="93">
        <v>11.0</v>
      </c>
      <c r="D29" s="19">
        <f t="shared" si="6"/>
        <v>12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8</v>
      </c>
      <c r="F29" s="90"/>
      <c r="G29" s="90"/>
      <c r="H29" s="8">
        <f t="shared" si="7"/>
        <v>4</v>
      </c>
      <c r="I29" s="7"/>
      <c r="J29" s="114" t="s">
        <v>144</v>
      </c>
      <c r="K29" s="115">
        <v>1.0</v>
      </c>
    </row>
    <row r="30">
      <c r="A30" s="6" t="s">
        <v>62</v>
      </c>
      <c r="B30" s="87">
        <f>'ABRI 1'!H30</f>
        <v>0</v>
      </c>
      <c r="C30" s="93">
        <v>0.0</v>
      </c>
      <c r="D30" s="19">
        <f t="shared" si="6"/>
        <v>0</v>
      </c>
      <c r="E30" s="25">
        <f>IFERROR(VLOOKUP("CHICHARRON DE POLLO C/ PAPAS FRITAS",J:K,2,FALSE),0)+IFERROR(VLOOKUP("1/2 PORC. CHICHARRON DE POLLO",J:K,2,FALSE),0)</f>
        <v>1</v>
      </c>
      <c r="F30" s="90"/>
      <c r="G30" s="90"/>
      <c r="H30" s="8"/>
      <c r="I30" s="7"/>
      <c r="J30" s="114" t="s">
        <v>180</v>
      </c>
      <c r="K30" s="115">
        <v>1.0</v>
      </c>
    </row>
    <row r="31">
      <c r="A31" s="29" t="s">
        <v>64</v>
      </c>
      <c r="B31" s="87">
        <f>'ABRI 1'!H31</f>
        <v>0</v>
      </c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114" t="s">
        <v>34</v>
      </c>
      <c r="K31" s="115">
        <v>4.0</v>
      </c>
    </row>
    <row r="32">
      <c r="A32" s="6" t="s">
        <v>66</v>
      </c>
      <c r="B32" s="87">
        <f>'ABRI 1'!H32</f>
        <v>14.5</v>
      </c>
      <c r="C32" s="93">
        <v>38.0</v>
      </c>
      <c r="D32" s="19">
        <f t="shared" ref="D32:D42" si="9">B32+C32</f>
        <v>52.5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34</v>
      </c>
      <c r="F32" s="90"/>
      <c r="G32" s="90"/>
      <c r="H32" s="8">
        <f t="shared" si="8"/>
        <v>18.5</v>
      </c>
      <c r="I32" s="7"/>
      <c r="J32" s="114" t="s">
        <v>91</v>
      </c>
      <c r="K32" s="115">
        <v>2.0</v>
      </c>
    </row>
    <row r="33">
      <c r="A33" s="6" t="s">
        <v>68</v>
      </c>
      <c r="B33" s="87">
        <f>'ABRI 1'!H33</f>
        <v>3</v>
      </c>
      <c r="C33" s="93"/>
      <c r="D33" s="19">
        <f t="shared" si="9"/>
        <v>3</v>
      </c>
      <c r="E33" s="25">
        <f>IFERROR(VLOOKUP("CORVINA SUDADA",J:K,2,FALSE),0)+IFERROR(VLOOKUP("CHUPE DE CORVINA",J:K,2,FALSE),0)</f>
        <v>2</v>
      </c>
      <c r="F33" s="90"/>
      <c r="G33" s="90"/>
      <c r="H33" s="8">
        <f t="shared" si="8"/>
        <v>1</v>
      </c>
      <c r="I33" s="7"/>
      <c r="J33" s="114" t="s">
        <v>92</v>
      </c>
      <c r="K33" s="115">
        <v>2.0</v>
      </c>
    </row>
    <row r="34">
      <c r="A34" s="46" t="s">
        <v>483</v>
      </c>
      <c r="B34" s="87">
        <f>'ABRI 1'!H34</f>
        <v>3.5</v>
      </c>
      <c r="C34" s="93"/>
      <c r="D34" s="19">
        <f t="shared" si="9"/>
        <v>3.5</v>
      </c>
      <c r="E34" s="25">
        <f>IFERROR(VLOOKUP("PULPO AL OLIVO 200G",J:K,2,FALSE),0)+IFERROR(VLOOKUP("CEVICHE DE PULPO",J:K,2,FALSE),0)</f>
        <v>0</v>
      </c>
      <c r="F34" s="90"/>
      <c r="G34" s="91">
        <v>3.0</v>
      </c>
      <c r="H34" s="8">
        <f t="shared" si="8"/>
        <v>0.5</v>
      </c>
      <c r="I34" s="7"/>
      <c r="J34" s="114" t="s">
        <v>154</v>
      </c>
      <c r="K34" s="115">
        <v>1.0</v>
      </c>
    </row>
    <row r="35">
      <c r="A35" s="46" t="s">
        <v>484</v>
      </c>
      <c r="B35" s="87">
        <f>'ABRI 1'!H35</f>
        <v>12</v>
      </c>
      <c r="C35" s="93"/>
      <c r="D35" s="19">
        <f t="shared" si="9"/>
        <v>12</v>
      </c>
      <c r="E35" s="25">
        <f>IFERROR(VLOOKUP("PULPO ANTICUCHERO 250G",J:K,2,FALSE),0)</f>
        <v>0</v>
      </c>
      <c r="F35" s="90"/>
      <c r="G35" s="90"/>
      <c r="H35" s="8">
        <f t="shared" si="8"/>
        <v>12</v>
      </c>
      <c r="I35" s="7"/>
      <c r="J35" s="114" t="s">
        <v>36</v>
      </c>
      <c r="K35" s="115">
        <v>1.0</v>
      </c>
    </row>
    <row r="36">
      <c r="A36" s="46" t="s">
        <v>485</v>
      </c>
      <c r="B36" s="87">
        <f>'ABRI 1'!H36</f>
        <v>0</v>
      </c>
      <c r="C36" s="93">
        <v>3.0</v>
      </c>
      <c r="D36" s="19">
        <f t="shared" si="9"/>
        <v>3</v>
      </c>
      <c r="E36" s="25">
        <f>IFERROR(VLOOKUP("CAUSA DE PULPO AL OLIVO",J:K,2,FALSE),0)+IFERROR(VLOOKUP("TRES CAUSAS UNA PARRILLA",J:K,2,FALSE)/2,0)</f>
        <v>3</v>
      </c>
      <c r="F36" s="90"/>
      <c r="G36" s="100"/>
      <c r="H36" s="8">
        <f t="shared" si="8"/>
        <v>0</v>
      </c>
      <c r="I36" s="7"/>
      <c r="J36" s="114" t="s">
        <v>179</v>
      </c>
      <c r="K36" s="118">
        <v>2.0</v>
      </c>
    </row>
    <row r="37">
      <c r="A37" s="6" t="s">
        <v>72</v>
      </c>
      <c r="B37" s="87">
        <f>'ABRI 1'!H37</f>
        <v>0</v>
      </c>
      <c r="C37" s="93">
        <v>5.0</v>
      </c>
      <c r="D37" s="19">
        <f t="shared" si="9"/>
        <v>5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5</v>
      </c>
      <c r="I37" s="7"/>
      <c r="J37" s="114" t="s">
        <v>170</v>
      </c>
      <c r="K37" s="115">
        <v>1.0</v>
      </c>
    </row>
    <row r="38">
      <c r="A38" s="46" t="s">
        <v>486</v>
      </c>
      <c r="B38" s="87">
        <f>'ABRI 1'!H38</f>
        <v>6</v>
      </c>
      <c r="C38" s="93"/>
      <c r="D38" s="19">
        <f t="shared" si="9"/>
        <v>6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8" s="101"/>
      <c r="G38" s="90"/>
      <c r="H38" s="8">
        <f t="shared" si="8"/>
        <v>0</v>
      </c>
      <c r="I38" s="7"/>
      <c r="J38" s="114" t="s">
        <v>80</v>
      </c>
      <c r="K38" s="115">
        <v>2.0</v>
      </c>
    </row>
    <row r="39">
      <c r="A39" s="46" t="s">
        <v>487</v>
      </c>
      <c r="B39" s="87">
        <f>'ABRI 1'!H39</f>
        <v>5</v>
      </c>
      <c r="C39" s="93"/>
      <c r="D39" s="19">
        <f t="shared" si="9"/>
        <v>5</v>
      </c>
      <c r="E39" s="25">
        <f>IFERROR(VLOOKUP("CEVICHE MIXTO DE MARISCOS",J:K,2,FALSE),0)</f>
        <v>1</v>
      </c>
      <c r="F39" s="94"/>
      <c r="G39" s="94"/>
      <c r="H39" s="8">
        <f t="shared" si="8"/>
        <v>4</v>
      </c>
      <c r="I39" s="7"/>
      <c r="J39" s="114" t="s">
        <v>56</v>
      </c>
      <c r="K39" s="115">
        <v>1.0</v>
      </c>
    </row>
    <row r="40">
      <c r="A40" s="6" t="s">
        <v>76</v>
      </c>
      <c r="B40" s="87">
        <f>'ABRI 1'!H40</f>
        <v>8</v>
      </c>
      <c r="C40" s="93">
        <v>5.0</v>
      </c>
      <c r="D40" s="19">
        <f t="shared" si="9"/>
        <v>13</v>
      </c>
      <c r="E40" s="111">
        <v>2.0</v>
      </c>
      <c r="F40" s="94"/>
      <c r="G40" s="94"/>
      <c r="H40" s="8">
        <f t="shared" si="8"/>
        <v>11</v>
      </c>
      <c r="I40" s="7"/>
      <c r="J40" s="114" t="s">
        <v>59</v>
      </c>
      <c r="K40" s="115">
        <v>4.0</v>
      </c>
    </row>
    <row r="41">
      <c r="A41" s="46" t="s">
        <v>488</v>
      </c>
      <c r="B41" s="87">
        <f>'ABRI 1'!H41</f>
        <v>16</v>
      </c>
      <c r="C41" s="93"/>
      <c r="D41" s="19">
        <f t="shared" si="9"/>
        <v>16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LANGOSTINOS",J:K,2,FALSE),0)+IFERROR(VLOOKUP("TACU TACU EN SALSA DE LANGOSTINOS",J:K,2,FALSE),0)+IFERROR(VLOOKUP("JALEA MIXTA(pescado y mariscos)",J:K,2,FALSE),0)+IFERROR(VLOOKUP("CHICHARRON DE LANGOSTINOS",J:K,2,FALSE),0)</f>
        <v>3</v>
      </c>
      <c r="F41" s="94"/>
      <c r="G41" s="94"/>
      <c r="H41" s="8">
        <f t="shared" si="8"/>
        <v>13</v>
      </c>
      <c r="I41" s="7"/>
      <c r="J41" s="114" t="s">
        <v>61</v>
      </c>
      <c r="K41" s="115">
        <v>5.0</v>
      </c>
    </row>
    <row r="42">
      <c r="A42" s="51" t="s">
        <v>489</v>
      </c>
      <c r="B42" s="87">
        <f>'ABRI 1'!H42</f>
        <v>3</v>
      </c>
      <c r="C42" s="93"/>
      <c r="D42" s="19">
        <f t="shared" si="9"/>
        <v>3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8"/>
        <v>2</v>
      </c>
      <c r="I42" s="7"/>
      <c r="J42" s="114" t="s">
        <v>63</v>
      </c>
      <c r="K42" s="115">
        <v>1.0</v>
      </c>
    </row>
    <row r="43">
      <c r="A43" s="29"/>
      <c r="B43" s="87" t="str">
        <f>'ABRI 1'!H43</f>
        <v/>
      </c>
      <c r="C43" s="29"/>
      <c r="D43" s="29"/>
      <c r="E43" s="95"/>
      <c r="F43" s="96"/>
      <c r="G43" s="96"/>
      <c r="H43" s="8"/>
      <c r="I43" s="23"/>
      <c r="J43" s="114" t="s">
        <v>65</v>
      </c>
      <c r="K43" s="115">
        <v>1.0</v>
      </c>
    </row>
    <row r="44">
      <c r="C44" s="103"/>
      <c r="D44" s="103"/>
      <c r="E44" s="103"/>
      <c r="F44" s="103"/>
      <c r="G44" s="103"/>
      <c r="J44" s="114" t="s">
        <v>134</v>
      </c>
      <c r="K44" s="115">
        <v>1.0</v>
      </c>
    </row>
    <row r="45">
      <c r="C45" s="103"/>
      <c r="D45" s="103"/>
      <c r="E45" s="103"/>
      <c r="F45" s="103"/>
      <c r="G45" s="103"/>
      <c r="J45" s="114" t="s">
        <v>73</v>
      </c>
      <c r="K45" s="115">
        <v>5.0</v>
      </c>
    </row>
    <row r="46">
      <c r="C46" s="103"/>
      <c r="D46" s="103"/>
      <c r="E46" s="103"/>
      <c r="F46" s="103"/>
      <c r="G46" s="103"/>
      <c r="J46" s="114" t="s">
        <v>563</v>
      </c>
      <c r="K46" s="115">
        <v>5.0</v>
      </c>
    </row>
    <row r="47">
      <c r="C47" s="103"/>
      <c r="D47" s="103"/>
      <c r="E47" s="103"/>
      <c r="F47" s="103"/>
      <c r="G47" s="103"/>
      <c r="J47" s="114" t="s">
        <v>564</v>
      </c>
      <c r="K47" s="115">
        <v>1.0</v>
      </c>
    </row>
    <row r="48">
      <c r="C48" s="103"/>
      <c r="D48" s="103"/>
      <c r="E48" s="103"/>
      <c r="F48" s="103"/>
      <c r="G48" s="103"/>
      <c r="J48" s="114" t="s">
        <v>79</v>
      </c>
      <c r="K48" s="115">
        <v>2.0</v>
      </c>
    </row>
    <row r="49">
      <c r="C49" s="103"/>
      <c r="D49" s="103"/>
      <c r="E49" s="103"/>
      <c r="F49" s="103"/>
      <c r="G49" s="103"/>
      <c r="J49" s="114" t="s">
        <v>187</v>
      </c>
      <c r="K49" s="115">
        <v>1.0</v>
      </c>
    </row>
    <row r="50">
      <c r="C50" s="103"/>
      <c r="D50" s="103"/>
      <c r="E50" s="103"/>
      <c r="F50" s="103"/>
      <c r="G50" s="103"/>
      <c r="J50" s="114" t="s">
        <v>54</v>
      </c>
      <c r="K50" s="115">
        <v>16.0</v>
      </c>
    </row>
    <row r="51">
      <c r="C51" s="103"/>
      <c r="D51" s="103"/>
      <c r="E51" s="103"/>
      <c r="F51" s="103"/>
      <c r="G51" s="103"/>
      <c r="J51" s="114" t="s">
        <v>44</v>
      </c>
      <c r="K51" s="115">
        <v>11.0</v>
      </c>
    </row>
    <row r="52">
      <c r="C52" s="103"/>
      <c r="D52" s="103"/>
      <c r="E52" s="103"/>
      <c r="F52" s="103"/>
      <c r="G52" s="103"/>
      <c r="J52" s="114" t="s">
        <v>40</v>
      </c>
      <c r="K52" s="115">
        <v>5.0</v>
      </c>
    </row>
    <row r="53">
      <c r="C53" s="103"/>
      <c r="D53" s="103"/>
      <c r="E53" s="103"/>
      <c r="F53" s="103"/>
      <c r="G53" s="103"/>
      <c r="J53" s="119" t="s">
        <v>81</v>
      </c>
      <c r="K53" s="118">
        <v>10.0</v>
      </c>
    </row>
    <row r="54">
      <c r="C54" s="103"/>
      <c r="D54" s="103"/>
      <c r="E54" s="103"/>
      <c r="F54" s="103"/>
      <c r="G54" s="103"/>
    </row>
    <row r="55">
      <c r="C55" s="103"/>
      <c r="D55" s="103"/>
      <c r="E55" s="103"/>
      <c r="F55" s="103"/>
      <c r="G55" s="103"/>
    </row>
    <row r="56">
      <c r="C56" s="103"/>
      <c r="D56" s="103"/>
      <c r="E56" s="103"/>
      <c r="F56" s="103"/>
      <c r="G56" s="103"/>
      <c r="J56" s="114"/>
      <c r="K56" s="115"/>
    </row>
    <row r="57">
      <c r="C57" s="103"/>
      <c r="D57" s="103"/>
      <c r="E57" s="103"/>
      <c r="F57" s="103"/>
      <c r="G57" s="103"/>
      <c r="J57" s="114"/>
      <c r="K57" s="115"/>
    </row>
    <row r="58">
      <c r="C58" s="103"/>
      <c r="D58" s="103"/>
      <c r="E58" s="103"/>
      <c r="F58" s="103"/>
      <c r="G58" s="103"/>
    </row>
    <row r="59">
      <c r="C59" s="103"/>
      <c r="D59" s="103"/>
      <c r="E59" s="103"/>
      <c r="F59" s="103"/>
      <c r="G59" s="103"/>
    </row>
    <row r="60">
      <c r="C60" s="103"/>
      <c r="D60" s="103"/>
      <c r="E60" s="103"/>
      <c r="F60" s="103"/>
      <c r="G60" s="103"/>
    </row>
    <row r="61">
      <c r="C61" s="103"/>
      <c r="D61" s="103"/>
      <c r="E61" s="103"/>
      <c r="F61" s="103"/>
      <c r="G61" s="103"/>
    </row>
    <row r="62">
      <c r="C62" s="103"/>
      <c r="D62" s="103"/>
      <c r="E62" s="103"/>
      <c r="F62" s="103"/>
      <c r="G62" s="103"/>
    </row>
    <row r="63">
      <c r="C63" s="103"/>
      <c r="D63" s="103"/>
      <c r="E63" s="103"/>
      <c r="F63" s="103"/>
      <c r="G63" s="103"/>
    </row>
    <row r="64">
      <c r="C64" s="103"/>
      <c r="D64" s="103"/>
      <c r="E64" s="103"/>
      <c r="F64" s="103"/>
      <c r="G64" s="103"/>
    </row>
    <row r="65">
      <c r="C65" s="103"/>
      <c r="D65" s="103"/>
      <c r="E65" s="103"/>
      <c r="F65" s="103"/>
      <c r="G65" s="103"/>
      <c r="J65" s="9"/>
      <c r="K65" s="10"/>
    </row>
    <row r="66">
      <c r="C66" s="103"/>
      <c r="D66" s="103"/>
      <c r="E66" s="103"/>
      <c r="F66" s="103"/>
      <c r="G66" s="103"/>
      <c r="J66" s="9"/>
      <c r="K66" s="10"/>
    </row>
    <row r="67">
      <c r="C67" s="103"/>
      <c r="D67" s="103"/>
      <c r="E67" s="103"/>
      <c r="F67" s="103"/>
      <c r="G67" s="103"/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</sheetData>
  <mergeCells count="1">
    <mergeCell ref="A1:I1"/>
  </mergeCells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f>ABRIL3!H3</f>
        <v>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92">
        <f t="shared" ref="H3:H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87">
        <f>ABRIL3!H4</f>
        <v>5</v>
      </c>
      <c r="C4" s="89"/>
      <c r="D4" s="8">
        <f t="shared" si="1"/>
        <v>5</v>
      </c>
      <c r="E4" s="50">
        <v>3.0</v>
      </c>
      <c r="F4" s="90"/>
      <c r="G4" s="91"/>
      <c r="H4" s="92">
        <f t="shared" si="2"/>
        <v>2</v>
      </c>
      <c r="I4" s="11"/>
      <c r="J4" s="9" t="s">
        <v>120</v>
      </c>
      <c r="K4" s="10">
        <v>1.0</v>
      </c>
    </row>
    <row r="5">
      <c r="A5" s="6" t="s">
        <v>13</v>
      </c>
      <c r="B5" s="87">
        <f>ABRIL3!H5</f>
        <v>3</v>
      </c>
      <c r="C5" s="93"/>
      <c r="D5" s="8">
        <f t="shared" si="1"/>
        <v>3</v>
      </c>
      <c r="E5" s="8">
        <f>IFERROR(VLOOKUP("PAPA RELLENA",J:K,2,FALSE),"0")</f>
        <v>3</v>
      </c>
      <c r="F5" s="90"/>
      <c r="G5" s="91"/>
      <c r="H5" s="117">
        <v>2.0</v>
      </c>
      <c r="I5" s="11"/>
      <c r="J5" s="9" t="s">
        <v>10</v>
      </c>
      <c r="K5" s="10">
        <v>2.0</v>
      </c>
    </row>
    <row r="6">
      <c r="A6" s="6" t="s">
        <v>16</v>
      </c>
      <c r="B6" s="87">
        <f>ABRIL3!H6</f>
        <v>3</v>
      </c>
      <c r="C6" s="93">
        <v>6.0</v>
      </c>
      <c r="D6" s="8">
        <f t="shared" si="1"/>
        <v>9</v>
      </c>
      <c r="E6" s="8">
        <f>IFERROR(VLOOKUP("SANGRECITA C/YUCA",J:K,2,FALSE),"0")</f>
        <v>9</v>
      </c>
      <c r="F6" s="90"/>
      <c r="G6" s="91"/>
      <c r="H6" s="92">
        <f t="shared" ref="H6:H14" si="3">D6-E6-F6-G6</f>
        <v>0</v>
      </c>
      <c r="I6" s="7"/>
      <c r="J6" s="9" t="s">
        <v>12</v>
      </c>
      <c r="K6" s="10">
        <v>8.0</v>
      </c>
    </row>
    <row r="7">
      <c r="A7" s="6" t="s">
        <v>10</v>
      </c>
      <c r="B7" s="87">
        <f>ABRIL3!H7</f>
        <v>0.5</v>
      </c>
      <c r="C7" s="93">
        <v>7.0</v>
      </c>
      <c r="D7" s="8">
        <f t="shared" si="1"/>
        <v>7.5</v>
      </c>
      <c r="E7" s="8">
        <f>IFERROR(VLOOKUP("HUMITA DOÑA FRESIA C/AJI DE GALLINA", J:K,2, FALSE)/2, 0) + IFERROR(VLOOKUP("AJI DE GALLINA",J:K,2, FALSE), 0)</f>
        <v>3</v>
      </c>
      <c r="F7" s="90"/>
      <c r="G7" s="91"/>
      <c r="H7" s="92">
        <f t="shared" si="3"/>
        <v>4.5</v>
      </c>
      <c r="I7" s="7"/>
      <c r="J7" s="9" t="s">
        <v>85</v>
      </c>
      <c r="K7" s="10">
        <v>4.0</v>
      </c>
    </row>
    <row r="8">
      <c r="A8" s="6" t="s">
        <v>19</v>
      </c>
      <c r="B8" s="87">
        <f>ABRIL3!H8</f>
        <v>1</v>
      </c>
      <c r="C8" s="93">
        <v>3.0</v>
      </c>
      <c r="D8" s="8">
        <f t="shared" si="1"/>
        <v>4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3"/>
        <v>2</v>
      </c>
      <c r="I8" s="7"/>
      <c r="J8" s="9" t="s">
        <v>14</v>
      </c>
      <c r="K8" s="10">
        <v>0.0</v>
      </c>
    </row>
    <row r="9">
      <c r="A9" s="6" t="s">
        <v>21</v>
      </c>
      <c r="B9" s="87">
        <f>ABRIL3!H9</f>
        <v>8.5</v>
      </c>
      <c r="C9" s="93">
        <v>3.0</v>
      </c>
      <c r="D9" s="8">
        <f t="shared" si="1"/>
        <v>11.5</v>
      </c>
      <c r="E9" s="8">
        <f>IFERROR(VLOOKUP("1/2 PATITA EN FIAMBRE",J:K,2, FALSE)/2, 0) + IFERROR(VLOOKUP("PATITA EN FIAMBRE",J:K, 2, FALSE), 0)</f>
        <v>8.5</v>
      </c>
      <c r="F9" s="90"/>
      <c r="G9" s="90"/>
      <c r="H9" s="92">
        <f t="shared" si="3"/>
        <v>3</v>
      </c>
      <c r="I9" s="12"/>
      <c r="J9" s="9" t="s">
        <v>17</v>
      </c>
      <c r="K9" s="10">
        <v>8.0</v>
      </c>
    </row>
    <row r="10">
      <c r="A10" s="6" t="s">
        <v>23</v>
      </c>
      <c r="B10" s="87">
        <f>ABRIL3!H10</f>
        <v>1</v>
      </c>
      <c r="C10" s="93">
        <v>5.0</v>
      </c>
      <c r="D10" s="8">
        <f t="shared" si="1"/>
        <v>6</v>
      </c>
      <c r="E10" s="8">
        <f>IFERROR(VLOOKUP("CECINAS DE LOMO C/YUCA",J:K,2,FALSE),"0")+IFERROR(VLOOKUP("PIQUEO DOÑA FRESIA",J:K,2,FALSE)/2,0)</f>
        <v>1.5</v>
      </c>
      <c r="F10" s="90"/>
      <c r="G10" s="90"/>
      <c r="H10" s="92">
        <f t="shared" si="3"/>
        <v>4.5</v>
      </c>
      <c r="I10" s="7"/>
      <c r="J10" s="9" t="s">
        <v>18</v>
      </c>
      <c r="K10" s="10">
        <v>3.0</v>
      </c>
    </row>
    <row r="11">
      <c r="A11" s="6" t="s">
        <v>25</v>
      </c>
      <c r="B11" s="87">
        <f>ABRIL3!H11</f>
        <v>8</v>
      </c>
      <c r="C11" s="93">
        <v>0.0</v>
      </c>
      <c r="D11" s="8">
        <f t="shared" si="1"/>
        <v>8</v>
      </c>
      <c r="E11" s="18">
        <f>IFERROR(VLOOKUP("CARNE DE CERDO ADOBADA",J:K,2,FALSE),0)</f>
        <v>1</v>
      </c>
      <c r="F11" s="90"/>
      <c r="G11" s="90"/>
      <c r="H11" s="92">
        <f t="shared" si="3"/>
        <v>7</v>
      </c>
      <c r="I11" s="7"/>
      <c r="J11" s="9" t="s">
        <v>20</v>
      </c>
      <c r="K11" s="10">
        <v>12.0</v>
      </c>
    </row>
    <row r="12">
      <c r="A12" s="6" t="s">
        <v>27</v>
      </c>
      <c r="B12" s="87">
        <f>ABRIL3!H12</f>
        <v>2</v>
      </c>
      <c r="C12" s="93"/>
      <c r="D12" s="8">
        <f t="shared" si="1"/>
        <v>2</v>
      </c>
      <c r="E12" s="8">
        <f>IFERROR(VLOOKUP("SANCOCHADO 450g.",J:K,2,FALSE),0)</f>
        <v>0</v>
      </c>
      <c r="F12" s="90"/>
      <c r="G12" s="90"/>
      <c r="H12" s="92">
        <f t="shared" si="3"/>
        <v>2</v>
      </c>
      <c r="I12" s="7"/>
      <c r="J12" s="9" t="s">
        <v>121</v>
      </c>
      <c r="K12" s="10">
        <v>5.0</v>
      </c>
    </row>
    <row r="13">
      <c r="A13" s="6" t="s">
        <v>29</v>
      </c>
      <c r="B13" s="87">
        <f>ABRIL3!H13</f>
        <v>0</v>
      </c>
      <c r="C13" s="93"/>
      <c r="D13" s="19">
        <f t="shared" si="1"/>
        <v>0</v>
      </c>
      <c r="E13" s="8">
        <f t="shared" ref="E13:E14" si="4">IFERROR(VLOOKUP(A13,J:K,2,FALSE),0)</f>
        <v>0</v>
      </c>
      <c r="F13" s="94"/>
      <c r="G13" s="90"/>
      <c r="H13" s="92">
        <f t="shared" si="3"/>
        <v>0</v>
      </c>
      <c r="I13" s="7"/>
      <c r="J13" s="9" t="s">
        <v>24</v>
      </c>
      <c r="K13" s="10">
        <v>23.0</v>
      </c>
    </row>
    <row r="14">
      <c r="A14" s="6" t="s">
        <v>31</v>
      </c>
      <c r="B14" s="87">
        <f>ABRIL3!H14</f>
        <v>0</v>
      </c>
      <c r="C14" s="88"/>
      <c r="D14" s="19">
        <f t="shared" si="1"/>
        <v>0</v>
      </c>
      <c r="E14" s="8">
        <f t="shared" si="4"/>
        <v>0</v>
      </c>
      <c r="F14" s="94"/>
      <c r="G14" s="90"/>
      <c r="H14" s="92">
        <f t="shared" si="3"/>
        <v>0</v>
      </c>
      <c r="I14" s="7"/>
      <c r="J14" s="9" t="s">
        <v>26</v>
      </c>
      <c r="K14" s="10">
        <v>10.0</v>
      </c>
    </row>
    <row r="15">
      <c r="A15" s="21" t="s">
        <v>33</v>
      </c>
      <c r="B15" s="87" t="str">
        <f>ABRIL3!H15</f>
        <v/>
      </c>
      <c r="C15" s="95"/>
      <c r="D15" s="95"/>
      <c r="E15" s="95"/>
      <c r="F15" s="95"/>
      <c r="G15" s="96"/>
      <c r="H15" s="7"/>
      <c r="I15" s="23"/>
      <c r="J15" s="9" t="s">
        <v>28</v>
      </c>
      <c r="K15" s="10">
        <v>1.0</v>
      </c>
    </row>
    <row r="16">
      <c r="A16" s="6" t="s">
        <v>35</v>
      </c>
      <c r="B16" s="87">
        <f>ABRIL3!H16</f>
        <v>29</v>
      </c>
      <c r="C16" s="89">
        <v>0.0</v>
      </c>
      <c r="D16" s="25">
        <f t="shared" ref="D16:D24" si="5">B16+C16</f>
        <v>29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94"/>
      <c r="G16" s="90"/>
      <c r="H16" s="8">
        <f t="shared" ref="H16:H18" si="6">D16-E16-F16-G16</f>
        <v>17</v>
      </c>
      <c r="I16" s="7"/>
      <c r="J16" s="9" t="s">
        <v>549</v>
      </c>
      <c r="K16" s="10">
        <v>0.0</v>
      </c>
    </row>
    <row r="17">
      <c r="A17" s="6" t="s">
        <v>37</v>
      </c>
      <c r="B17" s="87">
        <f>ABRIL3!H17</f>
        <v>10</v>
      </c>
      <c r="C17" s="93">
        <v>0.0</v>
      </c>
      <c r="D17" s="19">
        <f t="shared" si="5"/>
        <v>10</v>
      </c>
      <c r="E17" s="25">
        <f>IFERROR(VLOOKUP("AJIACO DE CUY(1/2 CUY) C/ARROZ",J:K,2,FALSE),"0")</f>
        <v>8</v>
      </c>
      <c r="F17" s="94"/>
      <c r="G17" s="90"/>
      <c r="H17" s="8">
        <f t="shared" si="6"/>
        <v>2</v>
      </c>
      <c r="I17" s="7"/>
      <c r="J17" s="9" t="s">
        <v>108</v>
      </c>
      <c r="K17" s="10">
        <v>0.0</v>
      </c>
    </row>
    <row r="18">
      <c r="A18" s="6" t="s">
        <v>39</v>
      </c>
      <c r="B18" s="87">
        <f>ABRIL3!H18</f>
        <v>0</v>
      </c>
      <c r="C18" s="93">
        <v>9.0</v>
      </c>
      <c r="D18" s="19">
        <f t="shared" si="5"/>
        <v>9</v>
      </c>
      <c r="E18" s="97">
        <f>IFERROR(VLOOKUP("ALBONDIGA CON ARROZ",J:K,2,FALSE),"0")</f>
        <v>4</v>
      </c>
      <c r="F18" s="94"/>
      <c r="G18" s="91"/>
      <c r="H18" s="8">
        <f t="shared" si="6"/>
        <v>5</v>
      </c>
      <c r="I18" s="7"/>
      <c r="J18" s="9" t="s">
        <v>137</v>
      </c>
      <c r="K18" s="10">
        <v>1.0</v>
      </c>
    </row>
    <row r="19">
      <c r="A19" s="6" t="s">
        <v>41</v>
      </c>
      <c r="B19" s="87">
        <v>13.0</v>
      </c>
      <c r="C19" s="93">
        <v>15.0</v>
      </c>
      <c r="D19" s="19">
        <f t="shared" si="5"/>
        <v>28</v>
      </c>
      <c r="E19" s="25">
        <f>IFERROR(VLOOKUP("ARROZ C/PATO DESHUESADO", J:K, 2, FALSE)*2, 0)+IFERROR(VLOOKUP("ARROZ C/PATO",J:K,2,FALSE),"0")</f>
        <v>14</v>
      </c>
      <c r="F19" s="94"/>
      <c r="G19" s="91"/>
      <c r="H19" s="117">
        <v>4.0</v>
      </c>
      <c r="I19" s="11" t="s">
        <v>566</v>
      </c>
      <c r="J19" s="9" t="s">
        <v>111</v>
      </c>
      <c r="K19" s="10">
        <v>0.0</v>
      </c>
    </row>
    <row r="20">
      <c r="A20" s="6" t="s">
        <v>43</v>
      </c>
      <c r="B20" s="87">
        <f>ABRIL3!H20</f>
        <v>73.5</v>
      </c>
      <c r="C20" s="93">
        <v>60.0</v>
      </c>
      <c r="D20" s="19">
        <f t="shared" si="5"/>
        <v>133.5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45</v>
      </c>
      <c r="F20" s="94"/>
      <c r="G20" s="99"/>
      <c r="H20" s="8">
        <f>D20-E20-F20-G20</f>
        <v>88.5</v>
      </c>
      <c r="I20" s="120"/>
      <c r="J20" s="9" t="s">
        <v>30</v>
      </c>
      <c r="K20" s="10">
        <v>1.0</v>
      </c>
    </row>
    <row r="21">
      <c r="A21" s="6"/>
      <c r="B21" s="87" t="str">
        <f>ABRIL3!H21</f>
        <v/>
      </c>
      <c r="C21" s="93"/>
      <c r="D21" s="19">
        <f t="shared" si="5"/>
        <v>0</v>
      </c>
      <c r="E21" s="94"/>
      <c r="F21" s="94"/>
      <c r="G21" s="90"/>
      <c r="H21" s="7"/>
      <c r="I21" s="7"/>
      <c r="J21" s="9" t="s">
        <v>138</v>
      </c>
      <c r="K21" s="10">
        <v>0.0</v>
      </c>
    </row>
    <row r="22">
      <c r="A22" s="6" t="s">
        <v>46</v>
      </c>
      <c r="B22" s="87">
        <f>ABRIL3!H22</f>
        <v>32</v>
      </c>
      <c r="C22" s="93">
        <v>5.0</v>
      </c>
      <c r="D22" s="19">
        <f t="shared" si="5"/>
        <v>37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27</v>
      </c>
      <c r="F22" s="94"/>
      <c r="G22" s="91"/>
      <c r="H22" s="8">
        <f>D22-E22-F22-G22</f>
        <v>10</v>
      </c>
      <c r="I22" s="11"/>
      <c r="J22" s="9" t="s">
        <v>562</v>
      </c>
      <c r="K22" s="10">
        <v>0.0</v>
      </c>
    </row>
    <row r="23">
      <c r="A23" s="6" t="s">
        <v>49</v>
      </c>
      <c r="B23" s="87">
        <f>ABRIL3!H23</f>
        <v>1</v>
      </c>
      <c r="C23" s="93"/>
      <c r="D23" s="19">
        <f t="shared" si="5"/>
        <v>1</v>
      </c>
      <c r="E23" s="25">
        <f>IFERROR(VLOOKUP("PEPIAN DE PAVO",J:K,2,FALSE),"0")+IFERROR(VLOOKUP("PRESA DE PAVA",J:K,2,FALSE),0)+IFERROR(VLOOKUP("SANDWICH DE PAVO",J:K,2,FALSE),0)</f>
        <v>2</v>
      </c>
      <c r="F23" s="94"/>
      <c r="G23" s="90"/>
      <c r="H23" s="50">
        <v>1.0</v>
      </c>
      <c r="I23" s="11"/>
      <c r="J23" s="9" t="s">
        <v>112</v>
      </c>
      <c r="K23" s="10">
        <v>1.0</v>
      </c>
    </row>
    <row r="24">
      <c r="A24" s="6" t="s">
        <v>51</v>
      </c>
      <c r="B24" s="87">
        <v>2.0</v>
      </c>
      <c r="C24" s="93">
        <v>7.0</v>
      </c>
      <c r="D24" s="19">
        <f t="shared" si="5"/>
        <v>9</v>
      </c>
      <c r="E24" s="25">
        <f>IFERROR(VLOOKUP("CORVINA GUISADA C/E CHOCLO",J:K,2,FALSE),"0")</f>
        <v>3</v>
      </c>
      <c r="F24" s="94"/>
      <c r="G24" s="90"/>
      <c r="H24" s="8">
        <f>D24-E24-F24-G24</f>
        <v>6</v>
      </c>
      <c r="I24" s="7"/>
      <c r="J24" s="9" t="s">
        <v>32</v>
      </c>
      <c r="K24" s="10">
        <v>7.0</v>
      </c>
    </row>
    <row r="25">
      <c r="A25" s="21" t="s">
        <v>53</v>
      </c>
      <c r="B25" s="87" t="str">
        <f>ABRIL3!H25</f>
        <v/>
      </c>
      <c r="C25" s="95"/>
      <c r="D25" s="95"/>
      <c r="E25" s="95"/>
      <c r="F25" s="95"/>
      <c r="G25" s="96"/>
      <c r="H25" s="7"/>
      <c r="I25" s="23"/>
      <c r="J25" s="9" t="s">
        <v>142</v>
      </c>
      <c r="K25" s="10">
        <v>1.0</v>
      </c>
    </row>
    <row r="26">
      <c r="A26" s="6" t="s">
        <v>55</v>
      </c>
      <c r="B26" s="87">
        <f>ABRIL3!H26</f>
        <v>13.5</v>
      </c>
      <c r="C26" s="93"/>
      <c r="D26" s="19">
        <f t="shared" ref="D26:D30" si="7">B26+C26</f>
        <v>13.5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90"/>
      <c r="G26" s="90"/>
      <c r="H26" s="8">
        <f t="shared" ref="H26:H29" si="8">D26-E26-F26-G26</f>
        <v>6.5</v>
      </c>
      <c r="I26" s="7"/>
      <c r="J26" s="9" t="s">
        <v>125</v>
      </c>
      <c r="K26" s="10">
        <v>2.0</v>
      </c>
    </row>
    <row r="27">
      <c r="A27" s="6" t="s">
        <v>57</v>
      </c>
      <c r="B27" s="87">
        <f>ABRIL3!H27</f>
        <v>4.5</v>
      </c>
      <c r="C27" s="93">
        <v>10.0</v>
      </c>
      <c r="D27" s="19">
        <f t="shared" si="7"/>
        <v>14.5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90"/>
      <c r="G27" s="91"/>
      <c r="H27" s="8">
        <f t="shared" si="8"/>
        <v>7.5</v>
      </c>
      <c r="I27" s="12"/>
      <c r="J27" s="9" t="s">
        <v>118</v>
      </c>
      <c r="K27" s="10">
        <v>1.0</v>
      </c>
    </row>
    <row r="28">
      <c r="A28" s="6" t="s">
        <v>58</v>
      </c>
      <c r="B28" s="87">
        <f>ABRIL3!H28</f>
        <v>2</v>
      </c>
      <c r="C28" s="93">
        <v>10.0</v>
      </c>
      <c r="D28" s="19">
        <f t="shared" si="7"/>
        <v>12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8.5</v>
      </c>
      <c r="F28" s="90"/>
      <c r="G28" s="91"/>
      <c r="H28" s="8">
        <f t="shared" si="8"/>
        <v>3.5</v>
      </c>
      <c r="I28" s="86"/>
      <c r="J28" s="9" t="s">
        <v>89</v>
      </c>
      <c r="K28" s="10">
        <v>1.0</v>
      </c>
    </row>
    <row r="29">
      <c r="A29" s="6" t="s">
        <v>60</v>
      </c>
      <c r="B29" s="87">
        <f>ABRIL3!H29</f>
        <v>5</v>
      </c>
      <c r="C29" s="93">
        <v>10.0</v>
      </c>
      <c r="D29" s="19">
        <f t="shared" si="7"/>
        <v>15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8"/>
        <v>10</v>
      </c>
      <c r="I29" s="7"/>
      <c r="J29" s="9" t="s">
        <v>567</v>
      </c>
      <c r="K29" s="10">
        <v>0.0</v>
      </c>
    </row>
    <row r="30">
      <c r="A30" s="6" t="s">
        <v>62</v>
      </c>
      <c r="B30" s="87" t="str">
        <f>ABRIL3!H30</f>
        <v/>
      </c>
      <c r="C30" s="93"/>
      <c r="D30" s="19">
        <f t="shared" si="7"/>
        <v>0</v>
      </c>
      <c r="E30" s="25">
        <f>IFERROR(VLOOKUP("CHICHARRON DE POLLO C/ PAPAS FRITAS",J:K,2,FALSE),0)+IFERROR(VLOOKUP("1/2 PORC. CHICHARRON DE POLLO",J:K,2,FALSE),0)</f>
        <v>1</v>
      </c>
      <c r="F30" s="90"/>
      <c r="G30" s="90"/>
      <c r="H30" s="8"/>
      <c r="I30" s="7"/>
      <c r="J30" s="9" t="s">
        <v>144</v>
      </c>
      <c r="K30" s="10">
        <v>1.0</v>
      </c>
    </row>
    <row r="31">
      <c r="A31" s="29" t="s">
        <v>64</v>
      </c>
      <c r="B31" s="87">
        <f>ABRIL3!H31</f>
        <v>0</v>
      </c>
      <c r="C31" s="95"/>
      <c r="D31" s="95"/>
      <c r="E31" s="95"/>
      <c r="F31" s="96"/>
      <c r="G31" s="96"/>
      <c r="H31" s="8">
        <f>D31-E31-F31-G31</f>
        <v>0</v>
      </c>
      <c r="I31" s="23"/>
      <c r="J31" s="9" t="s">
        <v>180</v>
      </c>
      <c r="K31" s="10">
        <v>3.0</v>
      </c>
    </row>
    <row r="32">
      <c r="A32" s="6" t="s">
        <v>66</v>
      </c>
      <c r="B32" s="87">
        <f>ABRIL3!H32</f>
        <v>16.5</v>
      </c>
      <c r="C32" s="93">
        <v>70.0</v>
      </c>
      <c r="D32" s="19">
        <f t="shared" ref="D32:D42" si="9">B32+C32</f>
        <v>86.5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18</v>
      </c>
      <c r="F32" s="90"/>
      <c r="G32" s="90"/>
      <c r="H32" s="50">
        <v>43.0</v>
      </c>
      <c r="I32" s="7"/>
      <c r="J32" s="9" t="s">
        <v>90</v>
      </c>
      <c r="K32" s="10">
        <v>0.0</v>
      </c>
    </row>
    <row r="33">
      <c r="A33" s="6" t="s">
        <v>68</v>
      </c>
      <c r="B33" s="87">
        <v>0.0</v>
      </c>
      <c r="C33" s="93">
        <v>5.0</v>
      </c>
      <c r="D33" s="19">
        <f t="shared" si="9"/>
        <v>5</v>
      </c>
      <c r="E33" s="25">
        <f>IFERROR(VLOOKUP("CORVINA SUDADA",J:K,2,FALSE),0)+IFERROR(VLOOKUP("CHUPE DE CORVINA",J:K,2,FALSE),0)</f>
        <v>2</v>
      </c>
      <c r="F33" s="90"/>
      <c r="G33" s="90"/>
      <c r="H33" s="8">
        <f t="shared" ref="H33:H42" si="10">D33-E33-F33-G33</f>
        <v>3</v>
      </c>
      <c r="I33" s="121" t="s">
        <v>568</v>
      </c>
      <c r="J33" s="9" t="s">
        <v>34</v>
      </c>
      <c r="K33" s="10">
        <v>3.0</v>
      </c>
    </row>
    <row r="34">
      <c r="A34" s="46" t="s">
        <v>483</v>
      </c>
      <c r="B34" s="87">
        <f>ABRIL3!H34</f>
        <v>0</v>
      </c>
      <c r="C34" s="93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10"/>
        <v>0</v>
      </c>
      <c r="I34" s="7"/>
      <c r="J34" s="9" t="s">
        <v>91</v>
      </c>
      <c r="K34" s="10">
        <v>2.0</v>
      </c>
    </row>
    <row r="35">
      <c r="A35" s="46" t="s">
        <v>484</v>
      </c>
      <c r="B35" s="87">
        <f>ABRIL3!H35</f>
        <v>11</v>
      </c>
      <c r="C35" s="93"/>
      <c r="D35" s="19">
        <f t="shared" si="9"/>
        <v>11</v>
      </c>
      <c r="E35" s="25">
        <f>IFERROR(VLOOKUP("PULPO ANTICUCHERO 250G",J:K,2,FALSE),0)</f>
        <v>2</v>
      </c>
      <c r="F35" s="90"/>
      <c r="G35" s="90"/>
      <c r="H35" s="8">
        <f t="shared" si="10"/>
        <v>9</v>
      </c>
      <c r="I35" s="7"/>
      <c r="J35" s="9" t="s">
        <v>92</v>
      </c>
      <c r="K35" s="10">
        <v>0.0</v>
      </c>
    </row>
    <row r="36">
      <c r="A36" s="46" t="s">
        <v>485</v>
      </c>
      <c r="B36" s="87">
        <f>ABRIL3!H36</f>
        <v>0</v>
      </c>
      <c r="C36" s="93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10"/>
        <v>0</v>
      </c>
      <c r="I36" s="7"/>
      <c r="J36" s="9" t="s">
        <v>154</v>
      </c>
      <c r="K36" s="10">
        <v>1.0</v>
      </c>
    </row>
    <row r="37">
      <c r="A37" s="6" t="s">
        <v>72</v>
      </c>
      <c r="B37" s="87">
        <f>ABRIL3!H37</f>
        <v>5</v>
      </c>
      <c r="C37" s="93"/>
      <c r="D37" s="19">
        <f t="shared" si="9"/>
        <v>5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10"/>
        <v>5</v>
      </c>
      <c r="I37" s="7"/>
      <c r="J37" s="9" t="s">
        <v>190</v>
      </c>
      <c r="K37" s="10">
        <v>1.0</v>
      </c>
    </row>
    <row r="38">
      <c r="A38" s="46" t="s">
        <v>486</v>
      </c>
      <c r="B38" s="87">
        <v>5.5</v>
      </c>
      <c r="C38" s="93">
        <v>10.0</v>
      </c>
      <c r="D38" s="19">
        <f t="shared" si="9"/>
        <v>15.5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8" s="101"/>
      <c r="G38" s="90"/>
      <c r="H38" s="8">
        <f t="shared" si="10"/>
        <v>11.5</v>
      </c>
      <c r="I38" s="121" t="s">
        <v>569</v>
      </c>
      <c r="J38" s="9" t="s">
        <v>36</v>
      </c>
      <c r="K38" s="10">
        <v>4.0</v>
      </c>
    </row>
    <row r="39">
      <c r="A39" s="46" t="s">
        <v>487</v>
      </c>
      <c r="B39" s="87">
        <f>ABRIL3!H39</f>
        <v>2</v>
      </c>
      <c r="C39" s="93"/>
      <c r="D39" s="19">
        <f t="shared" si="9"/>
        <v>2</v>
      </c>
      <c r="E39" s="25">
        <f>IFERROR(VLOOKUP("CEVICHE MIXTO DE MARISCOS",J:K,2,FALSE),0)</f>
        <v>0</v>
      </c>
      <c r="F39" s="94"/>
      <c r="G39" s="94"/>
      <c r="H39" s="8">
        <f t="shared" si="10"/>
        <v>2</v>
      </c>
      <c r="I39" s="7"/>
      <c r="J39" s="9" t="s">
        <v>179</v>
      </c>
      <c r="K39" s="10">
        <v>2.0</v>
      </c>
    </row>
    <row r="40">
      <c r="A40" s="6" t="s">
        <v>76</v>
      </c>
      <c r="B40" s="87">
        <f>ABRIL3!H40</f>
        <v>8</v>
      </c>
      <c r="C40" s="93"/>
      <c r="D40" s="19">
        <f t="shared" si="9"/>
        <v>8</v>
      </c>
      <c r="E40" s="111">
        <v>2.0</v>
      </c>
      <c r="F40" s="94"/>
      <c r="G40" s="94"/>
      <c r="H40" s="8">
        <f t="shared" si="10"/>
        <v>6</v>
      </c>
      <c r="I40" s="7"/>
      <c r="J40" s="9" t="s">
        <v>170</v>
      </c>
      <c r="K40" s="10">
        <v>0.0</v>
      </c>
    </row>
    <row r="41">
      <c r="A41" s="46" t="s">
        <v>488</v>
      </c>
      <c r="B41" s="87">
        <v>3.0</v>
      </c>
      <c r="C41" s="93"/>
      <c r="D41" s="19">
        <f t="shared" si="9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10"/>
        <v>3</v>
      </c>
      <c r="I41" s="7"/>
      <c r="J41" s="9" t="s">
        <v>80</v>
      </c>
      <c r="K41" s="10">
        <v>1.0</v>
      </c>
    </row>
    <row r="42">
      <c r="A42" s="51" t="s">
        <v>489</v>
      </c>
      <c r="B42" s="87">
        <f>ABRIL3!H42</f>
        <v>0</v>
      </c>
      <c r="C42" s="93">
        <v>2.0</v>
      </c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10"/>
        <v>1</v>
      </c>
      <c r="I42" s="7"/>
      <c r="J42" s="9" t="s">
        <v>50</v>
      </c>
      <c r="K42" s="10">
        <v>1.0</v>
      </c>
    </row>
    <row r="43">
      <c r="A43" s="29"/>
      <c r="B43" s="87" t="str">
        <f>ABRIL3!H43</f>
        <v/>
      </c>
      <c r="C43" s="29"/>
      <c r="D43" s="29"/>
      <c r="E43" s="95"/>
      <c r="F43" s="96"/>
      <c r="G43" s="96"/>
      <c r="H43" s="8"/>
      <c r="I43" s="23"/>
      <c r="J43" s="9" t="s">
        <v>56</v>
      </c>
      <c r="K43" s="10">
        <v>1.0</v>
      </c>
    </row>
    <row r="44">
      <c r="C44" s="103"/>
      <c r="D44" s="103"/>
      <c r="E44" s="103"/>
      <c r="F44" s="103"/>
      <c r="G44" s="103"/>
      <c r="J44" s="9" t="s">
        <v>13</v>
      </c>
      <c r="K44" s="10">
        <v>3.0</v>
      </c>
    </row>
    <row r="45">
      <c r="C45" s="103"/>
      <c r="D45" s="103"/>
      <c r="E45" s="103"/>
      <c r="F45" s="103"/>
      <c r="G45" s="103"/>
      <c r="J45" s="9" t="s">
        <v>59</v>
      </c>
      <c r="K45" s="10">
        <v>8.0</v>
      </c>
    </row>
    <row r="46">
      <c r="C46" s="103"/>
      <c r="D46" s="103"/>
      <c r="E46" s="103"/>
      <c r="F46" s="103"/>
      <c r="G46" s="103"/>
      <c r="J46" s="9" t="s">
        <v>61</v>
      </c>
      <c r="K46" s="10">
        <v>5.0</v>
      </c>
    </row>
    <row r="47">
      <c r="C47" s="103"/>
      <c r="D47" s="103"/>
      <c r="E47" s="103"/>
      <c r="F47" s="103"/>
      <c r="G47" s="103"/>
      <c r="J47" s="9" t="s">
        <v>63</v>
      </c>
      <c r="K47" s="10">
        <v>10.0</v>
      </c>
    </row>
    <row r="48">
      <c r="C48" s="103"/>
      <c r="D48" s="103"/>
      <c r="E48" s="103"/>
      <c r="F48" s="103"/>
      <c r="G48" s="103"/>
      <c r="J48" s="9" t="s">
        <v>65</v>
      </c>
      <c r="K48" s="10">
        <v>2.0</v>
      </c>
    </row>
    <row r="49">
      <c r="C49" s="103"/>
      <c r="D49" s="103"/>
      <c r="E49" s="103"/>
      <c r="F49" s="103"/>
      <c r="G49" s="103"/>
      <c r="J49" s="9" t="s">
        <v>69</v>
      </c>
      <c r="K49" s="10">
        <v>1.0</v>
      </c>
    </row>
    <row r="50">
      <c r="C50" s="103"/>
      <c r="D50" s="103"/>
      <c r="E50" s="103"/>
      <c r="F50" s="103"/>
      <c r="G50" s="103"/>
      <c r="J50" s="9" t="s">
        <v>134</v>
      </c>
      <c r="K50" s="10">
        <v>1.0</v>
      </c>
    </row>
    <row r="51">
      <c r="C51" s="103"/>
      <c r="D51" s="103"/>
      <c r="E51" s="103"/>
      <c r="F51" s="103"/>
      <c r="G51" s="103"/>
      <c r="J51" s="9" t="s">
        <v>158</v>
      </c>
      <c r="K51" s="10">
        <v>0.0</v>
      </c>
    </row>
    <row r="52">
      <c r="C52" s="103"/>
      <c r="D52" s="103"/>
      <c r="E52" s="103"/>
      <c r="F52" s="103"/>
      <c r="G52" s="103"/>
      <c r="J52" s="9" t="s">
        <v>71</v>
      </c>
      <c r="K52" s="10">
        <v>2.0</v>
      </c>
    </row>
    <row r="53">
      <c r="C53" s="103"/>
      <c r="D53" s="103"/>
      <c r="E53" s="103"/>
      <c r="F53" s="103"/>
      <c r="G53" s="103"/>
      <c r="J53" s="9" t="s">
        <v>73</v>
      </c>
      <c r="K53" s="10">
        <v>9.0</v>
      </c>
    </row>
    <row r="54">
      <c r="C54" s="103"/>
      <c r="D54" s="103"/>
      <c r="E54" s="103"/>
      <c r="F54" s="103"/>
      <c r="G54" s="103"/>
      <c r="J54" s="9" t="s">
        <v>563</v>
      </c>
      <c r="K54" s="10">
        <v>0.0</v>
      </c>
    </row>
    <row r="55">
      <c r="C55" s="103"/>
      <c r="D55" s="103"/>
      <c r="E55" s="103"/>
      <c r="F55" s="103"/>
      <c r="G55" s="103"/>
      <c r="J55" s="9" t="s">
        <v>564</v>
      </c>
      <c r="K55" s="10">
        <v>0.0</v>
      </c>
    </row>
    <row r="56">
      <c r="C56" s="103"/>
      <c r="D56" s="103"/>
      <c r="E56" s="103"/>
      <c r="F56" s="103"/>
      <c r="G56" s="103"/>
      <c r="J56" s="9" t="s">
        <v>117</v>
      </c>
      <c r="K56" s="10">
        <v>2.0</v>
      </c>
    </row>
    <row r="57">
      <c r="C57" s="103"/>
      <c r="D57" s="103"/>
      <c r="E57" s="103"/>
      <c r="F57" s="103"/>
      <c r="G57" s="103"/>
      <c r="J57" s="9" t="s">
        <v>222</v>
      </c>
      <c r="K57" s="10">
        <v>0.0</v>
      </c>
    </row>
    <row r="58">
      <c r="C58" s="103"/>
      <c r="D58" s="103"/>
      <c r="E58" s="103"/>
      <c r="F58" s="103"/>
      <c r="G58" s="103"/>
      <c r="J58" s="9" t="s">
        <v>79</v>
      </c>
      <c r="K58" s="10">
        <v>5.0</v>
      </c>
    </row>
    <row r="59">
      <c r="C59" s="103"/>
      <c r="D59" s="103"/>
      <c r="E59" s="103"/>
      <c r="F59" s="103"/>
      <c r="G59" s="103"/>
      <c r="J59" s="9" t="s">
        <v>187</v>
      </c>
      <c r="K59" s="10">
        <v>0.0</v>
      </c>
    </row>
    <row r="60">
      <c r="C60" s="103"/>
      <c r="D60" s="103"/>
      <c r="E60" s="103"/>
      <c r="F60" s="103"/>
      <c r="G60" s="103"/>
      <c r="J60" s="9" t="s">
        <v>179</v>
      </c>
      <c r="K60" s="10">
        <v>1.0</v>
      </c>
    </row>
    <row r="61">
      <c r="C61" s="103"/>
      <c r="D61" s="103"/>
      <c r="E61" s="103"/>
      <c r="F61" s="103"/>
      <c r="G61" s="103"/>
      <c r="J61" s="9" t="s">
        <v>563</v>
      </c>
      <c r="K61" s="10">
        <v>0.0</v>
      </c>
    </row>
    <row r="62">
      <c r="C62" s="103"/>
      <c r="D62" s="103"/>
      <c r="E62" s="103"/>
      <c r="F62" s="103"/>
      <c r="G62" s="103"/>
      <c r="J62" s="9" t="s">
        <v>179</v>
      </c>
      <c r="K62" s="10">
        <v>3.0</v>
      </c>
    </row>
    <row r="63">
      <c r="C63" s="103"/>
      <c r="D63" s="103"/>
      <c r="E63" s="103"/>
      <c r="F63" s="103"/>
      <c r="G63" s="103"/>
      <c r="J63" s="9" t="s">
        <v>54</v>
      </c>
      <c r="K63" s="10">
        <v>6.0</v>
      </c>
    </row>
    <row r="64">
      <c r="C64" s="103"/>
      <c r="D64" s="103"/>
      <c r="E64" s="103"/>
      <c r="F64" s="103"/>
      <c r="G64" s="103"/>
      <c r="J64" s="9" t="s">
        <v>44</v>
      </c>
      <c r="K64" s="10">
        <v>8.0</v>
      </c>
    </row>
    <row r="65">
      <c r="C65" s="103"/>
      <c r="D65" s="103"/>
      <c r="E65" s="103"/>
      <c r="F65" s="103"/>
      <c r="G65" s="103"/>
      <c r="J65" s="9" t="s">
        <v>40</v>
      </c>
      <c r="K65" s="10">
        <v>7.0</v>
      </c>
    </row>
    <row r="66">
      <c r="C66" s="103"/>
      <c r="D66" s="103"/>
      <c r="E66" s="103"/>
      <c r="F66" s="103"/>
      <c r="G66" s="103"/>
      <c r="J66" s="9" t="s">
        <v>81</v>
      </c>
      <c r="K66" s="10">
        <v>8.0</v>
      </c>
    </row>
    <row r="67">
      <c r="C67" s="103"/>
      <c r="D67" s="103"/>
      <c r="E67" s="103"/>
      <c r="F67" s="103"/>
      <c r="G67" s="103"/>
      <c r="J67" s="9" t="s">
        <v>563</v>
      </c>
      <c r="K67" s="10">
        <v>0.0</v>
      </c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f>'ABRIL 4'!H3</f>
        <v>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92">
        <f t="shared" ref="H3:H4" si="2">D3-E3-F3-G3</f>
        <v>0</v>
      </c>
      <c r="I3" s="11"/>
      <c r="J3" s="9" t="s">
        <v>120</v>
      </c>
      <c r="K3" s="10">
        <v>2.0</v>
      </c>
    </row>
    <row r="4">
      <c r="A4" s="6" t="s">
        <v>11</v>
      </c>
      <c r="B4" s="87">
        <f>'ABRIL 4'!H4</f>
        <v>2</v>
      </c>
      <c r="C4" s="89">
        <v>0.0</v>
      </c>
      <c r="D4" s="8">
        <f t="shared" si="1"/>
        <v>2</v>
      </c>
      <c r="E4" s="8">
        <f>IFERROR(VLOOKUP("HUMITAS",J:K,2,FALSE),"0")+IFERROR(VLOOKUP("HUMITA DOÑA FRESIA C/AJI DE GALLINA",J:K,2,FALSE),"0")</f>
        <v>10</v>
      </c>
      <c r="F4" s="90"/>
      <c r="G4" s="91"/>
      <c r="H4" s="92">
        <f t="shared" si="2"/>
        <v>-8</v>
      </c>
      <c r="I4" s="11"/>
      <c r="J4" s="9" t="s">
        <v>10</v>
      </c>
      <c r="K4" s="10">
        <v>7.0</v>
      </c>
    </row>
    <row r="5">
      <c r="A5" s="6" t="s">
        <v>13</v>
      </c>
      <c r="B5" s="87">
        <v>7.0</v>
      </c>
      <c r="C5" s="89">
        <v>1.0</v>
      </c>
      <c r="D5" s="8">
        <f t="shared" si="1"/>
        <v>8</v>
      </c>
      <c r="E5" s="50" t="str">
        <f>IFERROR(VLOOKUP("PAP RELLENA",J:K,2,FALSE),"0")</f>
        <v>0</v>
      </c>
      <c r="F5" s="90"/>
      <c r="G5" s="91"/>
      <c r="H5" s="117">
        <v>5.0</v>
      </c>
      <c r="I5" s="11"/>
      <c r="J5" s="9" t="s">
        <v>12</v>
      </c>
      <c r="K5" s="10">
        <v>10.0</v>
      </c>
    </row>
    <row r="6">
      <c r="A6" s="6" t="s">
        <v>16</v>
      </c>
      <c r="B6" s="87">
        <v>2.0</v>
      </c>
      <c r="C6" s="89">
        <v>10.0</v>
      </c>
      <c r="D6" s="8">
        <f t="shared" si="1"/>
        <v>12</v>
      </c>
      <c r="E6" s="8">
        <f>IFERROR(VLOOKUP("SANGRECITA C/YUCA",J:K,2,FALSE),"0")</f>
        <v>20</v>
      </c>
      <c r="F6" s="90"/>
      <c r="G6" s="91"/>
      <c r="H6" s="92">
        <f t="shared" ref="H6:H14" si="3">D6-E6-F6-G6</f>
        <v>-8</v>
      </c>
      <c r="I6" s="122"/>
      <c r="J6" s="9" t="s">
        <v>85</v>
      </c>
      <c r="K6" s="10">
        <v>6.0</v>
      </c>
    </row>
    <row r="7">
      <c r="A7" s="6" t="s">
        <v>10</v>
      </c>
      <c r="B7" s="87">
        <f>'ABRIL 4'!H7</f>
        <v>4.5</v>
      </c>
      <c r="C7" s="89">
        <v>9.0</v>
      </c>
      <c r="D7" s="8">
        <f t="shared" si="1"/>
        <v>13.5</v>
      </c>
      <c r="E7" s="8">
        <f>IFERROR(VLOOKUP("HUMITA DOÑA FRESIA C/AJI DE GALLINA", J:K,2, FALSE)/2, 0) + IFERROR(VLOOKUP("AJI DE GALLINA",J:K,2, FALSE), 0)</f>
        <v>12</v>
      </c>
      <c r="F7" s="90"/>
      <c r="G7" s="91"/>
      <c r="H7" s="92">
        <f t="shared" si="3"/>
        <v>1.5</v>
      </c>
      <c r="I7" s="122"/>
      <c r="J7" s="9" t="s">
        <v>463</v>
      </c>
      <c r="K7" s="10">
        <v>2.0</v>
      </c>
    </row>
    <row r="8">
      <c r="A8" s="6" t="s">
        <v>19</v>
      </c>
      <c r="B8" s="87">
        <f>'ABRIL 4'!H8</f>
        <v>2</v>
      </c>
      <c r="C8" s="89"/>
      <c r="D8" s="8">
        <f t="shared" si="1"/>
        <v>2</v>
      </c>
      <c r="E8" s="8">
        <f>IFERROR(VLOOKUP("MOLLEJITAS GUISADAS",J:K,2,FALSE),"0")+IFERROR(VLOOKUP("PIQUEO DOÑA FRESIA",J:K,2,FALSE),0)</f>
        <v>3</v>
      </c>
      <c r="F8" s="90"/>
      <c r="G8" s="90"/>
      <c r="H8" s="92">
        <f t="shared" si="3"/>
        <v>-1</v>
      </c>
      <c r="I8" s="122"/>
      <c r="J8" s="9" t="s">
        <v>14</v>
      </c>
      <c r="K8" s="10">
        <v>2.0</v>
      </c>
    </row>
    <row r="9">
      <c r="A9" s="6" t="s">
        <v>21</v>
      </c>
      <c r="B9" s="87">
        <f>'ABRIL 4'!H9</f>
        <v>3</v>
      </c>
      <c r="C9" s="89">
        <v>8.0</v>
      </c>
      <c r="D9" s="8">
        <f t="shared" si="1"/>
        <v>11</v>
      </c>
      <c r="E9" s="8">
        <f>IFERROR(VLOOKUP("1/2 PATITA EN FIAMBRE",J:K,2, FALSE)/2, 0) + IFERROR(VLOOKUP("PATITA EN FIAMBRE",J:K, 2, FALSE), 0)</f>
        <v>6</v>
      </c>
      <c r="F9" s="90"/>
      <c r="G9" s="90"/>
      <c r="H9" s="92">
        <f t="shared" si="3"/>
        <v>5</v>
      </c>
      <c r="I9" s="12"/>
      <c r="J9" s="9" t="s">
        <v>17</v>
      </c>
      <c r="K9" s="10">
        <v>5.0</v>
      </c>
    </row>
    <row r="10">
      <c r="A10" s="6" t="s">
        <v>23</v>
      </c>
      <c r="B10" s="87">
        <f>'ABRIL 4'!H10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2</v>
      </c>
      <c r="F10" s="90"/>
      <c r="G10" s="90"/>
      <c r="H10" s="92">
        <f t="shared" si="3"/>
        <v>2.5</v>
      </c>
      <c r="I10" s="7"/>
      <c r="J10" s="123"/>
      <c r="K10" s="123"/>
    </row>
    <row r="11">
      <c r="A11" s="6" t="s">
        <v>25</v>
      </c>
      <c r="B11" s="87">
        <f>'ABRIL 4'!H11</f>
        <v>7</v>
      </c>
      <c r="C11" s="89">
        <v>0.0</v>
      </c>
      <c r="D11" s="8">
        <f t="shared" si="1"/>
        <v>7</v>
      </c>
      <c r="E11" s="18">
        <f>IFERROR(VLOOKUP("CARNE DE CERDO ADOBADA",J:K,2,FALSE),0)</f>
        <v>1</v>
      </c>
      <c r="F11" s="90"/>
      <c r="G11" s="90"/>
      <c r="H11" s="92">
        <f t="shared" si="3"/>
        <v>6</v>
      </c>
      <c r="I11" s="7"/>
      <c r="J11" s="9" t="s">
        <v>20</v>
      </c>
      <c r="K11" s="10">
        <v>14.0</v>
      </c>
    </row>
    <row r="12">
      <c r="A12" s="6" t="s">
        <v>27</v>
      </c>
      <c r="B12" s="87">
        <f>'ABRIL 4'!H12</f>
        <v>2</v>
      </c>
      <c r="C12" s="89"/>
      <c r="D12" s="8">
        <f t="shared" si="1"/>
        <v>2</v>
      </c>
      <c r="E12" s="8">
        <f>IFERROR(VLOOKUP("SANCOCHADO 450g.",J:K,2,FALSE),0)</f>
        <v>0</v>
      </c>
      <c r="F12" s="90"/>
      <c r="G12" s="90"/>
      <c r="H12" s="92">
        <f t="shared" si="3"/>
        <v>2</v>
      </c>
      <c r="I12" s="7"/>
      <c r="J12" s="9" t="s">
        <v>121</v>
      </c>
      <c r="K12" s="10">
        <v>1.0</v>
      </c>
    </row>
    <row r="13">
      <c r="A13" s="6" t="s">
        <v>29</v>
      </c>
      <c r="B13" s="87">
        <f>'ABRIL 4'!H13</f>
        <v>0</v>
      </c>
      <c r="C13" s="93"/>
      <c r="D13" s="19">
        <f t="shared" si="1"/>
        <v>0</v>
      </c>
      <c r="E13" s="8">
        <f t="shared" ref="E13:E14" si="4">IFERROR(VLOOKUP(A13,J:K,2,FALSE),0)</f>
        <v>0</v>
      </c>
      <c r="F13" s="94"/>
      <c r="G13" s="90"/>
      <c r="H13" s="92">
        <f t="shared" si="3"/>
        <v>0</v>
      </c>
      <c r="I13" s="7"/>
      <c r="J13" s="9" t="s">
        <v>22</v>
      </c>
      <c r="K13" s="10">
        <v>2.0</v>
      </c>
    </row>
    <row r="14">
      <c r="A14" s="6" t="s">
        <v>31</v>
      </c>
      <c r="B14" s="87">
        <f>'ABRIL 4'!H14</f>
        <v>0</v>
      </c>
      <c r="C14" s="88"/>
      <c r="D14" s="19">
        <f t="shared" si="1"/>
        <v>0</v>
      </c>
      <c r="E14" s="8">
        <f t="shared" si="4"/>
        <v>0</v>
      </c>
      <c r="F14" s="94"/>
      <c r="G14" s="90"/>
      <c r="H14" s="92">
        <f t="shared" si="3"/>
        <v>0</v>
      </c>
      <c r="I14" s="7"/>
      <c r="J14" s="9" t="s">
        <v>24</v>
      </c>
      <c r="K14" s="10">
        <v>9.0</v>
      </c>
    </row>
    <row r="15">
      <c r="A15" s="21" t="s">
        <v>33</v>
      </c>
      <c r="B15" s="87" t="str">
        <f>'ABRIL 4'!H15</f>
        <v/>
      </c>
      <c r="C15" s="95"/>
      <c r="D15" s="95"/>
      <c r="E15" s="95"/>
      <c r="F15" s="95"/>
      <c r="G15" s="96"/>
      <c r="H15" s="7"/>
      <c r="I15" s="23"/>
      <c r="J15" s="9" t="s">
        <v>26</v>
      </c>
      <c r="K15" s="10">
        <v>12.0</v>
      </c>
    </row>
    <row r="16">
      <c r="A16" s="6" t="s">
        <v>35</v>
      </c>
      <c r="B16" s="87">
        <f>'ABRIL 4'!H16</f>
        <v>17</v>
      </c>
      <c r="C16" s="89"/>
      <c r="D16" s="25">
        <f t="shared" ref="D16:D24" si="5">B16+C16</f>
        <v>17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17</v>
      </c>
      <c r="F16" s="94"/>
      <c r="G16" s="90"/>
      <c r="H16" s="8">
        <f t="shared" ref="H16:H18" si="6">D16-E16-F16-G16</f>
        <v>0</v>
      </c>
      <c r="I16" s="52"/>
      <c r="J16" s="9" t="s">
        <v>86</v>
      </c>
      <c r="K16" s="10">
        <v>1.0</v>
      </c>
    </row>
    <row r="17">
      <c r="A17" s="6" t="s">
        <v>37</v>
      </c>
      <c r="B17" s="87">
        <f>'ABRIL 4'!H17</f>
        <v>2</v>
      </c>
      <c r="C17" s="93">
        <v>8.0</v>
      </c>
      <c r="D17" s="19">
        <f t="shared" si="5"/>
        <v>10</v>
      </c>
      <c r="E17" s="25">
        <f>IFERROR(VLOOKUP("AJIACO DE CUY(1/2 CUY) C/ARROZ",J:K,2,FALSE),"0")</f>
        <v>10</v>
      </c>
      <c r="F17" s="94"/>
      <c r="G17" s="90"/>
      <c r="H17" s="8">
        <f t="shared" si="6"/>
        <v>0</v>
      </c>
      <c r="I17" s="52"/>
      <c r="J17" s="9" t="s">
        <v>28</v>
      </c>
      <c r="K17" s="10">
        <v>1.0</v>
      </c>
    </row>
    <row r="18">
      <c r="A18" s="6" t="s">
        <v>39</v>
      </c>
      <c r="B18" s="87">
        <f>'ABRIL 4'!H18</f>
        <v>5</v>
      </c>
      <c r="C18" s="93">
        <v>2.0</v>
      </c>
      <c r="D18" s="19">
        <f t="shared" si="5"/>
        <v>7</v>
      </c>
      <c r="E18" s="97">
        <f>IFERROR(VLOOKUP("ALBONDIGA CON ARROZ",J:K,2,FALSE),"0")</f>
        <v>6</v>
      </c>
      <c r="F18" s="94"/>
      <c r="G18" s="91"/>
      <c r="H18" s="8">
        <f t="shared" si="6"/>
        <v>1</v>
      </c>
      <c r="I18" s="7"/>
      <c r="J18" s="9" t="s">
        <v>277</v>
      </c>
      <c r="K18" s="10">
        <v>1.0</v>
      </c>
    </row>
    <row r="19">
      <c r="A19" s="6" t="s">
        <v>41</v>
      </c>
      <c r="B19" s="87">
        <f>'ABRIL 4'!H19</f>
        <v>4</v>
      </c>
      <c r="C19" s="93">
        <v>15.0</v>
      </c>
      <c r="D19" s="19">
        <f t="shared" si="5"/>
        <v>19</v>
      </c>
      <c r="E19" s="25">
        <f>IFERROR(VLOOKUP("ARROZ C/PATO DESHUESADO", J:K, 2, FALSE)*2, 0)+IFERROR(VLOOKUP("ARROZ C/PATO",J:K,2,FALSE),"0")</f>
        <v>5</v>
      </c>
      <c r="F19" s="94"/>
      <c r="G19" s="91"/>
      <c r="H19" s="117">
        <v>4.0</v>
      </c>
      <c r="I19" s="11" t="s">
        <v>570</v>
      </c>
      <c r="J19" s="9" t="s">
        <v>108</v>
      </c>
      <c r="K19" s="10">
        <v>2.0</v>
      </c>
    </row>
    <row r="20">
      <c r="A20" s="6" t="s">
        <v>43</v>
      </c>
      <c r="B20" s="87">
        <f>'ABRIL 4'!H20</f>
        <v>88.5</v>
      </c>
      <c r="C20" s="93">
        <v>40.0</v>
      </c>
      <c r="D20" s="19">
        <f t="shared" si="5"/>
        <v>128.5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37</v>
      </c>
      <c r="F20" s="94"/>
      <c r="G20" s="99"/>
      <c r="H20" s="8">
        <f>D20-E20-F20-G20</f>
        <v>91.5</v>
      </c>
      <c r="I20" s="87" t="s">
        <v>571</v>
      </c>
      <c r="J20" s="9" t="s">
        <v>138</v>
      </c>
      <c r="K20" s="10">
        <v>1.0</v>
      </c>
    </row>
    <row r="21">
      <c r="A21" s="6"/>
      <c r="B21" s="87" t="str">
        <f>'ABRIL 4'!H21</f>
        <v/>
      </c>
      <c r="C21" s="93"/>
      <c r="D21" s="19">
        <f t="shared" si="5"/>
        <v>0</v>
      </c>
      <c r="E21" s="94"/>
      <c r="F21" s="94"/>
      <c r="G21" s="90"/>
      <c r="H21" s="7"/>
      <c r="I21" s="7"/>
      <c r="J21" s="9" t="s">
        <v>562</v>
      </c>
      <c r="K21" s="10">
        <v>11.0</v>
      </c>
    </row>
    <row r="22">
      <c r="A22" s="6" t="s">
        <v>46</v>
      </c>
      <c r="B22" s="87">
        <f>'ABRIL 4'!H22</f>
        <v>10</v>
      </c>
      <c r="C22" s="93">
        <v>35.0</v>
      </c>
      <c r="D22" s="19">
        <f t="shared" si="5"/>
        <v>45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22</v>
      </c>
      <c r="F22" s="94"/>
      <c r="G22" s="91"/>
      <c r="H22" s="8">
        <f>D22-E22-F22-G22</f>
        <v>23</v>
      </c>
      <c r="I22" s="11" t="s">
        <v>572</v>
      </c>
      <c r="J22" s="9" t="s">
        <v>32</v>
      </c>
      <c r="K22" s="10">
        <v>6.0</v>
      </c>
    </row>
    <row r="23">
      <c r="A23" s="6" t="s">
        <v>49</v>
      </c>
      <c r="B23" s="87">
        <f>'ABRIL 4'!H23</f>
        <v>1</v>
      </c>
      <c r="C23" s="93">
        <v>4.0</v>
      </c>
      <c r="D23" s="19">
        <f t="shared" si="5"/>
        <v>5</v>
      </c>
      <c r="E23" s="25">
        <f>IFERROR(VLOOKUP("PEPIAN DE PAVO",J:K,2,FALSE),"0")+IFERROR(VLOOKUP("PRESA DE PAVA",J:K,2,FALSE),0)+IFERROR(VLOOKUP("SANDWICH DE PAVO",J:K,2,FALSE),0)</f>
        <v>4</v>
      </c>
      <c r="F23" s="94"/>
      <c r="G23" s="90"/>
      <c r="H23" s="50">
        <v>1.0</v>
      </c>
      <c r="I23" s="11"/>
      <c r="J23" s="9" t="s">
        <v>142</v>
      </c>
      <c r="K23" s="10">
        <v>2.0</v>
      </c>
    </row>
    <row r="24">
      <c r="A24" s="6" t="s">
        <v>51</v>
      </c>
      <c r="B24" s="87">
        <f>'ABRIL 4'!H24</f>
        <v>6</v>
      </c>
      <c r="C24" s="93">
        <v>5.0</v>
      </c>
      <c r="D24" s="19">
        <f t="shared" si="5"/>
        <v>11</v>
      </c>
      <c r="E24" s="25">
        <f>IFERROR(VLOOKUP("CORVINA GUISADA C/E CHOCLO",J:K,2,FALSE),"0")</f>
        <v>2</v>
      </c>
      <c r="F24" s="94"/>
      <c r="G24" s="90"/>
      <c r="H24" s="8">
        <f>D24-E24-F24-G24</f>
        <v>9</v>
      </c>
      <c r="I24" s="7"/>
      <c r="J24" s="9" t="s">
        <v>118</v>
      </c>
      <c r="K24" s="10">
        <v>1.0</v>
      </c>
    </row>
    <row r="25">
      <c r="A25" s="21" t="s">
        <v>53</v>
      </c>
      <c r="B25" s="87" t="str">
        <f>'ABRIL 4'!H25</f>
        <v/>
      </c>
      <c r="C25" s="95"/>
      <c r="D25" s="95"/>
      <c r="E25" s="95"/>
      <c r="F25" s="95"/>
      <c r="G25" s="96"/>
      <c r="H25" s="7"/>
      <c r="I25" s="23"/>
      <c r="J25" s="9" t="s">
        <v>89</v>
      </c>
      <c r="K25" s="10">
        <v>1.0</v>
      </c>
    </row>
    <row r="26">
      <c r="A26" s="6" t="s">
        <v>55</v>
      </c>
      <c r="B26" s="87">
        <v>6.0</v>
      </c>
      <c r="C26" s="93">
        <v>10.0</v>
      </c>
      <c r="D26" s="19">
        <f t="shared" ref="D26:D30" si="7">B26+C26</f>
        <v>16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18</v>
      </c>
      <c r="F26" s="90"/>
      <c r="G26" s="90"/>
      <c r="H26" s="8">
        <f t="shared" ref="H26:H29" si="8">D26-E26-F26-G26</f>
        <v>-2</v>
      </c>
      <c r="I26" s="11" t="s">
        <v>573</v>
      </c>
      <c r="J26" s="9" t="s">
        <v>144</v>
      </c>
      <c r="K26" s="10">
        <v>1.0</v>
      </c>
    </row>
    <row r="27">
      <c r="A27" s="6" t="s">
        <v>57</v>
      </c>
      <c r="B27" s="87">
        <v>5.0</v>
      </c>
      <c r="C27" s="93">
        <v>10.0</v>
      </c>
      <c r="D27" s="19">
        <f t="shared" si="7"/>
        <v>15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14</v>
      </c>
      <c r="F27" s="90"/>
      <c r="G27" s="91"/>
      <c r="H27" s="8">
        <f t="shared" si="8"/>
        <v>1</v>
      </c>
      <c r="I27" s="24">
        <v>1.0</v>
      </c>
      <c r="J27" s="9" t="s">
        <v>180</v>
      </c>
      <c r="K27" s="10">
        <v>1.0</v>
      </c>
    </row>
    <row r="28">
      <c r="A28" s="6" t="s">
        <v>58</v>
      </c>
      <c r="B28" s="87">
        <f>'ABRIL 4'!H28</f>
        <v>3.5</v>
      </c>
      <c r="C28" s="93">
        <v>10.0</v>
      </c>
      <c r="D28" s="19">
        <f t="shared" si="7"/>
        <v>13.5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12</v>
      </c>
      <c r="F28" s="90"/>
      <c r="G28" s="91"/>
      <c r="H28" s="8">
        <f t="shared" si="8"/>
        <v>1.5</v>
      </c>
      <c r="I28" s="24"/>
      <c r="J28" s="9" t="s">
        <v>238</v>
      </c>
      <c r="K28" s="10">
        <v>1.0</v>
      </c>
    </row>
    <row r="29">
      <c r="A29" s="6" t="s">
        <v>60</v>
      </c>
      <c r="B29" s="87">
        <f>'ABRIL 4'!H29</f>
        <v>10</v>
      </c>
      <c r="C29" s="93">
        <v>10.0</v>
      </c>
      <c r="D29" s="19">
        <f t="shared" si="7"/>
        <v>20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8"/>
        <v>15</v>
      </c>
      <c r="I29" s="7"/>
      <c r="J29" s="9" t="s">
        <v>34</v>
      </c>
      <c r="K29" s="10">
        <v>2.0</v>
      </c>
    </row>
    <row r="30">
      <c r="A30" s="6" t="s">
        <v>62</v>
      </c>
      <c r="B30" s="87" t="str">
        <f>'ABRIL 4'!H30</f>
        <v/>
      </c>
      <c r="C30" s="93">
        <v>1.0</v>
      </c>
      <c r="D30" s="19">
        <f t="shared" si="7"/>
        <v>1</v>
      </c>
      <c r="E30" s="25">
        <f>IFERROR(VLOOKUP("CHICHARRON DE POLLO C/ PAPAS FRITAS",J:K,2,FALSE),0)+IFERROR(VLOOKUP("1/2 PORC. CHICHARRON DE POLLO",J:K,2,FALSE),0)</f>
        <v>1</v>
      </c>
      <c r="F30" s="90"/>
      <c r="G30" s="90"/>
      <c r="H30" s="8"/>
      <c r="I30" s="7"/>
      <c r="J30" s="9" t="s">
        <v>91</v>
      </c>
      <c r="K30" s="10">
        <v>2.0</v>
      </c>
    </row>
    <row r="31">
      <c r="A31" s="29" t="s">
        <v>64</v>
      </c>
      <c r="B31" s="87">
        <f>'ABRIL 4'!H31</f>
        <v>0</v>
      </c>
      <c r="C31" s="95"/>
      <c r="D31" s="95"/>
      <c r="E31" s="95"/>
      <c r="F31" s="96"/>
      <c r="G31" s="96"/>
      <c r="H31" s="8">
        <f>D31-E31-F31-G31</f>
        <v>0</v>
      </c>
      <c r="I31" s="23"/>
      <c r="J31" s="9" t="s">
        <v>92</v>
      </c>
      <c r="K31" s="10">
        <v>2.0</v>
      </c>
    </row>
    <row r="32">
      <c r="A32" s="6" t="s">
        <v>66</v>
      </c>
      <c r="B32" s="87">
        <f>'ABRIL 4'!H32</f>
        <v>43</v>
      </c>
      <c r="C32" s="93">
        <v>20.0</v>
      </c>
      <c r="D32" s="19">
        <f t="shared" ref="D32:D42" si="9">B32+C32</f>
        <v>63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28</v>
      </c>
      <c r="F32" s="90"/>
      <c r="G32" s="90"/>
      <c r="H32" s="50">
        <v>43.0</v>
      </c>
      <c r="I32" s="7"/>
      <c r="J32" s="9" t="s">
        <v>146</v>
      </c>
      <c r="K32" s="10">
        <v>1.0</v>
      </c>
    </row>
    <row r="33">
      <c r="A33" s="6" t="s">
        <v>68</v>
      </c>
      <c r="B33" s="87">
        <f>'ABRIL 4'!H33</f>
        <v>3</v>
      </c>
      <c r="C33" s="93"/>
      <c r="D33" s="19">
        <f t="shared" si="9"/>
        <v>3</v>
      </c>
      <c r="E33" s="25">
        <f>IFERROR(VLOOKUP("CORVINA SUDADA",J:K,2,FALSE),0)+IFERROR(VLOOKUP("CHUPE DE CORVINA",J:K,2,FALSE),0)</f>
        <v>2</v>
      </c>
      <c r="F33" s="90"/>
      <c r="G33" s="90"/>
      <c r="H33" s="8">
        <f t="shared" ref="H33:H42" si="10">D33-E33-F33-G33</f>
        <v>1</v>
      </c>
      <c r="I33" s="7"/>
      <c r="J33" s="9" t="s">
        <v>36</v>
      </c>
      <c r="K33" s="10">
        <v>1.0</v>
      </c>
    </row>
    <row r="34">
      <c r="A34" s="46" t="s">
        <v>483</v>
      </c>
      <c r="B34" s="87">
        <f>'ABRIL 4'!H34</f>
        <v>0</v>
      </c>
      <c r="C34" s="93"/>
      <c r="D34" s="19">
        <f t="shared" si="9"/>
        <v>0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10"/>
        <v>0</v>
      </c>
      <c r="I34" s="7"/>
      <c r="J34" s="9" t="s">
        <v>176</v>
      </c>
      <c r="K34" s="10">
        <v>2.0</v>
      </c>
    </row>
    <row r="35">
      <c r="A35" s="46" t="s">
        <v>484</v>
      </c>
      <c r="B35" s="87">
        <f>'ABRIL 4'!H35</f>
        <v>9</v>
      </c>
      <c r="C35" s="93"/>
      <c r="D35" s="19">
        <f t="shared" si="9"/>
        <v>9</v>
      </c>
      <c r="E35" s="25">
        <f>IFERROR(VLOOKUP("PULPO ANTICUCHERO 250G",J:K,2,FALSE),0)</f>
        <v>1</v>
      </c>
      <c r="F35" s="90"/>
      <c r="G35" s="90"/>
      <c r="H35" s="8">
        <f t="shared" si="10"/>
        <v>8</v>
      </c>
      <c r="I35" s="7"/>
      <c r="J35" s="9" t="s">
        <v>107</v>
      </c>
      <c r="K35" s="10">
        <v>1.0</v>
      </c>
    </row>
    <row r="36">
      <c r="A36" s="46" t="s">
        <v>485</v>
      </c>
      <c r="B36" s="87">
        <v>1.0</v>
      </c>
      <c r="C36" s="93"/>
      <c r="D36" s="19">
        <f t="shared" si="9"/>
        <v>1</v>
      </c>
      <c r="E36" s="25">
        <f>IFERROR(VLOOKUP("CAUSA DE PULPO AL OLIVO",J:K,2,FALSE),0)+IFERROR(VLOOKUP("TRES CAUSAS UNA PARRILLA",J:K,2,FALSE)/2,0)</f>
        <v>1</v>
      </c>
      <c r="F36" s="90"/>
      <c r="G36" s="100"/>
      <c r="H36" s="8">
        <f t="shared" si="10"/>
        <v>0</v>
      </c>
      <c r="I36" s="122"/>
      <c r="J36" s="9" t="s">
        <v>113</v>
      </c>
      <c r="K36" s="10">
        <v>3.0</v>
      </c>
    </row>
    <row r="37">
      <c r="A37" s="6" t="s">
        <v>72</v>
      </c>
      <c r="B37" s="87">
        <f>'ABRIL 4'!H37</f>
        <v>5</v>
      </c>
      <c r="C37" s="93"/>
      <c r="D37" s="19">
        <f t="shared" si="9"/>
        <v>5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10"/>
        <v>5</v>
      </c>
      <c r="I37" s="7"/>
      <c r="J37" s="9" t="s">
        <v>126</v>
      </c>
      <c r="K37" s="10">
        <v>3.0</v>
      </c>
    </row>
    <row r="38">
      <c r="A38" s="46" t="s">
        <v>486</v>
      </c>
      <c r="B38" s="87">
        <f>'ABRIL 4'!H38</f>
        <v>11.5</v>
      </c>
      <c r="C38" s="93"/>
      <c r="D38" s="19">
        <f t="shared" si="9"/>
        <v>11.5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8" s="101"/>
      <c r="G38" s="90"/>
      <c r="H38" s="8">
        <f t="shared" si="10"/>
        <v>7.5</v>
      </c>
      <c r="I38" s="7"/>
      <c r="J38" s="9" t="s">
        <v>127</v>
      </c>
      <c r="K38" s="10">
        <v>2.0</v>
      </c>
    </row>
    <row r="39">
      <c r="A39" s="46" t="s">
        <v>487</v>
      </c>
      <c r="B39" s="87">
        <f>'ABRIL 4'!H39</f>
        <v>2</v>
      </c>
      <c r="C39" s="93"/>
      <c r="D39" s="19">
        <f t="shared" si="9"/>
        <v>2</v>
      </c>
      <c r="E39" s="25">
        <f>IFERROR(VLOOKUP("CEVICHE MIXTO DE MARISCOS",J:K,2,FALSE),0)</f>
        <v>0</v>
      </c>
      <c r="F39" s="94"/>
      <c r="G39" s="94"/>
      <c r="H39" s="8">
        <f t="shared" si="10"/>
        <v>2</v>
      </c>
      <c r="I39" s="7"/>
      <c r="J39" s="9" t="s">
        <v>217</v>
      </c>
      <c r="K39" s="10">
        <v>3.0</v>
      </c>
    </row>
    <row r="40">
      <c r="A40" s="6" t="s">
        <v>76</v>
      </c>
      <c r="B40" s="87">
        <f>'ABRIL 4'!H40</f>
        <v>6</v>
      </c>
      <c r="C40" s="93"/>
      <c r="D40" s="19">
        <f t="shared" si="9"/>
        <v>6</v>
      </c>
      <c r="E40" s="111">
        <v>2.0</v>
      </c>
      <c r="F40" s="94"/>
      <c r="G40" s="94"/>
      <c r="H40" s="8">
        <f t="shared" si="10"/>
        <v>4</v>
      </c>
      <c r="I40" s="7"/>
      <c r="J40" s="9" t="s">
        <v>219</v>
      </c>
      <c r="K40" s="10">
        <v>1.0</v>
      </c>
    </row>
    <row r="41">
      <c r="A41" s="46" t="s">
        <v>488</v>
      </c>
      <c r="B41" s="87">
        <f>'ABRIL 4'!H41</f>
        <v>3</v>
      </c>
      <c r="C41" s="93">
        <v>10.0</v>
      </c>
      <c r="D41" s="19">
        <f t="shared" si="9"/>
        <v>13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2.5</v>
      </c>
      <c r="F41" s="94"/>
      <c r="G41" s="94"/>
      <c r="H41" s="8">
        <f t="shared" si="10"/>
        <v>10.5</v>
      </c>
      <c r="I41" s="7"/>
      <c r="J41" s="9" t="s">
        <v>191</v>
      </c>
      <c r="K41" s="10">
        <v>2.0</v>
      </c>
    </row>
    <row r="42">
      <c r="A42" s="51" t="s">
        <v>489</v>
      </c>
      <c r="B42" s="87">
        <f>'ABRIL 4'!H42</f>
        <v>1</v>
      </c>
      <c r="C42" s="93">
        <v>10.0</v>
      </c>
      <c r="D42" s="19">
        <f t="shared" si="9"/>
        <v>11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10"/>
        <v>11</v>
      </c>
      <c r="I42" s="7"/>
      <c r="J42" s="9" t="s">
        <v>177</v>
      </c>
      <c r="K42" s="10">
        <v>1.0</v>
      </c>
    </row>
    <row r="43">
      <c r="A43" s="29"/>
      <c r="B43" s="87" t="str">
        <f>ABRIL3!H43</f>
        <v/>
      </c>
      <c r="C43" s="29"/>
      <c r="D43" s="29"/>
      <c r="E43" s="95"/>
      <c r="F43" s="96"/>
      <c r="G43" s="96"/>
      <c r="H43" s="8"/>
      <c r="I43" s="23"/>
      <c r="J43" s="9" t="s">
        <v>38</v>
      </c>
      <c r="K43" s="10">
        <v>3.0</v>
      </c>
    </row>
    <row r="44">
      <c r="C44" s="103"/>
      <c r="D44" s="103"/>
      <c r="E44" s="103"/>
      <c r="F44" s="103"/>
      <c r="G44" s="103"/>
      <c r="J44" s="9" t="s">
        <v>40</v>
      </c>
      <c r="K44" s="10">
        <v>9.0</v>
      </c>
    </row>
    <row r="45">
      <c r="C45" s="103"/>
      <c r="D45" s="103"/>
      <c r="E45" s="103"/>
      <c r="F45" s="103"/>
      <c r="G45" s="103"/>
      <c r="J45" s="9" t="s">
        <v>179</v>
      </c>
      <c r="K45" s="10">
        <v>10.0</v>
      </c>
    </row>
    <row r="46">
      <c r="C46" s="103"/>
      <c r="D46" s="103"/>
      <c r="E46" s="103"/>
      <c r="F46" s="103"/>
      <c r="G46" s="103"/>
      <c r="J46" s="9" t="s">
        <v>80</v>
      </c>
      <c r="K46" s="10">
        <v>1.0</v>
      </c>
    </row>
    <row r="47">
      <c r="C47" s="103"/>
      <c r="D47" s="103"/>
      <c r="E47" s="103"/>
      <c r="F47" s="103"/>
      <c r="G47" s="103"/>
      <c r="J47" s="9" t="s">
        <v>44</v>
      </c>
      <c r="K47" s="10">
        <v>8.0</v>
      </c>
    </row>
    <row r="48">
      <c r="C48" s="103"/>
      <c r="D48" s="103"/>
      <c r="E48" s="103"/>
      <c r="F48" s="103"/>
      <c r="G48" s="103"/>
      <c r="J48" s="9" t="s">
        <v>45</v>
      </c>
      <c r="K48" s="10">
        <v>1.0</v>
      </c>
    </row>
    <row r="49">
      <c r="C49" s="103"/>
      <c r="D49" s="103"/>
      <c r="E49" s="103"/>
      <c r="F49" s="103"/>
      <c r="G49" s="103"/>
      <c r="J49" s="9" t="s">
        <v>100</v>
      </c>
      <c r="K49" s="10">
        <v>2.0</v>
      </c>
    </row>
    <row r="50">
      <c r="C50" s="103"/>
      <c r="D50" s="103"/>
      <c r="E50" s="103"/>
      <c r="F50" s="103"/>
      <c r="G50" s="103"/>
      <c r="J50" s="9" t="s">
        <v>101</v>
      </c>
      <c r="K50" s="10">
        <v>1.0</v>
      </c>
    </row>
    <row r="51">
      <c r="C51" s="103"/>
      <c r="D51" s="103"/>
      <c r="E51" s="103"/>
      <c r="F51" s="103"/>
      <c r="G51" s="103"/>
      <c r="J51" s="9" t="s">
        <v>139</v>
      </c>
      <c r="K51" s="10">
        <v>1.0</v>
      </c>
    </row>
    <row r="52">
      <c r="C52" s="103"/>
      <c r="D52" s="103"/>
      <c r="E52" s="103"/>
      <c r="F52" s="103"/>
      <c r="G52" s="103"/>
      <c r="J52" s="9" t="s">
        <v>48</v>
      </c>
      <c r="K52" s="10">
        <v>2.0</v>
      </c>
    </row>
    <row r="53">
      <c r="C53" s="103"/>
      <c r="D53" s="103"/>
      <c r="E53" s="103"/>
      <c r="F53" s="103"/>
      <c r="G53" s="103"/>
      <c r="J53" s="9" t="s">
        <v>54</v>
      </c>
      <c r="K53" s="10">
        <v>12.0</v>
      </c>
    </row>
    <row r="54">
      <c r="C54" s="103"/>
      <c r="D54" s="103"/>
      <c r="E54" s="103"/>
      <c r="F54" s="103"/>
      <c r="G54" s="103"/>
      <c r="J54" s="9" t="s">
        <v>81</v>
      </c>
      <c r="K54" s="10">
        <v>4.0</v>
      </c>
    </row>
    <row r="55">
      <c r="C55" s="103"/>
      <c r="D55" s="103"/>
      <c r="E55" s="103"/>
      <c r="F55" s="103"/>
      <c r="G55" s="103"/>
      <c r="J55" s="9" t="s">
        <v>56</v>
      </c>
      <c r="K55" s="10">
        <v>1.0</v>
      </c>
    </row>
    <row r="56">
      <c r="C56" s="103"/>
      <c r="D56" s="103"/>
      <c r="E56" s="103"/>
      <c r="F56" s="103"/>
      <c r="G56" s="103"/>
      <c r="J56" s="9" t="s">
        <v>112</v>
      </c>
      <c r="K56" s="10">
        <v>1.0</v>
      </c>
    </row>
    <row r="57">
      <c r="C57" s="103"/>
      <c r="D57" s="103"/>
      <c r="E57" s="103"/>
      <c r="F57" s="103"/>
      <c r="G57" s="103"/>
      <c r="J57" s="9" t="s">
        <v>69</v>
      </c>
      <c r="K57" s="10">
        <v>2.0</v>
      </c>
    </row>
    <row r="58">
      <c r="C58" s="103"/>
      <c r="D58" s="103"/>
      <c r="E58" s="103"/>
      <c r="F58" s="103"/>
      <c r="G58" s="103"/>
      <c r="J58" s="123"/>
      <c r="K58" s="123"/>
    </row>
    <row r="59">
      <c r="C59" s="103"/>
      <c r="D59" s="103"/>
      <c r="E59" s="103"/>
      <c r="F59" s="103"/>
      <c r="G59" s="103"/>
      <c r="J59" s="123"/>
      <c r="K59" s="123"/>
    </row>
    <row r="60">
      <c r="C60" s="103"/>
      <c r="D60" s="103"/>
      <c r="E60" s="103"/>
      <c r="F60" s="103"/>
      <c r="G60" s="103"/>
      <c r="J60" s="123"/>
      <c r="K60" s="123"/>
    </row>
    <row r="61">
      <c r="C61" s="103"/>
      <c r="D61" s="103"/>
      <c r="E61" s="103"/>
      <c r="F61" s="103"/>
      <c r="G61" s="103"/>
      <c r="J61" s="123"/>
      <c r="K61" s="123"/>
    </row>
    <row r="62">
      <c r="C62" s="103"/>
      <c r="D62" s="103"/>
      <c r="E62" s="103"/>
      <c r="F62" s="103"/>
      <c r="G62" s="103"/>
      <c r="J62" s="123"/>
      <c r="K62" s="123"/>
    </row>
    <row r="63">
      <c r="C63" s="103"/>
      <c r="D63" s="103"/>
      <c r="E63" s="103"/>
      <c r="F63" s="103"/>
      <c r="G63" s="103"/>
      <c r="J63" s="9" t="s">
        <v>133</v>
      </c>
      <c r="K63" s="10">
        <v>11.0</v>
      </c>
    </row>
    <row r="64">
      <c r="C64" s="103"/>
      <c r="D64" s="103"/>
      <c r="E64" s="103"/>
      <c r="F64" s="103"/>
      <c r="G64" s="103"/>
      <c r="J64" s="9" t="s">
        <v>13</v>
      </c>
      <c r="K64" s="10">
        <v>3.0</v>
      </c>
    </row>
    <row r="65">
      <c r="C65" s="103"/>
      <c r="D65" s="103"/>
      <c r="E65" s="103"/>
      <c r="F65" s="103"/>
      <c r="G65" s="103"/>
      <c r="J65" s="9" t="s">
        <v>157</v>
      </c>
      <c r="K65" s="10">
        <v>1.0</v>
      </c>
    </row>
    <row r="66">
      <c r="C66" s="103"/>
      <c r="D66" s="103"/>
      <c r="E66" s="103"/>
      <c r="F66" s="103"/>
      <c r="G66" s="103"/>
      <c r="J66" s="9" t="s">
        <v>59</v>
      </c>
      <c r="K66" s="10">
        <v>5.0</v>
      </c>
    </row>
    <row r="67">
      <c r="C67" s="103"/>
      <c r="D67" s="103"/>
      <c r="E67" s="103"/>
      <c r="F67" s="103"/>
      <c r="G67" s="103"/>
      <c r="J67" s="9" t="s">
        <v>61</v>
      </c>
      <c r="K67" s="10">
        <v>4.0</v>
      </c>
    </row>
    <row r="68">
      <c r="C68" s="103"/>
      <c r="D68" s="103"/>
      <c r="E68" s="103"/>
      <c r="F68" s="103"/>
      <c r="G68" s="103"/>
      <c r="J68" s="9" t="s">
        <v>63</v>
      </c>
      <c r="K68" s="10">
        <v>5.0</v>
      </c>
    </row>
    <row r="69">
      <c r="C69" s="103"/>
      <c r="D69" s="103"/>
      <c r="E69" s="103"/>
      <c r="F69" s="103"/>
      <c r="G69" s="103"/>
      <c r="J69" s="9" t="s">
        <v>65</v>
      </c>
      <c r="K69" s="10">
        <v>4.0</v>
      </c>
    </row>
    <row r="70">
      <c r="C70" s="103"/>
      <c r="D70" s="103"/>
      <c r="E70" s="103"/>
      <c r="F70" s="103"/>
      <c r="G70" s="103"/>
      <c r="J70" s="9" t="s">
        <v>67</v>
      </c>
      <c r="K70" s="10">
        <v>8.0</v>
      </c>
    </row>
    <row r="71">
      <c r="C71" s="103"/>
      <c r="D71" s="103"/>
      <c r="E71" s="103"/>
      <c r="F71" s="103"/>
      <c r="G71" s="103"/>
      <c r="J71" s="9" t="s">
        <v>135</v>
      </c>
      <c r="K71" s="10">
        <v>4.0</v>
      </c>
    </row>
    <row r="72">
      <c r="C72" s="103"/>
      <c r="D72" s="103"/>
      <c r="E72" s="103"/>
      <c r="F72" s="103"/>
      <c r="G72" s="103"/>
      <c r="J72" s="9" t="s">
        <v>71</v>
      </c>
      <c r="K72" s="10">
        <v>1.0</v>
      </c>
    </row>
    <row r="73">
      <c r="C73" s="103"/>
      <c r="D73" s="103"/>
      <c r="E73" s="103"/>
      <c r="F73" s="103"/>
      <c r="G73" s="103"/>
      <c r="J73" s="9" t="s">
        <v>305</v>
      </c>
      <c r="K73" s="10">
        <v>1.0</v>
      </c>
    </row>
    <row r="74">
      <c r="C74" s="103"/>
      <c r="D74" s="103"/>
      <c r="E74" s="103"/>
      <c r="F74" s="103"/>
      <c r="G74" s="103"/>
      <c r="J74" s="9" t="s">
        <v>103</v>
      </c>
      <c r="K74" s="10">
        <v>1.0</v>
      </c>
    </row>
    <row r="75">
      <c r="C75" s="103"/>
      <c r="D75" s="103"/>
      <c r="E75" s="103"/>
      <c r="F75" s="103"/>
      <c r="G75" s="103"/>
      <c r="J75" s="9" t="s">
        <v>73</v>
      </c>
      <c r="K75" s="10">
        <v>20.0</v>
      </c>
    </row>
    <row r="76">
      <c r="C76" s="103"/>
      <c r="D76" s="103"/>
      <c r="E76" s="103"/>
      <c r="F76" s="103"/>
      <c r="G76" s="103"/>
      <c r="J76" s="9" t="s">
        <v>574</v>
      </c>
      <c r="K76" s="10">
        <v>1.0</v>
      </c>
    </row>
    <row r="77">
      <c r="C77" s="103"/>
      <c r="D77" s="103"/>
      <c r="E77" s="103"/>
      <c r="F77" s="103"/>
      <c r="G77" s="103"/>
      <c r="J77" s="9" t="s">
        <v>563</v>
      </c>
      <c r="K77" s="10">
        <v>10.0</v>
      </c>
    </row>
    <row r="78">
      <c r="C78" s="103"/>
      <c r="D78" s="103"/>
      <c r="E78" s="103"/>
      <c r="F78" s="103"/>
      <c r="G78" s="103"/>
      <c r="J78" s="9" t="s">
        <v>77</v>
      </c>
      <c r="K78" s="10">
        <v>2.0</v>
      </c>
    </row>
    <row r="79">
      <c r="C79" s="103"/>
      <c r="D79" s="103"/>
      <c r="E79" s="103"/>
      <c r="F79" s="103"/>
      <c r="G79" s="103"/>
      <c r="J79" s="9" t="s">
        <v>104</v>
      </c>
      <c r="K79" s="10">
        <v>2.0</v>
      </c>
    </row>
    <row r="80">
      <c r="C80" s="103"/>
      <c r="D80" s="103"/>
      <c r="E80" s="103"/>
      <c r="F80" s="103"/>
      <c r="G80" s="103"/>
      <c r="J80" s="9" t="s">
        <v>79</v>
      </c>
      <c r="K80" s="10">
        <v>3.0</v>
      </c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">
        <f>'ABRIL 5'!H3</f>
        <v>0</v>
      </c>
      <c r="C3" s="88"/>
      <c r="D3" s="8">
        <f t="shared" ref="D3:D20" si="1">C3+B3</f>
        <v>0</v>
      </c>
      <c r="E3" s="8" t="str">
        <f>IFERROR(VLOOKUP("TAMAL DE LA CASA CON ZARZA CRIOLLA",J:K,2,FALSE),"0")</f>
        <v>0</v>
      </c>
      <c r="F3" s="88"/>
      <c r="G3" s="89"/>
      <c r="H3" s="92">
        <f t="shared" ref="H3:H4" si="2">D3-E3-F3-G3</f>
        <v>0</v>
      </c>
      <c r="I3" s="11"/>
      <c r="J3" s="104"/>
      <c r="K3" s="104"/>
    </row>
    <row r="4">
      <c r="A4" s="6" t="s">
        <v>11</v>
      </c>
      <c r="B4" s="8">
        <f>'ABRIL 5'!H4</f>
        <v>-8</v>
      </c>
      <c r="C4" s="88"/>
      <c r="D4" s="8">
        <f t="shared" si="1"/>
        <v>-8</v>
      </c>
      <c r="E4" s="8" t="str">
        <f>IFERROR(VLOOKUP("HUMITAS",J:K,2,FALSE),"0")</f>
        <v>0</v>
      </c>
      <c r="F4" s="90"/>
      <c r="G4" s="91"/>
      <c r="H4" s="92">
        <f t="shared" si="2"/>
        <v>-8</v>
      </c>
      <c r="I4" s="11"/>
      <c r="J4" s="9" t="s">
        <v>14</v>
      </c>
      <c r="K4" s="10">
        <v>1.0</v>
      </c>
    </row>
    <row r="5">
      <c r="A5" s="6" t="s">
        <v>13</v>
      </c>
      <c r="B5" s="8">
        <f>'ABRIL 5'!H5</f>
        <v>5</v>
      </c>
      <c r="C5" s="88"/>
      <c r="D5" s="8">
        <f t="shared" si="1"/>
        <v>5</v>
      </c>
      <c r="E5" s="8">
        <f>IFERROR(VLOOKUP("PAPA RELLENA",J:K,2,FALSE),"0")</f>
        <v>1</v>
      </c>
      <c r="F5" s="90"/>
      <c r="G5" s="91"/>
      <c r="H5" s="117">
        <v>2.0</v>
      </c>
      <c r="I5" s="24"/>
      <c r="J5" s="9" t="s">
        <v>13</v>
      </c>
      <c r="K5" s="10">
        <v>1.0</v>
      </c>
    </row>
    <row r="6">
      <c r="A6" s="6" t="s">
        <v>16</v>
      </c>
      <c r="B6" s="8">
        <f>'ABRIL 5'!H6</f>
        <v>-8</v>
      </c>
      <c r="C6" s="89">
        <v>5.0</v>
      </c>
      <c r="D6" s="8">
        <f t="shared" si="1"/>
        <v>-3</v>
      </c>
      <c r="E6" s="8">
        <f>IFERROR(VLOOKUP("SANGRECITA C/YUCA",J:K,2,FALSE),"0")</f>
        <v>4</v>
      </c>
      <c r="F6" s="90"/>
      <c r="G6" s="91"/>
      <c r="H6" s="92">
        <f t="shared" ref="H6:H14" si="3">D6-E6-F6-G6</f>
        <v>-7</v>
      </c>
      <c r="I6" s="12"/>
      <c r="J6" s="9" t="s">
        <v>159</v>
      </c>
      <c r="K6" s="10">
        <v>1.0</v>
      </c>
    </row>
    <row r="7">
      <c r="A7" s="6" t="s">
        <v>10</v>
      </c>
      <c r="B7" s="8">
        <f>'ABRIL 5'!H7</f>
        <v>1.5</v>
      </c>
      <c r="C7" s="89">
        <v>7.0</v>
      </c>
      <c r="D7" s="8">
        <f t="shared" si="1"/>
        <v>8.5</v>
      </c>
      <c r="E7" s="8">
        <f>IFERROR(VLOOKUP("HUMITA DOÑA FRESIA C/AJI DE GALLINA", J:K,2, FALSE)/2, 0) + IFERROR(VLOOKUP("AJI DE GALLINA",J:K,2, FALSE), 0)</f>
        <v>1</v>
      </c>
      <c r="F7" s="90"/>
      <c r="G7" s="91"/>
      <c r="H7" s="92">
        <f t="shared" si="3"/>
        <v>7.5</v>
      </c>
      <c r="I7" s="12"/>
      <c r="J7" s="9" t="s">
        <v>100</v>
      </c>
      <c r="K7" s="10">
        <v>1.0</v>
      </c>
    </row>
    <row r="8">
      <c r="A8" s="6" t="s">
        <v>19</v>
      </c>
      <c r="B8" s="8">
        <f>'ABRIL 5'!H8</f>
        <v>-1</v>
      </c>
      <c r="C8" s="89">
        <v>4.0</v>
      </c>
      <c r="D8" s="8">
        <f t="shared" si="1"/>
        <v>3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3"/>
        <v>3</v>
      </c>
      <c r="I8" s="12"/>
      <c r="J8" s="9" t="s">
        <v>54</v>
      </c>
      <c r="K8" s="10">
        <v>1.0</v>
      </c>
    </row>
    <row r="9">
      <c r="A9" s="6" t="s">
        <v>21</v>
      </c>
      <c r="B9" s="8">
        <f>'ABRIL 5'!H9</f>
        <v>5</v>
      </c>
      <c r="C9" s="89">
        <v>5.0</v>
      </c>
      <c r="D9" s="8">
        <f t="shared" si="1"/>
        <v>10</v>
      </c>
      <c r="E9" s="8">
        <f>IFERROR(VLOOKUP("1/2 PATITA EN FIAMBRE",J:K,2, FALSE)/2, 0) + IFERROR(VLOOKUP("PATITA EN FIAMBRE",J:K, 2, FALSE), 0)</f>
        <v>2.5</v>
      </c>
      <c r="F9" s="90"/>
      <c r="G9" s="90"/>
      <c r="H9" s="92">
        <f t="shared" si="3"/>
        <v>7.5</v>
      </c>
      <c r="I9" s="12"/>
      <c r="J9" s="9" t="s">
        <v>81</v>
      </c>
      <c r="K9" s="10">
        <v>1.0</v>
      </c>
    </row>
    <row r="10">
      <c r="A10" s="6" t="s">
        <v>23</v>
      </c>
      <c r="B10" s="8">
        <f>'ABRIL 5'!H10</f>
        <v>2.5</v>
      </c>
      <c r="C10" s="89">
        <v>5.0</v>
      </c>
      <c r="D10" s="8">
        <f t="shared" si="1"/>
        <v>7.5</v>
      </c>
      <c r="E10" s="8">
        <f>IFERROR(VLOOKUP("CECINAS DE LOMO C/YUCA",J:K,2,FALSE),"0")+IFERROR(VLOOKUP("PIQUEO DOÑA FRESIA",J:K,2,FALSE)/2,0)</f>
        <v>3</v>
      </c>
      <c r="F10" s="90"/>
      <c r="G10" s="90"/>
      <c r="H10" s="92">
        <f t="shared" si="3"/>
        <v>4.5</v>
      </c>
      <c r="I10" s="12"/>
      <c r="J10" s="9" t="s">
        <v>133</v>
      </c>
      <c r="K10" s="10">
        <v>1.0</v>
      </c>
    </row>
    <row r="11">
      <c r="A11" s="6" t="s">
        <v>25</v>
      </c>
      <c r="B11" s="8">
        <f>'ABRIL 5'!H11</f>
        <v>6</v>
      </c>
      <c r="C11" s="89">
        <v>0.0</v>
      </c>
      <c r="D11" s="8">
        <f t="shared" si="1"/>
        <v>6</v>
      </c>
      <c r="E11" s="18">
        <f>IFERROR(VLOOKUP("CARNE DE CERDO ADOBADA",J:K,2,FALSE),0)</f>
        <v>0</v>
      </c>
      <c r="F11" s="90"/>
      <c r="G11" s="90"/>
      <c r="H11" s="92">
        <f t="shared" si="3"/>
        <v>6</v>
      </c>
      <c r="I11" s="7"/>
      <c r="J11" s="9" t="s">
        <v>29</v>
      </c>
      <c r="K11" s="10">
        <v>1.0</v>
      </c>
    </row>
    <row r="12">
      <c r="A12" s="6" t="s">
        <v>27</v>
      </c>
      <c r="B12" s="8">
        <f>'ABRIL 5'!H12</f>
        <v>2</v>
      </c>
      <c r="C12" s="88"/>
      <c r="D12" s="8">
        <f t="shared" si="1"/>
        <v>2</v>
      </c>
      <c r="E12" s="8">
        <f>IFERROR(VLOOKUP("SANCOCHADO 450g.",J:K,2,FALSE),0)</f>
        <v>0</v>
      </c>
      <c r="F12" s="90"/>
      <c r="G12" s="90"/>
      <c r="H12" s="92">
        <f t="shared" si="3"/>
        <v>2</v>
      </c>
      <c r="I12" s="7"/>
      <c r="J12" s="9" t="s">
        <v>120</v>
      </c>
      <c r="K12" s="10">
        <v>3.0</v>
      </c>
    </row>
    <row r="13">
      <c r="A13" s="6" t="s">
        <v>29</v>
      </c>
      <c r="B13" s="8">
        <f>'ABRIL 5'!H13</f>
        <v>0</v>
      </c>
      <c r="C13" s="89">
        <v>20.0</v>
      </c>
      <c r="D13" s="8">
        <f t="shared" si="1"/>
        <v>20</v>
      </c>
      <c r="E13" s="8">
        <f t="shared" ref="E13:E14" si="4">IFERROR(VLOOKUP(A13,J:K,2,FALSE),0)</f>
        <v>1</v>
      </c>
      <c r="F13" s="94"/>
      <c r="G13" s="90"/>
      <c r="H13" s="92">
        <f t="shared" si="3"/>
        <v>19</v>
      </c>
      <c r="I13" s="7"/>
      <c r="J13" s="9" t="s">
        <v>85</v>
      </c>
      <c r="K13" s="10">
        <v>1.0</v>
      </c>
    </row>
    <row r="14">
      <c r="A14" s="6" t="s">
        <v>31</v>
      </c>
      <c r="B14" s="8">
        <f>'ABRIL 5'!H14</f>
        <v>0</v>
      </c>
      <c r="C14" s="124"/>
      <c r="D14" s="8">
        <f t="shared" si="1"/>
        <v>0</v>
      </c>
      <c r="E14" s="92">
        <f t="shared" si="4"/>
        <v>0</v>
      </c>
      <c r="F14" s="94"/>
      <c r="G14" s="90"/>
      <c r="H14" s="92">
        <f t="shared" si="3"/>
        <v>0</v>
      </c>
      <c r="I14" s="7"/>
      <c r="J14" s="9" t="s">
        <v>26</v>
      </c>
      <c r="K14" s="10">
        <v>2.0</v>
      </c>
    </row>
    <row r="15">
      <c r="A15" s="21" t="s">
        <v>33</v>
      </c>
      <c r="B15" s="8" t="str">
        <f>'ABRIL 5'!H15</f>
        <v/>
      </c>
      <c r="C15" s="88"/>
      <c r="D15" s="8">
        <f t="shared" si="1"/>
        <v>0</v>
      </c>
      <c r="E15" s="95"/>
      <c r="F15" s="95"/>
      <c r="G15" s="96"/>
      <c r="H15" s="7"/>
      <c r="I15" s="23"/>
      <c r="J15" s="9" t="s">
        <v>29</v>
      </c>
      <c r="K15" s="10">
        <v>4.0</v>
      </c>
    </row>
    <row r="16">
      <c r="A16" s="6" t="s">
        <v>35</v>
      </c>
      <c r="B16" s="8">
        <f>'ABRIL 5'!H16</f>
        <v>0</v>
      </c>
      <c r="C16" s="89">
        <v>20.0</v>
      </c>
      <c r="D16" s="8">
        <f t="shared" si="1"/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94"/>
      <c r="G16" s="90"/>
      <c r="H16" s="8">
        <f t="shared" ref="H16:H18" si="5">D16-E16-F16-G16</f>
        <v>17</v>
      </c>
      <c r="I16" s="7"/>
      <c r="J16" s="9" t="s">
        <v>59</v>
      </c>
      <c r="K16" s="10">
        <v>1.0</v>
      </c>
    </row>
    <row r="17">
      <c r="A17" s="6" t="s">
        <v>37</v>
      </c>
      <c r="B17" s="8">
        <f>'ABRIL 5'!H17</f>
        <v>0</v>
      </c>
      <c r="C17" s="89">
        <v>6.0</v>
      </c>
      <c r="D17" s="8">
        <f t="shared" si="1"/>
        <v>6</v>
      </c>
      <c r="E17" s="25">
        <f>IFERROR(VLOOKUP("AJIACO DE CUY(1/2 CUY) C/ARROZ",J:K,2,FALSE),"0")</f>
        <v>6</v>
      </c>
      <c r="F17" s="94"/>
      <c r="G17" s="90"/>
      <c r="H17" s="8">
        <f t="shared" si="5"/>
        <v>0</v>
      </c>
      <c r="I17" s="7"/>
      <c r="J17" s="9" t="s">
        <v>119</v>
      </c>
      <c r="K17" s="10">
        <v>1.0</v>
      </c>
    </row>
    <row r="18">
      <c r="A18" s="6" t="s">
        <v>39</v>
      </c>
      <c r="B18" s="8">
        <f>'ABRIL 5'!H18</f>
        <v>1</v>
      </c>
      <c r="C18" s="89">
        <v>2.0</v>
      </c>
      <c r="D18" s="8">
        <f t="shared" si="1"/>
        <v>3</v>
      </c>
      <c r="E18" s="97">
        <f>IFERROR(VLOOKUP("ALBONDIGA CON ARROZ",J:K,2,FALSE),"0")</f>
        <v>1</v>
      </c>
      <c r="F18" s="94"/>
      <c r="G18" s="91"/>
      <c r="H18" s="8">
        <f t="shared" si="5"/>
        <v>2</v>
      </c>
      <c r="I18" s="7"/>
      <c r="J18" s="9" t="s">
        <v>12</v>
      </c>
      <c r="K18" s="10">
        <v>6.0</v>
      </c>
    </row>
    <row r="19">
      <c r="A19" s="6" t="s">
        <v>41</v>
      </c>
      <c r="B19" s="8">
        <f>'ABRIL 5'!H19</f>
        <v>4</v>
      </c>
      <c r="C19" s="89">
        <v>8.0</v>
      </c>
      <c r="D19" s="8">
        <f t="shared" si="1"/>
        <v>12</v>
      </c>
      <c r="E19" s="25">
        <f>IFERROR(VLOOKUP("ARROZ C/PATO DESHUESADO", J:K, 2, FALSE)*2, 0)+IFERROR(VLOOKUP("ARROZ C/PATO",J:K,2,FALSE),"0")</f>
        <v>10</v>
      </c>
      <c r="F19" s="94"/>
      <c r="G19" s="91"/>
      <c r="H19" s="117">
        <v>4.0</v>
      </c>
      <c r="I19" s="11"/>
      <c r="J19" s="9" t="s">
        <v>85</v>
      </c>
      <c r="K19" s="10">
        <v>3.0</v>
      </c>
    </row>
    <row r="20">
      <c r="A20" s="6" t="s">
        <v>43</v>
      </c>
      <c r="B20" s="8">
        <f>'ABRIL 5'!H20</f>
        <v>91.5</v>
      </c>
      <c r="C20" s="89">
        <v>30.0</v>
      </c>
      <c r="D20" s="8">
        <f t="shared" si="1"/>
        <v>121.5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19</v>
      </c>
      <c r="F20" s="94"/>
      <c r="G20" s="99"/>
      <c r="H20" s="8">
        <f>D20-E20-F20-G20</f>
        <v>102.5</v>
      </c>
      <c r="I20" s="87"/>
      <c r="J20" s="9" t="s">
        <v>14</v>
      </c>
      <c r="K20" s="10">
        <v>2.0</v>
      </c>
    </row>
    <row r="21">
      <c r="A21" s="6"/>
      <c r="B21" s="8" t="str">
        <f>'ABRIL 5'!H21</f>
        <v/>
      </c>
      <c r="C21" s="88"/>
      <c r="D21" s="19"/>
      <c r="E21" s="94"/>
      <c r="F21" s="94"/>
      <c r="G21" s="90"/>
      <c r="H21" s="7"/>
      <c r="I21" s="7"/>
      <c r="J21" s="9" t="s">
        <v>17</v>
      </c>
      <c r="K21" s="10">
        <v>4.0</v>
      </c>
    </row>
    <row r="22">
      <c r="A22" s="6" t="s">
        <v>46</v>
      </c>
      <c r="B22" s="8">
        <f>'ABRIL 5'!H22</f>
        <v>23</v>
      </c>
      <c r="C22" s="89">
        <v>15.0</v>
      </c>
      <c r="D22" s="19"/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94"/>
      <c r="G22" s="91"/>
      <c r="H22" s="8">
        <f>D22-E22-F22-G22</f>
        <v>-9</v>
      </c>
      <c r="I22" s="11"/>
      <c r="J22" s="9" t="s">
        <v>18</v>
      </c>
      <c r="K22" s="10">
        <v>3.0</v>
      </c>
    </row>
    <row r="23">
      <c r="A23" s="6" t="s">
        <v>49</v>
      </c>
      <c r="B23" s="8">
        <f>'ABRIL 5'!H23</f>
        <v>1</v>
      </c>
      <c r="C23" s="88"/>
      <c r="D23" s="19"/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9" t="s">
        <v>20</v>
      </c>
      <c r="K23" s="10">
        <v>2.0</v>
      </c>
    </row>
    <row r="24">
      <c r="A24" s="6" t="s">
        <v>51</v>
      </c>
      <c r="B24" s="8">
        <f>'ABRIL 5'!H24</f>
        <v>9</v>
      </c>
      <c r="C24" s="89">
        <v>0.0</v>
      </c>
      <c r="D24" s="19"/>
      <c r="E24" s="25">
        <f>IFERROR(VLOOKUP("CORVINA GUISADA C/E CHOCLO",J:K,2,FALSE),"0")</f>
        <v>3</v>
      </c>
      <c r="F24" s="94"/>
      <c r="G24" s="90"/>
      <c r="H24" s="8">
        <f>D24-E24-F24-G24</f>
        <v>-3</v>
      </c>
      <c r="I24" s="7"/>
      <c r="J24" s="9" t="s">
        <v>22</v>
      </c>
      <c r="K24" s="10">
        <v>2.0</v>
      </c>
    </row>
    <row r="25">
      <c r="A25" s="21" t="s">
        <v>53</v>
      </c>
      <c r="B25" s="8" t="str">
        <f>'ABRIL 5'!H25</f>
        <v/>
      </c>
      <c r="C25" s="89"/>
      <c r="D25" s="95"/>
      <c r="E25" s="95"/>
      <c r="F25" s="95"/>
      <c r="G25" s="96"/>
      <c r="H25" s="7"/>
      <c r="I25" s="23"/>
      <c r="J25" s="9" t="s">
        <v>24</v>
      </c>
      <c r="K25" s="10">
        <v>9.0</v>
      </c>
    </row>
    <row r="26">
      <c r="A26" s="6" t="s">
        <v>55</v>
      </c>
      <c r="B26" s="8">
        <f>'ABRIL 5'!H26</f>
        <v>-2</v>
      </c>
      <c r="C26" s="89">
        <v>10.0</v>
      </c>
      <c r="D26" s="19"/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3.5</v>
      </c>
      <c r="F26" s="90"/>
      <c r="G26" s="90"/>
      <c r="H26" s="8">
        <f t="shared" ref="H26:H29" si="6">D26-E26-F26-G26</f>
        <v>-3.5</v>
      </c>
      <c r="I26" s="7"/>
      <c r="J26" s="9" t="s">
        <v>26</v>
      </c>
      <c r="K26" s="10">
        <v>5.0</v>
      </c>
    </row>
    <row r="27">
      <c r="A27" s="6" t="s">
        <v>57</v>
      </c>
      <c r="B27" s="8">
        <f>'ABRIL 5'!H27</f>
        <v>1</v>
      </c>
      <c r="C27" s="89">
        <v>10.0</v>
      </c>
      <c r="D27" s="19"/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10</v>
      </c>
      <c r="F27" s="90"/>
      <c r="G27" s="91"/>
      <c r="H27" s="8">
        <f t="shared" si="6"/>
        <v>-10</v>
      </c>
      <c r="I27" s="12"/>
      <c r="J27" s="9" t="s">
        <v>448</v>
      </c>
      <c r="K27" s="10">
        <v>3.0</v>
      </c>
    </row>
    <row r="28">
      <c r="A28" s="6" t="s">
        <v>58</v>
      </c>
      <c r="B28" s="8">
        <f>'ABRIL 5'!H28</f>
        <v>1.5</v>
      </c>
      <c r="C28" s="89">
        <v>5.0</v>
      </c>
      <c r="D28" s="19"/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2</v>
      </c>
      <c r="F28" s="90"/>
      <c r="G28" s="91"/>
      <c r="H28" s="8">
        <f t="shared" si="6"/>
        <v>-2</v>
      </c>
      <c r="I28" s="24"/>
      <c r="J28" s="9" t="s">
        <v>112</v>
      </c>
      <c r="K28" s="10">
        <v>3.0</v>
      </c>
    </row>
    <row r="29">
      <c r="A29" s="6" t="s">
        <v>60</v>
      </c>
      <c r="B29" s="8">
        <f>'ABRIL 5'!H29</f>
        <v>15</v>
      </c>
      <c r="C29" s="89">
        <v>5.0</v>
      </c>
      <c r="D29" s="19"/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6"/>
        <v>-5</v>
      </c>
      <c r="I29" s="7"/>
      <c r="J29" s="9" t="s">
        <v>118</v>
      </c>
      <c r="K29" s="10">
        <v>1.0</v>
      </c>
    </row>
    <row r="30">
      <c r="A30" s="6" t="s">
        <v>62</v>
      </c>
      <c r="B30" s="8" t="str">
        <f>'ABRIL 5'!H30</f>
        <v/>
      </c>
      <c r="C30" s="88"/>
      <c r="D30" s="19"/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238</v>
      </c>
      <c r="K30" s="10">
        <v>1.0</v>
      </c>
    </row>
    <row r="31">
      <c r="A31" s="29" t="s">
        <v>64</v>
      </c>
      <c r="B31" s="8">
        <f>'ABRIL 5'!H31</f>
        <v>0</v>
      </c>
      <c r="C31" s="88"/>
      <c r="D31" s="95"/>
      <c r="E31" s="95"/>
      <c r="F31" s="96"/>
      <c r="G31" s="96"/>
      <c r="H31" s="8">
        <f>D31-E31-F31-G31</f>
        <v>0</v>
      </c>
      <c r="I31" s="23"/>
      <c r="J31" s="9" t="s">
        <v>34</v>
      </c>
      <c r="K31" s="10">
        <v>3.0</v>
      </c>
    </row>
    <row r="32">
      <c r="A32" s="6" t="s">
        <v>66</v>
      </c>
      <c r="B32" s="8">
        <f>'ABRIL 5'!H32</f>
        <v>43</v>
      </c>
      <c r="C32" s="89">
        <v>25.0</v>
      </c>
      <c r="D32" s="19"/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4</v>
      </c>
      <c r="F32" s="90"/>
      <c r="G32" s="90"/>
      <c r="H32" s="50">
        <v>43.0</v>
      </c>
      <c r="I32" s="7"/>
      <c r="J32" s="9" t="s">
        <v>91</v>
      </c>
      <c r="K32" s="10">
        <v>1.0</v>
      </c>
    </row>
    <row r="33">
      <c r="A33" s="6" t="s">
        <v>68</v>
      </c>
      <c r="B33" s="50"/>
      <c r="C33" s="89"/>
      <c r="D33" s="19"/>
      <c r="E33" s="25">
        <f>IFERROR(VLOOKUP("CORVINA SUDADA",J:K,2,FALSE),0)+IFERROR(VLOOKUP("CHUPE DE CORVINA",J:K,2,FALSE),0)</f>
        <v>1</v>
      </c>
      <c r="F33" s="90"/>
      <c r="G33" s="90"/>
      <c r="H33" s="8"/>
      <c r="I33" s="7"/>
      <c r="J33" s="9" t="s">
        <v>36</v>
      </c>
      <c r="K33" s="10">
        <v>1.0</v>
      </c>
    </row>
    <row r="34">
      <c r="A34" s="46" t="s">
        <v>483</v>
      </c>
      <c r="B34" s="8">
        <f>'ABRIL 5'!H34</f>
        <v>0</v>
      </c>
      <c r="C34" s="89">
        <v>2.0</v>
      </c>
      <c r="D34" s="19"/>
      <c r="E34" s="25">
        <f>IFERROR(VLOOKUP("PULPO AL OLIVO 200G",J:K,2,FALSE),0)+IFERROR(VLOOKUP("CEVICHE DE PULPO",J:K,2,FALSE),0)</f>
        <v>1</v>
      </c>
      <c r="F34" s="90"/>
      <c r="G34" s="91"/>
      <c r="H34" s="8">
        <f t="shared" ref="H34:H42" si="7">D34-E34-F34-G34</f>
        <v>-1</v>
      </c>
      <c r="I34" s="7"/>
      <c r="J34" s="9" t="s">
        <v>107</v>
      </c>
      <c r="K34" s="10">
        <v>2.0</v>
      </c>
    </row>
    <row r="35">
      <c r="A35" s="46" t="s">
        <v>484</v>
      </c>
      <c r="B35" s="8">
        <f>'ABRIL 5'!H35</f>
        <v>8</v>
      </c>
      <c r="C35" s="88"/>
      <c r="D35" s="19"/>
      <c r="E35" s="25">
        <f>IFERROR(VLOOKUP("PULPO ANTICUCHERO 250G",J:K,2,FALSE),0)</f>
        <v>0</v>
      </c>
      <c r="F35" s="90"/>
      <c r="G35" s="90"/>
      <c r="H35" s="8">
        <f t="shared" si="7"/>
        <v>0</v>
      </c>
      <c r="I35" s="7"/>
      <c r="J35" s="9" t="s">
        <v>113</v>
      </c>
      <c r="K35" s="10">
        <v>2.0</v>
      </c>
    </row>
    <row r="36">
      <c r="A36" s="46" t="s">
        <v>485</v>
      </c>
      <c r="B36" s="8">
        <f>'ABRIL 5'!H36</f>
        <v>0</v>
      </c>
      <c r="C36" s="88"/>
      <c r="D36" s="19"/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7"/>
        <v>0</v>
      </c>
      <c r="I36" s="12"/>
      <c r="J36" s="9" t="s">
        <v>231</v>
      </c>
      <c r="K36" s="10">
        <v>2.0</v>
      </c>
    </row>
    <row r="37">
      <c r="A37" s="6" t="s">
        <v>72</v>
      </c>
      <c r="B37" s="8">
        <f>'ABRIL 5'!H37</f>
        <v>5</v>
      </c>
      <c r="C37" s="88"/>
      <c r="D37" s="19"/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7"/>
        <v>0</v>
      </c>
      <c r="I37" s="7"/>
      <c r="J37" s="9" t="s">
        <v>127</v>
      </c>
      <c r="K37" s="10">
        <v>2.0</v>
      </c>
    </row>
    <row r="38">
      <c r="A38" s="46" t="s">
        <v>486</v>
      </c>
      <c r="B38" s="8">
        <f>'ABRIL 5'!H38</f>
        <v>7.5</v>
      </c>
      <c r="C38" s="88"/>
      <c r="D38" s="19"/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7"/>
        <v>-1</v>
      </c>
      <c r="I38" s="7"/>
      <c r="J38" s="9" t="s">
        <v>217</v>
      </c>
      <c r="K38" s="10">
        <v>1.0</v>
      </c>
    </row>
    <row r="39">
      <c r="A39" s="46" t="s">
        <v>487</v>
      </c>
      <c r="B39" s="8">
        <f>'ABRIL 5'!H39</f>
        <v>2</v>
      </c>
      <c r="C39" s="88"/>
      <c r="D39" s="19"/>
      <c r="E39" s="25">
        <f>IFERROR(VLOOKUP("CEVICHE MIXTO DE MARISCOS",J:K,2,FALSE),0)</f>
        <v>0</v>
      </c>
      <c r="F39" s="94"/>
      <c r="G39" s="94"/>
      <c r="H39" s="8">
        <f t="shared" si="7"/>
        <v>0</v>
      </c>
      <c r="I39" s="7"/>
      <c r="J39" s="9" t="s">
        <v>130</v>
      </c>
      <c r="K39" s="10">
        <v>1.0</v>
      </c>
    </row>
    <row r="40">
      <c r="A40" s="6" t="s">
        <v>76</v>
      </c>
      <c r="B40" s="8">
        <f>'ABRIL 5'!H40</f>
        <v>4</v>
      </c>
      <c r="C40" s="88"/>
      <c r="D40" s="19"/>
      <c r="E40" s="111">
        <v>2.0</v>
      </c>
      <c r="F40" s="94"/>
      <c r="G40" s="94"/>
      <c r="H40" s="8">
        <f t="shared" si="7"/>
        <v>-2</v>
      </c>
      <c r="I40" s="7"/>
      <c r="J40" s="9" t="s">
        <v>38</v>
      </c>
      <c r="K40" s="10">
        <v>1.0</v>
      </c>
    </row>
    <row r="41">
      <c r="A41" s="46" t="s">
        <v>488</v>
      </c>
      <c r="B41" s="8">
        <f>'ABRIL 5'!H41</f>
        <v>10.5</v>
      </c>
      <c r="C41" s="88"/>
      <c r="D41" s="19"/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7"/>
        <v>0</v>
      </c>
      <c r="I41" s="7"/>
      <c r="J41" s="9" t="s">
        <v>40</v>
      </c>
      <c r="K41" s="10">
        <v>6.0</v>
      </c>
    </row>
    <row r="42">
      <c r="A42" s="51" t="s">
        <v>489</v>
      </c>
      <c r="B42" s="8">
        <f>'ABRIL 5'!H42</f>
        <v>11</v>
      </c>
      <c r="C42" s="88"/>
      <c r="D42" s="19"/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7"/>
        <v>0</v>
      </c>
      <c r="I42" s="7"/>
      <c r="J42" s="9" t="s">
        <v>155</v>
      </c>
      <c r="K42" s="10">
        <v>1.0</v>
      </c>
    </row>
    <row r="43">
      <c r="A43" s="29"/>
      <c r="B43" s="8" t="str">
        <f>'ABRIL 5'!H43</f>
        <v/>
      </c>
      <c r="C43" s="88" t="str">
        <f>'ABRIL 5'!H43</f>
        <v/>
      </c>
      <c r="D43" s="29"/>
      <c r="E43" s="95"/>
      <c r="F43" s="96"/>
      <c r="G43" s="96"/>
      <c r="H43" s="8"/>
      <c r="I43" s="23"/>
      <c r="J43" s="9" t="s">
        <v>179</v>
      </c>
      <c r="K43" s="10">
        <v>2.0</v>
      </c>
    </row>
    <row r="44">
      <c r="C44" s="103"/>
      <c r="D44" s="103"/>
      <c r="E44" s="103"/>
      <c r="F44" s="103"/>
      <c r="G44" s="103"/>
      <c r="J44" s="9" t="s">
        <v>170</v>
      </c>
      <c r="K44" s="10">
        <v>1.0</v>
      </c>
    </row>
    <row r="45">
      <c r="C45" s="103"/>
      <c r="D45" s="103"/>
      <c r="E45" s="103"/>
      <c r="F45" s="103"/>
      <c r="G45" s="103"/>
      <c r="J45" s="9" t="s">
        <v>44</v>
      </c>
      <c r="K45" s="10">
        <v>3.0</v>
      </c>
    </row>
    <row r="46">
      <c r="C46" s="103"/>
      <c r="D46" s="103"/>
      <c r="E46" s="103"/>
      <c r="F46" s="103"/>
      <c r="G46" s="103"/>
      <c r="J46" s="9" t="s">
        <v>48</v>
      </c>
      <c r="K46" s="10">
        <v>1.0</v>
      </c>
    </row>
    <row r="47">
      <c r="C47" s="103"/>
      <c r="D47" s="103"/>
      <c r="E47" s="103"/>
      <c r="F47" s="103"/>
      <c r="G47" s="103"/>
      <c r="J47" s="9" t="s">
        <v>52</v>
      </c>
      <c r="K47" s="10">
        <v>1.0</v>
      </c>
    </row>
    <row r="48">
      <c r="C48" s="103"/>
      <c r="D48" s="103"/>
      <c r="E48" s="103"/>
      <c r="F48" s="103"/>
      <c r="G48" s="103"/>
      <c r="J48" s="9" t="s">
        <v>54</v>
      </c>
      <c r="K48" s="10">
        <v>1.0</v>
      </c>
    </row>
    <row r="49">
      <c r="C49" s="103"/>
      <c r="D49" s="103"/>
      <c r="E49" s="103"/>
      <c r="F49" s="103"/>
      <c r="G49" s="103"/>
      <c r="J49" s="9" t="s">
        <v>575</v>
      </c>
      <c r="K49" s="10">
        <v>1.0</v>
      </c>
    </row>
    <row r="50">
      <c r="C50" s="103"/>
      <c r="D50" s="103"/>
      <c r="E50" s="103"/>
      <c r="F50" s="103"/>
      <c r="G50" s="103"/>
      <c r="J50" s="9" t="s">
        <v>133</v>
      </c>
      <c r="K50" s="10">
        <v>2.0</v>
      </c>
    </row>
    <row r="51">
      <c r="C51" s="103"/>
      <c r="D51" s="103"/>
      <c r="E51" s="103"/>
      <c r="F51" s="103"/>
      <c r="G51" s="103"/>
      <c r="J51" s="9" t="s">
        <v>61</v>
      </c>
      <c r="K51" s="10">
        <v>7.0</v>
      </c>
    </row>
    <row r="52">
      <c r="C52" s="103"/>
      <c r="D52" s="103"/>
      <c r="E52" s="103"/>
      <c r="F52" s="103"/>
      <c r="G52" s="103"/>
      <c r="J52" s="9" t="s">
        <v>63</v>
      </c>
      <c r="K52" s="10">
        <v>1.0</v>
      </c>
    </row>
    <row r="53">
      <c r="C53" s="103"/>
      <c r="D53" s="103"/>
      <c r="E53" s="103"/>
      <c r="F53" s="103"/>
      <c r="G53" s="103"/>
      <c r="J53" s="9" t="s">
        <v>135</v>
      </c>
      <c r="K53" s="10">
        <v>1.0</v>
      </c>
    </row>
    <row r="54">
      <c r="C54" s="103"/>
      <c r="D54" s="103"/>
      <c r="E54" s="103"/>
      <c r="F54" s="103"/>
      <c r="G54" s="103"/>
      <c r="J54" s="9" t="s">
        <v>258</v>
      </c>
      <c r="K54" s="10">
        <v>1.0</v>
      </c>
    </row>
    <row r="55">
      <c r="C55" s="103"/>
      <c r="D55" s="103"/>
      <c r="E55" s="103"/>
      <c r="F55" s="103"/>
      <c r="G55" s="103"/>
      <c r="J55" s="9" t="s">
        <v>294</v>
      </c>
      <c r="K55" s="10">
        <v>1.0</v>
      </c>
    </row>
    <row r="56">
      <c r="C56" s="103"/>
      <c r="D56" s="103"/>
      <c r="E56" s="103"/>
      <c r="F56" s="103"/>
      <c r="G56" s="103"/>
      <c r="J56" s="9" t="s">
        <v>158</v>
      </c>
      <c r="K56" s="10">
        <v>1.0</v>
      </c>
    </row>
    <row r="57">
      <c r="C57" s="103"/>
      <c r="D57" s="103"/>
      <c r="E57" s="103"/>
      <c r="F57" s="103"/>
      <c r="G57" s="103"/>
      <c r="J57" s="9" t="s">
        <v>73</v>
      </c>
      <c r="K57" s="10">
        <v>4.0</v>
      </c>
    </row>
    <row r="58">
      <c r="C58" s="103"/>
      <c r="D58" s="103"/>
      <c r="E58" s="103"/>
      <c r="F58" s="103"/>
      <c r="G58" s="103"/>
      <c r="J58" s="9" t="s">
        <v>29</v>
      </c>
      <c r="K58" s="10">
        <v>11.0</v>
      </c>
    </row>
    <row r="59">
      <c r="C59" s="103"/>
      <c r="D59" s="103"/>
      <c r="E59" s="103"/>
      <c r="F59" s="103"/>
      <c r="G59" s="103"/>
      <c r="J59" s="9" t="s">
        <v>576</v>
      </c>
      <c r="K59" s="10">
        <v>1.0</v>
      </c>
    </row>
    <row r="60">
      <c r="C60" s="103"/>
      <c r="D60" s="103"/>
      <c r="E60" s="103"/>
      <c r="F60" s="103"/>
      <c r="G60" s="103"/>
      <c r="J60" s="9" t="s">
        <v>558</v>
      </c>
      <c r="K60" s="10">
        <v>1.0</v>
      </c>
    </row>
    <row r="61">
      <c r="C61" s="103"/>
      <c r="D61" s="103"/>
      <c r="E61" s="103"/>
      <c r="F61" s="103"/>
      <c r="G61" s="103"/>
      <c r="J61" s="9" t="s">
        <v>108</v>
      </c>
      <c r="K61" s="10">
        <v>1.0</v>
      </c>
    </row>
    <row r="62">
      <c r="C62" s="103"/>
      <c r="D62" s="103"/>
      <c r="E62" s="103"/>
      <c r="F62" s="103"/>
      <c r="G62" s="103"/>
      <c r="J62" s="9" t="s">
        <v>111</v>
      </c>
      <c r="K62" s="10">
        <v>1.0</v>
      </c>
    </row>
    <row r="63">
      <c r="C63" s="103"/>
      <c r="D63" s="103"/>
      <c r="E63" s="103"/>
      <c r="F63" s="103"/>
      <c r="G63" s="103"/>
      <c r="J63" s="104"/>
      <c r="K63" s="104"/>
    </row>
    <row r="64">
      <c r="C64" s="103"/>
      <c r="D64" s="103"/>
      <c r="E64" s="103"/>
      <c r="F64" s="103"/>
      <c r="G64" s="103"/>
      <c r="J64" s="9"/>
      <c r="K64" s="10"/>
    </row>
    <row r="65">
      <c r="C65" s="103"/>
      <c r="D65" s="103"/>
      <c r="E65" s="103"/>
      <c r="F65" s="103"/>
      <c r="G65" s="103"/>
      <c r="J65" s="9"/>
      <c r="K65" s="10"/>
    </row>
    <row r="66">
      <c r="C66" s="103"/>
      <c r="D66" s="103"/>
      <c r="E66" s="103"/>
      <c r="F66" s="103"/>
      <c r="G66" s="103"/>
      <c r="J66" s="9"/>
      <c r="K66" s="10"/>
    </row>
    <row r="67">
      <c r="C67" s="103"/>
      <c r="D67" s="103"/>
      <c r="E67" s="103"/>
      <c r="F67" s="103"/>
      <c r="G67" s="103"/>
      <c r="J67" s="9"/>
      <c r="K67" s="10"/>
    </row>
    <row r="68">
      <c r="C68" s="103"/>
      <c r="D68" s="103"/>
      <c r="E68" s="103"/>
      <c r="F68" s="103"/>
      <c r="G68" s="103"/>
      <c r="J68" s="9"/>
      <c r="K68" s="10"/>
    </row>
    <row r="69">
      <c r="C69" s="103"/>
      <c r="D69" s="103"/>
      <c r="E69" s="103"/>
      <c r="F69" s="103"/>
      <c r="G69" s="103"/>
      <c r="J69" s="9"/>
      <c r="K69" s="10"/>
    </row>
    <row r="70">
      <c r="C70" s="103"/>
      <c r="D70" s="103"/>
      <c r="E70" s="103"/>
      <c r="F70" s="103"/>
      <c r="G70" s="103"/>
      <c r="J70" s="9"/>
      <c r="K70" s="10"/>
    </row>
    <row r="71">
      <c r="C71" s="103"/>
      <c r="D71" s="103"/>
      <c r="E71" s="103"/>
      <c r="F71" s="103"/>
      <c r="G71" s="103"/>
      <c r="J71" s="9"/>
      <c r="K71" s="10"/>
    </row>
    <row r="72">
      <c r="C72" s="103"/>
      <c r="D72" s="103"/>
      <c r="E72" s="103"/>
      <c r="F72" s="103"/>
      <c r="G72" s="103"/>
      <c r="J72" s="9"/>
      <c r="K72" s="10"/>
    </row>
    <row r="73">
      <c r="C73" s="103"/>
      <c r="D73" s="103"/>
      <c r="E73" s="103"/>
      <c r="F73" s="103"/>
      <c r="G73" s="103"/>
      <c r="J73" s="9"/>
      <c r="K73" s="10"/>
    </row>
    <row r="74">
      <c r="C74" s="103"/>
      <c r="D74" s="103"/>
      <c r="E74" s="103"/>
      <c r="F74" s="103"/>
      <c r="G74" s="103"/>
      <c r="J74" s="9"/>
      <c r="K74" s="10"/>
    </row>
    <row r="75">
      <c r="C75" s="103"/>
      <c r="D75" s="103"/>
      <c r="E75" s="103"/>
      <c r="F75" s="103"/>
      <c r="G75" s="103"/>
      <c r="J75" s="9"/>
      <c r="K75" s="10"/>
    </row>
    <row r="76">
      <c r="C76" s="103"/>
      <c r="D76" s="103"/>
      <c r="E76" s="103"/>
      <c r="F76" s="103"/>
      <c r="G76" s="103"/>
      <c r="J76" s="9"/>
      <c r="K76" s="10"/>
    </row>
    <row r="77">
      <c r="C77" s="103"/>
      <c r="D77" s="103"/>
      <c r="E77" s="103"/>
      <c r="F77" s="103"/>
      <c r="G77" s="103"/>
      <c r="J77" s="9"/>
      <c r="K77" s="10"/>
    </row>
    <row r="78">
      <c r="C78" s="103"/>
      <c r="D78" s="103"/>
      <c r="E78" s="103"/>
      <c r="F78" s="103"/>
      <c r="G78" s="103"/>
      <c r="J78" s="9"/>
      <c r="K78" s="10"/>
    </row>
    <row r="79">
      <c r="C79" s="103"/>
      <c r="D79" s="103"/>
      <c r="E79" s="103"/>
      <c r="F79" s="103"/>
      <c r="G79" s="103"/>
      <c r="J79" s="9"/>
      <c r="K79" s="10"/>
    </row>
    <row r="80">
      <c r="C80" s="103"/>
      <c r="D80" s="103"/>
      <c r="E80" s="103"/>
      <c r="F80" s="103"/>
      <c r="G80" s="103"/>
      <c r="J80" s="9"/>
      <c r="K80" s="10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87">
        <v>4.0</v>
      </c>
      <c r="C4" s="89">
        <v>5.0</v>
      </c>
      <c r="D4" s="8">
        <f t="shared" si="1"/>
        <v>9</v>
      </c>
      <c r="E4" s="8" t="str">
        <f>IFERROR(VLOOKUP("HUMITAS",J:K,2,FALSE),"0")</f>
        <v>0</v>
      </c>
      <c r="F4" s="90"/>
      <c r="G4" s="91"/>
      <c r="H4" s="92">
        <f t="shared" si="2"/>
        <v>9</v>
      </c>
      <c r="I4" s="11"/>
      <c r="J4" s="9" t="s">
        <v>120</v>
      </c>
      <c r="K4" s="10">
        <v>1.0</v>
      </c>
    </row>
    <row r="5">
      <c r="A5" s="6" t="s">
        <v>13</v>
      </c>
      <c r="B5" s="87">
        <v>4.0</v>
      </c>
      <c r="C5" s="93">
        <v>0.0</v>
      </c>
      <c r="D5" s="8">
        <f t="shared" si="1"/>
        <v>4</v>
      </c>
      <c r="E5" s="8">
        <f>IFERROR(VLOOKUP("PAPA RELLENA",J:K,2,FALSE),"0")</f>
        <v>3</v>
      </c>
      <c r="F5" s="90"/>
      <c r="G5" s="91"/>
      <c r="H5" s="92">
        <f t="shared" si="2"/>
        <v>1</v>
      </c>
      <c r="I5" s="11" t="s">
        <v>577</v>
      </c>
      <c r="J5" s="9" t="s">
        <v>10</v>
      </c>
      <c r="K5" s="10">
        <v>2.0</v>
      </c>
    </row>
    <row r="6">
      <c r="A6" s="6" t="s">
        <v>16</v>
      </c>
      <c r="B6" s="87">
        <v>1.0</v>
      </c>
      <c r="C6" s="93">
        <v>12.0</v>
      </c>
      <c r="D6" s="8">
        <f t="shared" si="1"/>
        <v>13</v>
      </c>
      <c r="E6" s="8">
        <f>IFERROR(VLOOKUP("SANGRECITA C/YUCA",J:K,2,FALSE),"0")</f>
        <v>9</v>
      </c>
      <c r="F6" s="90"/>
      <c r="G6" s="91"/>
      <c r="H6" s="92">
        <f t="shared" si="2"/>
        <v>4</v>
      </c>
      <c r="I6" s="7"/>
      <c r="J6" s="9" t="s">
        <v>12</v>
      </c>
      <c r="K6" s="10">
        <v>8.0</v>
      </c>
    </row>
    <row r="7">
      <c r="A7" s="6" t="s">
        <v>10</v>
      </c>
      <c r="B7" s="87">
        <v>7.0</v>
      </c>
      <c r="C7" s="93">
        <v>0.0</v>
      </c>
      <c r="D7" s="8">
        <f t="shared" si="1"/>
        <v>7</v>
      </c>
      <c r="E7" s="8">
        <f>IFERROR(VLOOKUP("HUMITA DOÑA FRESIA C/AJI DE GALLINA", J:K,2, FALSE)/2, 0) + IFERROR(VLOOKUP("AJI DE GALLINA",J:K,2, FALSE), 0)</f>
        <v>3</v>
      </c>
      <c r="F7" s="90"/>
      <c r="G7" s="91"/>
      <c r="H7" s="92">
        <f t="shared" si="2"/>
        <v>4</v>
      </c>
      <c r="I7" s="7"/>
      <c r="J7" s="9" t="s">
        <v>85</v>
      </c>
      <c r="K7" s="10">
        <v>4.0</v>
      </c>
    </row>
    <row r="8">
      <c r="A8" s="6" t="s">
        <v>19</v>
      </c>
      <c r="B8" s="87">
        <v>4.0</v>
      </c>
      <c r="C8" s="93">
        <v>0.0</v>
      </c>
      <c r="D8" s="8">
        <f t="shared" si="1"/>
        <v>4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2</v>
      </c>
      <c r="I8" s="7"/>
      <c r="J8" s="9" t="s">
        <v>14</v>
      </c>
      <c r="K8" s="10">
        <v>0.0</v>
      </c>
    </row>
    <row r="9">
      <c r="A9" s="6" t="s">
        <v>21</v>
      </c>
      <c r="B9" s="87">
        <v>6.5</v>
      </c>
      <c r="C9" s="93">
        <v>4.0</v>
      </c>
      <c r="D9" s="8">
        <f t="shared" si="1"/>
        <v>10.5</v>
      </c>
      <c r="E9" s="8">
        <f>IFERROR(VLOOKUP("1/2 PATITA EN FIAMBRE",J:K,2, FALSE)/2, 0) + IFERROR(VLOOKUP("PATITA EN FIAMBRE",J:K, 2, FALSE), 0)</f>
        <v>8.5</v>
      </c>
      <c r="F9" s="90"/>
      <c r="G9" s="90"/>
      <c r="H9" s="92">
        <f t="shared" si="2"/>
        <v>2</v>
      </c>
      <c r="I9" s="12"/>
      <c r="J9" s="9" t="s">
        <v>17</v>
      </c>
      <c r="K9" s="10">
        <v>8.0</v>
      </c>
    </row>
    <row r="10">
      <c r="A10" s="6" t="s">
        <v>23</v>
      </c>
      <c r="B10" s="87">
        <v>4.5</v>
      </c>
      <c r="C10" s="93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1.5</v>
      </c>
      <c r="F10" s="90"/>
      <c r="G10" s="90"/>
      <c r="H10" s="92">
        <f t="shared" si="2"/>
        <v>3</v>
      </c>
      <c r="I10" s="7"/>
      <c r="J10" s="9" t="s">
        <v>18</v>
      </c>
      <c r="K10" s="10">
        <v>3.0</v>
      </c>
    </row>
    <row r="11">
      <c r="A11" s="6" t="s">
        <v>25</v>
      </c>
      <c r="B11" s="87">
        <v>6.0</v>
      </c>
      <c r="C11" s="93">
        <v>0.0</v>
      </c>
      <c r="D11" s="8">
        <f t="shared" si="1"/>
        <v>6</v>
      </c>
      <c r="E11" s="18">
        <f>IFERROR(VLOOKUP("CARNE DE CERDO ADOBADA",J:K,2,FALSE),0)</f>
        <v>1</v>
      </c>
      <c r="F11" s="90"/>
      <c r="G11" s="90"/>
      <c r="H11" s="92">
        <f t="shared" si="2"/>
        <v>5</v>
      </c>
      <c r="I11" s="7"/>
      <c r="J11" s="9" t="s">
        <v>20</v>
      </c>
      <c r="K11" s="10">
        <v>12.0</v>
      </c>
    </row>
    <row r="12">
      <c r="A12" s="6" t="s">
        <v>27</v>
      </c>
      <c r="B12" s="87">
        <v>0.0</v>
      </c>
      <c r="C12" s="93">
        <v>0.0</v>
      </c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9" t="s">
        <v>121</v>
      </c>
      <c r="K12" s="10">
        <v>5.0</v>
      </c>
    </row>
    <row r="13">
      <c r="A13" s="6" t="s">
        <v>29</v>
      </c>
      <c r="B13" s="87">
        <v>6.0</v>
      </c>
      <c r="C13" s="93">
        <v>0.0</v>
      </c>
      <c r="D13" s="19">
        <f t="shared" si="1"/>
        <v>6</v>
      </c>
      <c r="E13" s="8">
        <f t="shared" ref="E13:E14" si="3">IFERROR(VLOOKUP(A13,J:K,2,FALSE),0)</f>
        <v>0</v>
      </c>
      <c r="F13" s="94"/>
      <c r="G13" s="90"/>
      <c r="H13" s="92">
        <f t="shared" si="2"/>
        <v>6</v>
      </c>
      <c r="I13" s="7"/>
      <c r="J13" s="9" t="s">
        <v>24</v>
      </c>
      <c r="K13" s="10">
        <v>23.0</v>
      </c>
    </row>
    <row r="14">
      <c r="A14" s="6" t="s">
        <v>31</v>
      </c>
      <c r="B14" s="87"/>
      <c r="C14" s="89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9" t="s">
        <v>26</v>
      </c>
      <c r="K14" s="10">
        <v>10.0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9" t="s">
        <v>28</v>
      </c>
      <c r="K15" s="10">
        <v>1.0</v>
      </c>
    </row>
    <row r="16">
      <c r="A16" s="6" t="s">
        <v>35</v>
      </c>
      <c r="B16" s="87">
        <v>24.0</v>
      </c>
      <c r="C16" s="89">
        <v>0.0</v>
      </c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12</v>
      </c>
      <c r="F16" s="94"/>
      <c r="G16" s="90"/>
      <c r="H16" s="8">
        <f t="shared" ref="H16:H18" si="5">D16-E16-F16-G16</f>
        <v>12</v>
      </c>
      <c r="I16" s="7"/>
      <c r="J16" s="9" t="s">
        <v>549</v>
      </c>
      <c r="K16" s="10">
        <v>0.0</v>
      </c>
    </row>
    <row r="17">
      <c r="A17" s="6" t="s">
        <v>37</v>
      </c>
      <c r="B17" s="87">
        <v>0.0</v>
      </c>
      <c r="C17" s="93">
        <v>6.0</v>
      </c>
      <c r="D17" s="19">
        <f t="shared" si="4"/>
        <v>6</v>
      </c>
      <c r="E17" s="25">
        <f>IFERROR(VLOOKUP("AJIACO DE CUY(1/2 CUY) C/ARROZ",J:K,2,FALSE),"0")</f>
        <v>8</v>
      </c>
      <c r="F17" s="94"/>
      <c r="G17" s="90"/>
      <c r="H17" s="8">
        <f t="shared" si="5"/>
        <v>-2</v>
      </c>
      <c r="I17" s="7"/>
      <c r="J17" s="9" t="s">
        <v>108</v>
      </c>
      <c r="K17" s="10">
        <v>0.0</v>
      </c>
    </row>
    <row r="18">
      <c r="A18" s="6" t="s">
        <v>39</v>
      </c>
      <c r="B18" s="87">
        <v>2.0</v>
      </c>
      <c r="C18" s="93">
        <v>4.0</v>
      </c>
      <c r="D18" s="19">
        <f t="shared" si="4"/>
        <v>6</v>
      </c>
      <c r="E18" s="97">
        <f>IFERROR(VLOOKUP("ALBONDIGA CON ARROZ",J:K,2,FALSE),"0")</f>
        <v>4</v>
      </c>
      <c r="F18" s="94"/>
      <c r="G18" s="91"/>
      <c r="H18" s="8">
        <f t="shared" si="5"/>
        <v>2</v>
      </c>
      <c r="I18" s="7"/>
      <c r="J18" s="9" t="s">
        <v>137</v>
      </c>
      <c r="K18" s="10">
        <v>1.0</v>
      </c>
    </row>
    <row r="19">
      <c r="A19" s="6" t="s">
        <v>41</v>
      </c>
      <c r="B19" s="87">
        <v>0.0</v>
      </c>
      <c r="C19" s="93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14</v>
      </c>
      <c r="F19" s="94"/>
      <c r="G19" s="91"/>
      <c r="H19" s="117">
        <v>4.0</v>
      </c>
      <c r="I19" s="11"/>
      <c r="J19" s="9" t="s">
        <v>111</v>
      </c>
      <c r="K19" s="10">
        <v>0.0</v>
      </c>
    </row>
    <row r="20">
      <c r="A20" s="6" t="s">
        <v>43</v>
      </c>
      <c r="B20" s="87">
        <v>46.0</v>
      </c>
      <c r="C20" s="93">
        <v>15.0</v>
      </c>
      <c r="D20" s="19">
        <f t="shared" si="4"/>
        <v>61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45</v>
      </c>
      <c r="F20" s="94"/>
      <c r="G20" s="99"/>
      <c r="H20" s="8">
        <f>D20-E20-F20-G20</f>
        <v>16</v>
      </c>
      <c r="I20" s="87"/>
      <c r="J20" s="9" t="s">
        <v>30</v>
      </c>
      <c r="K20" s="10">
        <v>1.0</v>
      </c>
    </row>
    <row r="21">
      <c r="A21" s="6"/>
      <c r="B21" s="87"/>
      <c r="C21" s="93"/>
      <c r="D21" s="19">
        <f t="shared" si="4"/>
        <v>0</v>
      </c>
      <c r="E21" s="94"/>
      <c r="F21" s="94"/>
      <c r="G21" s="90"/>
      <c r="H21" s="7"/>
      <c r="I21" s="7"/>
      <c r="J21" s="9" t="s">
        <v>138</v>
      </c>
      <c r="K21" s="10">
        <v>0.0</v>
      </c>
    </row>
    <row r="22">
      <c r="A22" s="6" t="s">
        <v>46</v>
      </c>
      <c r="B22" s="87">
        <v>29.0</v>
      </c>
      <c r="C22" s="93">
        <v>5.0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27</v>
      </c>
      <c r="F22" s="94"/>
      <c r="G22" s="91"/>
      <c r="H22" s="8">
        <f>D22-E22-F22-G22</f>
        <v>7</v>
      </c>
      <c r="I22" s="11"/>
      <c r="J22" s="9" t="s">
        <v>562</v>
      </c>
      <c r="K22" s="10">
        <v>0.0</v>
      </c>
    </row>
    <row r="23">
      <c r="A23" s="6" t="s">
        <v>49</v>
      </c>
      <c r="B23" s="87"/>
      <c r="C23" s="93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2</v>
      </c>
      <c r="F23" s="94"/>
      <c r="G23" s="90"/>
      <c r="H23" s="50">
        <v>1.0</v>
      </c>
      <c r="I23" s="11"/>
      <c r="J23" s="9" t="s">
        <v>112</v>
      </c>
      <c r="K23" s="10">
        <v>1.0</v>
      </c>
    </row>
    <row r="24">
      <c r="A24" s="6" t="s">
        <v>51</v>
      </c>
      <c r="B24" s="87">
        <v>6.0</v>
      </c>
      <c r="C24" s="93">
        <v>0.0</v>
      </c>
      <c r="D24" s="19">
        <f t="shared" si="4"/>
        <v>6</v>
      </c>
      <c r="E24" s="25">
        <f>IFERROR(VLOOKUP("CORVINA GUISADA C/E CHOCLO",J:K,2,FALSE),"0")</f>
        <v>3</v>
      </c>
      <c r="F24" s="94"/>
      <c r="G24" s="90"/>
      <c r="H24" s="8">
        <f>D24-E24-F24-G24</f>
        <v>3</v>
      </c>
      <c r="I24" s="11" t="s">
        <v>578</v>
      </c>
      <c r="J24" s="9" t="s">
        <v>32</v>
      </c>
      <c r="K24" s="10">
        <v>7.0</v>
      </c>
    </row>
    <row r="25">
      <c r="A25" s="21" t="s">
        <v>53</v>
      </c>
      <c r="B25" s="87"/>
      <c r="C25" s="95"/>
      <c r="D25" s="95"/>
      <c r="E25" s="95"/>
      <c r="F25" s="95"/>
      <c r="G25" s="96"/>
      <c r="H25" s="7"/>
      <c r="I25" s="23"/>
      <c r="J25" s="9" t="s">
        <v>142</v>
      </c>
      <c r="K25" s="10">
        <v>1.0</v>
      </c>
    </row>
    <row r="26">
      <c r="A26" s="6" t="s">
        <v>55</v>
      </c>
      <c r="B26" s="87">
        <v>6.5</v>
      </c>
      <c r="C26" s="93">
        <v>5.0</v>
      </c>
      <c r="D26" s="19">
        <f t="shared" ref="D26:D30" si="6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7</v>
      </c>
      <c r="F26" s="90"/>
      <c r="G26" s="90"/>
      <c r="H26" s="8">
        <f t="shared" ref="H26:H29" si="7">D26-E26-F26-G26</f>
        <v>4.5</v>
      </c>
      <c r="I26" s="7"/>
      <c r="J26" s="9" t="s">
        <v>125</v>
      </c>
      <c r="K26" s="10">
        <v>2.0</v>
      </c>
    </row>
    <row r="27">
      <c r="A27" s="6" t="s">
        <v>57</v>
      </c>
      <c r="B27" s="87">
        <v>2.0</v>
      </c>
      <c r="C27" s="93">
        <v>10.0</v>
      </c>
      <c r="D27" s="19">
        <f t="shared" si="6"/>
        <v>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7</v>
      </c>
      <c r="F27" s="90"/>
      <c r="G27" s="91"/>
      <c r="H27" s="8">
        <f t="shared" si="7"/>
        <v>5</v>
      </c>
      <c r="I27" s="12"/>
      <c r="J27" s="9" t="s">
        <v>118</v>
      </c>
      <c r="K27" s="10">
        <v>1.0</v>
      </c>
    </row>
    <row r="28">
      <c r="A28" s="6" t="s">
        <v>58</v>
      </c>
      <c r="B28" s="87">
        <v>6.0</v>
      </c>
      <c r="C28" s="93">
        <v>5.0</v>
      </c>
      <c r="D28" s="19">
        <f t="shared" si="6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8.5</v>
      </c>
      <c r="F28" s="90"/>
      <c r="G28" s="91"/>
      <c r="H28" s="8">
        <f t="shared" si="7"/>
        <v>2.5</v>
      </c>
      <c r="I28" s="24" t="s">
        <v>579</v>
      </c>
      <c r="J28" s="9" t="s">
        <v>89</v>
      </c>
      <c r="K28" s="10">
        <v>1.0</v>
      </c>
    </row>
    <row r="29">
      <c r="A29" s="6" t="s">
        <v>60</v>
      </c>
      <c r="B29" s="87">
        <v>5.0</v>
      </c>
      <c r="C29" s="93">
        <v>5.0</v>
      </c>
      <c r="D29" s="19">
        <f t="shared" si="6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7"/>
        <v>5</v>
      </c>
      <c r="I29" s="11" t="s">
        <v>580</v>
      </c>
      <c r="J29" s="9" t="s">
        <v>567</v>
      </c>
      <c r="K29" s="10">
        <v>0.0</v>
      </c>
    </row>
    <row r="30">
      <c r="A30" s="6" t="s">
        <v>62</v>
      </c>
      <c r="B30" s="87"/>
      <c r="C30" s="93"/>
      <c r="D30" s="19">
        <f t="shared" si="6"/>
        <v>0</v>
      </c>
      <c r="E30" s="25">
        <f>IFERROR(VLOOKUP("CHICHARRON DE POLLO C/ PAPAS FRITAS",J:K,2,FALSE),0)+IFERROR(VLOOKUP("1/2 PORC. CHICHARRON DE POLLO",J:K,2,FALSE),0)</f>
        <v>1</v>
      </c>
      <c r="F30" s="90"/>
      <c r="G30" s="90"/>
      <c r="H30" s="8"/>
      <c r="I30" s="7"/>
      <c r="J30" s="9" t="s">
        <v>144</v>
      </c>
      <c r="K30" s="10">
        <v>1.0</v>
      </c>
    </row>
    <row r="31">
      <c r="A31" s="29" t="s">
        <v>64</v>
      </c>
      <c r="B31" s="87"/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9" t="s">
        <v>180</v>
      </c>
      <c r="K31" s="10">
        <v>3.0</v>
      </c>
    </row>
    <row r="32">
      <c r="A32" s="6" t="s">
        <v>66</v>
      </c>
      <c r="B32" s="87">
        <v>16.0</v>
      </c>
      <c r="C32" s="93">
        <v>12.0</v>
      </c>
      <c r="D32" s="19">
        <f t="shared" ref="D32:D42" si="9">B32+C32</f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18</v>
      </c>
      <c r="F32" s="90"/>
      <c r="G32" s="90"/>
      <c r="H32" s="8">
        <f t="shared" si="8"/>
        <v>10</v>
      </c>
      <c r="I32" s="7"/>
      <c r="J32" s="9" t="s">
        <v>90</v>
      </c>
      <c r="K32" s="10">
        <v>0.0</v>
      </c>
    </row>
    <row r="33">
      <c r="A33" s="6" t="s">
        <v>68</v>
      </c>
      <c r="B33" s="87">
        <v>3.0</v>
      </c>
      <c r="C33" s="93">
        <v>5.0</v>
      </c>
      <c r="D33" s="19">
        <f t="shared" si="9"/>
        <v>8</v>
      </c>
      <c r="E33" s="25">
        <f>IFERROR(VLOOKUP("CORVINA SUDADA",J:K,2,FALSE),0)+IFERROR(VLOOKUP("CHUPE DE CORVINA",J:K,2,FALSE),0)</f>
        <v>2</v>
      </c>
      <c r="F33" s="90"/>
      <c r="G33" s="90"/>
      <c r="H33" s="8">
        <f t="shared" si="8"/>
        <v>6</v>
      </c>
      <c r="I33" s="7"/>
      <c r="J33" s="9" t="s">
        <v>34</v>
      </c>
      <c r="K33" s="10">
        <v>3.0</v>
      </c>
    </row>
    <row r="34">
      <c r="A34" s="46" t="s">
        <v>483</v>
      </c>
      <c r="B34" s="87">
        <v>2.0</v>
      </c>
      <c r="C34" s="93"/>
      <c r="D34" s="19">
        <f t="shared" si="9"/>
        <v>2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8"/>
        <v>2</v>
      </c>
      <c r="I34" s="7"/>
      <c r="J34" s="9" t="s">
        <v>91</v>
      </c>
      <c r="K34" s="10">
        <v>2.0</v>
      </c>
    </row>
    <row r="35">
      <c r="A35" s="46" t="s">
        <v>484</v>
      </c>
      <c r="B35" s="87">
        <v>8.0</v>
      </c>
      <c r="C35" s="93"/>
      <c r="D35" s="19">
        <f t="shared" si="9"/>
        <v>8</v>
      </c>
      <c r="E35" s="25">
        <f>IFERROR(VLOOKUP("PULPO ANTICUCHERO 250G",J:K,2,FALSE),0)</f>
        <v>2</v>
      </c>
      <c r="F35" s="90"/>
      <c r="G35" s="90"/>
      <c r="H35" s="8">
        <f t="shared" si="8"/>
        <v>6</v>
      </c>
      <c r="I35" s="7"/>
      <c r="J35" s="9" t="s">
        <v>92</v>
      </c>
      <c r="K35" s="10">
        <v>0.0</v>
      </c>
    </row>
    <row r="36">
      <c r="A36" s="46" t="s">
        <v>485</v>
      </c>
      <c r="B36" s="87">
        <v>2.0</v>
      </c>
      <c r="C36" s="93"/>
      <c r="D36" s="19">
        <f t="shared" si="9"/>
        <v>2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8"/>
        <v>2</v>
      </c>
      <c r="I36" s="7"/>
      <c r="J36" s="9" t="s">
        <v>154</v>
      </c>
      <c r="K36" s="10">
        <v>1.0</v>
      </c>
    </row>
    <row r="37">
      <c r="A37" s="6" t="s">
        <v>72</v>
      </c>
      <c r="B37" s="87">
        <v>0.0</v>
      </c>
      <c r="C37" s="93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0</v>
      </c>
      <c r="I37" s="7"/>
      <c r="J37" s="9" t="s">
        <v>190</v>
      </c>
      <c r="K37" s="10">
        <v>1.0</v>
      </c>
    </row>
    <row r="38">
      <c r="A38" s="46" t="s">
        <v>486</v>
      </c>
      <c r="B38" s="87">
        <v>5.0</v>
      </c>
      <c r="C38" s="93"/>
      <c r="D38" s="19">
        <f t="shared" si="9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4</v>
      </c>
      <c r="F38" s="101"/>
      <c r="G38" s="90"/>
      <c r="H38" s="8">
        <f t="shared" si="8"/>
        <v>1</v>
      </c>
      <c r="I38" s="7"/>
      <c r="J38" s="9" t="s">
        <v>36</v>
      </c>
      <c r="K38" s="10">
        <v>4.0</v>
      </c>
    </row>
    <row r="39">
      <c r="A39" s="46" t="s">
        <v>487</v>
      </c>
      <c r="B39" s="87">
        <v>0.0</v>
      </c>
      <c r="C39" s="93"/>
      <c r="D39" s="19">
        <f t="shared" si="9"/>
        <v>0</v>
      </c>
      <c r="E39" s="25">
        <f>IFERROR(VLOOKUP("CEVICHE MIXTO DE MARISCOS",J:K,2,FALSE),0)</f>
        <v>0</v>
      </c>
      <c r="F39" s="94"/>
      <c r="G39" s="94"/>
      <c r="H39" s="8">
        <f t="shared" si="8"/>
        <v>0</v>
      </c>
      <c r="I39" s="7"/>
      <c r="J39" s="9" t="s">
        <v>179</v>
      </c>
      <c r="K39" s="10">
        <v>2.0</v>
      </c>
    </row>
    <row r="40">
      <c r="A40" s="6" t="s">
        <v>76</v>
      </c>
      <c r="B40" s="87">
        <v>9.0</v>
      </c>
      <c r="C40" s="93"/>
      <c r="D40" s="19">
        <f t="shared" si="9"/>
        <v>9</v>
      </c>
      <c r="E40" s="111">
        <v>2.0</v>
      </c>
      <c r="F40" s="94"/>
      <c r="G40" s="94"/>
      <c r="H40" s="8">
        <f t="shared" si="8"/>
        <v>7</v>
      </c>
      <c r="I40" s="7"/>
      <c r="J40" s="9" t="s">
        <v>170</v>
      </c>
      <c r="K40" s="10">
        <v>0.0</v>
      </c>
    </row>
    <row r="41">
      <c r="A41" s="46" t="s">
        <v>488</v>
      </c>
      <c r="B41" s="87">
        <v>10.0</v>
      </c>
      <c r="C41" s="93"/>
      <c r="D41" s="19">
        <f t="shared" si="9"/>
        <v>10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8"/>
        <v>10</v>
      </c>
      <c r="I41" s="7"/>
      <c r="J41" s="9" t="s">
        <v>80</v>
      </c>
      <c r="K41" s="10">
        <v>1.0</v>
      </c>
    </row>
    <row r="42">
      <c r="A42" s="51" t="s">
        <v>489</v>
      </c>
      <c r="B42" s="87">
        <v>0.0</v>
      </c>
      <c r="C42" s="93">
        <v>5.0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8"/>
        <v>4</v>
      </c>
      <c r="I42" s="7"/>
      <c r="J42" s="9" t="s">
        <v>50</v>
      </c>
      <c r="K42" s="10">
        <v>1.0</v>
      </c>
    </row>
    <row r="43">
      <c r="A43" s="29"/>
      <c r="B43" s="87"/>
      <c r="C43" s="29"/>
      <c r="D43" s="29"/>
      <c r="E43" s="95"/>
      <c r="F43" s="96"/>
      <c r="G43" s="96"/>
      <c r="H43" s="8"/>
      <c r="I43" s="23"/>
      <c r="J43" s="9" t="s">
        <v>56</v>
      </c>
      <c r="K43" s="10">
        <v>1.0</v>
      </c>
    </row>
    <row r="44">
      <c r="C44" s="103"/>
      <c r="D44" s="103"/>
      <c r="E44" s="103"/>
      <c r="F44" s="103"/>
      <c r="G44" s="103"/>
      <c r="J44" s="9" t="s">
        <v>13</v>
      </c>
      <c r="K44" s="10">
        <v>3.0</v>
      </c>
    </row>
    <row r="45">
      <c r="C45" s="103"/>
      <c r="D45" s="103"/>
      <c r="E45" s="103"/>
      <c r="F45" s="103"/>
      <c r="G45" s="103"/>
      <c r="J45" s="9" t="s">
        <v>59</v>
      </c>
      <c r="K45" s="10">
        <v>8.0</v>
      </c>
    </row>
    <row r="46">
      <c r="C46" s="103"/>
      <c r="D46" s="103"/>
      <c r="E46" s="103"/>
      <c r="F46" s="103"/>
      <c r="G46" s="103"/>
      <c r="J46" s="9" t="s">
        <v>61</v>
      </c>
      <c r="K46" s="10">
        <v>5.0</v>
      </c>
    </row>
    <row r="47">
      <c r="C47" s="103"/>
      <c r="D47" s="103"/>
      <c r="E47" s="103"/>
      <c r="F47" s="103"/>
      <c r="G47" s="103"/>
      <c r="J47" s="9" t="s">
        <v>63</v>
      </c>
      <c r="K47" s="10">
        <v>10.0</v>
      </c>
    </row>
    <row r="48">
      <c r="C48" s="103"/>
      <c r="D48" s="103"/>
      <c r="E48" s="103"/>
      <c r="F48" s="103"/>
      <c r="G48" s="103"/>
      <c r="J48" s="9" t="s">
        <v>65</v>
      </c>
      <c r="K48" s="10">
        <v>2.0</v>
      </c>
    </row>
    <row r="49">
      <c r="C49" s="103"/>
      <c r="D49" s="103"/>
      <c r="E49" s="103"/>
      <c r="F49" s="103"/>
      <c r="G49" s="103"/>
      <c r="J49" s="9" t="s">
        <v>69</v>
      </c>
      <c r="K49" s="10">
        <v>1.0</v>
      </c>
    </row>
    <row r="50">
      <c r="C50" s="103"/>
      <c r="D50" s="103"/>
      <c r="E50" s="103"/>
      <c r="F50" s="103"/>
      <c r="G50" s="103"/>
      <c r="J50" s="9" t="s">
        <v>134</v>
      </c>
      <c r="K50" s="10">
        <v>1.0</v>
      </c>
    </row>
    <row r="51">
      <c r="C51" s="103"/>
      <c r="D51" s="103"/>
      <c r="E51" s="103"/>
      <c r="F51" s="103"/>
      <c r="G51" s="103"/>
      <c r="J51" s="9" t="s">
        <v>158</v>
      </c>
      <c r="K51" s="10">
        <v>0.0</v>
      </c>
    </row>
    <row r="52">
      <c r="C52" s="103"/>
      <c r="D52" s="103"/>
      <c r="E52" s="103"/>
      <c r="F52" s="103"/>
      <c r="G52" s="103"/>
      <c r="J52" s="9" t="s">
        <v>71</v>
      </c>
      <c r="K52" s="10">
        <v>2.0</v>
      </c>
    </row>
    <row r="53">
      <c r="C53" s="103"/>
      <c r="D53" s="103"/>
      <c r="E53" s="103"/>
      <c r="F53" s="103"/>
      <c r="G53" s="103"/>
      <c r="J53" s="9" t="s">
        <v>73</v>
      </c>
      <c r="K53" s="10">
        <v>9.0</v>
      </c>
    </row>
    <row r="54">
      <c r="C54" s="103"/>
      <c r="D54" s="103"/>
      <c r="E54" s="103"/>
      <c r="F54" s="103"/>
      <c r="G54" s="103"/>
      <c r="J54" s="9" t="s">
        <v>563</v>
      </c>
      <c r="K54" s="10">
        <v>0.0</v>
      </c>
    </row>
    <row r="55">
      <c r="C55" s="103"/>
      <c r="D55" s="103"/>
      <c r="E55" s="103"/>
      <c r="F55" s="103"/>
      <c r="G55" s="103"/>
      <c r="J55" s="9" t="s">
        <v>564</v>
      </c>
      <c r="K55" s="10">
        <v>0.0</v>
      </c>
    </row>
    <row r="56">
      <c r="C56" s="103"/>
      <c r="D56" s="103"/>
      <c r="E56" s="103"/>
      <c r="F56" s="103"/>
      <c r="G56" s="103"/>
      <c r="J56" s="9" t="s">
        <v>117</v>
      </c>
      <c r="K56" s="10">
        <v>2.0</v>
      </c>
    </row>
    <row r="57">
      <c r="C57" s="103"/>
      <c r="D57" s="103"/>
      <c r="E57" s="103"/>
      <c r="F57" s="103"/>
      <c r="G57" s="103"/>
      <c r="J57" s="9" t="s">
        <v>222</v>
      </c>
      <c r="K57" s="10">
        <v>0.0</v>
      </c>
    </row>
    <row r="58">
      <c r="C58" s="103"/>
      <c r="D58" s="103"/>
      <c r="E58" s="103"/>
      <c r="F58" s="103"/>
      <c r="G58" s="103"/>
      <c r="J58" s="9" t="s">
        <v>79</v>
      </c>
      <c r="K58" s="10">
        <v>5.0</v>
      </c>
    </row>
    <row r="59">
      <c r="C59" s="103"/>
      <c r="D59" s="103"/>
      <c r="E59" s="103"/>
      <c r="F59" s="103"/>
      <c r="G59" s="103"/>
      <c r="J59" s="9" t="s">
        <v>187</v>
      </c>
      <c r="K59" s="10">
        <v>0.0</v>
      </c>
    </row>
    <row r="60">
      <c r="C60" s="103"/>
      <c r="D60" s="103"/>
      <c r="E60" s="103"/>
      <c r="F60" s="103"/>
      <c r="G60" s="103"/>
      <c r="J60" s="9" t="s">
        <v>179</v>
      </c>
      <c r="K60" s="10">
        <v>1.0</v>
      </c>
    </row>
    <row r="61">
      <c r="C61" s="103"/>
      <c r="D61" s="103"/>
      <c r="E61" s="103"/>
      <c r="F61" s="103"/>
      <c r="G61" s="103"/>
      <c r="J61" s="9" t="s">
        <v>563</v>
      </c>
      <c r="K61" s="10">
        <v>0.0</v>
      </c>
    </row>
    <row r="62">
      <c r="C62" s="103"/>
      <c r="D62" s="103"/>
      <c r="E62" s="103"/>
      <c r="F62" s="103"/>
      <c r="G62" s="103"/>
      <c r="J62" s="9" t="s">
        <v>179</v>
      </c>
      <c r="K62" s="10">
        <v>0.0</v>
      </c>
    </row>
    <row r="63">
      <c r="C63" s="103"/>
      <c r="D63" s="103"/>
      <c r="E63" s="103"/>
      <c r="F63" s="103"/>
      <c r="G63" s="103"/>
      <c r="J63" s="9" t="s">
        <v>54</v>
      </c>
      <c r="K63" s="10">
        <v>6.0</v>
      </c>
    </row>
    <row r="64">
      <c r="C64" s="103"/>
      <c r="D64" s="103"/>
      <c r="E64" s="103"/>
      <c r="F64" s="103"/>
      <c r="G64" s="103"/>
      <c r="J64" s="9" t="s">
        <v>44</v>
      </c>
      <c r="K64" s="10">
        <v>8.0</v>
      </c>
    </row>
    <row r="65">
      <c r="C65" s="103"/>
      <c r="D65" s="103"/>
      <c r="E65" s="103"/>
      <c r="F65" s="103"/>
      <c r="G65" s="103"/>
      <c r="J65" s="9" t="s">
        <v>40</v>
      </c>
      <c r="K65" s="10">
        <v>7.0</v>
      </c>
    </row>
    <row r="66">
      <c r="C66" s="103"/>
      <c r="D66" s="103"/>
      <c r="E66" s="103"/>
      <c r="F66" s="103"/>
      <c r="G66" s="103"/>
      <c r="J66" s="9" t="s">
        <v>81</v>
      </c>
      <c r="K66" s="10">
        <v>8.0</v>
      </c>
    </row>
    <row r="67">
      <c r="C67" s="103"/>
      <c r="D67" s="103"/>
      <c r="E67" s="103"/>
      <c r="F67" s="103"/>
      <c r="G67" s="103"/>
      <c r="J67" s="9" t="s">
        <v>563</v>
      </c>
      <c r="K67" s="10">
        <v>0.0</v>
      </c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f>'ABRIL 7'!H3</f>
        <v>0</v>
      </c>
      <c r="C3" s="89">
        <v>0.0</v>
      </c>
      <c r="D3" s="8">
        <f t="shared" ref="D3:D20" si="1">C3+B3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123"/>
      <c r="K3" s="10">
        <v>7.0</v>
      </c>
    </row>
    <row r="4">
      <c r="A4" s="6" t="s">
        <v>11</v>
      </c>
      <c r="B4" s="87">
        <f>'ABRIL 7'!H4</f>
        <v>9</v>
      </c>
      <c r="C4" s="89">
        <v>0.0</v>
      </c>
      <c r="D4" s="8">
        <f t="shared" si="1"/>
        <v>9</v>
      </c>
      <c r="E4" s="8" t="str">
        <f>IFERROR(VLOOKUP("HUMITAS",J:K,2,FALSE),"0")</f>
        <v>0</v>
      </c>
      <c r="F4" s="90"/>
      <c r="G4" s="91"/>
      <c r="H4" s="92">
        <f t="shared" si="2"/>
        <v>9</v>
      </c>
      <c r="I4" s="11"/>
      <c r="J4" s="9" t="s">
        <v>186</v>
      </c>
      <c r="K4" s="10">
        <v>1.0</v>
      </c>
    </row>
    <row r="5">
      <c r="A5" s="6" t="s">
        <v>13</v>
      </c>
      <c r="B5" s="87">
        <f>'ABRIL 7'!H5</f>
        <v>1</v>
      </c>
      <c r="C5" s="93">
        <v>5.0</v>
      </c>
      <c r="D5" s="8">
        <f t="shared" si="1"/>
        <v>6</v>
      </c>
      <c r="E5" s="8" t="str">
        <f>IFERROR(VLOOKUP("PAPA RELLENA",J:K,2,FALSE),"0")</f>
        <v>0</v>
      </c>
      <c r="F5" s="90"/>
      <c r="G5" s="91"/>
      <c r="H5" s="92">
        <f t="shared" si="2"/>
        <v>6</v>
      </c>
      <c r="I5" s="11"/>
      <c r="J5" s="9" t="s">
        <v>112</v>
      </c>
      <c r="K5" s="10">
        <v>1.0</v>
      </c>
    </row>
    <row r="6">
      <c r="A6" s="6" t="s">
        <v>16</v>
      </c>
      <c r="B6" s="87">
        <f>'ABRIL 7'!H6</f>
        <v>4</v>
      </c>
      <c r="C6" s="93">
        <v>12.0</v>
      </c>
      <c r="D6" s="8">
        <f t="shared" si="1"/>
        <v>16</v>
      </c>
      <c r="E6" s="8">
        <f>IFERROR(VLOOKUP("SANGRECITA C/YUCA",J:K,2,FALSE),"0")</f>
        <v>2</v>
      </c>
      <c r="F6" s="90"/>
      <c r="G6" s="91"/>
      <c r="H6" s="92">
        <f t="shared" si="2"/>
        <v>14</v>
      </c>
      <c r="I6" s="7"/>
      <c r="J6" s="9" t="s">
        <v>34</v>
      </c>
      <c r="K6" s="10">
        <v>1.0</v>
      </c>
    </row>
    <row r="7">
      <c r="A7" s="6" t="s">
        <v>10</v>
      </c>
      <c r="B7" s="87">
        <f>'ABRIL 7'!H7</f>
        <v>4</v>
      </c>
      <c r="C7" s="93">
        <v>0.0</v>
      </c>
      <c r="D7" s="8">
        <f t="shared" si="1"/>
        <v>4</v>
      </c>
      <c r="E7" s="8">
        <f>IFERROR(VLOOKUP("HUMITA DOÑA FRESIA C/AJI DE GALLINA", J:K,2, FALSE)/2, 0) + IFERROR(VLOOKUP("AJI DE GALLINA",J:K,2, FALSE), 0)</f>
        <v>1.5</v>
      </c>
      <c r="F7" s="90"/>
      <c r="G7" s="91"/>
      <c r="H7" s="92">
        <f t="shared" si="2"/>
        <v>2.5</v>
      </c>
      <c r="I7" s="7"/>
      <c r="J7" s="9" t="s">
        <v>147</v>
      </c>
      <c r="K7" s="10">
        <v>1.0</v>
      </c>
    </row>
    <row r="8">
      <c r="A8" s="6" t="s">
        <v>19</v>
      </c>
      <c r="B8" s="87">
        <f>'ABRIL 7'!H8</f>
        <v>2</v>
      </c>
      <c r="C8" s="93">
        <v>0.0</v>
      </c>
      <c r="D8" s="8">
        <f t="shared" si="1"/>
        <v>2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0</v>
      </c>
      <c r="I8" s="7"/>
      <c r="J8" s="9" t="s">
        <v>69</v>
      </c>
      <c r="K8" s="10">
        <v>1.0</v>
      </c>
    </row>
    <row r="9">
      <c r="A9" s="6" t="s">
        <v>21</v>
      </c>
      <c r="B9" s="87">
        <f>'ABRIL 7'!H9</f>
        <v>2</v>
      </c>
      <c r="C9" s="93">
        <v>4.0</v>
      </c>
      <c r="D9" s="8">
        <f t="shared" si="1"/>
        <v>6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6</v>
      </c>
      <c r="I9" s="12"/>
      <c r="J9" s="9" t="s">
        <v>10</v>
      </c>
      <c r="K9" s="10">
        <v>1.0</v>
      </c>
    </row>
    <row r="10">
      <c r="A10" s="6" t="s">
        <v>23</v>
      </c>
      <c r="B10" s="87">
        <f>'ABRIL 7'!H10</f>
        <v>3</v>
      </c>
      <c r="C10" s="93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1.5</v>
      </c>
      <c r="F10" s="90"/>
      <c r="G10" s="90"/>
      <c r="H10" s="92">
        <f t="shared" si="2"/>
        <v>1.5</v>
      </c>
      <c r="I10" s="7"/>
      <c r="J10" s="9" t="s">
        <v>73</v>
      </c>
      <c r="K10" s="10">
        <v>2.0</v>
      </c>
    </row>
    <row r="11">
      <c r="A11" s="6" t="s">
        <v>25</v>
      </c>
      <c r="B11" s="87">
        <f>'ABRIL 7'!H11</f>
        <v>5</v>
      </c>
      <c r="C11" s="93">
        <v>0.0</v>
      </c>
      <c r="D11" s="8">
        <f t="shared" si="1"/>
        <v>5</v>
      </c>
      <c r="E11" s="18">
        <f>IFERROR(VLOOKUP("CARNE DE CERDO ADOBADA",J:K,2,FALSE),0)</f>
        <v>0</v>
      </c>
      <c r="F11" s="90"/>
      <c r="G11" s="90"/>
      <c r="H11" s="92">
        <f t="shared" si="2"/>
        <v>5</v>
      </c>
      <c r="I11" s="7"/>
      <c r="J11" s="9" t="s">
        <v>179</v>
      </c>
      <c r="K11" s="10">
        <v>1.0</v>
      </c>
    </row>
    <row r="12">
      <c r="A12" s="6" t="s">
        <v>27</v>
      </c>
      <c r="B12" s="87">
        <f>'ABRIL 7'!H12</f>
        <v>0</v>
      </c>
      <c r="C12" s="93">
        <v>0.0</v>
      </c>
      <c r="D12" s="8">
        <f t="shared" si="1"/>
        <v>0</v>
      </c>
      <c r="E12" s="8">
        <f>IFERROR(VLOOKUP("SANCOCHADO 450g.",J:K,2,FALSE),0)</f>
        <v>4</v>
      </c>
      <c r="F12" s="90"/>
      <c r="G12" s="90"/>
      <c r="H12" s="92">
        <f t="shared" si="2"/>
        <v>-4</v>
      </c>
      <c r="I12" s="7"/>
      <c r="J12" s="9" t="s">
        <v>17</v>
      </c>
      <c r="K12" s="10">
        <v>3.0</v>
      </c>
    </row>
    <row r="13">
      <c r="A13" s="6" t="s">
        <v>29</v>
      </c>
      <c r="B13" s="87">
        <f>'ABRIL 7'!H13</f>
        <v>6</v>
      </c>
      <c r="C13" s="93">
        <v>0.0</v>
      </c>
      <c r="D13" s="8">
        <f t="shared" si="1"/>
        <v>6</v>
      </c>
      <c r="E13" s="8">
        <f t="shared" ref="E13:E14" si="3">IFERROR(VLOOKUP(A13,J:K,2,FALSE),0)</f>
        <v>0</v>
      </c>
      <c r="F13" s="94"/>
      <c r="G13" s="90"/>
      <c r="H13" s="92">
        <f t="shared" si="2"/>
        <v>6</v>
      </c>
      <c r="I13" s="7"/>
      <c r="J13" s="9" t="s">
        <v>18</v>
      </c>
      <c r="K13" s="10">
        <v>1.0</v>
      </c>
    </row>
    <row r="14">
      <c r="A14" s="6" t="s">
        <v>31</v>
      </c>
      <c r="B14" s="87">
        <f>'ABRIL 7'!H14</f>
        <v>0</v>
      </c>
      <c r="C14" s="89"/>
      <c r="D14" s="8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9" t="s">
        <v>20</v>
      </c>
      <c r="K14" s="10">
        <v>1.0</v>
      </c>
    </row>
    <row r="15">
      <c r="A15" s="21" t="s">
        <v>33</v>
      </c>
      <c r="B15" s="87" t="str">
        <f>'ABRIL 7'!H15</f>
        <v/>
      </c>
      <c r="C15" s="95"/>
      <c r="D15" s="8">
        <f t="shared" si="1"/>
        <v>0</v>
      </c>
      <c r="E15" s="95"/>
      <c r="F15" s="95"/>
      <c r="G15" s="96"/>
      <c r="H15" s="7"/>
      <c r="I15" s="23"/>
      <c r="J15" s="9" t="s">
        <v>24</v>
      </c>
      <c r="K15" s="10">
        <v>3.0</v>
      </c>
    </row>
    <row r="16">
      <c r="A16" s="6" t="s">
        <v>35</v>
      </c>
      <c r="B16" s="87">
        <f>'ABRIL 7'!H16</f>
        <v>12</v>
      </c>
      <c r="C16" s="89">
        <v>0.0</v>
      </c>
      <c r="D16" s="8">
        <f t="shared" si="1"/>
        <v>12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94"/>
      <c r="G16" s="90"/>
      <c r="H16" s="8">
        <f t="shared" ref="H16:H18" si="4">D16-E16-F16-G16</f>
        <v>11</v>
      </c>
      <c r="I16" s="7"/>
      <c r="J16" s="9" t="s">
        <v>26</v>
      </c>
      <c r="K16" s="10">
        <v>8.0</v>
      </c>
    </row>
    <row r="17">
      <c r="A17" s="6" t="s">
        <v>37</v>
      </c>
      <c r="B17" s="87">
        <f>'ABRIL 7'!H17</f>
        <v>-2</v>
      </c>
      <c r="C17" s="93">
        <v>6.0</v>
      </c>
      <c r="D17" s="8">
        <f t="shared" si="1"/>
        <v>4</v>
      </c>
      <c r="E17" s="25" t="str">
        <f>IFERROR(VLOOKUP("AJIACO DE CUY(1/2 CUY) C/ARROZ",J:K,2,FALSE),"0")</f>
        <v>0</v>
      </c>
      <c r="F17" s="94"/>
      <c r="G17" s="90"/>
      <c r="H17" s="8">
        <f t="shared" si="4"/>
        <v>4</v>
      </c>
      <c r="I17" s="7"/>
      <c r="J17" s="9" t="s">
        <v>448</v>
      </c>
      <c r="K17" s="10">
        <v>1.0</v>
      </c>
    </row>
    <row r="18">
      <c r="A18" s="6" t="s">
        <v>39</v>
      </c>
      <c r="B18" s="87">
        <f>'ABRIL 7'!H18</f>
        <v>2</v>
      </c>
      <c r="C18" s="93">
        <v>4.0</v>
      </c>
      <c r="D18" s="8">
        <f t="shared" si="1"/>
        <v>6</v>
      </c>
      <c r="E18" s="97" t="str">
        <f>IFERROR(VLOOKUP("ALBONDIGA CON ARROZ",J:K,2,FALSE),"0")</f>
        <v>0</v>
      </c>
      <c r="F18" s="94"/>
      <c r="G18" s="91"/>
      <c r="H18" s="8">
        <f t="shared" si="4"/>
        <v>6</v>
      </c>
      <c r="I18" s="7"/>
      <c r="J18" s="9" t="s">
        <v>108</v>
      </c>
      <c r="K18" s="10">
        <v>1.0</v>
      </c>
    </row>
    <row r="19">
      <c r="A19" s="6" t="s">
        <v>41</v>
      </c>
      <c r="B19" s="87">
        <f>'ABRIL 7'!H19</f>
        <v>4</v>
      </c>
      <c r="C19" s="93">
        <v>8.0</v>
      </c>
      <c r="D19" s="8">
        <f t="shared" si="1"/>
        <v>12</v>
      </c>
      <c r="E19" s="25">
        <f>IFERROR(VLOOKUP("ARROZ C/PATO DESHUESADO", J:K, 2, FALSE)*2, 0)+IFERROR(VLOOKUP("ARROZ C/PATO",J:K,2,FALSE),"0")</f>
        <v>5</v>
      </c>
      <c r="F19" s="94"/>
      <c r="G19" s="91"/>
      <c r="H19" s="117">
        <v>4.0</v>
      </c>
      <c r="I19" s="11"/>
      <c r="J19" s="9" t="s">
        <v>30</v>
      </c>
      <c r="K19" s="10">
        <v>1.0</v>
      </c>
    </row>
    <row r="20">
      <c r="A20" s="6" t="s">
        <v>43</v>
      </c>
      <c r="B20" s="87">
        <f>'ABRIL 7'!H20</f>
        <v>16</v>
      </c>
      <c r="C20" s="93">
        <v>15.0</v>
      </c>
      <c r="D20" s="8">
        <f t="shared" si="1"/>
        <v>31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24</v>
      </c>
      <c r="F20" s="94"/>
      <c r="G20" s="99"/>
      <c r="H20" s="8">
        <f>D20-E20-F20-G20</f>
        <v>7</v>
      </c>
      <c r="I20" s="87"/>
      <c r="J20" s="9" t="s">
        <v>138</v>
      </c>
      <c r="K20" s="10">
        <v>1.0</v>
      </c>
    </row>
    <row r="21">
      <c r="A21" s="6"/>
      <c r="B21" s="87" t="str">
        <f>'ABRIL 7'!H21</f>
        <v/>
      </c>
      <c r="C21" s="93"/>
      <c r="D21" s="19"/>
      <c r="E21" s="94"/>
      <c r="F21" s="94"/>
      <c r="G21" s="90"/>
      <c r="H21" s="7"/>
      <c r="I21" s="7"/>
      <c r="J21" s="9" t="s">
        <v>112</v>
      </c>
      <c r="K21" s="10">
        <v>2.0</v>
      </c>
    </row>
    <row r="22">
      <c r="A22" s="6" t="s">
        <v>46</v>
      </c>
      <c r="B22" s="87">
        <f>'ABRIL 7'!H22</f>
        <v>7</v>
      </c>
      <c r="C22" s="93">
        <v>5.0</v>
      </c>
      <c r="D22" s="19"/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8</v>
      </c>
      <c r="F22" s="94"/>
      <c r="G22" s="91"/>
      <c r="H22" s="8">
        <f>D22-E22-F22-G22</f>
        <v>-8</v>
      </c>
      <c r="I22" s="11"/>
      <c r="J22" s="9" t="s">
        <v>32</v>
      </c>
      <c r="K22" s="10">
        <v>2.0</v>
      </c>
    </row>
    <row r="23">
      <c r="A23" s="6" t="s">
        <v>49</v>
      </c>
      <c r="B23" s="87">
        <f>'ABRIL 7'!H23</f>
        <v>1</v>
      </c>
      <c r="C23" s="93"/>
      <c r="D23" s="19"/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9" t="s">
        <v>90</v>
      </c>
      <c r="K23" s="10">
        <v>1.0</v>
      </c>
    </row>
    <row r="24">
      <c r="A24" s="6" t="s">
        <v>51</v>
      </c>
      <c r="B24" s="87">
        <f>'ABRIL 7'!H24</f>
        <v>3</v>
      </c>
      <c r="C24" s="93">
        <v>0.0</v>
      </c>
      <c r="D24" s="19"/>
      <c r="E24" s="25">
        <f>IFERROR(VLOOKUP("CORVINA GUISADA C/E CHOCLO",J:K,2,FALSE),"0")</f>
        <v>1</v>
      </c>
      <c r="F24" s="94"/>
      <c r="G24" s="90"/>
      <c r="H24" s="8">
        <f>D24-E24-F24-G24</f>
        <v>-1</v>
      </c>
      <c r="I24" s="11"/>
      <c r="J24" s="9" t="s">
        <v>34</v>
      </c>
      <c r="K24" s="10">
        <v>2.0</v>
      </c>
    </row>
    <row r="25">
      <c r="A25" s="21" t="s">
        <v>53</v>
      </c>
      <c r="B25" s="87" t="str">
        <f>'ABRIL 7'!H25</f>
        <v/>
      </c>
      <c r="C25" s="95"/>
      <c r="D25" s="95"/>
      <c r="E25" s="95"/>
      <c r="F25" s="95"/>
      <c r="G25" s="96"/>
      <c r="H25" s="7"/>
      <c r="I25" s="23"/>
      <c r="J25" s="9" t="s">
        <v>127</v>
      </c>
      <c r="K25" s="10">
        <v>1.0</v>
      </c>
    </row>
    <row r="26">
      <c r="A26" s="6" t="s">
        <v>55</v>
      </c>
      <c r="B26" s="87">
        <f>'ABRIL 7'!H26</f>
        <v>4.5</v>
      </c>
      <c r="C26" s="93">
        <v>5.0</v>
      </c>
      <c r="D26" s="19"/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90"/>
      <c r="G26" s="90"/>
      <c r="H26" s="8">
        <f t="shared" ref="H26:H29" si="5">D26-E26-F26-G26</f>
        <v>-1</v>
      </c>
      <c r="I26" s="7"/>
      <c r="J26" s="9" t="s">
        <v>42</v>
      </c>
      <c r="K26" s="10">
        <v>1.0</v>
      </c>
    </row>
    <row r="27">
      <c r="A27" s="6" t="s">
        <v>57</v>
      </c>
      <c r="B27" s="87">
        <f>'ABRIL 7'!H27</f>
        <v>5</v>
      </c>
      <c r="C27" s="93">
        <v>10.0</v>
      </c>
      <c r="D27" s="19"/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</v>
      </c>
      <c r="F27" s="90"/>
      <c r="G27" s="91"/>
      <c r="H27" s="8">
        <f t="shared" si="5"/>
        <v>-1</v>
      </c>
      <c r="I27" s="12"/>
      <c r="J27" s="9" t="s">
        <v>139</v>
      </c>
      <c r="K27" s="10">
        <v>1.0</v>
      </c>
    </row>
    <row r="28">
      <c r="A28" s="6" t="s">
        <v>58</v>
      </c>
      <c r="B28" s="87">
        <f>'ABRIL 7'!H28</f>
        <v>2.5</v>
      </c>
      <c r="C28" s="93">
        <v>5.0</v>
      </c>
      <c r="D28" s="19"/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5"/>
        <v>0</v>
      </c>
      <c r="I28" s="24"/>
      <c r="J28" s="9" t="s">
        <v>54</v>
      </c>
      <c r="K28" s="10">
        <v>1.0</v>
      </c>
    </row>
    <row r="29">
      <c r="A29" s="6" t="s">
        <v>60</v>
      </c>
      <c r="B29" s="87">
        <f>'ABRIL 7'!H29</f>
        <v>5</v>
      </c>
      <c r="C29" s="93">
        <v>5.0</v>
      </c>
      <c r="D29" s="19"/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5"/>
        <v>0</v>
      </c>
      <c r="I29" s="11"/>
      <c r="J29" s="9" t="s">
        <v>56</v>
      </c>
      <c r="K29" s="10">
        <v>1.0</v>
      </c>
    </row>
    <row r="30">
      <c r="A30" s="6" t="s">
        <v>62</v>
      </c>
      <c r="B30" s="87" t="str">
        <f>'ABRIL 7'!H30</f>
        <v/>
      </c>
      <c r="C30" s="93"/>
      <c r="D30" s="19"/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133</v>
      </c>
      <c r="K30" s="10">
        <v>1.0</v>
      </c>
    </row>
    <row r="31">
      <c r="A31" s="29" t="s">
        <v>64</v>
      </c>
      <c r="B31" s="87">
        <f>'ABRIL 7'!H31</f>
        <v>0</v>
      </c>
      <c r="C31" s="95"/>
      <c r="D31" s="95"/>
      <c r="E31" s="95"/>
      <c r="F31" s="96"/>
      <c r="G31" s="96"/>
      <c r="H31" s="8">
        <f t="shared" ref="H31:H42" si="6">D31-E31-F31-G31</f>
        <v>0</v>
      </c>
      <c r="I31" s="23"/>
      <c r="J31" s="9" t="s">
        <v>61</v>
      </c>
      <c r="K31" s="10">
        <v>4.0</v>
      </c>
    </row>
    <row r="32">
      <c r="A32" s="6" t="s">
        <v>66</v>
      </c>
      <c r="B32" s="87">
        <f>'ABRIL 7'!H32</f>
        <v>10</v>
      </c>
      <c r="C32" s="93">
        <v>12.0</v>
      </c>
      <c r="D32" s="19"/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4</v>
      </c>
      <c r="F32" s="90"/>
      <c r="G32" s="90"/>
      <c r="H32" s="8">
        <f t="shared" si="6"/>
        <v>-4</v>
      </c>
      <c r="I32" s="7"/>
      <c r="J32" s="9" t="s">
        <v>63</v>
      </c>
      <c r="K32" s="10">
        <v>1.0</v>
      </c>
    </row>
    <row r="33">
      <c r="A33" s="6" t="s">
        <v>68</v>
      </c>
      <c r="B33" s="87">
        <f>'ABRIL 7'!H33</f>
        <v>6</v>
      </c>
      <c r="C33" s="93">
        <v>5.0</v>
      </c>
      <c r="D33" s="19"/>
      <c r="E33" s="25">
        <f>IFERROR(VLOOKUP("CORVINA SUDADA",J:K,2,FALSE),0)+IFERROR(VLOOKUP("CHUPE DE CORVINA",J:K,2,FALSE),0)</f>
        <v>1</v>
      </c>
      <c r="F33" s="90"/>
      <c r="G33" s="90"/>
      <c r="H33" s="8">
        <f t="shared" si="6"/>
        <v>-1</v>
      </c>
      <c r="I33" s="7"/>
      <c r="J33" s="9" t="s">
        <v>135</v>
      </c>
      <c r="K33" s="10">
        <v>1.0</v>
      </c>
    </row>
    <row r="34">
      <c r="A34" s="46" t="s">
        <v>483</v>
      </c>
      <c r="B34" s="87">
        <f>'ABRIL 7'!H34</f>
        <v>2</v>
      </c>
      <c r="C34" s="93"/>
      <c r="D34" s="19"/>
      <c r="E34" s="25">
        <f>IFERROR(VLOOKUP("PULPO AL OLIVO 200G",J:K,2,FALSE),0)+IFERROR(VLOOKUP("CEVICHE DE PULPO",J:K,2,FALSE),0)</f>
        <v>0</v>
      </c>
      <c r="F34" s="90"/>
      <c r="G34" s="91"/>
      <c r="H34" s="8">
        <f t="shared" si="6"/>
        <v>0</v>
      </c>
      <c r="I34" s="7"/>
      <c r="J34" s="9" t="s">
        <v>249</v>
      </c>
      <c r="K34" s="10">
        <v>1.0</v>
      </c>
    </row>
    <row r="35">
      <c r="A35" s="46" t="s">
        <v>484</v>
      </c>
      <c r="B35" s="87">
        <f>'ABRIL 7'!H35</f>
        <v>6</v>
      </c>
      <c r="C35" s="93"/>
      <c r="D35" s="19"/>
      <c r="E35" s="25">
        <f>IFERROR(VLOOKUP("PULPO ANTICUCHERO 250G",J:K,2,FALSE),0)</f>
        <v>0</v>
      </c>
      <c r="F35" s="90"/>
      <c r="G35" s="90"/>
      <c r="H35" s="8">
        <f t="shared" si="6"/>
        <v>0</v>
      </c>
      <c r="I35" s="7"/>
      <c r="J35" s="9" t="s">
        <v>315</v>
      </c>
      <c r="K35" s="10">
        <v>1.0</v>
      </c>
    </row>
    <row r="36">
      <c r="A36" s="46" t="s">
        <v>485</v>
      </c>
      <c r="B36" s="87">
        <f>'ABRIL 7'!H36</f>
        <v>2</v>
      </c>
      <c r="C36" s="93"/>
      <c r="D36" s="19"/>
      <c r="E36" s="25">
        <f>IFERROR(VLOOKUP("CAUSA DE PULPO AL OLIVO",J:K,2,FALSE),0)+IFERROR(VLOOKUP("TRES CAUSAS UNA PARRILLA",J:K,2,FALSE)/2,0)</f>
        <v>1</v>
      </c>
      <c r="F36" s="90"/>
      <c r="G36" s="100"/>
      <c r="H36" s="8">
        <f t="shared" si="6"/>
        <v>-1</v>
      </c>
      <c r="I36" s="7"/>
      <c r="J36" s="9" t="s">
        <v>103</v>
      </c>
      <c r="K36" s="10">
        <v>2.0</v>
      </c>
    </row>
    <row r="37">
      <c r="A37" s="6" t="s">
        <v>72</v>
      </c>
      <c r="B37" s="87">
        <f>'ABRIL 7'!H37</f>
        <v>0</v>
      </c>
      <c r="C37" s="93"/>
      <c r="D37" s="19"/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6"/>
        <v>0</v>
      </c>
      <c r="I37" s="7"/>
      <c r="J37" s="9" t="s">
        <v>150</v>
      </c>
      <c r="K37" s="10">
        <v>4.0</v>
      </c>
    </row>
    <row r="38">
      <c r="A38" s="46" t="s">
        <v>486</v>
      </c>
      <c r="B38" s="87">
        <f>'ABRIL 7'!H38</f>
        <v>1</v>
      </c>
      <c r="C38" s="93"/>
      <c r="D38" s="19"/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6"/>
        <v>0</v>
      </c>
      <c r="I38" s="7"/>
      <c r="J38" s="9"/>
      <c r="K38" s="10"/>
    </row>
    <row r="39">
      <c r="A39" s="46" t="s">
        <v>487</v>
      </c>
      <c r="B39" s="87">
        <f>'ABRIL 7'!H39</f>
        <v>0</v>
      </c>
      <c r="C39" s="93"/>
      <c r="D39" s="19"/>
      <c r="E39" s="25">
        <f>IFERROR(VLOOKUP("CEVICHE MIXTO DE MARISCOS",J:K,2,FALSE),0)</f>
        <v>0</v>
      </c>
      <c r="F39" s="94"/>
      <c r="G39" s="94"/>
      <c r="H39" s="8">
        <f t="shared" si="6"/>
        <v>0</v>
      </c>
      <c r="I39" s="7"/>
      <c r="J39" s="9"/>
      <c r="K39" s="10"/>
    </row>
    <row r="40">
      <c r="A40" s="6" t="s">
        <v>76</v>
      </c>
      <c r="B40" s="87">
        <f>'ABRIL 7'!H40</f>
        <v>7</v>
      </c>
      <c r="C40" s="93"/>
      <c r="D40" s="19"/>
      <c r="E40" s="111">
        <v>2.0</v>
      </c>
      <c r="F40" s="94"/>
      <c r="G40" s="94"/>
      <c r="H40" s="8">
        <f t="shared" si="6"/>
        <v>-2</v>
      </c>
      <c r="I40" s="7"/>
      <c r="J40" s="9"/>
      <c r="K40" s="10"/>
    </row>
    <row r="41">
      <c r="A41" s="46" t="s">
        <v>488</v>
      </c>
      <c r="B41" s="87">
        <f>'ABRIL 7'!H41</f>
        <v>10</v>
      </c>
      <c r="C41" s="93"/>
      <c r="D41" s="19"/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</v>
      </c>
      <c r="F41" s="94"/>
      <c r="G41" s="94"/>
      <c r="H41" s="8">
        <f t="shared" si="6"/>
        <v>-1</v>
      </c>
      <c r="I41" s="7"/>
      <c r="J41" s="9"/>
      <c r="K41" s="10"/>
    </row>
    <row r="42">
      <c r="A42" s="51" t="s">
        <v>489</v>
      </c>
      <c r="B42" s="87">
        <f>'ABRIL 7'!H42</f>
        <v>4</v>
      </c>
      <c r="C42" s="93">
        <v>5.0</v>
      </c>
      <c r="D42" s="19"/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6"/>
        <v>0</v>
      </c>
      <c r="I42" s="7"/>
      <c r="J42" s="9"/>
      <c r="K42" s="10"/>
    </row>
    <row r="43">
      <c r="A43" s="29"/>
      <c r="B43" s="87" t="str">
        <f>'ABRIL 7'!H43</f>
        <v/>
      </c>
      <c r="C43" s="29"/>
      <c r="D43" s="29"/>
      <c r="E43" s="95"/>
      <c r="F43" s="96"/>
      <c r="G43" s="96"/>
      <c r="H43" s="8"/>
      <c r="I43" s="23"/>
      <c r="J43" s="9"/>
      <c r="K43" s="10"/>
    </row>
    <row r="44">
      <c r="C44" s="103"/>
      <c r="D44" s="103"/>
      <c r="E44" s="103"/>
      <c r="F44" s="103"/>
      <c r="G44" s="103"/>
      <c r="J44" s="9"/>
      <c r="K44" s="10"/>
    </row>
    <row r="45">
      <c r="C45" s="103"/>
      <c r="D45" s="103"/>
      <c r="E45" s="103"/>
      <c r="F45" s="103"/>
      <c r="G45" s="103"/>
      <c r="J45" s="9"/>
      <c r="K45" s="10"/>
    </row>
    <row r="46">
      <c r="C46" s="103"/>
      <c r="D46" s="103"/>
      <c r="E46" s="103"/>
      <c r="F46" s="103"/>
      <c r="G46" s="103"/>
      <c r="J46" s="9"/>
      <c r="K46" s="10"/>
    </row>
    <row r="47">
      <c r="C47" s="103"/>
      <c r="D47" s="103"/>
      <c r="E47" s="103"/>
      <c r="F47" s="103"/>
      <c r="G47" s="103"/>
      <c r="J47" s="9"/>
      <c r="K47" s="10"/>
    </row>
    <row r="48">
      <c r="C48" s="103"/>
      <c r="D48" s="103"/>
      <c r="E48" s="103"/>
      <c r="F48" s="103"/>
      <c r="G48" s="103"/>
      <c r="J48" s="9"/>
      <c r="K48" s="10"/>
    </row>
    <row r="49">
      <c r="C49" s="103"/>
      <c r="D49" s="103"/>
      <c r="E49" s="103"/>
      <c r="F49" s="103"/>
      <c r="G49" s="103"/>
      <c r="J49" s="9"/>
      <c r="K49" s="10"/>
    </row>
    <row r="50">
      <c r="C50" s="103"/>
      <c r="D50" s="103"/>
      <c r="E50" s="103"/>
      <c r="F50" s="103"/>
      <c r="G50" s="103"/>
      <c r="J50" s="9"/>
      <c r="K50" s="10"/>
    </row>
    <row r="51">
      <c r="C51" s="103"/>
      <c r="D51" s="103"/>
      <c r="E51" s="103"/>
      <c r="F51" s="103"/>
      <c r="G51" s="103"/>
      <c r="J51" s="9"/>
      <c r="K51" s="10"/>
    </row>
    <row r="52">
      <c r="C52" s="103"/>
      <c r="D52" s="103"/>
      <c r="E52" s="103"/>
      <c r="F52" s="103"/>
      <c r="G52" s="103"/>
      <c r="J52" s="9"/>
      <c r="K52" s="10"/>
    </row>
    <row r="53">
      <c r="C53" s="103"/>
      <c r="D53" s="103"/>
      <c r="E53" s="103"/>
      <c r="F53" s="103"/>
      <c r="G53" s="103"/>
      <c r="J53" s="9"/>
      <c r="K53" s="10"/>
    </row>
    <row r="54">
      <c r="C54" s="103"/>
      <c r="D54" s="103"/>
      <c r="E54" s="103"/>
      <c r="F54" s="103"/>
      <c r="G54" s="103"/>
      <c r="J54" s="9"/>
      <c r="K54" s="10"/>
    </row>
    <row r="55">
      <c r="C55" s="103"/>
      <c r="D55" s="103"/>
      <c r="E55" s="103"/>
      <c r="F55" s="103"/>
      <c r="G55" s="103"/>
      <c r="J55" s="9"/>
      <c r="K55" s="10"/>
    </row>
    <row r="56">
      <c r="C56" s="103"/>
      <c r="D56" s="103"/>
      <c r="E56" s="103"/>
      <c r="F56" s="103"/>
      <c r="G56" s="103"/>
      <c r="J56" s="9"/>
      <c r="K56" s="10"/>
    </row>
    <row r="57">
      <c r="C57" s="103"/>
      <c r="D57" s="103"/>
      <c r="E57" s="103"/>
      <c r="F57" s="103"/>
      <c r="G57" s="103"/>
      <c r="J57" s="9"/>
      <c r="K57" s="10"/>
    </row>
    <row r="58">
      <c r="C58" s="103"/>
      <c r="D58" s="103"/>
      <c r="E58" s="103"/>
      <c r="F58" s="103"/>
      <c r="G58" s="103"/>
      <c r="J58" s="9"/>
      <c r="K58" s="10"/>
    </row>
    <row r="59">
      <c r="C59" s="103"/>
      <c r="D59" s="103"/>
      <c r="E59" s="103"/>
      <c r="F59" s="103"/>
      <c r="G59" s="103"/>
      <c r="J59" s="9"/>
      <c r="K59" s="10"/>
    </row>
    <row r="60">
      <c r="C60" s="103"/>
      <c r="D60" s="103"/>
      <c r="E60" s="103"/>
      <c r="F60" s="103"/>
      <c r="G60" s="103"/>
      <c r="J60" s="9"/>
      <c r="K60" s="10"/>
    </row>
    <row r="61">
      <c r="C61" s="103"/>
      <c r="D61" s="103"/>
      <c r="E61" s="103"/>
      <c r="F61" s="103"/>
      <c r="G61" s="103"/>
      <c r="J61" s="9"/>
      <c r="K61" s="10"/>
    </row>
    <row r="62">
      <c r="C62" s="103"/>
      <c r="D62" s="103"/>
      <c r="E62" s="103"/>
      <c r="F62" s="103"/>
      <c r="G62" s="103"/>
      <c r="J62" s="9"/>
      <c r="K62" s="10"/>
    </row>
    <row r="63">
      <c r="C63" s="103"/>
      <c r="D63" s="103"/>
      <c r="E63" s="103"/>
      <c r="F63" s="103"/>
      <c r="G63" s="103"/>
      <c r="J63" s="9"/>
      <c r="K63" s="10"/>
    </row>
    <row r="64">
      <c r="C64" s="103"/>
      <c r="D64" s="103"/>
      <c r="E64" s="103"/>
      <c r="F64" s="103"/>
      <c r="G64" s="103"/>
      <c r="J64" s="9"/>
      <c r="K64" s="10"/>
    </row>
    <row r="65">
      <c r="C65" s="103"/>
      <c r="D65" s="103"/>
      <c r="E65" s="103"/>
      <c r="F65" s="103"/>
      <c r="G65" s="103"/>
      <c r="J65" s="9"/>
      <c r="K65" s="10"/>
    </row>
    <row r="66">
      <c r="C66" s="103"/>
      <c r="D66" s="103"/>
      <c r="E66" s="103"/>
      <c r="F66" s="103"/>
      <c r="G66" s="103"/>
      <c r="J66" s="9"/>
      <c r="K66" s="10"/>
    </row>
    <row r="67">
      <c r="C67" s="103"/>
      <c r="D67" s="103"/>
      <c r="E67" s="103"/>
      <c r="F67" s="103"/>
      <c r="G67" s="103"/>
      <c r="J67" s="9"/>
      <c r="K67" s="10"/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14.75"/>
    <col customWidth="1" min="3" max="3" width="15.63"/>
    <col customWidth="1" min="4" max="4" width="11.75"/>
    <col customWidth="1" min="5" max="5" width="10.38"/>
    <col customWidth="1" min="6" max="6" width="12.5"/>
    <col customWidth="1" min="7" max="7" width="15.38"/>
    <col customWidth="1" min="8" max="8" width="16.13"/>
    <col customWidth="1" min="9" max="9" width="47.25"/>
    <col customWidth="1" min="10" max="10" width="40.25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125" t="s">
        <v>581</v>
      </c>
    </row>
    <row r="3">
      <c r="A3" s="6" t="s">
        <v>9</v>
      </c>
      <c r="B3" s="87">
        <f>'ABRIL 8'!H3</f>
        <v>0</v>
      </c>
      <c r="C3" s="89" t="str">
        <f>C4</f>
        <v/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 t="str">
        <f>'ABRIL 10'!D4</f>
        <v/>
      </c>
      <c r="I3" s="11"/>
      <c r="J3" s="9" t="s">
        <v>85</v>
      </c>
      <c r="K3" s="10">
        <v>1.0</v>
      </c>
      <c r="L3" s="48"/>
      <c r="M3" s="16"/>
    </row>
    <row r="4">
      <c r="A4" s="6" t="s">
        <v>11</v>
      </c>
      <c r="B4" s="87">
        <f>'ABRIL 8'!H4</f>
        <v>9</v>
      </c>
      <c r="C4" s="89"/>
      <c r="D4" s="8">
        <f t="shared" si="1"/>
        <v>9</v>
      </c>
      <c r="E4" s="8" t="str">
        <f>IFERROR(VLOOKUP("HUMITAS",J:K,2,FALSE),"0")</f>
        <v>0</v>
      </c>
      <c r="F4" s="90"/>
      <c r="G4" s="91">
        <v>4.0</v>
      </c>
      <c r="H4" s="8">
        <f t="shared" ref="H4:H42" si="2">D4-E4-F4-G4</f>
        <v>5</v>
      </c>
      <c r="I4" s="126" t="s">
        <v>582</v>
      </c>
      <c r="J4" s="9" t="s">
        <v>73</v>
      </c>
      <c r="K4" s="10">
        <v>1.0</v>
      </c>
      <c r="L4" s="10"/>
      <c r="M4" s="16"/>
    </row>
    <row r="5">
      <c r="A5" s="6" t="s">
        <v>13</v>
      </c>
      <c r="B5" s="87">
        <f>'ABRIL 8'!H5</f>
        <v>6</v>
      </c>
      <c r="C5" s="93"/>
      <c r="D5" s="8">
        <f t="shared" si="1"/>
        <v>6</v>
      </c>
      <c r="E5" s="8" t="str">
        <f>IFERROR(VLOOKUP("PAPA RELLENA",J:K,2,FALSE),"0")</f>
        <v>0</v>
      </c>
      <c r="F5" s="90"/>
      <c r="G5" s="91"/>
      <c r="H5" s="8">
        <f t="shared" si="2"/>
        <v>6</v>
      </c>
      <c r="I5" s="11"/>
      <c r="J5" s="9" t="s">
        <v>26</v>
      </c>
      <c r="K5" s="10">
        <v>1.0</v>
      </c>
      <c r="L5" s="10"/>
      <c r="M5" s="16"/>
    </row>
    <row r="6">
      <c r="A6" s="6" t="s">
        <v>16</v>
      </c>
      <c r="B6" s="87">
        <f>'ABRIL 8'!H6</f>
        <v>14</v>
      </c>
      <c r="C6" s="93"/>
      <c r="D6" s="8">
        <f t="shared" si="1"/>
        <v>14</v>
      </c>
      <c r="E6" s="8">
        <f>IFERROR(VLOOKUP("SANGRECITA C/YUCA",J:K,2,FALSE),"0")</f>
        <v>1</v>
      </c>
      <c r="F6" s="90"/>
      <c r="G6" s="91"/>
      <c r="H6" s="8">
        <f t="shared" si="2"/>
        <v>13</v>
      </c>
      <c r="I6" s="7"/>
      <c r="J6" s="9" t="s">
        <v>10</v>
      </c>
      <c r="K6" s="10">
        <v>1.0</v>
      </c>
      <c r="L6" s="10"/>
      <c r="M6" s="16"/>
    </row>
    <row r="7">
      <c r="A7" s="6" t="s">
        <v>10</v>
      </c>
      <c r="B7" s="87">
        <f>'ABRIL 8'!H7</f>
        <v>2.5</v>
      </c>
      <c r="C7" s="93">
        <v>1.0</v>
      </c>
      <c r="D7" s="8">
        <f t="shared" si="1"/>
        <v>3.5</v>
      </c>
      <c r="E7" s="8">
        <f>IFERROR(VLOOKUP("HUMITA DOÑA FRESIA C/AJI DE GALLINA", J:K,2, FALSE)/2, 0) + IFERROR(VLOOKUP("AJI DE GALLINA",J:K,2, FALSE), 0)</f>
        <v>1</v>
      </c>
      <c r="F7" s="90"/>
      <c r="G7" s="91"/>
      <c r="H7" s="8">
        <f t="shared" si="2"/>
        <v>2.5</v>
      </c>
      <c r="I7" s="7"/>
      <c r="J7" s="9" t="s">
        <v>17</v>
      </c>
      <c r="K7" s="10">
        <v>4.0</v>
      </c>
      <c r="L7" s="10"/>
      <c r="M7" s="16"/>
    </row>
    <row r="8">
      <c r="A8" s="6" t="s">
        <v>19</v>
      </c>
      <c r="B8" s="87">
        <f>'ABRIL 8'!H8</f>
        <v>0</v>
      </c>
      <c r="C8" s="93">
        <v>3.0</v>
      </c>
      <c r="D8" s="8">
        <f t="shared" si="1"/>
        <v>3</v>
      </c>
      <c r="E8" s="8">
        <f>IFERROR(VLOOKUP("MOLLEJITAS GUISADAS",J:K,2,FALSE),"0")+IFERROR(VLOOKUP("PIQUEO DOÑA FRESIA",J:K,2,FALSE),0)</f>
        <v>3</v>
      </c>
      <c r="F8" s="90"/>
      <c r="G8" s="90"/>
      <c r="H8" s="8">
        <f t="shared" si="2"/>
        <v>0</v>
      </c>
      <c r="I8" s="7"/>
      <c r="J8" s="9" t="s">
        <v>18</v>
      </c>
      <c r="K8" s="10">
        <v>2.0</v>
      </c>
      <c r="L8" s="10"/>
      <c r="M8" s="16"/>
    </row>
    <row r="9">
      <c r="A9" s="6" t="s">
        <v>21</v>
      </c>
      <c r="B9" s="87">
        <f>'ABRIL 8'!H9</f>
        <v>6</v>
      </c>
      <c r="C9" s="93">
        <v>4.0</v>
      </c>
      <c r="D9" s="8">
        <f t="shared" si="1"/>
        <v>10</v>
      </c>
      <c r="E9" s="8">
        <f>IFERROR(VLOOKUP("1/2 PATITA EN FIAMBRE",J:K,2, FALSE)/2, 0) + IFERROR(VLOOKUP("PATITA EN FIAMBRE",J:K, 2, FALSE), 0)</f>
        <v>1</v>
      </c>
      <c r="F9" s="90"/>
      <c r="G9" s="90"/>
      <c r="H9" s="8">
        <f t="shared" si="2"/>
        <v>9</v>
      </c>
      <c r="I9" s="12"/>
      <c r="J9" s="9" t="s">
        <v>20</v>
      </c>
      <c r="K9" s="10">
        <v>4.0</v>
      </c>
      <c r="L9" s="10"/>
      <c r="M9" s="16"/>
    </row>
    <row r="10">
      <c r="A10" s="6" t="s">
        <v>23</v>
      </c>
      <c r="B10" s="87">
        <f>'ABRIL 8'!H10</f>
        <v>1.5</v>
      </c>
      <c r="C10" s="93"/>
      <c r="D10" s="8">
        <f t="shared" si="1"/>
        <v>1.5</v>
      </c>
      <c r="E10" s="8">
        <f>IFERROR(VLOOKUP("CECINAS DE LOMO C/YUCA",J:K,2,FALSE),"0")+IFERROR(VLOOKUP("PIQUEO DOÑA FRESIA",J:K,2,FALSE)/2,0)</f>
        <v>1</v>
      </c>
      <c r="F10" s="90"/>
      <c r="G10" s="90"/>
      <c r="H10" s="8">
        <f t="shared" si="2"/>
        <v>0.5</v>
      </c>
      <c r="I10" s="7"/>
      <c r="J10" s="9" t="s">
        <v>24</v>
      </c>
      <c r="K10" s="10">
        <v>4.0</v>
      </c>
      <c r="L10" s="10"/>
      <c r="M10" s="16"/>
    </row>
    <row r="11">
      <c r="A11" s="6" t="s">
        <v>25</v>
      </c>
      <c r="B11" s="87">
        <f>'ABRIL 8'!H11</f>
        <v>5</v>
      </c>
      <c r="C11" s="93"/>
      <c r="D11" s="8">
        <f t="shared" si="1"/>
        <v>5</v>
      </c>
      <c r="E11" s="18">
        <f>IFERROR(VLOOKUP("CARNE DE CERDO ADOBADA",J:K,2,FALSE),0)</f>
        <v>0</v>
      </c>
      <c r="F11" s="90"/>
      <c r="G11" s="90"/>
      <c r="H11" s="8">
        <f t="shared" si="2"/>
        <v>5</v>
      </c>
      <c r="I11" s="7"/>
      <c r="J11" s="9" t="s">
        <v>30</v>
      </c>
      <c r="K11" s="10">
        <v>1.0</v>
      </c>
      <c r="L11" s="10"/>
      <c r="M11" s="16"/>
    </row>
    <row r="12">
      <c r="A12" s="6" t="s">
        <v>27</v>
      </c>
      <c r="B12" s="87">
        <v>1.0</v>
      </c>
      <c r="C12" s="93">
        <v>4.0</v>
      </c>
      <c r="D12" s="8">
        <f t="shared" si="1"/>
        <v>5</v>
      </c>
      <c r="E12" s="8">
        <f>IFERROR(VLOOKUP("SANCOCHADO 450g.",J:K,2,FALSE),0)</f>
        <v>4</v>
      </c>
      <c r="F12" s="90"/>
      <c r="G12" s="91">
        <v>1.0</v>
      </c>
      <c r="H12" s="8">
        <f t="shared" si="2"/>
        <v>0</v>
      </c>
      <c r="I12" s="126" t="s">
        <v>582</v>
      </c>
      <c r="J12" s="9" t="s">
        <v>177</v>
      </c>
      <c r="K12" s="10">
        <v>1.0</v>
      </c>
      <c r="L12" s="10"/>
      <c r="M12" s="16"/>
    </row>
    <row r="13">
      <c r="A13" s="6" t="s">
        <v>29</v>
      </c>
      <c r="B13" s="87">
        <f>'ABRIL 8'!H13</f>
        <v>6</v>
      </c>
      <c r="C13" s="93"/>
      <c r="D13" s="19">
        <f t="shared" si="1"/>
        <v>6</v>
      </c>
      <c r="E13" s="8">
        <f t="shared" ref="E13:E14" si="3">IFERROR(VLOOKUP(A13,J:K,2,FALSE),0)</f>
        <v>0</v>
      </c>
      <c r="F13" s="94"/>
      <c r="G13" s="90"/>
      <c r="H13" s="8">
        <f t="shared" si="2"/>
        <v>6</v>
      </c>
      <c r="I13" s="7"/>
      <c r="J13" s="9" t="s">
        <v>40</v>
      </c>
      <c r="K13" s="10">
        <v>3.0</v>
      </c>
      <c r="L13" s="10"/>
      <c r="M13" s="16"/>
    </row>
    <row r="14">
      <c r="A14" s="6" t="s">
        <v>31</v>
      </c>
      <c r="B14" s="87">
        <f>'ABRIL 8'!H14</f>
        <v>0</v>
      </c>
      <c r="C14" s="89"/>
      <c r="D14" s="19">
        <f t="shared" si="1"/>
        <v>0</v>
      </c>
      <c r="E14" s="8">
        <f t="shared" si="3"/>
        <v>0</v>
      </c>
      <c r="F14" s="94"/>
      <c r="G14" s="90"/>
      <c r="H14" s="8">
        <f t="shared" si="2"/>
        <v>0</v>
      </c>
      <c r="I14" s="7"/>
      <c r="J14" s="9" t="s">
        <v>100</v>
      </c>
      <c r="K14" s="10">
        <v>2.0</v>
      </c>
      <c r="L14" s="10"/>
      <c r="M14" s="16"/>
    </row>
    <row r="15">
      <c r="A15" s="21" t="s">
        <v>33</v>
      </c>
      <c r="B15" s="87" t="str">
        <f>'ABRIL 8'!H15</f>
        <v/>
      </c>
      <c r="C15" s="95"/>
      <c r="D15" s="95"/>
      <c r="E15" s="95"/>
      <c r="F15" s="95"/>
      <c r="G15" s="96"/>
      <c r="H15" s="8">
        <f t="shared" si="2"/>
        <v>0</v>
      </c>
      <c r="I15" s="23"/>
      <c r="J15" s="9" t="s">
        <v>54</v>
      </c>
      <c r="K15" s="10">
        <v>1.0</v>
      </c>
      <c r="L15" s="10"/>
      <c r="M15" s="16"/>
    </row>
    <row r="16">
      <c r="A16" s="6" t="s">
        <v>35</v>
      </c>
      <c r="B16" s="87">
        <f>'ABRIL 8'!H16</f>
        <v>11</v>
      </c>
      <c r="C16" s="89"/>
      <c r="D16" s="25">
        <f t="shared" ref="D16:D24" si="4">B16+C16</f>
        <v>11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4</v>
      </c>
      <c r="F16" s="94"/>
      <c r="G16" s="90"/>
      <c r="H16" s="8">
        <f t="shared" si="2"/>
        <v>7</v>
      </c>
      <c r="I16" s="7"/>
      <c r="J16" s="9" t="s">
        <v>81</v>
      </c>
      <c r="K16" s="10">
        <v>2.0</v>
      </c>
      <c r="L16" s="10"/>
      <c r="M16" s="16"/>
    </row>
    <row r="17">
      <c r="A17" s="6" t="s">
        <v>37</v>
      </c>
      <c r="B17" s="87">
        <f>'ABRIL 8'!H17</f>
        <v>4</v>
      </c>
      <c r="C17" s="93"/>
      <c r="D17" s="19">
        <f t="shared" si="4"/>
        <v>4</v>
      </c>
      <c r="E17" s="25" t="str">
        <f>IFERROR(VLOOKUP("AJIACO DE CUY(1/2 CUY) C/ARROZ",J:K,2,FALSE),"0")</f>
        <v>0</v>
      </c>
      <c r="F17" s="94"/>
      <c r="G17" s="90"/>
      <c r="H17" s="8">
        <f t="shared" si="2"/>
        <v>4</v>
      </c>
      <c r="I17" s="7"/>
      <c r="J17" s="9" t="s">
        <v>56</v>
      </c>
      <c r="K17" s="10">
        <v>1.0</v>
      </c>
      <c r="L17" s="10"/>
      <c r="M17" s="16"/>
    </row>
    <row r="18">
      <c r="A18" s="6" t="s">
        <v>39</v>
      </c>
      <c r="B18" s="87">
        <f>'ABRIL 8'!H18</f>
        <v>6</v>
      </c>
      <c r="C18" s="93">
        <v>4.0</v>
      </c>
      <c r="D18" s="19">
        <f t="shared" si="4"/>
        <v>10</v>
      </c>
      <c r="E18" s="97">
        <f>IFERROR(VLOOKUP("ALBONDIGA CON ARROZ",J:K,2,FALSE),"0")</f>
        <v>1</v>
      </c>
      <c r="F18" s="94"/>
      <c r="G18" s="91"/>
      <c r="H18" s="8">
        <f t="shared" si="2"/>
        <v>9</v>
      </c>
      <c r="I18" s="7"/>
      <c r="J18" s="9"/>
      <c r="K18" s="10"/>
      <c r="L18" s="10"/>
      <c r="M18" s="16"/>
    </row>
    <row r="19">
      <c r="A19" s="6" t="s">
        <v>41</v>
      </c>
      <c r="B19" s="87">
        <f>'ABRIL 8'!H19</f>
        <v>4</v>
      </c>
      <c r="C19" s="93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8</v>
      </c>
      <c r="F19" s="94"/>
      <c r="G19" s="91"/>
      <c r="H19" s="8">
        <f t="shared" si="2"/>
        <v>4</v>
      </c>
      <c r="I19" s="11"/>
      <c r="J19" s="9" t="s">
        <v>133</v>
      </c>
      <c r="K19" s="10">
        <v>1.0</v>
      </c>
      <c r="L19" s="10"/>
      <c r="M19" s="16"/>
    </row>
    <row r="20">
      <c r="A20" s="6" t="s">
        <v>43</v>
      </c>
      <c r="B20" s="87">
        <f>'ABRIL 8'!H20</f>
        <v>7</v>
      </c>
      <c r="C20" s="93">
        <v>20.0</v>
      </c>
      <c r="D20" s="19">
        <f t="shared" si="4"/>
        <v>27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10</v>
      </c>
      <c r="F20" s="94"/>
      <c r="G20" s="99"/>
      <c r="H20" s="8">
        <f t="shared" si="2"/>
        <v>17</v>
      </c>
      <c r="I20" s="87"/>
      <c r="J20" s="9" t="s">
        <v>61</v>
      </c>
      <c r="K20" s="10">
        <v>5.0</v>
      </c>
      <c r="L20" s="10"/>
      <c r="M20" s="16"/>
    </row>
    <row r="21">
      <c r="A21" s="6"/>
      <c r="B21" s="87" t="str">
        <f>'ABRIL 8'!H21</f>
        <v/>
      </c>
      <c r="C21" s="93"/>
      <c r="D21" s="19">
        <f t="shared" si="4"/>
        <v>0</v>
      </c>
      <c r="E21" s="94"/>
      <c r="F21" s="94"/>
      <c r="G21" s="90"/>
      <c r="H21" s="8">
        <f t="shared" si="2"/>
        <v>0</v>
      </c>
      <c r="I21" s="7"/>
      <c r="J21" s="9" t="s">
        <v>69</v>
      </c>
      <c r="K21" s="10">
        <v>2.0</v>
      </c>
      <c r="L21" s="10"/>
      <c r="M21" s="16"/>
    </row>
    <row r="22">
      <c r="A22" s="6" t="s">
        <v>46</v>
      </c>
      <c r="B22" s="87">
        <f>'ABRIL 8'!H22</f>
        <v>-8</v>
      </c>
      <c r="C22" s="93">
        <v>10.0</v>
      </c>
      <c r="D22" s="19">
        <f t="shared" si="4"/>
        <v>2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9</v>
      </c>
      <c r="F22" s="94"/>
      <c r="G22" s="91"/>
      <c r="H22" s="8">
        <f t="shared" si="2"/>
        <v>-7</v>
      </c>
      <c r="I22" s="11"/>
      <c r="J22" s="9" t="s">
        <v>36</v>
      </c>
      <c r="K22" s="10">
        <v>1.0</v>
      </c>
      <c r="L22" s="10"/>
      <c r="M22" s="16"/>
    </row>
    <row r="23">
      <c r="A23" s="6" t="s">
        <v>49</v>
      </c>
      <c r="B23" s="87">
        <f>'ABRIL 8'!H23</f>
        <v>1</v>
      </c>
      <c r="C23" s="93"/>
      <c r="D23" s="19">
        <f t="shared" si="4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8">
        <f t="shared" si="2"/>
        <v>1</v>
      </c>
      <c r="I23" s="11"/>
      <c r="J23" s="9" t="s">
        <v>59</v>
      </c>
      <c r="K23" s="10">
        <v>1.0</v>
      </c>
      <c r="L23" s="10"/>
      <c r="M23" s="16"/>
    </row>
    <row r="24">
      <c r="A24" s="6" t="s">
        <v>51</v>
      </c>
      <c r="B24" s="87">
        <f>'ABRIL 8'!H24</f>
        <v>-1</v>
      </c>
      <c r="C24" s="93">
        <v>2.0</v>
      </c>
      <c r="D24" s="19">
        <f t="shared" si="4"/>
        <v>1</v>
      </c>
      <c r="E24" s="25" t="str">
        <f>IFERROR(VLOOKUP("CORVINA GUISADA C/E CHOCLO",J:K,2,FALSE),"0")</f>
        <v>0</v>
      </c>
      <c r="F24" s="94"/>
      <c r="G24" s="90"/>
      <c r="H24" s="8">
        <f t="shared" si="2"/>
        <v>1</v>
      </c>
      <c r="I24" s="11"/>
      <c r="J24" s="9" t="s">
        <v>150</v>
      </c>
      <c r="K24" s="10">
        <v>4.0</v>
      </c>
      <c r="L24" s="10"/>
      <c r="M24" s="16"/>
    </row>
    <row r="25">
      <c r="A25" s="21" t="s">
        <v>53</v>
      </c>
      <c r="B25" s="87" t="str">
        <f>'ABRIL 8'!H25</f>
        <v/>
      </c>
      <c r="C25" s="95"/>
      <c r="D25" s="95"/>
      <c r="E25" s="95"/>
      <c r="F25" s="95"/>
      <c r="G25" s="96"/>
      <c r="H25" s="8">
        <f t="shared" si="2"/>
        <v>0</v>
      </c>
      <c r="I25" s="23"/>
      <c r="J25" s="9" t="s">
        <v>73</v>
      </c>
      <c r="K25" s="10">
        <v>3.0</v>
      </c>
      <c r="L25" s="10"/>
      <c r="M25" s="16"/>
    </row>
    <row r="26">
      <c r="A26" s="6" t="s">
        <v>55</v>
      </c>
      <c r="B26" s="87">
        <f>'ABRIL 8'!H26</f>
        <v>-1</v>
      </c>
      <c r="C26" s="93"/>
      <c r="D26" s="19">
        <f t="shared" ref="D26:D30" si="5">B26+C26</f>
        <v>-1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90"/>
      <c r="G26" s="90"/>
      <c r="H26" s="8">
        <f t="shared" si="2"/>
        <v>-2</v>
      </c>
      <c r="I26" s="7"/>
      <c r="J26" s="16"/>
      <c r="K26" s="9"/>
      <c r="L26" s="10"/>
      <c r="M26" s="48"/>
    </row>
    <row r="27">
      <c r="A27" s="6" t="s">
        <v>57</v>
      </c>
      <c r="B27" s="87">
        <f>'ABRIL 8'!H27</f>
        <v>-1</v>
      </c>
      <c r="C27" s="93"/>
      <c r="D27" s="19">
        <f t="shared" si="5"/>
        <v>-1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90"/>
      <c r="G27" s="91"/>
      <c r="H27" s="8">
        <f t="shared" si="2"/>
        <v>-5</v>
      </c>
      <c r="I27" s="12"/>
    </row>
    <row r="28">
      <c r="A28" s="6" t="s">
        <v>58</v>
      </c>
      <c r="B28" s="87">
        <f>'ABRIL 8'!H28</f>
        <v>0</v>
      </c>
      <c r="C28" s="93"/>
      <c r="D28" s="19">
        <f t="shared" si="5"/>
        <v>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2</v>
      </c>
      <c r="F28" s="90"/>
      <c r="G28" s="91"/>
      <c r="H28" s="8">
        <f t="shared" si="2"/>
        <v>-2</v>
      </c>
      <c r="I28" s="24"/>
    </row>
    <row r="29">
      <c r="A29" s="6" t="s">
        <v>60</v>
      </c>
      <c r="B29" s="87">
        <f>'ABRIL 8'!H29</f>
        <v>0</v>
      </c>
      <c r="C29" s="93"/>
      <c r="D29" s="19">
        <f t="shared" si="5"/>
        <v>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2"/>
        <v>0</v>
      </c>
      <c r="I29" s="11"/>
    </row>
    <row r="30">
      <c r="A30" s="6" t="s">
        <v>62</v>
      </c>
      <c r="B30" s="87" t="str">
        <f>'ABRIL 8'!H30</f>
        <v/>
      </c>
      <c r="C30" s="93"/>
      <c r="D30" s="19">
        <f t="shared" si="5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>
        <f t="shared" si="2"/>
        <v>0</v>
      </c>
      <c r="I30" s="7"/>
    </row>
    <row r="31">
      <c r="A31" s="29" t="s">
        <v>64</v>
      </c>
      <c r="B31" s="87">
        <f>'ABRIL 8'!H31</f>
        <v>0</v>
      </c>
      <c r="C31" s="95"/>
      <c r="D31" s="95"/>
      <c r="E31" s="95"/>
      <c r="F31" s="96"/>
      <c r="G31" s="96"/>
      <c r="H31" s="8">
        <f t="shared" si="2"/>
        <v>0</v>
      </c>
      <c r="I31" s="23"/>
    </row>
    <row r="32">
      <c r="A32" s="6" t="s">
        <v>66</v>
      </c>
      <c r="B32" s="87">
        <f>'ABRIL 8'!H32</f>
        <v>-4</v>
      </c>
      <c r="C32" s="93">
        <v>10.0</v>
      </c>
      <c r="D32" s="19">
        <f t="shared" ref="D32:D42" si="6">B32+C32</f>
        <v>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2"/>
        <v>6</v>
      </c>
      <c r="I32" s="7"/>
    </row>
    <row r="33">
      <c r="A33" s="6" t="s">
        <v>68</v>
      </c>
      <c r="B33" s="87">
        <f>'ABRIL 8'!H33</f>
        <v>-1</v>
      </c>
      <c r="C33" s="93">
        <v>5.0</v>
      </c>
      <c r="D33" s="19">
        <f t="shared" si="6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2"/>
        <v>4</v>
      </c>
      <c r="I33" s="7"/>
    </row>
    <row r="34">
      <c r="A34" s="46" t="s">
        <v>483</v>
      </c>
      <c r="B34" s="87">
        <f>'ABRIL 8'!H34</f>
        <v>0</v>
      </c>
      <c r="C34" s="93"/>
      <c r="D34" s="19">
        <f t="shared" si="6"/>
        <v>0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2"/>
        <v>0</v>
      </c>
      <c r="I34" s="11" t="s">
        <v>583</v>
      </c>
    </row>
    <row r="35">
      <c r="A35" s="46" t="s">
        <v>484</v>
      </c>
      <c r="B35" s="87">
        <f>'ABRIL 8'!H35</f>
        <v>0</v>
      </c>
      <c r="C35" s="93"/>
      <c r="D35" s="19">
        <f t="shared" si="6"/>
        <v>0</v>
      </c>
      <c r="E35" s="25">
        <f>IFERROR(VLOOKUP("PULPO ANTICUCHERO 250G",J:K,2,FALSE),0)</f>
        <v>0</v>
      </c>
      <c r="F35" s="90"/>
      <c r="G35" s="90"/>
      <c r="H35" s="8">
        <f t="shared" si="2"/>
        <v>0</v>
      </c>
      <c r="I35" s="7"/>
    </row>
    <row r="36">
      <c r="A36" s="46" t="s">
        <v>485</v>
      </c>
      <c r="B36" s="87">
        <v>1.0</v>
      </c>
      <c r="C36" s="93"/>
      <c r="D36" s="19">
        <f t="shared" si="6"/>
        <v>1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2"/>
        <v>1</v>
      </c>
      <c r="I36" s="7"/>
    </row>
    <row r="37">
      <c r="A37" s="6" t="s">
        <v>72</v>
      </c>
      <c r="B37" s="87">
        <f>'ABRIL 8'!H37</f>
        <v>0</v>
      </c>
      <c r="C37" s="93"/>
      <c r="D37" s="19">
        <f t="shared" si="6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2"/>
        <v>0</v>
      </c>
      <c r="I37" s="7"/>
    </row>
    <row r="38">
      <c r="A38" s="46" t="s">
        <v>486</v>
      </c>
      <c r="B38" s="87">
        <f>'ABRIL 8'!H38</f>
        <v>0</v>
      </c>
      <c r="C38" s="93"/>
      <c r="D38" s="19">
        <f t="shared" si="6"/>
        <v>0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2"/>
        <v>0</v>
      </c>
      <c r="I38" s="7"/>
    </row>
    <row r="39">
      <c r="A39" s="46" t="s">
        <v>487</v>
      </c>
      <c r="B39" s="87">
        <f>'ABRIL 8'!H39</f>
        <v>0</v>
      </c>
      <c r="C39" s="93"/>
      <c r="D39" s="19">
        <f t="shared" si="6"/>
        <v>0</v>
      </c>
      <c r="E39" s="25">
        <f>IFERROR(VLOOKUP("CEVICHE MIXTO DE MARISCOS",J:K,2,FALSE),0)</f>
        <v>0</v>
      </c>
      <c r="F39" s="94"/>
      <c r="G39" s="94"/>
      <c r="H39" s="8">
        <f t="shared" si="2"/>
        <v>0</v>
      </c>
      <c r="I39" s="7"/>
    </row>
    <row r="40">
      <c r="A40" s="6" t="s">
        <v>76</v>
      </c>
      <c r="B40" s="87">
        <f>'ABRIL 8'!H40</f>
        <v>-2</v>
      </c>
      <c r="C40" s="93"/>
      <c r="D40" s="19">
        <f t="shared" si="6"/>
        <v>-2</v>
      </c>
      <c r="E40" s="111">
        <v>2.0</v>
      </c>
      <c r="F40" s="94"/>
      <c r="G40" s="94"/>
      <c r="H40" s="8">
        <f t="shared" si="2"/>
        <v>-4</v>
      </c>
      <c r="I40" s="7"/>
    </row>
    <row r="41">
      <c r="A41" s="46" t="s">
        <v>488</v>
      </c>
      <c r="B41" s="87">
        <f>'ABRIL 8'!H41</f>
        <v>-1</v>
      </c>
      <c r="C41" s="93"/>
      <c r="D41" s="19">
        <f t="shared" si="6"/>
        <v>-1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2"/>
        <v>-1</v>
      </c>
      <c r="I41" s="7"/>
    </row>
    <row r="42">
      <c r="A42" s="51" t="s">
        <v>489</v>
      </c>
      <c r="B42" s="87">
        <f>'ABRIL 8'!H42</f>
        <v>0</v>
      </c>
      <c r="C42" s="93"/>
      <c r="D42" s="19">
        <f t="shared" si="6"/>
        <v>0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2"/>
        <v>0</v>
      </c>
      <c r="I42" s="7"/>
    </row>
    <row r="43">
      <c r="A43" s="29"/>
      <c r="B43" s="87" t="str">
        <f>'ABRIL 8'!H43</f>
        <v/>
      </c>
      <c r="C43" s="29"/>
      <c r="D43" s="29"/>
      <c r="E43" s="95"/>
      <c r="F43" s="96"/>
      <c r="G43" s="96"/>
      <c r="H43" s="8"/>
      <c r="I43" s="23"/>
    </row>
  </sheetData>
  <mergeCells count="1">
    <mergeCell ref="A1:I1"/>
  </mergeCells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5.0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 t="str">
        <f>ABRIL9!H3</f>
        <v/>
      </c>
      <c r="C3" s="89"/>
      <c r="D3" s="8"/>
      <c r="E3" s="8" t="str">
        <f>IFERROR(VLOOKUP("TAMAL DE LA CASA CON ZARZA CRIOLLA",J:K,2,FALSE),"0")</f>
        <v>0</v>
      </c>
      <c r="F3" s="88"/>
      <c r="G3" s="89"/>
      <c r="H3" s="8"/>
      <c r="I3" s="11"/>
      <c r="J3" s="9" t="s">
        <v>405</v>
      </c>
      <c r="K3" s="10">
        <v>1.0</v>
      </c>
    </row>
    <row r="4">
      <c r="A4" s="6" t="s">
        <v>11</v>
      </c>
      <c r="B4" s="87">
        <f>ABRIL9!H4</f>
        <v>5</v>
      </c>
      <c r="C4" s="89"/>
      <c r="D4" s="8"/>
      <c r="E4" s="8" t="str">
        <f>IFERROR(VLOOKUP("HUMITAS",J:K,2,FALSE),"0")</f>
        <v>0</v>
      </c>
      <c r="F4" s="90"/>
      <c r="G4" s="91"/>
      <c r="H4" s="92"/>
      <c r="I4" s="11"/>
      <c r="J4" s="9" t="s">
        <v>10</v>
      </c>
      <c r="K4" s="10">
        <v>5.0</v>
      </c>
    </row>
    <row r="5">
      <c r="A5" s="6" t="s">
        <v>13</v>
      </c>
      <c r="B5" s="87">
        <f>ABRIL9!H5</f>
        <v>6</v>
      </c>
      <c r="C5" s="93"/>
      <c r="D5" s="8"/>
      <c r="E5" s="8">
        <f>IFERROR(VLOOKUP("PAPA RELLENA",J:K,2,FALSE),"0")</f>
        <v>1</v>
      </c>
      <c r="F5" s="90"/>
      <c r="G5" s="91"/>
      <c r="H5" s="92"/>
      <c r="I5" s="11"/>
      <c r="J5" s="9" t="s">
        <v>85</v>
      </c>
      <c r="K5" s="10">
        <v>5.0</v>
      </c>
    </row>
    <row r="6">
      <c r="A6" s="6" t="s">
        <v>16</v>
      </c>
      <c r="B6" s="87">
        <f>ABRIL9!H6</f>
        <v>13</v>
      </c>
      <c r="C6" s="93"/>
      <c r="D6" s="8"/>
      <c r="E6" s="8">
        <f>IFERROR(VLOOKUP("SANGRECITA C/YUCA",J:K,2,FALSE),"0")</f>
        <v>5</v>
      </c>
      <c r="F6" s="90"/>
      <c r="G6" s="91"/>
      <c r="H6" s="92"/>
      <c r="I6" s="7"/>
      <c r="J6" s="9" t="s">
        <v>17</v>
      </c>
      <c r="K6" s="10">
        <v>7.0</v>
      </c>
    </row>
    <row r="7">
      <c r="A7" s="6" t="s">
        <v>10</v>
      </c>
      <c r="B7" s="87">
        <f>ABRIL9!H7</f>
        <v>2.5</v>
      </c>
      <c r="C7" s="93"/>
      <c r="D7" s="8"/>
      <c r="E7" s="8">
        <f>IFERROR(VLOOKUP("HUMITA DOÑA FRESIA C/AJI DE GALLINA", J:K,2, FALSE)/2, 0) + IFERROR(VLOOKUP("AJI DE GALLINA",J:K,2, FALSE), 0)</f>
        <v>5</v>
      </c>
      <c r="F7" s="90"/>
      <c r="G7" s="91"/>
      <c r="H7" s="92"/>
      <c r="I7" s="7"/>
      <c r="J7" s="9" t="s">
        <v>20</v>
      </c>
      <c r="K7" s="10">
        <v>3.0</v>
      </c>
    </row>
    <row r="8">
      <c r="A8" s="6" t="s">
        <v>19</v>
      </c>
      <c r="B8" s="87">
        <f>ABRIL9!H8</f>
        <v>0</v>
      </c>
      <c r="C8" s="93"/>
      <c r="D8" s="8"/>
      <c r="E8" s="8">
        <f>IFERROR(VLOOKUP("MOLLEJITAS GUISADAS",J:K,2,FALSE),"0")+IFERROR(VLOOKUP("PIQUEO DOÑA FRESIA",J:K,2,FALSE),0)</f>
        <v>0</v>
      </c>
      <c r="F8" s="90"/>
      <c r="G8" s="90"/>
      <c r="H8" s="92"/>
      <c r="I8" s="7"/>
      <c r="J8" s="9" t="s">
        <v>24</v>
      </c>
      <c r="K8" s="10">
        <v>8.0</v>
      </c>
    </row>
    <row r="9">
      <c r="A9" s="6" t="s">
        <v>21</v>
      </c>
      <c r="B9" s="87">
        <f>ABRIL9!H9</f>
        <v>9</v>
      </c>
      <c r="C9" s="93"/>
      <c r="D9" s="8"/>
      <c r="E9" s="8">
        <f>IFERROR(VLOOKUP("1/2 PATITA EN FIAMBRE",J:K,2, FALSE)/2, 0) + IFERROR(VLOOKUP("PATITA EN FIAMBRE",J:K, 2, FALSE), 0)</f>
        <v>2</v>
      </c>
      <c r="F9" s="90"/>
      <c r="G9" s="90"/>
      <c r="H9" s="92"/>
      <c r="I9" s="12"/>
      <c r="J9" s="9" t="s">
        <v>26</v>
      </c>
      <c r="K9" s="10">
        <v>15.0</v>
      </c>
    </row>
    <row r="10">
      <c r="A10" s="6" t="s">
        <v>23</v>
      </c>
      <c r="B10" s="87">
        <f>ABRIL9!H10</f>
        <v>0.5</v>
      </c>
      <c r="C10" s="93"/>
      <c r="D10" s="8"/>
      <c r="E10" s="8">
        <f>IFERROR(VLOOKUP("CECINAS DE LOMO C/YUCA",J:K,2,FALSE),"0")+IFERROR(VLOOKUP("PIQUEO DOÑA FRESIA",J:K,2,FALSE)/2,0)</f>
        <v>0</v>
      </c>
      <c r="F10" s="90"/>
      <c r="G10" s="90"/>
      <c r="H10" s="92"/>
      <c r="I10" s="7"/>
      <c r="J10" s="9" t="s">
        <v>34</v>
      </c>
      <c r="K10" s="10">
        <v>2.0</v>
      </c>
    </row>
    <row r="11">
      <c r="A11" s="6" t="s">
        <v>25</v>
      </c>
      <c r="B11" s="87">
        <f>ABRIL9!H11</f>
        <v>5</v>
      </c>
      <c r="C11" s="93"/>
      <c r="D11" s="8"/>
      <c r="E11" s="18">
        <f>IFERROR(VLOOKUP("CARNE DE CERDO ADOBADA",J:K,2,FALSE),0)</f>
        <v>0</v>
      </c>
      <c r="F11" s="90"/>
      <c r="G11" s="90"/>
      <c r="H11" s="92"/>
      <c r="I11" s="7"/>
      <c r="J11" s="9" t="s">
        <v>113</v>
      </c>
      <c r="K11" s="10">
        <v>2.0</v>
      </c>
    </row>
    <row r="12">
      <c r="A12" s="6" t="s">
        <v>27</v>
      </c>
      <c r="B12" s="87">
        <f>ABRIL9!H12</f>
        <v>0</v>
      </c>
      <c r="C12" s="93"/>
      <c r="D12" s="8"/>
      <c r="E12" s="8">
        <f>IFERROR(VLOOKUP("SANCOCHADO 450g.",J:K,2,FALSE),0)</f>
        <v>0</v>
      </c>
      <c r="F12" s="90"/>
      <c r="G12" s="90"/>
      <c r="H12" s="92"/>
      <c r="I12" s="7"/>
      <c r="J12" s="9" t="s">
        <v>40</v>
      </c>
      <c r="K12" s="10">
        <v>4.0</v>
      </c>
    </row>
    <row r="13">
      <c r="A13" s="6" t="s">
        <v>29</v>
      </c>
      <c r="B13" s="87">
        <f>ABRIL9!H13</f>
        <v>6</v>
      </c>
      <c r="C13" s="93"/>
      <c r="D13" s="19"/>
      <c r="E13" s="8">
        <f t="shared" ref="E13:E14" si="1">IFERROR(VLOOKUP(A13,J:K,2,FALSE),0)</f>
        <v>0</v>
      </c>
      <c r="F13" s="94"/>
      <c r="G13" s="90"/>
      <c r="H13" s="92"/>
      <c r="I13" s="7"/>
      <c r="J13" s="9" t="s">
        <v>170</v>
      </c>
      <c r="K13" s="10">
        <v>1.0</v>
      </c>
    </row>
    <row r="14">
      <c r="A14" s="6" t="s">
        <v>31</v>
      </c>
      <c r="B14" s="87">
        <f>ABRIL9!H14</f>
        <v>0</v>
      </c>
      <c r="C14" s="89"/>
      <c r="D14" s="19"/>
      <c r="E14" s="8">
        <f t="shared" si="1"/>
        <v>0</v>
      </c>
      <c r="F14" s="94"/>
      <c r="G14" s="90"/>
      <c r="H14" s="92"/>
      <c r="I14" s="7"/>
      <c r="J14" s="9" t="s">
        <v>44</v>
      </c>
      <c r="K14" s="10">
        <v>1.0</v>
      </c>
    </row>
    <row r="15">
      <c r="A15" s="21" t="s">
        <v>33</v>
      </c>
      <c r="B15" s="87">
        <f>ABRIL9!H15</f>
        <v>0</v>
      </c>
      <c r="C15" s="95"/>
      <c r="D15" s="95"/>
      <c r="E15" s="95"/>
      <c r="F15" s="95"/>
      <c r="G15" s="96"/>
      <c r="H15" s="7"/>
      <c r="I15" s="23"/>
      <c r="J15" s="9" t="s">
        <v>584</v>
      </c>
      <c r="K15" s="10">
        <v>1.0</v>
      </c>
    </row>
    <row r="16">
      <c r="A16" s="6" t="s">
        <v>35</v>
      </c>
      <c r="B16" s="87">
        <f>ABRIL9!H16</f>
        <v>7</v>
      </c>
      <c r="C16" s="89"/>
      <c r="D16" s="25"/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3</v>
      </c>
      <c r="F16" s="94"/>
      <c r="G16" s="90"/>
      <c r="H16" s="8"/>
      <c r="I16" s="7"/>
      <c r="J16" s="9" t="s">
        <v>48</v>
      </c>
      <c r="K16" s="10">
        <v>1.0</v>
      </c>
    </row>
    <row r="17">
      <c r="A17" s="6" t="s">
        <v>37</v>
      </c>
      <c r="B17" s="87">
        <f>ABRIL9!H17</f>
        <v>4</v>
      </c>
      <c r="C17" s="93"/>
      <c r="D17" s="19"/>
      <c r="E17" s="25" t="str">
        <f>IFERROR(VLOOKUP("AJIACO DE CUY(1/2 CUY) C/ARROZ",J:K,2,FALSE),"0")</f>
        <v>0</v>
      </c>
      <c r="F17" s="94"/>
      <c r="G17" s="90"/>
      <c r="H17" s="8"/>
      <c r="I17" s="7"/>
      <c r="J17" s="9" t="s">
        <v>54</v>
      </c>
      <c r="K17" s="10">
        <v>9.0</v>
      </c>
    </row>
    <row r="18">
      <c r="A18" s="6" t="s">
        <v>39</v>
      </c>
      <c r="B18" s="87">
        <f>ABRIL9!H18</f>
        <v>9</v>
      </c>
      <c r="C18" s="93"/>
      <c r="D18" s="19"/>
      <c r="E18" s="97">
        <f>IFERROR(VLOOKUP("ALBONDIGA CON ARROZ",J:K,2,FALSE),"0")</f>
        <v>5</v>
      </c>
      <c r="F18" s="94"/>
      <c r="G18" s="91"/>
      <c r="H18" s="8"/>
      <c r="I18" s="7"/>
      <c r="J18" s="9" t="s">
        <v>126</v>
      </c>
      <c r="K18" s="10">
        <v>3.0</v>
      </c>
    </row>
    <row r="19">
      <c r="A19" s="6" t="s">
        <v>41</v>
      </c>
      <c r="B19" s="87">
        <f>ABRIL9!H19</f>
        <v>4</v>
      </c>
      <c r="C19" s="93"/>
      <c r="D19" s="19"/>
      <c r="E19" s="25">
        <f>IFERROR(VLOOKUP("ARROZ C/PATO DESHUESADO", J:K, 2, FALSE)*2, 0)+IFERROR(VLOOKUP("ARROZ C/PATO",J:K,2,FALSE),"0")</f>
        <v>7</v>
      </c>
      <c r="F19" s="94"/>
      <c r="G19" s="91"/>
      <c r="H19" s="117"/>
      <c r="I19" s="11"/>
      <c r="J19" s="9" t="s">
        <v>119</v>
      </c>
      <c r="K19" s="10">
        <v>1.0</v>
      </c>
    </row>
    <row r="20">
      <c r="A20" s="6" t="s">
        <v>43</v>
      </c>
      <c r="B20" s="87">
        <f>ABRIL9!H20</f>
        <v>17</v>
      </c>
      <c r="C20" s="93"/>
      <c r="D20" s="19"/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38</v>
      </c>
      <c r="F20" s="94"/>
      <c r="G20" s="99"/>
      <c r="H20" s="8"/>
      <c r="I20" s="87"/>
      <c r="J20" s="9" t="s">
        <v>133</v>
      </c>
      <c r="K20" s="10">
        <v>3.0</v>
      </c>
    </row>
    <row r="21">
      <c r="A21" s="6"/>
      <c r="B21" s="87">
        <f>ABRIL9!H21</f>
        <v>0</v>
      </c>
      <c r="C21" s="93"/>
      <c r="D21" s="19"/>
      <c r="E21" s="94"/>
      <c r="F21" s="94"/>
      <c r="G21" s="90"/>
      <c r="H21" s="7"/>
      <c r="I21" s="7"/>
      <c r="J21" s="9" t="s">
        <v>13</v>
      </c>
      <c r="K21" s="10">
        <v>1.0</v>
      </c>
    </row>
    <row r="22">
      <c r="A22" s="6" t="s">
        <v>46</v>
      </c>
      <c r="B22" s="87">
        <f>ABRIL9!H22</f>
        <v>-7</v>
      </c>
      <c r="C22" s="93"/>
      <c r="D22" s="19"/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7</v>
      </c>
      <c r="F22" s="94"/>
      <c r="G22" s="91"/>
      <c r="H22" s="8"/>
      <c r="I22" s="11"/>
      <c r="J22" s="127" t="s">
        <v>59</v>
      </c>
      <c r="K22" s="128">
        <v>2.0</v>
      </c>
    </row>
    <row r="23">
      <c r="A23" s="6" t="s">
        <v>49</v>
      </c>
      <c r="B23" s="87">
        <f>ABRIL9!H23</f>
        <v>1</v>
      </c>
      <c r="C23" s="93"/>
      <c r="D23" s="19"/>
      <c r="E23" s="25">
        <f>IFERROR(VLOOKUP("PEPIAN DE PAVO",J:K,2,FALSE),"0")+IFERROR(VLOOKUP("PRESA DE PAVA",J:K,2,FALSE),0)+IFERROR(VLOOKUP("SANDWICH DE PAVO",J:K,2,FALSE),0)</f>
        <v>4</v>
      </c>
      <c r="F23" s="94"/>
      <c r="G23" s="90"/>
      <c r="H23" s="50"/>
      <c r="I23" s="11"/>
      <c r="J23" s="9" t="s">
        <v>61</v>
      </c>
      <c r="K23" s="10">
        <v>5.0</v>
      </c>
    </row>
    <row r="24">
      <c r="A24" s="6" t="s">
        <v>51</v>
      </c>
      <c r="B24" s="87">
        <f>ABRIL9!H24</f>
        <v>1</v>
      </c>
      <c r="C24" s="93"/>
      <c r="D24" s="19"/>
      <c r="E24" s="25">
        <f>IFERROR(VLOOKUP("CORVINA GUISADA C/E CHOCLO",J:K,2,FALSE),"0")</f>
        <v>2</v>
      </c>
      <c r="F24" s="94"/>
      <c r="G24" s="90"/>
      <c r="H24" s="8"/>
      <c r="I24" s="11"/>
      <c r="J24" s="9" t="s">
        <v>63</v>
      </c>
      <c r="K24" s="10">
        <v>1.0</v>
      </c>
    </row>
    <row r="25">
      <c r="A25" s="21" t="s">
        <v>53</v>
      </c>
      <c r="B25" s="87">
        <f>ABRIL9!H25</f>
        <v>0</v>
      </c>
      <c r="C25" s="95"/>
      <c r="D25" s="95"/>
      <c r="E25" s="95"/>
      <c r="F25" s="95"/>
      <c r="G25" s="96"/>
      <c r="H25" s="7"/>
      <c r="I25" s="23"/>
      <c r="J25" s="9" t="s">
        <v>65</v>
      </c>
      <c r="K25" s="10">
        <v>4.0</v>
      </c>
    </row>
    <row r="26">
      <c r="A26" s="6" t="s">
        <v>55</v>
      </c>
      <c r="B26" s="87">
        <f>ABRIL9!H26</f>
        <v>-2</v>
      </c>
      <c r="C26" s="93"/>
      <c r="D26" s="19"/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12</v>
      </c>
      <c r="F26" s="90"/>
      <c r="G26" s="90"/>
      <c r="H26" s="8"/>
      <c r="I26" s="7"/>
      <c r="J26" s="9" t="s">
        <v>135</v>
      </c>
      <c r="K26" s="10">
        <v>1.0</v>
      </c>
    </row>
    <row r="27">
      <c r="A27" s="6" t="s">
        <v>57</v>
      </c>
      <c r="B27" s="87">
        <f>ABRIL9!H27</f>
        <v>-5</v>
      </c>
      <c r="C27" s="93"/>
      <c r="D27" s="19"/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4</v>
      </c>
      <c r="F27" s="90"/>
      <c r="G27" s="91"/>
      <c r="H27" s="8"/>
      <c r="I27" s="12"/>
      <c r="J27" s="9" t="s">
        <v>71</v>
      </c>
      <c r="K27" s="10">
        <v>3.0</v>
      </c>
    </row>
    <row r="28">
      <c r="A28" s="6" t="s">
        <v>58</v>
      </c>
      <c r="B28" s="87">
        <f>ABRIL9!H28</f>
        <v>-2</v>
      </c>
      <c r="C28" s="93"/>
      <c r="D28" s="19"/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3</v>
      </c>
      <c r="F28" s="90"/>
      <c r="G28" s="91"/>
      <c r="H28" s="8"/>
      <c r="I28" s="24"/>
      <c r="J28" s="9" t="s">
        <v>161</v>
      </c>
      <c r="K28" s="10">
        <v>1.0</v>
      </c>
    </row>
    <row r="29">
      <c r="A29" s="6" t="s">
        <v>60</v>
      </c>
      <c r="B29" s="87">
        <f>ABRIL9!H29</f>
        <v>0</v>
      </c>
      <c r="C29" s="93"/>
      <c r="D29" s="19"/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90"/>
      <c r="G29" s="90"/>
      <c r="H29" s="8"/>
      <c r="I29" s="11"/>
      <c r="J29" s="9" t="s">
        <v>73</v>
      </c>
      <c r="K29" s="10">
        <v>5.0</v>
      </c>
    </row>
    <row r="30">
      <c r="A30" s="6" t="s">
        <v>62</v>
      </c>
      <c r="B30" s="87">
        <f>ABRIL9!H30</f>
        <v>0</v>
      </c>
      <c r="C30" s="93"/>
      <c r="D30" s="19"/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79</v>
      </c>
      <c r="K30" s="10">
        <v>2.0</v>
      </c>
    </row>
    <row r="31">
      <c r="A31" s="29" t="s">
        <v>64</v>
      </c>
      <c r="B31" s="87">
        <f>ABRIL9!H31</f>
        <v>0</v>
      </c>
      <c r="C31" s="95"/>
      <c r="D31" s="95"/>
      <c r="E31" s="95"/>
      <c r="F31" s="96"/>
      <c r="G31" s="96"/>
      <c r="H31" s="8"/>
      <c r="I31" s="23"/>
      <c r="J31" s="9" t="s">
        <v>32</v>
      </c>
      <c r="K31" s="10">
        <v>3.0</v>
      </c>
    </row>
    <row r="32">
      <c r="A32" s="6" t="s">
        <v>66</v>
      </c>
      <c r="B32" s="87">
        <f>ABRIL9!H32</f>
        <v>6</v>
      </c>
      <c r="C32" s="93"/>
      <c r="D32" s="19"/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7</v>
      </c>
      <c r="F32" s="90"/>
      <c r="G32" s="90"/>
      <c r="H32" s="8"/>
      <c r="I32" s="7"/>
      <c r="J32" s="9" t="s">
        <v>14</v>
      </c>
      <c r="K32" s="10">
        <v>1.0</v>
      </c>
    </row>
    <row r="33">
      <c r="A33" s="6" t="s">
        <v>68</v>
      </c>
      <c r="B33" s="87">
        <f>ABRIL9!H33</f>
        <v>4</v>
      </c>
      <c r="C33" s="93"/>
      <c r="D33" s="19"/>
      <c r="E33" s="25">
        <f>IFERROR(VLOOKUP("CORVINA SUDADA",J:K,2,FALSE),0)+IFERROR(VLOOKUP("CHUPE DE CORVINA",J:K,2,FALSE),0)</f>
        <v>0</v>
      </c>
      <c r="F33" s="90"/>
      <c r="G33" s="90"/>
      <c r="H33" s="8"/>
      <c r="I33" s="7"/>
      <c r="J33" s="9" t="s">
        <v>22</v>
      </c>
      <c r="K33" s="10">
        <v>2.0</v>
      </c>
    </row>
    <row r="34">
      <c r="A34" s="46" t="s">
        <v>483</v>
      </c>
      <c r="B34" s="87">
        <f>ABRIL9!H34</f>
        <v>0</v>
      </c>
      <c r="C34" s="93"/>
      <c r="D34" s="19"/>
      <c r="E34" s="25">
        <f>IFERROR(VLOOKUP("PULPO AL OLIVO 200G",J:K,2,FALSE),0)+IFERROR(VLOOKUP("CEVICHE DE PULPO",J:K,2,FALSE),0)</f>
        <v>0</v>
      </c>
      <c r="F34" s="90"/>
      <c r="G34" s="91"/>
      <c r="H34" s="8"/>
      <c r="I34" s="7"/>
      <c r="J34" s="9" t="s">
        <v>138</v>
      </c>
      <c r="K34" s="10">
        <v>1.0</v>
      </c>
    </row>
    <row r="35">
      <c r="A35" s="46" t="s">
        <v>484</v>
      </c>
      <c r="B35" s="87">
        <f>ABRIL9!H35</f>
        <v>0</v>
      </c>
      <c r="C35" s="93"/>
      <c r="D35" s="19"/>
      <c r="E35" s="25">
        <f>IFERROR(VLOOKUP("PULPO ANTICUCHERO 250G",J:K,2,FALSE),0)</f>
        <v>3</v>
      </c>
      <c r="F35" s="90"/>
      <c r="G35" s="90"/>
      <c r="H35" s="8"/>
      <c r="I35" s="7"/>
      <c r="J35" s="9" t="s">
        <v>45</v>
      </c>
      <c r="K35" s="10">
        <v>1.0</v>
      </c>
    </row>
    <row r="36">
      <c r="A36" s="46" t="s">
        <v>485</v>
      </c>
      <c r="B36" s="87">
        <f>ABRIL9!H36</f>
        <v>1</v>
      </c>
      <c r="C36" s="93"/>
      <c r="D36" s="19"/>
      <c r="E36" s="25">
        <f>IFERROR(VLOOKUP("CAUSA DE PULPO AL OLIVO",J:K,2,FALSE),0)+IFERROR(VLOOKUP("TRES CAUSAS UNA PARRILLA",J:K,2,FALSE)/2,0)</f>
        <v>1</v>
      </c>
      <c r="F36" s="90"/>
      <c r="G36" s="100"/>
      <c r="H36" s="8"/>
      <c r="I36" s="7"/>
      <c r="J36" s="9" t="s">
        <v>117</v>
      </c>
      <c r="K36" s="10">
        <v>2.0</v>
      </c>
    </row>
    <row r="37">
      <c r="A37" s="6" t="s">
        <v>72</v>
      </c>
      <c r="B37" s="87">
        <f>ABRIL9!H37</f>
        <v>0</v>
      </c>
      <c r="C37" s="93"/>
      <c r="D37" s="19"/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/>
      <c r="I37" s="7"/>
    </row>
    <row r="38">
      <c r="A38" s="46" t="s">
        <v>486</v>
      </c>
      <c r="B38" s="87">
        <f>ABRIL9!H38</f>
        <v>0</v>
      </c>
      <c r="C38" s="93"/>
      <c r="D38" s="19"/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/>
      <c r="I38" s="7"/>
    </row>
    <row r="39">
      <c r="A39" s="46" t="s">
        <v>487</v>
      </c>
      <c r="B39" s="87">
        <f>ABRIL9!H39</f>
        <v>0</v>
      </c>
      <c r="C39" s="93"/>
      <c r="D39" s="19"/>
      <c r="E39" s="25">
        <f>IFERROR(VLOOKUP("CEVICHE MIXTO DE MARISCOS",J:K,2,FALSE),0)</f>
        <v>0</v>
      </c>
      <c r="F39" s="94"/>
      <c r="G39" s="94"/>
      <c r="H39" s="8"/>
      <c r="I39" s="7"/>
    </row>
    <row r="40">
      <c r="A40" s="6" t="s">
        <v>76</v>
      </c>
      <c r="B40" s="87">
        <f>ABRIL9!H40</f>
        <v>-4</v>
      </c>
      <c r="C40" s="93"/>
      <c r="D40" s="19"/>
      <c r="E40" s="111">
        <v>2.0</v>
      </c>
      <c r="F40" s="94"/>
      <c r="G40" s="94"/>
      <c r="H40" s="8"/>
      <c r="I40" s="7"/>
    </row>
    <row r="41">
      <c r="A41" s="46" t="s">
        <v>488</v>
      </c>
      <c r="B41" s="87">
        <f>ABRIL9!H41</f>
        <v>-1</v>
      </c>
      <c r="C41" s="93"/>
      <c r="D41" s="19"/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/>
      <c r="I41" s="7"/>
    </row>
    <row r="42">
      <c r="A42" s="51" t="s">
        <v>489</v>
      </c>
      <c r="B42" s="87">
        <f>ABRIL9!H42</f>
        <v>0</v>
      </c>
      <c r="C42" s="93"/>
      <c r="D42" s="19"/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/>
      <c r="I42" s="7"/>
    </row>
    <row r="43">
      <c r="A43" s="29"/>
      <c r="B43" s="87" t="str">
        <f>ABRIL9!H43</f>
        <v/>
      </c>
      <c r="C43" s="29"/>
      <c r="D43" s="29"/>
      <c r="E43" s="95"/>
      <c r="F43" s="96"/>
      <c r="G43" s="96"/>
      <c r="H43" s="8"/>
      <c r="I43" s="23"/>
    </row>
  </sheetData>
  <mergeCells count="1">
    <mergeCell ref="A1:I1"/>
  </mergeCells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1.38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87">
        <v>4.0</v>
      </c>
      <c r="C4" s="89">
        <v>5.0</v>
      </c>
      <c r="D4" s="8">
        <f t="shared" si="1"/>
        <v>9</v>
      </c>
      <c r="E4" s="8" t="str">
        <f>IFERROR(VLOOKUP("HUMITAS",J:K,2,FALSE),"0")</f>
        <v>0</v>
      </c>
      <c r="F4" s="90"/>
      <c r="G4" s="91"/>
      <c r="H4" s="92">
        <f t="shared" si="2"/>
        <v>9</v>
      </c>
      <c r="I4" s="11"/>
      <c r="J4" s="9" t="s">
        <v>10</v>
      </c>
      <c r="K4" s="10">
        <v>3.0</v>
      </c>
    </row>
    <row r="5">
      <c r="A5" s="6" t="s">
        <v>13</v>
      </c>
      <c r="B5" s="87">
        <v>4.0</v>
      </c>
      <c r="C5" s="93">
        <v>0.0</v>
      </c>
      <c r="D5" s="8">
        <f t="shared" si="1"/>
        <v>4</v>
      </c>
      <c r="E5" s="8">
        <f>IFERROR(VLOOKUP("PAPA RELLENA",J:K,2,FALSE),"0")</f>
        <v>2</v>
      </c>
      <c r="F5" s="90"/>
      <c r="G5" s="91"/>
      <c r="H5" s="92">
        <f t="shared" si="2"/>
        <v>2</v>
      </c>
      <c r="I5" s="11"/>
      <c r="J5" s="9" t="s">
        <v>12</v>
      </c>
      <c r="K5" s="10">
        <v>1.0</v>
      </c>
    </row>
    <row r="6">
      <c r="A6" s="6" t="s">
        <v>16</v>
      </c>
      <c r="B6" s="87">
        <v>1.0</v>
      </c>
      <c r="C6" s="93">
        <v>12.0</v>
      </c>
      <c r="D6" s="8">
        <f t="shared" si="1"/>
        <v>13</v>
      </c>
      <c r="E6" s="8">
        <f>IFERROR(VLOOKUP("SANGRECITA C/YUCA",J:K,2,FALSE),"0")</f>
        <v>13</v>
      </c>
      <c r="F6" s="90"/>
      <c r="G6" s="91"/>
      <c r="H6" s="92">
        <f t="shared" si="2"/>
        <v>0</v>
      </c>
      <c r="I6" s="7"/>
      <c r="J6" s="9" t="s">
        <v>85</v>
      </c>
      <c r="K6" s="10">
        <v>3.0</v>
      </c>
    </row>
    <row r="7">
      <c r="A7" s="6" t="s">
        <v>10</v>
      </c>
      <c r="B7" s="87">
        <v>7.0</v>
      </c>
      <c r="C7" s="93">
        <v>0.0</v>
      </c>
      <c r="D7" s="8">
        <f t="shared" si="1"/>
        <v>7</v>
      </c>
      <c r="E7" s="8">
        <f>IFERROR(VLOOKUP("HUMITA DOÑA FRESIA C/AJI DE GALLINA", J:K,2, FALSE)/2, 0) + IFERROR(VLOOKUP("AJI DE GALLINA",J:K,2, FALSE), 0)</f>
        <v>3</v>
      </c>
      <c r="F7" s="90"/>
      <c r="G7" s="91"/>
      <c r="H7" s="92">
        <f t="shared" si="2"/>
        <v>4</v>
      </c>
      <c r="I7" s="7"/>
      <c r="J7" s="9" t="s">
        <v>14</v>
      </c>
      <c r="K7" s="10">
        <v>2.0</v>
      </c>
    </row>
    <row r="8">
      <c r="A8" s="6" t="s">
        <v>19</v>
      </c>
      <c r="B8" s="87">
        <v>4.0</v>
      </c>
      <c r="C8" s="93">
        <v>0.0</v>
      </c>
      <c r="D8" s="8">
        <f t="shared" si="1"/>
        <v>4</v>
      </c>
      <c r="E8" s="8">
        <f>IFERROR(VLOOKUP("MOLLEJITAS GUISADAS",J:K,2,FALSE),"0")+IFERROR(VLOOKUP("PIQUEO DOÑA FRESIA",J:K,2,FALSE),0)</f>
        <v>1</v>
      </c>
      <c r="F8" s="90"/>
      <c r="G8" s="90"/>
      <c r="H8" s="92">
        <f t="shared" si="2"/>
        <v>3</v>
      </c>
      <c r="I8" s="7"/>
      <c r="J8" s="9" t="s">
        <v>17</v>
      </c>
      <c r="K8" s="10">
        <v>5.0</v>
      </c>
    </row>
    <row r="9">
      <c r="A9" s="6" t="s">
        <v>21</v>
      </c>
      <c r="B9" s="87">
        <v>6.5</v>
      </c>
      <c r="C9" s="93">
        <v>4.0</v>
      </c>
      <c r="D9" s="8">
        <f t="shared" si="1"/>
        <v>10.5</v>
      </c>
      <c r="E9" s="8">
        <f>IFERROR(VLOOKUP("1/2 PATITA EN FIAMBRE",J:K,2, FALSE)/2, 0) + IFERROR(VLOOKUP("PATITA EN FIAMBRE",J:K, 2, FALSE), 0)</f>
        <v>5</v>
      </c>
      <c r="F9" s="90"/>
      <c r="G9" s="90"/>
      <c r="H9" s="92">
        <f t="shared" si="2"/>
        <v>5.5</v>
      </c>
      <c r="I9" s="12"/>
      <c r="J9" s="9" t="s">
        <v>18</v>
      </c>
      <c r="K9" s="10">
        <v>2.0</v>
      </c>
    </row>
    <row r="10">
      <c r="A10" s="6" t="s">
        <v>23</v>
      </c>
      <c r="B10" s="87">
        <v>4.5</v>
      </c>
      <c r="C10" s="93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8</v>
      </c>
      <c r="F10" s="90"/>
      <c r="G10" s="90"/>
      <c r="H10" s="92">
        <f t="shared" si="2"/>
        <v>-3.5</v>
      </c>
      <c r="I10" s="7"/>
      <c r="J10" s="9" t="s">
        <v>20</v>
      </c>
      <c r="K10" s="10">
        <v>3.0</v>
      </c>
    </row>
    <row r="11">
      <c r="A11" s="6" t="s">
        <v>25</v>
      </c>
      <c r="B11" s="87">
        <v>6.0</v>
      </c>
      <c r="C11" s="93">
        <v>0.0</v>
      </c>
      <c r="D11" s="8">
        <f t="shared" si="1"/>
        <v>6</v>
      </c>
      <c r="E11" s="18">
        <f>IFERROR(VLOOKUP("CARNE DE CERDO ADOBADA",J:K,2,FALSE),0)</f>
        <v>1</v>
      </c>
      <c r="F11" s="90"/>
      <c r="G11" s="90"/>
      <c r="H11" s="92">
        <f t="shared" si="2"/>
        <v>5</v>
      </c>
      <c r="I11" s="7"/>
      <c r="J11" s="9" t="s">
        <v>24</v>
      </c>
      <c r="K11" s="10">
        <v>12.0</v>
      </c>
    </row>
    <row r="12">
      <c r="A12" s="6" t="s">
        <v>27</v>
      </c>
      <c r="B12" s="87">
        <v>0.0</v>
      </c>
      <c r="C12" s="93">
        <v>0.0</v>
      </c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9" t="s">
        <v>26</v>
      </c>
      <c r="K12" s="10">
        <v>8.0</v>
      </c>
    </row>
    <row r="13">
      <c r="A13" s="6" t="s">
        <v>29</v>
      </c>
      <c r="B13" s="87">
        <v>6.0</v>
      </c>
      <c r="C13" s="93">
        <v>0.0</v>
      </c>
      <c r="D13" s="19">
        <f t="shared" si="1"/>
        <v>6</v>
      </c>
      <c r="E13" s="8">
        <f t="shared" ref="E13:E14" si="3">IFERROR(VLOOKUP(A13,J:K,2,FALSE),0)</f>
        <v>0</v>
      </c>
      <c r="F13" s="94"/>
      <c r="G13" s="90"/>
      <c r="H13" s="92">
        <f t="shared" si="2"/>
        <v>6</v>
      </c>
      <c r="I13" s="7"/>
      <c r="J13" s="9" t="s">
        <v>448</v>
      </c>
      <c r="K13" s="10">
        <v>2.0</v>
      </c>
    </row>
    <row r="14">
      <c r="A14" s="6" t="s">
        <v>31</v>
      </c>
      <c r="B14" s="87"/>
      <c r="C14" s="89"/>
      <c r="D14" s="19">
        <f t="shared" si="1"/>
        <v>0</v>
      </c>
      <c r="E14" s="8">
        <f t="shared" si="3"/>
        <v>1</v>
      </c>
      <c r="F14" s="94"/>
      <c r="G14" s="90"/>
      <c r="H14" s="92">
        <f t="shared" si="2"/>
        <v>-1</v>
      </c>
      <c r="I14" s="7"/>
      <c r="J14" s="9" t="s">
        <v>31</v>
      </c>
      <c r="K14" s="10">
        <v>1.0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9" t="s">
        <v>28</v>
      </c>
      <c r="K15" s="10">
        <v>1.0</v>
      </c>
    </row>
    <row r="16">
      <c r="A16" s="6" t="s">
        <v>35</v>
      </c>
      <c r="B16" s="87">
        <v>24.0</v>
      </c>
      <c r="C16" s="89">
        <v>0.0</v>
      </c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94"/>
      <c r="G16" s="90"/>
      <c r="H16" s="8">
        <f t="shared" ref="H16:H18" si="5">D16-E16-F16-G16</f>
        <v>19</v>
      </c>
      <c r="I16" s="7"/>
      <c r="J16" s="9" t="s">
        <v>30</v>
      </c>
      <c r="K16" s="10">
        <v>2.0</v>
      </c>
    </row>
    <row r="17">
      <c r="A17" s="6" t="s">
        <v>37</v>
      </c>
      <c r="B17" s="87">
        <v>0.0</v>
      </c>
      <c r="C17" s="93">
        <v>6.0</v>
      </c>
      <c r="D17" s="19">
        <f t="shared" si="4"/>
        <v>6</v>
      </c>
      <c r="E17" s="25">
        <f>IFERROR(VLOOKUP("AJIACO DE CUY(1/2 CUY) C/ARROZ",J:K,2,FALSE),"0")</f>
        <v>1</v>
      </c>
      <c r="F17" s="94"/>
      <c r="G17" s="90"/>
      <c r="H17" s="8">
        <f t="shared" si="5"/>
        <v>5</v>
      </c>
      <c r="I17" s="7"/>
      <c r="J17" s="9" t="s">
        <v>112</v>
      </c>
      <c r="K17" s="10">
        <v>8.0</v>
      </c>
    </row>
    <row r="18">
      <c r="A18" s="6" t="s">
        <v>39</v>
      </c>
      <c r="B18" s="87">
        <v>2.0</v>
      </c>
      <c r="C18" s="93">
        <v>4.0</v>
      </c>
      <c r="D18" s="19">
        <f t="shared" si="4"/>
        <v>6</v>
      </c>
      <c r="E18" s="97">
        <f>IFERROR(VLOOKUP("ALBONDIGA CON ARROZ",J:K,2,FALSE),"0")</f>
        <v>3</v>
      </c>
      <c r="F18" s="94"/>
      <c r="G18" s="91"/>
      <c r="H18" s="8">
        <f t="shared" si="5"/>
        <v>3</v>
      </c>
      <c r="I18" s="7"/>
      <c r="J18" s="9" t="s">
        <v>32</v>
      </c>
      <c r="K18" s="10">
        <v>4.0</v>
      </c>
    </row>
    <row r="19">
      <c r="A19" s="6" t="s">
        <v>41</v>
      </c>
      <c r="B19" s="87">
        <v>0.0</v>
      </c>
      <c r="C19" s="93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9</v>
      </c>
      <c r="F19" s="94"/>
      <c r="G19" s="91"/>
      <c r="H19" s="117">
        <v>4.0</v>
      </c>
      <c r="I19" s="11"/>
      <c r="J19" s="9" t="s">
        <v>142</v>
      </c>
      <c r="K19" s="10">
        <v>1.0</v>
      </c>
    </row>
    <row r="20">
      <c r="A20" s="6" t="s">
        <v>43</v>
      </c>
      <c r="B20" s="87">
        <v>46.0</v>
      </c>
      <c r="C20" s="93">
        <v>15.0</v>
      </c>
      <c r="D20" s="19">
        <f t="shared" si="4"/>
        <v>61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32</v>
      </c>
      <c r="F20" s="94"/>
      <c r="G20" s="99"/>
      <c r="H20" s="8">
        <f>D20-E20-F20-G20</f>
        <v>29</v>
      </c>
      <c r="I20" s="87"/>
      <c r="J20" s="9" t="s">
        <v>89</v>
      </c>
      <c r="K20" s="10">
        <v>1.0</v>
      </c>
    </row>
    <row r="21">
      <c r="A21" s="6"/>
      <c r="B21" s="87"/>
      <c r="C21" s="93"/>
      <c r="D21" s="19">
        <f t="shared" si="4"/>
        <v>0</v>
      </c>
      <c r="E21" s="94"/>
      <c r="F21" s="94"/>
      <c r="G21" s="90"/>
      <c r="H21" s="7"/>
      <c r="I21" s="7"/>
      <c r="J21" s="9" t="s">
        <v>238</v>
      </c>
      <c r="K21" s="10">
        <v>1.0</v>
      </c>
    </row>
    <row r="22">
      <c r="A22" s="6" t="s">
        <v>46</v>
      </c>
      <c r="B22" s="87">
        <v>29.0</v>
      </c>
      <c r="C22" s="93">
        <v>5.0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16</v>
      </c>
      <c r="F22" s="94"/>
      <c r="G22" s="91"/>
      <c r="H22" s="8">
        <f>D22-E22-F22-G22</f>
        <v>18</v>
      </c>
      <c r="I22" s="11"/>
      <c r="J22" s="9" t="s">
        <v>34</v>
      </c>
      <c r="K22" s="10">
        <v>3.0</v>
      </c>
    </row>
    <row r="23">
      <c r="A23" s="6" t="s">
        <v>49</v>
      </c>
      <c r="B23" s="87"/>
      <c r="C23" s="93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4</v>
      </c>
      <c r="F23" s="94"/>
      <c r="G23" s="90"/>
      <c r="H23" s="50">
        <v>1.0</v>
      </c>
      <c r="I23" s="11"/>
      <c r="J23" s="9" t="s">
        <v>91</v>
      </c>
      <c r="K23" s="10">
        <v>2.0</v>
      </c>
    </row>
    <row r="24">
      <c r="A24" s="6" t="s">
        <v>51</v>
      </c>
      <c r="B24" s="87">
        <v>6.0</v>
      </c>
      <c r="C24" s="93">
        <v>0.0</v>
      </c>
      <c r="D24" s="19">
        <f t="shared" si="4"/>
        <v>6</v>
      </c>
      <c r="E24" s="25">
        <f>IFERROR(VLOOKUP("CORVINA GUISADA C/E CHOCLO",J:K,2,FALSE),"0")</f>
        <v>3</v>
      </c>
      <c r="F24" s="94"/>
      <c r="G24" s="90"/>
      <c r="H24" s="8">
        <f>D24-E24-F24-G24</f>
        <v>3</v>
      </c>
      <c r="I24" s="11" t="s">
        <v>578</v>
      </c>
      <c r="J24" s="9" t="s">
        <v>92</v>
      </c>
      <c r="K24" s="10">
        <v>1.0</v>
      </c>
    </row>
    <row r="25">
      <c r="A25" s="21" t="s">
        <v>53</v>
      </c>
      <c r="B25" s="87"/>
      <c r="C25" s="95"/>
      <c r="D25" s="95"/>
      <c r="E25" s="95"/>
      <c r="F25" s="95"/>
      <c r="G25" s="96"/>
      <c r="H25" s="7"/>
      <c r="I25" s="23"/>
      <c r="J25" s="9" t="s">
        <v>36</v>
      </c>
      <c r="K25" s="10">
        <v>2.0</v>
      </c>
    </row>
    <row r="26">
      <c r="A26" s="6" t="s">
        <v>55</v>
      </c>
      <c r="B26" s="87">
        <v>6.5</v>
      </c>
      <c r="C26" s="93">
        <v>5.0</v>
      </c>
      <c r="D26" s="19">
        <f t="shared" ref="D26:D30" si="6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12</v>
      </c>
      <c r="F26" s="90"/>
      <c r="G26" s="90"/>
      <c r="H26" s="8">
        <f t="shared" ref="H26:H29" si="7">D26-E26-F26-G26</f>
        <v>-0.5</v>
      </c>
      <c r="I26" s="7"/>
      <c r="J26" s="9" t="s">
        <v>113</v>
      </c>
      <c r="K26" s="10">
        <v>1.0</v>
      </c>
    </row>
    <row r="27">
      <c r="A27" s="6" t="s">
        <v>57</v>
      </c>
      <c r="B27" s="87">
        <v>2.0</v>
      </c>
      <c r="C27" s="93">
        <v>10.0</v>
      </c>
      <c r="D27" s="19">
        <f t="shared" si="6"/>
        <v>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8.5</v>
      </c>
      <c r="F27" s="90"/>
      <c r="G27" s="91"/>
      <c r="H27" s="8">
        <f t="shared" si="7"/>
        <v>3.5</v>
      </c>
      <c r="I27" s="12"/>
      <c r="J27" s="9" t="s">
        <v>126</v>
      </c>
      <c r="K27" s="10">
        <v>1.0</v>
      </c>
    </row>
    <row r="28">
      <c r="A28" s="6" t="s">
        <v>58</v>
      </c>
      <c r="B28" s="87">
        <v>6.0</v>
      </c>
      <c r="C28" s="93">
        <v>5.0</v>
      </c>
      <c r="D28" s="19">
        <f t="shared" si="6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6</v>
      </c>
      <c r="F28" s="90"/>
      <c r="G28" s="91"/>
      <c r="H28" s="8">
        <f t="shared" si="7"/>
        <v>5</v>
      </c>
      <c r="I28" s="24" t="s">
        <v>579</v>
      </c>
      <c r="J28" s="9" t="s">
        <v>231</v>
      </c>
      <c r="K28" s="10">
        <v>1.0</v>
      </c>
    </row>
    <row r="29">
      <c r="A29" s="6" t="s">
        <v>60</v>
      </c>
      <c r="B29" s="87">
        <v>5.0</v>
      </c>
      <c r="C29" s="93">
        <v>5.0</v>
      </c>
      <c r="D29" s="19">
        <f t="shared" si="6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90"/>
      <c r="G29" s="90"/>
      <c r="H29" s="8">
        <f t="shared" si="7"/>
        <v>6</v>
      </c>
      <c r="I29" s="11" t="s">
        <v>580</v>
      </c>
      <c r="J29" s="9" t="s">
        <v>217</v>
      </c>
      <c r="K29" s="10">
        <v>1.0</v>
      </c>
    </row>
    <row r="30">
      <c r="A30" s="6" t="s">
        <v>62</v>
      </c>
      <c r="B30" s="87"/>
      <c r="C30" s="93"/>
      <c r="D30" s="19">
        <f t="shared" si="6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191</v>
      </c>
      <c r="K30" s="10">
        <v>1.0</v>
      </c>
    </row>
    <row r="31">
      <c r="A31" s="29" t="s">
        <v>64</v>
      </c>
      <c r="B31" s="87"/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9" t="s">
        <v>40</v>
      </c>
      <c r="K31" s="10">
        <v>8.0</v>
      </c>
    </row>
    <row r="32">
      <c r="A32" s="6" t="s">
        <v>66</v>
      </c>
      <c r="B32" s="87">
        <v>16.0</v>
      </c>
      <c r="C32" s="93">
        <v>12.0</v>
      </c>
      <c r="D32" s="19">
        <f t="shared" ref="D32:D42" si="9">B32+C32</f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10</v>
      </c>
      <c r="F32" s="90"/>
      <c r="G32" s="90"/>
      <c r="H32" s="8">
        <f t="shared" si="8"/>
        <v>18</v>
      </c>
      <c r="I32" s="7"/>
      <c r="J32" s="9" t="s">
        <v>42</v>
      </c>
      <c r="K32" s="10">
        <v>1.0</v>
      </c>
    </row>
    <row r="33">
      <c r="A33" s="6" t="s">
        <v>68</v>
      </c>
      <c r="B33" s="87">
        <v>3.0</v>
      </c>
      <c r="C33" s="93">
        <v>5.0</v>
      </c>
      <c r="D33" s="19">
        <f t="shared" si="9"/>
        <v>8</v>
      </c>
      <c r="E33" s="25">
        <f>IFERROR(VLOOKUP("CORVINA SUDADA",J:K,2,FALSE),0)+IFERROR(VLOOKUP("CHUPE DE CORVINA",J:K,2,FALSE),0)</f>
        <v>2</v>
      </c>
      <c r="F33" s="90"/>
      <c r="G33" s="90"/>
      <c r="H33" s="8">
        <f t="shared" si="8"/>
        <v>6</v>
      </c>
      <c r="I33" s="7"/>
      <c r="J33" s="9" t="s">
        <v>48</v>
      </c>
      <c r="K33" s="10">
        <v>2.0</v>
      </c>
    </row>
    <row r="34">
      <c r="A34" s="46" t="s">
        <v>483</v>
      </c>
      <c r="B34" s="87">
        <v>2.0</v>
      </c>
      <c r="C34" s="93"/>
      <c r="D34" s="19">
        <f t="shared" si="9"/>
        <v>2</v>
      </c>
      <c r="E34" s="25">
        <f>IFERROR(VLOOKUP("PULPO AL OLIVO 200G",J:K,2,FALSE),0)+IFERROR(VLOOKUP("CEVICHE DE PULPO",J:K,2,FALSE),0)</f>
        <v>3</v>
      </c>
      <c r="F34" s="90"/>
      <c r="G34" s="91"/>
      <c r="H34" s="8">
        <f t="shared" si="8"/>
        <v>-1</v>
      </c>
      <c r="I34" s="7"/>
      <c r="J34" s="9" t="s">
        <v>202</v>
      </c>
      <c r="K34" s="10">
        <v>3.0</v>
      </c>
    </row>
    <row r="35">
      <c r="A35" s="46" t="s">
        <v>484</v>
      </c>
      <c r="B35" s="87">
        <v>8.0</v>
      </c>
      <c r="C35" s="93"/>
      <c r="D35" s="19">
        <f t="shared" si="9"/>
        <v>8</v>
      </c>
      <c r="E35" s="25">
        <f>IFERROR(VLOOKUP("PULPO ANTICUCHERO 250G",J:K,2,FALSE),0)</f>
        <v>2</v>
      </c>
      <c r="F35" s="90"/>
      <c r="G35" s="90"/>
      <c r="H35" s="8">
        <f t="shared" si="8"/>
        <v>6</v>
      </c>
      <c r="I35" s="7"/>
      <c r="J35" s="9" t="s">
        <v>54</v>
      </c>
      <c r="K35" s="10">
        <v>8.0</v>
      </c>
    </row>
    <row r="36">
      <c r="A36" s="46" t="s">
        <v>485</v>
      </c>
      <c r="B36" s="87">
        <v>2.0</v>
      </c>
      <c r="C36" s="93"/>
      <c r="D36" s="19">
        <f t="shared" si="9"/>
        <v>2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8"/>
        <v>2</v>
      </c>
      <c r="I36" s="7"/>
      <c r="J36" s="9" t="s">
        <v>81</v>
      </c>
      <c r="K36" s="10">
        <v>4.0</v>
      </c>
    </row>
    <row r="37">
      <c r="A37" s="6" t="s">
        <v>72</v>
      </c>
      <c r="B37" s="87">
        <v>0.0</v>
      </c>
      <c r="C37" s="93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0</v>
      </c>
      <c r="I37" s="7"/>
      <c r="J37" s="9" t="s">
        <v>56</v>
      </c>
      <c r="K37" s="10">
        <v>1.0</v>
      </c>
    </row>
    <row r="38">
      <c r="A38" s="46" t="s">
        <v>486</v>
      </c>
      <c r="B38" s="87">
        <v>5.0</v>
      </c>
      <c r="C38" s="93"/>
      <c r="D38" s="19">
        <f t="shared" si="9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3</v>
      </c>
      <c r="F38" s="101"/>
      <c r="G38" s="90"/>
      <c r="H38" s="8">
        <f t="shared" si="8"/>
        <v>2</v>
      </c>
      <c r="I38" s="7"/>
      <c r="J38" s="9" t="s">
        <v>22</v>
      </c>
      <c r="K38" s="10">
        <v>2.0</v>
      </c>
    </row>
    <row r="39">
      <c r="A39" s="46" t="s">
        <v>487</v>
      </c>
      <c r="B39" s="87">
        <v>0.0</v>
      </c>
      <c r="C39" s="93"/>
      <c r="D39" s="19">
        <f t="shared" si="9"/>
        <v>0</v>
      </c>
      <c r="E39" s="25">
        <f>IFERROR(VLOOKUP("CEVICHE MIXTO DE MARISCOS",J:K,2,FALSE),0)</f>
        <v>0</v>
      </c>
      <c r="F39" s="94"/>
      <c r="G39" s="94"/>
      <c r="H39" s="8">
        <f t="shared" si="8"/>
        <v>0</v>
      </c>
      <c r="I39" s="7"/>
      <c r="J39" s="9" t="s">
        <v>100</v>
      </c>
      <c r="K39" s="10">
        <v>1.0</v>
      </c>
    </row>
    <row r="40">
      <c r="A40" s="6" t="s">
        <v>76</v>
      </c>
      <c r="B40" s="87">
        <v>9.0</v>
      </c>
      <c r="C40" s="93"/>
      <c r="D40" s="19">
        <f t="shared" si="9"/>
        <v>9</v>
      </c>
      <c r="E40" s="111">
        <v>2.0</v>
      </c>
      <c r="F40" s="94"/>
      <c r="G40" s="94"/>
      <c r="H40" s="8">
        <f t="shared" si="8"/>
        <v>7</v>
      </c>
      <c r="I40" s="7"/>
      <c r="J40" s="9" t="s">
        <v>80</v>
      </c>
      <c r="K40" s="10">
        <v>1.0</v>
      </c>
    </row>
    <row r="41">
      <c r="A41" s="46" t="s">
        <v>488</v>
      </c>
      <c r="B41" s="87">
        <v>10.0</v>
      </c>
      <c r="C41" s="93"/>
      <c r="D41" s="19">
        <f t="shared" si="9"/>
        <v>10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0.5</v>
      </c>
      <c r="F41" s="94"/>
      <c r="G41" s="94"/>
      <c r="H41" s="8">
        <f t="shared" si="8"/>
        <v>9.5</v>
      </c>
      <c r="I41" s="7"/>
      <c r="J41" s="9" t="s">
        <v>101</v>
      </c>
      <c r="K41" s="10">
        <v>1.0</v>
      </c>
    </row>
    <row r="42">
      <c r="A42" s="51" t="s">
        <v>489</v>
      </c>
      <c r="B42" s="87">
        <v>0.0</v>
      </c>
      <c r="C42" s="93">
        <v>5.0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8"/>
        <v>4</v>
      </c>
      <c r="I42" s="7"/>
      <c r="J42" s="9" t="s">
        <v>133</v>
      </c>
      <c r="K42" s="10">
        <v>8.0</v>
      </c>
    </row>
    <row r="43">
      <c r="A43" s="29"/>
      <c r="B43" s="87"/>
      <c r="C43" s="29"/>
      <c r="D43" s="29"/>
      <c r="E43" s="95"/>
      <c r="F43" s="96"/>
      <c r="G43" s="96"/>
      <c r="H43" s="8"/>
      <c r="I43" s="23"/>
      <c r="J43" s="9" t="s">
        <v>13</v>
      </c>
      <c r="K43" s="10">
        <v>2.0</v>
      </c>
    </row>
    <row r="44">
      <c r="J44" s="9" t="s">
        <v>59</v>
      </c>
      <c r="K44" s="10">
        <v>5.0</v>
      </c>
    </row>
    <row r="45">
      <c r="J45" s="9" t="s">
        <v>61</v>
      </c>
      <c r="K45" s="10">
        <v>10.0</v>
      </c>
    </row>
    <row r="46">
      <c r="J46" s="9" t="s">
        <v>63</v>
      </c>
      <c r="K46" s="10">
        <v>3.0</v>
      </c>
    </row>
    <row r="47">
      <c r="J47" s="9" t="s">
        <v>65</v>
      </c>
      <c r="K47" s="10">
        <v>4.0</v>
      </c>
    </row>
    <row r="48">
      <c r="J48" s="9" t="s">
        <v>137</v>
      </c>
      <c r="K48" s="10">
        <v>1.0</v>
      </c>
    </row>
    <row r="49">
      <c r="J49" s="9" t="s">
        <v>89</v>
      </c>
      <c r="K49" s="10">
        <v>1.0</v>
      </c>
    </row>
    <row r="50">
      <c r="J50" s="9" t="s">
        <v>170</v>
      </c>
      <c r="K50" s="10">
        <v>1.0</v>
      </c>
    </row>
    <row r="51">
      <c r="J51" s="9" t="s">
        <v>44</v>
      </c>
      <c r="K51" s="10">
        <v>2.0</v>
      </c>
    </row>
    <row r="52">
      <c r="J52" s="9" t="s">
        <v>158</v>
      </c>
      <c r="K52" s="10">
        <v>3.0</v>
      </c>
    </row>
    <row r="53">
      <c r="J53" s="9" t="s">
        <v>71</v>
      </c>
      <c r="K53" s="10">
        <v>2.0</v>
      </c>
    </row>
    <row r="54">
      <c r="J54" s="9" t="s">
        <v>315</v>
      </c>
      <c r="K54" s="10">
        <v>1.0</v>
      </c>
    </row>
    <row r="55">
      <c r="J55" s="9" t="s">
        <v>453</v>
      </c>
      <c r="K55" s="10">
        <v>1.0</v>
      </c>
    </row>
    <row r="56">
      <c r="J56" s="9" t="s">
        <v>103</v>
      </c>
      <c r="K56" s="10">
        <v>1.0</v>
      </c>
    </row>
    <row r="57">
      <c r="J57" s="9" t="s">
        <v>73</v>
      </c>
      <c r="K57" s="10">
        <v>13.0</v>
      </c>
    </row>
    <row r="58">
      <c r="J58" s="9" t="s">
        <v>105</v>
      </c>
      <c r="K58" s="10">
        <v>1.0</v>
      </c>
    </row>
  </sheetData>
  <mergeCells count="1">
    <mergeCell ref="A1:I1"/>
  </mergeCells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3.75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 t="s">
        <v>119</v>
      </c>
      <c r="K3" s="41">
        <v>1.0</v>
      </c>
    </row>
    <row r="4">
      <c r="A4" s="6" t="s">
        <v>11</v>
      </c>
      <c r="B4" s="87">
        <v>4.0</v>
      </c>
      <c r="C4" s="89">
        <v>5.0</v>
      </c>
      <c r="D4" s="8">
        <f t="shared" si="1"/>
        <v>9</v>
      </c>
      <c r="E4" s="8" t="str">
        <f>IFERROR(VLOOKUP("HUMITAS",J:K,2,FALSE),"0")</f>
        <v>0</v>
      </c>
      <c r="F4" s="90"/>
      <c r="G4" s="91"/>
      <c r="H4" s="92">
        <f t="shared" si="2"/>
        <v>9</v>
      </c>
      <c r="I4" s="11"/>
      <c r="J4" s="40" t="s">
        <v>120</v>
      </c>
      <c r="K4" s="41">
        <v>3.0</v>
      </c>
    </row>
    <row r="5">
      <c r="A5" s="6" t="s">
        <v>13</v>
      </c>
      <c r="B5" s="87">
        <v>4.0</v>
      </c>
      <c r="C5" s="93">
        <v>0.0</v>
      </c>
      <c r="D5" s="8">
        <f t="shared" si="1"/>
        <v>4</v>
      </c>
      <c r="E5" s="8">
        <f>IFERROR(VLOOKUP("PAPA RELLENA",J:K,2,FALSE),"0")</f>
        <v>4</v>
      </c>
      <c r="F5" s="90"/>
      <c r="G5" s="91"/>
      <c r="H5" s="92">
        <f t="shared" si="2"/>
        <v>0</v>
      </c>
      <c r="I5" s="11"/>
      <c r="J5" s="40" t="s">
        <v>585</v>
      </c>
      <c r="K5" s="41">
        <v>1.0</v>
      </c>
    </row>
    <row r="6">
      <c r="A6" s="6" t="s">
        <v>16</v>
      </c>
      <c r="B6" s="87">
        <v>1.0</v>
      </c>
      <c r="C6" s="93">
        <v>12.0</v>
      </c>
      <c r="D6" s="8">
        <f t="shared" si="1"/>
        <v>13</v>
      </c>
      <c r="E6" s="8">
        <f>IFERROR(VLOOKUP("SANGRECITA C/YUCA",J:K,2,FALSE),"0")</f>
        <v>6</v>
      </c>
      <c r="F6" s="90"/>
      <c r="G6" s="91"/>
      <c r="H6" s="92">
        <f t="shared" si="2"/>
        <v>7</v>
      </c>
      <c r="I6" s="7"/>
      <c r="J6" s="40" t="s">
        <v>10</v>
      </c>
      <c r="K6" s="41">
        <v>13.0</v>
      </c>
    </row>
    <row r="7">
      <c r="A7" s="6" t="s">
        <v>10</v>
      </c>
      <c r="B7" s="87">
        <v>7.0</v>
      </c>
      <c r="C7" s="93">
        <v>0.0</v>
      </c>
      <c r="D7" s="8">
        <f t="shared" si="1"/>
        <v>7</v>
      </c>
      <c r="E7" s="8">
        <f>IFERROR(VLOOKUP("HUMITA DOÑA FRESIA C/AJI DE GALLINA", J:K,2, FALSE)/2, 0) + IFERROR(VLOOKUP("AJI DE GALLINA",J:K,2, FALSE), 0)</f>
        <v>13.5</v>
      </c>
      <c r="F7" s="90"/>
      <c r="G7" s="91"/>
      <c r="H7" s="92">
        <f t="shared" si="2"/>
        <v>-6.5</v>
      </c>
      <c r="I7" s="7"/>
      <c r="J7" s="40" t="s">
        <v>12</v>
      </c>
      <c r="K7" s="41">
        <v>7.0</v>
      </c>
    </row>
    <row r="8">
      <c r="A8" s="6" t="s">
        <v>19</v>
      </c>
      <c r="B8" s="87">
        <v>4.0</v>
      </c>
      <c r="C8" s="93">
        <v>0.0</v>
      </c>
      <c r="D8" s="8">
        <f t="shared" si="1"/>
        <v>4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2</v>
      </c>
      <c r="I8" s="7"/>
      <c r="J8" s="40" t="s">
        <v>85</v>
      </c>
      <c r="K8" s="41">
        <v>8.0</v>
      </c>
    </row>
    <row r="9">
      <c r="A9" s="6" t="s">
        <v>21</v>
      </c>
      <c r="B9" s="87">
        <v>6.5</v>
      </c>
      <c r="C9" s="93">
        <v>4.0</v>
      </c>
      <c r="D9" s="8">
        <f t="shared" si="1"/>
        <v>10.5</v>
      </c>
      <c r="E9" s="8">
        <f>IFERROR(VLOOKUP("1/2 PATITA EN FIAMBRE",J:K,2, FALSE)/2, 0) + IFERROR(VLOOKUP("PATITA EN FIAMBRE",J:K, 2, FALSE), 0)</f>
        <v>12.5</v>
      </c>
      <c r="F9" s="90"/>
      <c r="G9" s="90"/>
      <c r="H9" s="92">
        <f t="shared" si="2"/>
        <v>-2</v>
      </c>
      <c r="I9" s="12"/>
      <c r="J9" s="40" t="s">
        <v>14</v>
      </c>
      <c r="K9" s="41">
        <v>4.0</v>
      </c>
    </row>
    <row r="10">
      <c r="A10" s="6" t="s">
        <v>23</v>
      </c>
      <c r="B10" s="87">
        <v>4.5</v>
      </c>
      <c r="C10" s="93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5</v>
      </c>
      <c r="F10" s="90"/>
      <c r="G10" s="90"/>
      <c r="H10" s="92">
        <f t="shared" si="2"/>
        <v>-0.5</v>
      </c>
      <c r="I10" s="7"/>
      <c r="J10" s="40" t="s">
        <v>17</v>
      </c>
      <c r="K10" s="41">
        <v>4.0</v>
      </c>
    </row>
    <row r="11">
      <c r="A11" s="6" t="s">
        <v>25</v>
      </c>
      <c r="B11" s="87">
        <v>6.0</v>
      </c>
      <c r="C11" s="93">
        <v>0.0</v>
      </c>
      <c r="D11" s="8">
        <f t="shared" si="1"/>
        <v>6</v>
      </c>
      <c r="E11" s="18">
        <f>IFERROR(VLOOKUP("CARNE DE CERDO ADOBADA",J:K,2,FALSE),0)</f>
        <v>4</v>
      </c>
      <c r="F11" s="90"/>
      <c r="G11" s="90"/>
      <c r="H11" s="92">
        <f t="shared" si="2"/>
        <v>2</v>
      </c>
      <c r="I11" s="7"/>
      <c r="J11" s="40" t="s">
        <v>18</v>
      </c>
      <c r="K11" s="41">
        <v>6.0</v>
      </c>
    </row>
    <row r="12">
      <c r="A12" s="6" t="s">
        <v>27</v>
      </c>
      <c r="B12" s="87">
        <v>0.0</v>
      </c>
      <c r="C12" s="93">
        <v>0.0</v>
      </c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40" t="s">
        <v>20</v>
      </c>
      <c r="K12" s="41">
        <v>14.0</v>
      </c>
    </row>
    <row r="13">
      <c r="A13" s="6" t="s">
        <v>29</v>
      </c>
      <c r="B13" s="87">
        <v>6.0</v>
      </c>
      <c r="C13" s="93">
        <v>0.0</v>
      </c>
      <c r="D13" s="19">
        <f t="shared" si="1"/>
        <v>6</v>
      </c>
      <c r="E13" s="8">
        <f t="shared" ref="E13:E14" si="3">IFERROR(VLOOKUP(A13,J:K,2,FALSE),0)</f>
        <v>0</v>
      </c>
      <c r="F13" s="94"/>
      <c r="G13" s="90"/>
      <c r="H13" s="92">
        <f t="shared" si="2"/>
        <v>6</v>
      </c>
      <c r="I13" s="7"/>
      <c r="J13" s="40" t="s">
        <v>121</v>
      </c>
      <c r="K13" s="41">
        <v>1.0</v>
      </c>
    </row>
    <row r="14">
      <c r="A14" s="6" t="s">
        <v>31</v>
      </c>
      <c r="B14" s="87"/>
      <c r="C14" s="89"/>
      <c r="D14" s="19">
        <f t="shared" si="1"/>
        <v>0</v>
      </c>
      <c r="E14" s="8">
        <f t="shared" si="3"/>
        <v>2</v>
      </c>
      <c r="F14" s="94"/>
      <c r="G14" s="90"/>
      <c r="H14" s="92">
        <f t="shared" si="2"/>
        <v>-2</v>
      </c>
      <c r="I14" s="7"/>
      <c r="J14" s="40" t="s">
        <v>22</v>
      </c>
      <c r="K14" s="41">
        <v>8.0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40" t="s">
        <v>24</v>
      </c>
      <c r="K15" s="41">
        <v>27.0</v>
      </c>
    </row>
    <row r="16">
      <c r="A16" s="6" t="s">
        <v>35</v>
      </c>
      <c r="B16" s="87">
        <v>24.0</v>
      </c>
      <c r="C16" s="89">
        <v>0.0</v>
      </c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15</v>
      </c>
      <c r="F16" s="94"/>
      <c r="G16" s="90"/>
      <c r="H16" s="8">
        <f t="shared" ref="H16:H18" si="5">D16-E16-F16-G16</f>
        <v>9</v>
      </c>
      <c r="I16" s="7"/>
      <c r="J16" s="40" t="s">
        <v>26</v>
      </c>
      <c r="K16" s="41">
        <v>15.0</v>
      </c>
    </row>
    <row r="17">
      <c r="A17" s="6" t="s">
        <v>37</v>
      </c>
      <c r="B17" s="87">
        <v>0.0</v>
      </c>
      <c r="C17" s="93">
        <v>6.0</v>
      </c>
      <c r="D17" s="19">
        <f t="shared" si="4"/>
        <v>6</v>
      </c>
      <c r="E17" s="25">
        <f>IFERROR(VLOOKUP("AJIACO DE CUY(1/2 CUY) C/ARROZ",J:K,2,FALSE),"0")</f>
        <v>7</v>
      </c>
      <c r="F17" s="94"/>
      <c r="G17" s="90"/>
      <c r="H17" s="8">
        <f t="shared" si="5"/>
        <v>-1</v>
      </c>
      <c r="I17" s="7"/>
      <c r="J17" s="40" t="s">
        <v>448</v>
      </c>
      <c r="K17" s="41">
        <v>6.0</v>
      </c>
    </row>
    <row r="18">
      <c r="A18" s="6" t="s">
        <v>39</v>
      </c>
      <c r="B18" s="87">
        <v>2.0</v>
      </c>
      <c r="C18" s="93">
        <v>4.0</v>
      </c>
      <c r="D18" s="19">
        <f t="shared" si="4"/>
        <v>6</v>
      </c>
      <c r="E18" s="97">
        <f>IFERROR(VLOOKUP("ALBONDIGA CON ARROZ",J:K,2,FALSE),"0")</f>
        <v>8</v>
      </c>
      <c r="F18" s="94"/>
      <c r="G18" s="91"/>
      <c r="H18" s="8">
        <f t="shared" si="5"/>
        <v>-2</v>
      </c>
      <c r="I18" s="7"/>
      <c r="J18" s="40" t="s">
        <v>31</v>
      </c>
      <c r="K18" s="41">
        <v>2.0</v>
      </c>
    </row>
    <row r="19">
      <c r="A19" s="6" t="s">
        <v>41</v>
      </c>
      <c r="B19" s="87">
        <v>0.0</v>
      </c>
      <c r="C19" s="93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16</v>
      </c>
      <c r="F19" s="94"/>
      <c r="G19" s="91"/>
      <c r="H19" s="117">
        <v>4.0</v>
      </c>
      <c r="I19" s="11"/>
      <c r="J19" s="40" t="s">
        <v>28</v>
      </c>
      <c r="K19" s="41">
        <v>4.0</v>
      </c>
    </row>
    <row r="20">
      <c r="A20" s="6" t="s">
        <v>43</v>
      </c>
      <c r="B20" s="87">
        <v>46.0</v>
      </c>
      <c r="C20" s="93">
        <v>15.0</v>
      </c>
      <c r="D20" s="19">
        <f t="shared" si="4"/>
        <v>61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69</v>
      </c>
      <c r="F20" s="94"/>
      <c r="G20" s="99"/>
      <c r="H20" s="8">
        <f>D20-E20-F20-G20</f>
        <v>-8</v>
      </c>
      <c r="I20" s="87"/>
      <c r="J20" s="40" t="s">
        <v>108</v>
      </c>
      <c r="K20" s="41">
        <v>3.0</v>
      </c>
    </row>
    <row r="21">
      <c r="A21" s="6"/>
      <c r="B21" s="87"/>
      <c r="C21" s="93"/>
      <c r="D21" s="19">
        <f t="shared" si="4"/>
        <v>0</v>
      </c>
      <c r="E21" s="94"/>
      <c r="F21" s="94"/>
      <c r="G21" s="90"/>
      <c r="H21" s="7"/>
      <c r="I21" s="7"/>
      <c r="J21" s="40" t="s">
        <v>137</v>
      </c>
      <c r="K21" s="41">
        <v>1.0</v>
      </c>
    </row>
    <row r="22">
      <c r="A22" s="6" t="s">
        <v>46</v>
      </c>
      <c r="B22" s="87">
        <v>29.0</v>
      </c>
      <c r="C22" s="93">
        <v>5.0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16</v>
      </c>
      <c r="F22" s="94"/>
      <c r="G22" s="91"/>
      <c r="H22" s="8">
        <f>D22-E22-F22-G22</f>
        <v>18</v>
      </c>
      <c r="I22" s="11"/>
      <c r="J22" s="40" t="s">
        <v>30</v>
      </c>
      <c r="K22" s="41">
        <v>2.0</v>
      </c>
    </row>
    <row r="23">
      <c r="A23" s="6" t="s">
        <v>49</v>
      </c>
      <c r="B23" s="87"/>
      <c r="C23" s="93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4</v>
      </c>
      <c r="F23" s="94"/>
      <c r="G23" s="90"/>
      <c r="H23" s="50">
        <v>1.0</v>
      </c>
      <c r="I23" s="11"/>
      <c r="J23" s="40" t="s">
        <v>138</v>
      </c>
      <c r="K23" s="41">
        <v>1.0</v>
      </c>
    </row>
    <row r="24">
      <c r="A24" s="6" t="s">
        <v>51</v>
      </c>
      <c r="B24" s="87">
        <v>6.0</v>
      </c>
      <c r="C24" s="93">
        <v>0.0</v>
      </c>
      <c r="D24" s="19">
        <f t="shared" si="4"/>
        <v>6</v>
      </c>
      <c r="E24" s="25">
        <f>IFERROR(VLOOKUP("CORVINA GUISADA C/E CHOCLO",J:K,2,FALSE),"0")</f>
        <v>4</v>
      </c>
      <c r="F24" s="94"/>
      <c r="G24" s="90"/>
      <c r="H24" s="8">
        <f>D24-E24-F24-G24</f>
        <v>2</v>
      </c>
      <c r="I24" s="11" t="s">
        <v>578</v>
      </c>
      <c r="J24" s="40" t="s">
        <v>112</v>
      </c>
      <c r="K24" s="41">
        <v>5.0</v>
      </c>
    </row>
    <row r="25">
      <c r="A25" s="21" t="s">
        <v>53</v>
      </c>
      <c r="B25" s="87"/>
      <c r="C25" s="95"/>
      <c r="D25" s="95"/>
      <c r="E25" s="95"/>
      <c r="F25" s="95"/>
      <c r="G25" s="96"/>
      <c r="H25" s="7"/>
      <c r="I25" s="23"/>
      <c r="J25" s="40" t="s">
        <v>32</v>
      </c>
      <c r="K25" s="41">
        <v>12.0</v>
      </c>
    </row>
    <row r="26">
      <c r="A26" s="6" t="s">
        <v>55</v>
      </c>
      <c r="B26" s="87">
        <v>6.5</v>
      </c>
      <c r="C26" s="93">
        <v>5.0</v>
      </c>
      <c r="D26" s="19">
        <f t="shared" ref="D26:D30" si="6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22</v>
      </c>
      <c r="F26" s="90"/>
      <c r="G26" s="90"/>
      <c r="H26" s="8">
        <f t="shared" ref="H26:H29" si="7">D26-E26-F26-G26</f>
        <v>-10.5</v>
      </c>
      <c r="I26" s="7"/>
      <c r="J26" s="40" t="s">
        <v>187</v>
      </c>
      <c r="K26" s="41">
        <v>1.0</v>
      </c>
    </row>
    <row r="27">
      <c r="A27" s="6" t="s">
        <v>57</v>
      </c>
      <c r="B27" s="87">
        <v>2.0</v>
      </c>
      <c r="C27" s="93">
        <v>10.0</v>
      </c>
      <c r="D27" s="19">
        <f t="shared" si="6"/>
        <v>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12</v>
      </c>
      <c r="F27" s="90"/>
      <c r="G27" s="91"/>
      <c r="H27" s="8">
        <f t="shared" si="7"/>
        <v>0</v>
      </c>
      <c r="I27" s="12"/>
      <c r="J27" s="40" t="s">
        <v>142</v>
      </c>
      <c r="K27" s="41">
        <v>5.0</v>
      </c>
    </row>
    <row r="28">
      <c r="A28" s="6" t="s">
        <v>58</v>
      </c>
      <c r="B28" s="87">
        <v>6.0</v>
      </c>
      <c r="C28" s="93">
        <v>5.0</v>
      </c>
      <c r="D28" s="19">
        <f t="shared" si="6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12</v>
      </c>
      <c r="F28" s="90"/>
      <c r="G28" s="91"/>
      <c r="H28" s="8">
        <f t="shared" si="7"/>
        <v>-1</v>
      </c>
      <c r="I28" s="24" t="s">
        <v>579</v>
      </c>
      <c r="J28" s="40" t="s">
        <v>125</v>
      </c>
      <c r="K28" s="41">
        <v>2.0</v>
      </c>
    </row>
    <row r="29">
      <c r="A29" s="6" t="s">
        <v>60</v>
      </c>
      <c r="B29" s="87">
        <v>5.0</v>
      </c>
      <c r="C29" s="93">
        <v>5.0</v>
      </c>
      <c r="D29" s="19">
        <f t="shared" si="6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14</v>
      </c>
      <c r="F29" s="90"/>
      <c r="G29" s="90"/>
      <c r="H29" s="8">
        <f t="shared" si="7"/>
        <v>-4</v>
      </c>
      <c r="I29" s="11" t="s">
        <v>580</v>
      </c>
      <c r="J29" s="40" t="s">
        <v>118</v>
      </c>
      <c r="K29" s="41">
        <v>1.0</v>
      </c>
    </row>
    <row r="30">
      <c r="A30" s="6" t="s">
        <v>62</v>
      </c>
      <c r="B30" s="87"/>
      <c r="C30" s="93"/>
      <c r="D30" s="19">
        <f t="shared" si="6"/>
        <v>0</v>
      </c>
      <c r="E30" s="25">
        <f>IFERROR(VLOOKUP("CHICHARRON DE POLLO C/ PAPAS FRITAS",J:K,2,FALSE),0)+IFERROR(VLOOKUP("1/2 PORC. CHICHARRON DE POLLO",J:K,2,FALSE),0)</f>
        <v>3</v>
      </c>
      <c r="F30" s="90"/>
      <c r="G30" s="90"/>
      <c r="H30" s="8"/>
      <c r="I30" s="7"/>
      <c r="J30" s="40" t="s">
        <v>89</v>
      </c>
      <c r="K30" s="41">
        <v>4.0</v>
      </c>
    </row>
    <row r="31">
      <c r="A31" s="29" t="s">
        <v>64</v>
      </c>
      <c r="B31" s="87"/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40" t="s">
        <v>144</v>
      </c>
      <c r="K31" s="41">
        <v>2.0</v>
      </c>
    </row>
    <row r="32">
      <c r="A32" s="6" t="s">
        <v>66</v>
      </c>
      <c r="B32" s="87">
        <v>16.0</v>
      </c>
      <c r="C32" s="93">
        <v>12.0</v>
      </c>
      <c r="D32" s="19">
        <f t="shared" ref="D32:D42" si="9">B32+C32</f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33</v>
      </c>
      <c r="F32" s="90"/>
      <c r="G32" s="90"/>
      <c r="H32" s="8">
        <f t="shared" si="8"/>
        <v>-5</v>
      </c>
      <c r="I32" s="7"/>
      <c r="J32" s="40" t="s">
        <v>180</v>
      </c>
      <c r="K32" s="41">
        <v>3.0</v>
      </c>
    </row>
    <row r="33">
      <c r="A33" s="6" t="s">
        <v>68</v>
      </c>
      <c r="B33" s="87">
        <v>3.0</v>
      </c>
      <c r="C33" s="93">
        <v>5.0</v>
      </c>
      <c r="D33" s="19">
        <f t="shared" si="9"/>
        <v>8</v>
      </c>
      <c r="E33" s="25">
        <f>IFERROR(VLOOKUP("CORVINA SUDADA",J:K,2,FALSE),0)+IFERROR(VLOOKUP("CHUPE DE CORVINA",J:K,2,FALSE),0)</f>
        <v>4</v>
      </c>
      <c r="F33" s="90"/>
      <c r="G33" s="90"/>
      <c r="H33" s="8">
        <f t="shared" si="8"/>
        <v>4</v>
      </c>
      <c r="I33" s="7"/>
      <c r="J33" s="40" t="s">
        <v>166</v>
      </c>
      <c r="K33" s="41">
        <v>1.0</v>
      </c>
    </row>
    <row r="34">
      <c r="A34" s="46" t="s">
        <v>483</v>
      </c>
      <c r="B34" s="87">
        <v>2.0</v>
      </c>
      <c r="C34" s="93"/>
      <c r="D34" s="19">
        <f t="shared" si="9"/>
        <v>2</v>
      </c>
      <c r="E34" s="25">
        <f>IFERROR(VLOOKUP("PULPO AL OLIVO 200G",J:K,2,FALSE),0)+IFERROR(VLOOKUP("CEVICHE DE PULPO",J:K,2,FALSE),0)</f>
        <v>1</v>
      </c>
      <c r="F34" s="90"/>
      <c r="G34" s="91"/>
      <c r="H34" s="8">
        <f t="shared" si="8"/>
        <v>1</v>
      </c>
      <c r="I34" s="7"/>
      <c r="J34" s="40" t="s">
        <v>90</v>
      </c>
      <c r="K34" s="41">
        <v>1.0</v>
      </c>
    </row>
    <row r="35">
      <c r="A35" s="46" t="s">
        <v>484</v>
      </c>
      <c r="B35" s="87">
        <v>8.0</v>
      </c>
      <c r="C35" s="93"/>
      <c r="D35" s="19">
        <f t="shared" si="9"/>
        <v>8</v>
      </c>
      <c r="E35" s="25">
        <f>IFERROR(VLOOKUP("PULPO ANTICUCHERO 250G",J:K,2,FALSE),0)</f>
        <v>3</v>
      </c>
      <c r="F35" s="90"/>
      <c r="G35" s="90"/>
      <c r="H35" s="8">
        <f t="shared" si="8"/>
        <v>5</v>
      </c>
      <c r="I35" s="7"/>
      <c r="J35" s="40" t="s">
        <v>238</v>
      </c>
      <c r="K35" s="41">
        <v>2.0</v>
      </c>
    </row>
    <row r="36">
      <c r="A36" s="46" t="s">
        <v>485</v>
      </c>
      <c r="B36" s="87">
        <v>2.0</v>
      </c>
      <c r="C36" s="93"/>
      <c r="D36" s="19">
        <f t="shared" si="9"/>
        <v>2</v>
      </c>
      <c r="E36" s="25">
        <f>IFERROR(VLOOKUP("CAUSA DE PULPO AL OLIVO",J:K,2,FALSE),0)+IFERROR(VLOOKUP("TRES CAUSAS UNA PARRILLA",J:K,2,FALSE)/2,0)</f>
        <v>1</v>
      </c>
      <c r="F36" s="90"/>
      <c r="G36" s="100"/>
      <c r="H36" s="8">
        <f t="shared" si="8"/>
        <v>1</v>
      </c>
      <c r="I36" s="7"/>
      <c r="J36" s="40" t="s">
        <v>34</v>
      </c>
      <c r="K36" s="41">
        <v>4.0</v>
      </c>
    </row>
    <row r="37">
      <c r="A37" s="6" t="s">
        <v>72</v>
      </c>
      <c r="B37" s="87">
        <v>0.0</v>
      </c>
      <c r="C37" s="93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0</v>
      </c>
      <c r="I37" s="7"/>
      <c r="J37" s="40" t="s">
        <v>91</v>
      </c>
      <c r="K37" s="41">
        <v>3.0</v>
      </c>
    </row>
    <row r="38">
      <c r="A38" s="46" t="s">
        <v>486</v>
      </c>
      <c r="B38" s="87">
        <v>5.0</v>
      </c>
      <c r="C38" s="93"/>
      <c r="D38" s="19">
        <f t="shared" si="9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8" s="101"/>
      <c r="G38" s="90"/>
      <c r="H38" s="8">
        <f t="shared" si="8"/>
        <v>-1</v>
      </c>
      <c r="I38" s="7"/>
      <c r="J38" s="40" t="s">
        <v>215</v>
      </c>
      <c r="K38" s="41">
        <v>1.0</v>
      </c>
    </row>
    <row r="39">
      <c r="A39" s="46" t="s">
        <v>487</v>
      </c>
      <c r="B39" s="87">
        <v>0.0</v>
      </c>
      <c r="C39" s="93"/>
      <c r="D39" s="19">
        <f t="shared" si="9"/>
        <v>0</v>
      </c>
      <c r="E39" s="25">
        <f>IFERROR(VLOOKUP("CEVICHE MIXTO DE MARISCOS",J:K,2,FALSE),0)</f>
        <v>1</v>
      </c>
      <c r="F39" s="94"/>
      <c r="G39" s="94"/>
      <c r="H39" s="8">
        <f t="shared" si="8"/>
        <v>-1</v>
      </c>
      <c r="I39" s="7"/>
      <c r="J39" s="40" t="s">
        <v>154</v>
      </c>
      <c r="K39" s="41">
        <v>1.0</v>
      </c>
    </row>
    <row r="40">
      <c r="A40" s="6" t="s">
        <v>76</v>
      </c>
      <c r="B40" s="87">
        <v>9.0</v>
      </c>
      <c r="C40" s="93"/>
      <c r="D40" s="19">
        <f t="shared" si="9"/>
        <v>9</v>
      </c>
      <c r="E40" s="111">
        <v>2.0</v>
      </c>
      <c r="F40" s="94"/>
      <c r="G40" s="94"/>
      <c r="H40" s="8">
        <f t="shared" si="8"/>
        <v>7</v>
      </c>
      <c r="I40" s="7"/>
      <c r="J40" s="40" t="s">
        <v>176</v>
      </c>
      <c r="K40" s="41">
        <v>1.0</v>
      </c>
    </row>
    <row r="41">
      <c r="A41" s="46" t="s">
        <v>488</v>
      </c>
      <c r="B41" s="87">
        <v>10.0</v>
      </c>
      <c r="C41" s="93"/>
      <c r="D41" s="19">
        <f t="shared" si="9"/>
        <v>10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</v>
      </c>
      <c r="F41" s="94"/>
      <c r="G41" s="94"/>
      <c r="H41" s="8">
        <f t="shared" si="8"/>
        <v>9</v>
      </c>
      <c r="I41" s="7"/>
      <c r="J41" s="40" t="s">
        <v>126</v>
      </c>
      <c r="K41" s="41">
        <v>3.0</v>
      </c>
    </row>
    <row r="42">
      <c r="A42" s="51" t="s">
        <v>489</v>
      </c>
      <c r="B42" s="87">
        <v>0.0</v>
      </c>
      <c r="C42" s="93">
        <v>5.0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8"/>
        <v>4</v>
      </c>
      <c r="I42" s="7"/>
      <c r="J42" s="40" t="s">
        <v>231</v>
      </c>
      <c r="K42" s="41">
        <v>3.0</v>
      </c>
    </row>
    <row r="43">
      <c r="A43" s="29"/>
      <c r="B43" s="87"/>
      <c r="C43" s="29"/>
      <c r="D43" s="29"/>
      <c r="E43" s="95"/>
      <c r="F43" s="96"/>
      <c r="G43" s="96"/>
      <c r="H43" s="8"/>
      <c r="I43" s="23"/>
      <c r="J43" s="40" t="s">
        <v>127</v>
      </c>
      <c r="K43" s="41">
        <v>2.0</v>
      </c>
    </row>
    <row r="44">
      <c r="J44" s="40" t="s">
        <v>217</v>
      </c>
      <c r="K44" s="41">
        <v>1.0</v>
      </c>
    </row>
    <row r="45">
      <c r="J45" s="40" t="s">
        <v>191</v>
      </c>
      <c r="K45" s="41">
        <v>2.0</v>
      </c>
    </row>
    <row r="46">
      <c r="J46" s="40" t="s">
        <v>177</v>
      </c>
      <c r="K46" s="41">
        <v>2.0</v>
      </c>
    </row>
    <row r="47">
      <c r="J47" s="40" t="s">
        <v>38</v>
      </c>
      <c r="K47" s="41">
        <v>2.0</v>
      </c>
    </row>
    <row r="48">
      <c r="J48" s="40" t="s">
        <v>40</v>
      </c>
      <c r="K48" s="41">
        <v>8.0</v>
      </c>
    </row>
    <row r="49">
      <c r="J49" s="40" t="s">
        <v>73</v>
      </c>
      <c r="K49" s="41">
        <v>6.0</v>
      </c>
    </row>
    <row r="50">
      <c r="J50" s="40" t="s">
        <v>28</v>
      </c>
      <c r="K50" s="41">
        <v>1.0</v>
      </c>
    </row>
    <row r="51">
      <c r="J51" s="40" t="s">
        <v>179</v>
      </c>
      <c r="K51" s="41">
        <v>1.0</v>
      </c>
    </row>
    <row r="52">
      <c r="J52" s="40" t="s">
        <v>170</v>
      </c>
      <c r="K52" s="41">
        <v>2.0</v>
      </c>
    </row>
    <row r="53">
      <c r="J53" s="40" t="s">
        <v>80</v>
      </c>
      <c r="K53" s="41">
        <v>6.0</v>
      </c>
    </row>
    <row r="54">
      <c r="J54" s="40" t="s">
        <v>42</v>
      </c>
      <c r="K54" s="41">
        <v>1.0</v>
      </c>
    </row>
    <row r="55">
      <c r="J55" s="40" t="s">
        <v>44</v>
      </c>
      <c r="K55" s="41">
        <v>10.0</v>
      </c>
    </row>
    <row r="56">
      <c r="J56" s="40" t="s">
        <v>45</v>
      </c>
      <c r="K56" s="41">
        <v>1.0</v>
      </c>
    </row>
    <row r="57">
      <c r="J57" s="40" t="s">
        <v>100</v>
      </c>
      <c r="K57" s="41">
        <v>6.0</v>
      </c>
    </row>
    <row r="58">
      <c r="J58" s="40" t="s">
        <v>147</v>
      </c>
      <c r="K58" s="41">
        <v>2.0</v>
      </c>
    </row>
    <row r="59">
      <c r="J59" s="40" t="s">
        <v>48</v>
      </c>
      <c r="K59" s="41">
        <v>3.0</v>
      </c>
    </row>
    <row r="60">
      <c r="J60" s="40" t="s">
        <v>52</v>
      </c>
      <c r="K60" s="41">
        <v>2.0</v>
      </c>
    </row>
    <row r="61">
      <c r="J61" s="40" t="s">
        <v>54</v>
      </c>
      <c r="K61" s="41">
        <v>18.0</v>
      </c>
    </row>
    <row r="62">
      <c r="J62" s="40" t="s">
        <v>81</v>
      </c>
      <c r="K62" s="41">
        <v>5.0</v>
      </c>
    </row>
    <row r="63">
      <c r="J63" s="40" t="s">
        <v>56</v>
      </c>
      <c r="K63" s="41">
        <v>2.0</v>
      </c>
    </row>
    <row r="64">
      <c r="J64" s="40" t="s">
        <v>133</v>
      </c>
      <c r="K64" s="41">
        <v>17.0</v>
      </c>
    </row>
    <row r="65">
      <c r="J65" s="40" t="s">
        <v>13</v>
      </c>
      <c r="K65" s="41">
        <v>4.0</v>
      </c>
    </row>
    <row r="66">
      <c r="J66" s="40" t="s">
        <v>59</v>
      </c>
      <c r="K66" s="41">
        <v>11.0</v>
      </c>
    </row>
    <row r="67">
      <c r="J67" s="40" t="s">
        <v>61</v>
      </c>
      <c r="K67" s="41">
        <v>14.0</v>
      </c>
    </row>
    <row r="68">
      <c r="J68" s="40" t="s">
        <v>65</v>
      </c>
      <c r="K68" s="41">
        <v>4.0</v>
      </c>
    </row>
    <row r="69">
      <c r="J69" s="40" t="s">
        <v>586</v>
      </c>
      <c r="K69" s="41">
        <v>1.0</v>
      </c>
    </row>
    <row r="70">
      <c r="J70" s="40" t="s">
        <v>71</v>
      </c>
      <c r="K70" s="41">
        <v>3.0</v>
      </c>
    </row>
    <row r="71">
      <c r="J71" s="40" t="s">
        <v>315</v>
      </c>
      <c r="K71" s="41">
        <v>1.0</v>
      </c>
    </row>
    <row r="72">
      <c r="J72" s="40" t="s">
        <v>161</v>
      </c>
      <c r="K72" s="41">
        <v>1.0</v>
      </c>
    </row>
    <row r="73">
      <c r="J73" s="40" t="s">
        <v>103</v>
      </c>
      <c r="K73" s="41">
        <v>2.0</v>
      </c>
    </row>
    <row r="74">
      <c r="J74" s="40" t="s">
        <v>73</v>
      </c>
      <c r="K74" s="41">
        <v>9.0</v>
      </c>
    </row>
    <row r="75">
      <c r="J75" s="40" t="s">
        <v>259</v>
      </c>
      <c r="K75" s="41">
        <v>1.0</v>
      </c>
    </row>
    <row r="76">
      <c r="J76" s="40" t="s">
        <v>77</v>
      </c>
      <c r="K76" s="41">
        <v>3.0</v>
      </c>
    </row>
    <row r="77">
      <c r="J77" s="40" t="s">
        <v>104</v>
      </c>
      <c r="K77" s="41">
        <v>1.0</v>
      </c>
    </row>
    <row r="78">
      <c r="J78" s="40" t="s">
        <v>136</v>
      </c>
      <c r="K78" s="41">
        <v>1.0</v>
      </c>
    </row>
    <row r="79">
      <c r="J79" s="40" t="s">
        <v>117</v>
      </c>
      <c r="K79" s="41">
        <v>1.0</v>
      </c>
    </row>
    <row r="80">
      <c r="J80" s="40" t="s">
        <v>79</v>
      </c>
      <c r="K80" s="41">
        <v>4.0</v>
      </c>
    </row>
    <row r="81">
      <c r="J81" s="40" t="s">
        <v>158</v>
      </c>
      <c r="K81" s="41">
        <v>1.0</v>
      </c>
    </row>
    <row r="82">
      <c r="J82" s="40" t="s">
        <v>222</v>
      </c>
      <c r="K82" s="41">
        <v>1.0</v>
      </c>
    </row>
  </sheetData>
  <mergeCells count="1">
    <mergeCell ref="A1:I1"/>
  </mergeCells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30.75"/>
  </cols>
  <sheetData>
    <row r="1">
      <c r="A1" s="1" t="s">
        <v>565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119</v>
      </c>
      <c r="K3" s="10">
        <v>1.0</v>
      </c>
    </row>
    <row r="4">
      <c r="A4" s="6" t="s">
        <v>11</v>
      </c>
      <c r="B4" s="87">
        <v>4.0</v>
      </c>
      <c r="C4" s="89">
        <v>5.0</v>
      </c>
      <c r="D4" s="8">
        <f t="shared" si="1"/>
        <v>9</v>
      </c>
      <c r="E4" s="8" t="str">
        <f>IFERROR(VLOOKUP("HUMITAS",J:K,2,FALSE),"0")</f>
        <v>0</v>
      </c>
      <c r="F4" s="90"/>
      <c r="G4" s="91"/>
      <c r="H4" s="92">
        <f t="shared" si="2"/>
        <v>9</v>
      </c>
      <c r="I4" s="11"/>
      <c r="J4" s="9" t="s">
        <v>585</v>
      </c>
      <c r="K4" s="10">
        <v>1.0</v>
      </c>
    </row>
    <row r="5">
      <c r="A5" s="6" t="s">
        <v>13</v>
      </c>
      <c r="B5" s="87">
        <v>4.0</v>
      </c>
      <c r="C5" s="93">
        <v>0.0</v>
      </c>
      <c r="D5" s="8">
        <f t="shared" si="1"/>
        <v>4</v>
      </c>
      <c r="E5" s="8" t="str">
        <f>IFERROR(VLOOKUP("PAPA RELLENA",J:K,2,FALSE),"0")</f>
        <v>0</v>
      </c>
      <c r="F5" s="90"/>
      <c r="G5" s="91"/>
      <c r="H5" s="92">
        <f t="shared" si="2"/>
        <v>4</v>
      </c>
      <c r="I5" s="11"/>
      <c r="J5" s="9" t="s">
        <v>85</v>
      </c>
      <c r="K5" s="10">
        <v>1.0</v>
      </c>
    </row>
    <row r="6">
      <c r="A6" s="6" t="s">
        <v>16</v>
      </c>
      <c r="B6" s="87">
        <v>1.0</v>
      </c>
      <c r="C6" s="93">
        <v>12.0</v>
      </c>
      <c r="D6" s="8">
        <f t="shared" si="1"/>
        <v>13</v>
      </c>
      <c r="E6" s="8" t="str">
        <f>IFERROR(VLOOKUP("SANGRECITA C/YUCA",J:K,2,FALSE),"0")</f>
        <v>0</v>
      </c>
      <c r="F6" s="90"/>
      <c r="G6" s="91"/>
      <c r="H6" s="92">
        <f t="shared" si="2"/>
        <v>13</v>
      </c>
      <c r="I6" s="7"/>
      <c r="J6" s="9" t="s">
        <v>133</v>
      </c>
      <c r="K6" s="10">
        <v>2.0</v>
      </c>
    </row>
    <row r="7">
      <c r="A7" s="6" t="s">
        <v>10</v>
      </c>
      <c r="B7" s="87">
        <v>7.0</v>
      </c>
      <c r="C7" s="93">
        <v>0.0</v>
      </c>
      <c r="D7" s="8">
        <f t="shared" si="1"/>
        <v>7</v>
      </c>
      <c r="E7" s="8">
        <f>IFERROR(VLOOKUP("HUMITA DOÑA FRESIA C/AJI DE GALLINA", J:K,2, FALSE)/2, 0) + IFERROR(VLOOKUP("AJI DE GALLINA",J:K,2, FALSE), 0)</f>
        <v>4</v>
      </c>
      <c r="F7" s="90"/>
      <c r="G7" s="91"/>
      <c r="H7" s="92">
        <f t="shared" si="2"/>
        <v>3</v>
      </c>
      <c r="I7" s="7"/>
      <c r="J7" s="9" t="s">
        <v>24</v>
      </c>
      <c r="K7" s="10">
        <v>5.0</v>
      </c>
    </row>
    <row r="8">
      <c r="A8" s="6" t="s">
        <v>19</v>
      </c>
      <c r="B8" s="87">
        <v>4.0</v>
      </c>
      <c r="C8" s="93">
        <v>0.0</v>
      </c>
      <c r="D8" s="8">
        <f t="shared" si="1"/>
        <v>4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4</v>
      </c>
      <c r="I8" s="7"/>
      <c r="J8" s="9" t="s">
        <v>26</v>
      </c>
      <c r="K8" s="10">
        <v>1.0</v>
      </c>
    </row>
    <row r="9">
      <c r="A9" s="6" t="s">
        <v>21</v>
      </c>
      <c r="B9" s="87">
        <v>6.5</v>
      </c>
      <c r="C9" s="93">
        <v>4.0</v>
      </c>
      <c r="D9" s="8">
        <f t="shared" si="1"/>
        <v>10.5</v>
      </c>
      <c r="E9" s="8">
        <f>IFERROR(VLOOKUP("1/2 PATITA EN FIAMBRE",J:K,2, FALSE)/2, 0) + IFERROR(VLOOKUP("PATITA EN FIAMBRE",J:K, 2, FALSE), 0)</f>
        <v>1</v>
      </c>
      <c r="F9" s="90"/>
      <c r="G9" s="90"/>
      <c r="H9" s="92">
        <f t="shared" si="2"/>
        <v>9.5</v>
      </c>
      <c r="I9" s="12"/>
      <c r="J9" s="9" t="s">
        <v>28</v>
      </c>
      <c r="K9" s="10">
        <v>2.0</v>
      </c>
    </row>
    <row r="10">
      <c r="A10" s="6" t="s">
        <v>23</v>
      </c>
      <c r="B10" s="87">
        <v>4.5</v>
      </c>
      <c r="C10" s="93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1</v>
      </c>
      <c r="F10" s="90"/>
      <c r="G10" s="90"/>
      <c r="H10" s="92">
        <f t="shared" si="2"/>
        <v>3.5</v>
      </c>
      <c r="I10" s="7"/>
      <c r="J10" s="9" t="s">
        <v>587</v>
      </c>
      <c r="K10" s="10">
        <v>1.0</v>
      </c>
    </row>
    <row r="11">
      <c r="A11" s="6" t="s">
        <v>25</v>
      </c>
      <c r="B11" s="87">
        <v>6.0</v>
      </c>
      <c r="C11" s="93">
        <v>0.0</v>
      </c>
      <c r="D11" s="8">
        <f t="shared" si="1"/>
        <v>6</v>
      </c>
      <c r="E11" s="18">
        <f>IFERROR(VLOOKUP("CARNE DE CERDO ADOBADA",J:K,2,FALSE),0)</f>
        <v>2</v>
      </c>
      <c r="F11" s="90"/>
      <c r="G11" s="90"/>
      <c r="H11" s="92">
        <f t="shared" si="2"/>
        <v>4</v>
      </c>
      <c r="I11" s="7"/>
      <c r="J11" s="9" t="s">
        <v>34</v>
      </c>
      <c r="K11" s="10">
        <v>1.0</v>
      </c>
    </row>
    <row r="12">
      <c r="A12" s="6" t="s">
        <v>27</v>
      </c>
      <c r="B12" s="87">
        <v>0.0</v>
      </c>
      <c r="C12" s="93">
        <v>0.0</v>
      </c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9" t="s">
        <v>40</v>
      </c>
      <c r="K12" s="10">
        <v>1.0</v>
      </c>
    </row>
    <row r="13">
      <c r="A13" s="6" t="s">
        <v>29</v>
      </c>
      <c r="B13" s="87">
        <v>6.0</v>
      </c>
      <c r="C13" s="93">
        <v>0.0</v>
      </c>
      <c r="D13" s="19">
        <f t="shared" si="1"/>
        <v>6</v>
      </c>
      <c r="E13" s="8">
        <f t="shared" ref="E13:E14" si="3">IFERROR(VLOOKUP(A13,J:K,2,FALSE),0)</f>
        <v>10</v>
      </c>
      <c r="F13" s="94"/>
      <c r="G13" s="90"/>
      <c r="H13" s="92">
        <f t="shared" si="2"/>
        <v>-4</v>
      </c>
      <c r="I13" s="7"/>
      <c r="J13" s="9" t="s">
        <v>45</v>
      </c>
      <c r="K13" s="10">
        <v>1.0</v>
      </c>
    </row>
    <row r="14">
      <c r="A14" s="6" t="s">
        <v>31</v>
      </c>
      <c r="B14" s="87"/>
      <c r="C14" s="89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9" t="s">
        <v>112</v>
      </c>
      <c r="K14" s="10">
        <v>1.0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9" t="s">
        <v>10</v>
      </c>
      <c r="K15" s="10">
        <v>4.0</v>
      </c>
    </row>
    <row r="16">
      <c r="A16" s="6" t="s">
        <v>35</v>
      </c>
      <c r="B16" s="87">
        <v>24.0</v>
      </c>
      <c r="C16" s="89">
        <v>0.0</v>
      </c>
      <c r="D16" s="25">
        <f t="shared" ref="D16:D24" si="4">B16+C16</f>
        <v>24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1</v>
      </c>
      <c r="F16" s="94"/>
      <c r="G16" s="90"/>
      <c r="H16" s="8">
        <f t="shared" ref="H16:H18" si="5">D16-E16-F16-G16</f>
        <v>23</v>
      </c>
      <c r="I16" s="7"/>
      <c r="J16" s="9" t="s">
        <v>12</v>
      </c>
      <c r="K16" s="10">
        <v>2.0</v>
      </c>
    </row>
    <row r="17">
      <c r="A17" s="6" t="s">
        <v>37</v>
      </c>
      <c r="B17" s="87">
        <v>0.0</v>
      </c>
      <c r="C17" s="93">
        <v>6.0</v>
      </c>
      <c r="D17" s="19">
        <f t="shared" si="4"/>
        <v>6</v>
      </c>
      <c r="E17" s="25">
        <f>IFERROR(VLOOKUP("AJIACO DE CUY(1/2 CUY) C/ARROZ",J:K,2,FALSE),"0")</f>
        <v>2</v>
      </c>
      <c r="F17" s="94"/>
      <c r="G17" s="90"/>
      <c r="H17" s="8">
        <f t="shared" si="5"/>
        <v>4</v>
      </c>
      <c r="I17" s="7"/>
      <c r="J17" s="9" t="s">
        <v>14</v>
      </c>
      <c r="K17" s="10">
        <v>1.0</v>
      </c>
    </row>
    <row r="18">
      <c r="A18" s="6" t="s">
        <v>39</v>
      </c>
      <c r="B18" s="87">
        <v>2.0</v>
      </c>
      <c r="C18" s="93">
        <v>4.0</v>
      </c>
      <c r="D18" s="19">
        <f t="shared" si="4"/>
        <v>6</v>
      </c>
      <c r="E18" s="97">
        <f>IFERROR(VLOOKUP("ALBONDIGA CON ARROZ",J:K,2,FALSE),"0")</f>
        <v>1</v>
      </c>
      <c r="F18" s="94"/>
      <c r="G18" s="91"/>
      <c r="H18" s="8">
        <f t="shared" si="5"/>
        <v>5</v>
      </c>
      <c r="I18" s="7"/>
      <c r="J18" s="9" t="s">
        <v>17</v>
      </c>
      <c r="K18" s="10">
        <v>3.0</v>
      </c>
    </row>
    <row r="19">
      <c r="A19" s="6" t="s">
        <v>41</v>
      </c>
      <c r="B19" s="87">
        <v>0.0</v>
      </c>
      <c r="C19" s="93">
        <v>8.0</v>
      </c>
      <c r="D19" s="19">
        <f t="shared" si="4"/>
        <v>8</v>
      </c>
      <c r="E19" s="25">
        <f>IFERROR(VLOOKUP("ARROZ C/PATO DESHUESADO", J:K, 2, FALSE)*2, 0)+IFERROR(VLOOKUP("ARROZ C/PATO",J:K,2,FALSE),"0")</f>
        <v>3</v>
      </c>
      <c r="F19" s="94"/>
      <c r="G19" s="91"/>
      <c r="H19" s="117">
        <v>4.0</v>
      </c>
      <c r="I19" s="11"/>
      <c r="J19" s="9" t="s">
        <v>20</v>
      </c>
      <c r="K19" s="10">
        <v>1.0</v>
      </c>
    </row>
    <row r="20">
      <c r="A20" s="6" t="s">
        <v>43</v>
      </c>
      <c r="B20" s="87">
        <v>46.0</v>
      </c>
      <c r="C20" s="93">
        <v>15.0</v>
      </c>
      <c r="D20" s="19">
        <f t="shared" si="4"/>
        <v>61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7</v>
      </c>
      <c r="F20" s="94"/>
      <c r="G20" s="99"/>
      <c r="H20" s="8">
        <f>D20-E20-F20-G20</f>
        <v>54</v>
      </c>
      <c r="I20" s="87"/>
      <c r="J20" s="9" t="s">
        <v>30</v>
      </c>
      <c r="K20" s="10">
        <v>1.0</v>
      </c>
    </row>
    <row r="21">
      <c r="A21" s="6"/>
      <c r="B21" s="87"/>
      <c r="C21" s="93"/>
      <c r="D21" s="19">
        <f t="shared" si="4"/>
        <v>0</v>
      </c>
      <c r="E21" s="94"/>
      <c r="F21" s="94"/>
      <c r="G21" s="90"/>
      <c r="H21" s="7"/>
      <c r="I21" s="7"/>
      <c r="J21" s="9" t="s">
        <v>138</v>
      </c>
      <c r="K21" s="10">
        <v>2.0</v>
      </c>
    </row>
    <row r="22">
      <c r="A22" s="6" t="s">
        <v>46</v>
      </c>
      <c r="B22" s="87">
        <v>29.0</v>
      </c>
      <c r="C22" s="93">
        <v>5.0</v>
      </c>
      <c r="D22" s="19">
        <f t="shared" si="4"/>
        <v>34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</v>
      </c>
      <c r="F22" s="94"/>
      <c r="G22" s="91"/>
      <c r="H22" s="8">
        <f>D22-E22-F22-G22</f>
        <v>30</v>
      </c>
      <c r="I22" s="11"/>
      <c r="J22" s="9" t="s">
        <v>187</v>
      </c>
      <c r="K22" s="10">
        <v>1.0</v>
      </c>
    </row>
    <row r="23">
      <c r="A23" s="6" t="s">
        <v>49</v>
      </c>
      <c r="B23" s="87"/>
      <c r="C23" s="93"/>
      <c r="D23" s="19">
        <f t="shared" si="4"/>
        <v>0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9" t="s">
        <v>89</v>
      </c>
      <c r="K23" s="10">
        <v>1.0</v>
      </c>
    </row>
    <row r="24">
      <c r="A24" s="6" t="s">
        <v>51</v>
      </c>
      <c r="B24" s="87">
        <v>6.0</v>
      </c>
      <c r="C24" s="93">
        <v>0.0</v>
      </c>
      <c r="D24" s="19">
        <f t="shared" si="4"/>
        <v>6</v>
      </c>
      <c r="E24" s="25">
        <f>IFERROR(VLOOKUP("CORVINA GUISADA C/E CHOCLO",J:K,2,FALSE),"0")</f>
        <v>1</v>
      </c>
      <c r="F24" s="94"/>
      <c r="G24" s="90"/>
      <c r="H24" s="8">
        <f>D24-E24-F24-G24</f>
        <v>5</v>
      </c>
      <c r="I24" s="11" t="s">
        <v>578</v>
      </c>
      <c r="J24" s="9" t="s">
        <v>113</v>
      </c>
      <c r="K24" s="10">
        <v>1.0</v>
      </c>
    </row>
    <row r="25">
      <c r="A25" s="21" t="s">
        <v>53</v>
      </c>
      <c r="B25" s="87"/>
      <c r="C25" s="95"/>
      <c r="D25" s="95"/>
      <c r="E25" s="95"/>
      <c r="F25" s="95"/>
      <c r="G25" s="96"/>
      <c r="H25" s="7"/>
      <c r="I25" s="23"/>
      <c r="J25" s="9" t="s">
        <v>126</v>
      </c>
      <c r="K25" s="10">
        <v>1.0</v>
      </c>
    </row>
    <row r="26">
      <c r="A26" s="6" t="s">
        <v>55</v>
      </c>
      <c r="B26" s="87">
        <v>6.5</v>
      </c>
      <c r="C26" s="93">
        <v>5.0</v>
      </c>
      <c r="D26" s="19">
        <f t="shared" ref="D26:D30" si="6">B26+C26</f>
        <v>11.5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</v>
      </c>
      <c r="F26" s="90"/>
      <c r="G26" s="90"/>
      <c r="H26" s="8">
        <f t="shared" ref="H26:H29" si="7">D26-E26-F26-G26</f>
        <v>6.5</v>
      </c>
      <c r="I26" s="7"/>
      <c r="J26" s="9" t="s">
        <v>40</v>
      </c>
      <c r="K26" s="10">
        <v>2.0</v>
      </c>
    </row>
    <row r="27">
      <c r="A27" s="6" t="s">
        <v>57</v>
      </c>
      <c r="B27" s="87">
        <v>2.0</v>
      </c>
      <c r="C27" s="93">
        <v>10.0</v>
      </c>
      <c r="D27" s="19">
        <f t="shared" si="6"/>
        <v>12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1</v>
      </c>
      <c r="F27" s="90"/>
      <c r="G27" s="91"/>
      <c r="H27" s="8">
        <f t="shared" si="7"/>
        <v>11</v>
      </c>
      <c r="I27" s="12"/>
      <c r="J27" s="9" t="s">
        <v>45</v>
      </c>
      <c r="K27" s="10">
        <v>1.0</v>
      </c>
    </row>
    <row r="28">
      <c r="A28" s="6" t="s">
        <v>58</v>
      </c>
      <c r="B28" s="87">
        <v>6.0</v>
      </c>
      <c r="C28" s="93">
        <v>5.0</v>
      </c>
      <c r="D28" s="19">
        <f t="shared" si="6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4</v>
      </c>
      <c r="F28" s="90"/>
      <c r="G28" s="91"/>
      <c r="H28" s="8">
        <f t="shared" si="7"/>
        <v>7</v>
      </c>
      <c r="I28" s="24" t="s">
        <v>579</v>
      </c>
      <c r="J28" s="9" t="s">
        <v>54</v>
      </c>
      <c r="K28" s="10">
        <v>4.0</v>
      </c>
    </row>
    <row r="29">
      <c r="A29" s="6" t="s">
        <v>60</v>
      </c>
      <c r="B29" s="87">
        <v>5.0</v>
      </c>
      <c r="C29" s="93">
        <v>5.0</v>
      </c>
      <c r="D29" s="19">
        <f t="shared" si="6"/>
        <v>10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7"/>
        <v>10</v>
      </c>
      <c r="I29" s="11" t="s">
        <v>580</v>
      </c>
      <c r="J29" s="9" t="s">
        <v>81</v>
      </c>
      <c r="K29" s="10">
        <v>3.0</v>
      </c>
    </row>
    <row r="30">
      <c r="A30" s="6" t="s">
        <v>62</v>
      </c>
      <c r="B30" s="87"/>
      <c r="C30" s="93"/>
      <c r="D30" s="19">
        <f t="shared" si="6"/>
        <v>0</v>
      </c>
      <c r="E30" s="25">
        <f>IFERROR(VLOOKUP("CHICHARRON DE POLLO C/ PAPAS FRITAS",J:K,2,FALSE),0)+IFERROR(VLOOKUP("1/2 PORC. CHICHARRON DE POLLO",J:K,2,FALSE),0)</f>
        <v>1</v>
      </c>
      <c r="F30" s="90"/>
      <c r="G30" s="90"/>
      <c r="H30" s="8"/>
      <c r="I30" s="7"/>
      <c r="J30" s="9" t="s">
        <v>59</v>
      </c>
      <c r="K30" s="10">
        <v>1.0</v>
      </c>
    </row>
    <row r="31">
      <c r="A31" s="29" t="s">
        <v>64</v>
      </c>
      <c r="B31" s="87"/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9" t="s">
        <v>63</v>
      </c>
      <c r="K31" s="10">
        <v>2.0</v>
      </c>
    </row>
    <row r="32">
      <c r="A32" s="6" t="s">
        <v>66</v>
      </c>
      <c r="B32" s="87">
        <v>16.0</v>
      </c>
      <c r="C32" s="93">
        <v>12.0</v>
      </c>
      <c r="D32" s="19">
        <f t="shared" ref="D32:D42" si="9">B32+C32</f>
        <v>28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3</v>
      </c>
      <c r="F32" s="90"/>
      <c r="G32" s="90"/>
      <c r="H32" s="8">
        <f t="shared" si="8"/>
        <v>25</v>
      </c>
      <c r="I32" s="7"/>
      <c r="J32" s="9" t="s">
        <v>29</v>
      </c>
      <c r="K32" s="10">
        <v>10.0</v>
      </c>
    </row>
    <row r="33">
      <c r="A33" s="6" t="s">
        <v>68</v>
      </c>
      <c r="B33" s="87">
        <v>3.0</v>
      </c>
      <c r="C33" s="93">
        <v>5.0</v>
      </c>
      <c r="D33" s="19">
        <f t="shared" si="9"/>
        <v>8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8"/>
        <v>8</v>
      </c>
      <c r="I33" s="7"/>
      <c r="J33" s="9" t="s">
        <v>79</v>
      </c>
      <c r="K33" s="10">
        <v>1.0</v>
      </c>
    </row>
    <row r="34">
      <c r="A34" s="46" t="s">
        <v>483</v>
      </c>
      <c r="B34" s="87">
        <v>2.0</v>
      </c>
      <c r="C34" s="93"/>
      <c r="D34" s="19">
        <f t="shared" si="9"/>
        <v>2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8"/>
        <v>2</v>
      </c>
      <c r="I34" s="7"/>
    </row>
    <row r="35">
      <c r="A35" s="46" t="s">
        <v>484</v>
      </c>
      <c r="B35" s="87">
        <v>8.0</v>
      </c>
      <c r="C35" s="93"/>
      <c r="D35" s="19">
        <f t="shared" si="9"/>
        <v>8</v>
      </c>
      <c r="E35" s="25">
        <f>IFERROR(VLOOKUP("PULPO ANTICUCHERO 250G",J:K,2,FALSE),0)</f>
        <v>0</v>
      </c>
      <c r="F35" s="90"/>
      <c r="G35" s="90"/>
      <c r="H35" s="8">
        <f t="shared" si="8"/>
        <v>8</v>
      </c>
      <c r="I35" s="7"/>
    </row>
    <row r="36">
      <c r="A36" s="46" t="s">
        <v>485</v>
      </c>
      <c r="B36" s="87">
        <v>2.0</v>
      </c>
      <c r="C36" s="93"/>
      <c r="D36" s="19">
        <f t="shared" si="9"/>
        <v>2</v>
      </c>
      <c r="E36" s="25">
        <f>IFERROR(VLOOKUP("CAUSA DE PULPO AL OLIVO",J:K,2,FALSE),0)+IFERROR(VLOOKUP("TRES CAUSAS UNA PARRILLA",J:K,2,FALSE)/2,0)</f>
        <v>2</v>
      </c>
      <c r="F36" s="90"/>
      <c r="G36" s="100"/>
      <c r="H36" s="8">
        <f t="shared" si="8"/>
        <v>0</v>
      </c>
      <c r="I36" s="7"/>
    </row>
    <row r="37">
      <c r="A37" s="6" t="s">
        <v>72</v>
      </c>
      <c r="B37" s="87">
        <v>0.0</v>
      </c>
      <c r="C37" s="93"/>
      <c r="D37" s="19">
        <f t="shared" si="9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0</v>
      </c>
      <c r="I37" s="7"/>
    </row>
    <row r="38">
      <c r="A38" s="46" t="s">
        <v>486</v>
      </c>
      <c r="B38" s="87">
        <v>5.0</v>
      </c>
      <c r="C38" s="93"/>
      <c r="D38" s="19">
        <f t="shared" si="9"/>
        <v>5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8"/>
        <v>4</v>
      </c>
      <c r="I38" s="7"/>
    </row>
    <row r="39">
      <c r="A39" s="46" t="s">
        <v>487</v>
      </c>
      <c r="B39" s="87">
        <v>0.0</v>
      </c>
      <c r="C39" s="93"/>
      <c r="D39" s="19">
        <f t="shared" si="9"/>
        <v>0</v>
      </c>
      <c r="E39" s="25">
        <f>IFERROR(VLOOKUP("CEVICHE MIXTO DE MARISCOS",J:K,2,FALSE),0)</f>
        <v>1</v>
      </c>
      <c r="F39" s="94"/>
      <c r="G39" s="94"/>
      <c r="H39" s="8">
        <f t="shared" si="8"/>
        <v>-1</v>
      </c>
      <c r="I39" s="7"/>
    </row>
    <row r="40">
      <c r="A40" s="6" t="s">
        <v>76</v>
      </c>
      <c r="B40" s="87">
        <v>9.0</v>
      </c>
      <c r="C40" s="93"/>
      <c r="D40" s="19">
        <f t="shared" si="9"/>
        <v>9</v>
      </c>
      <c r="E40" s="111">
        <v>2.0</v>
      </c>
      <c r="F40" s="94"/>
      <c r="G40" s="94"/>
      <c r="H40" s="8">
        <f t="shared" si="8"/>
        <v>7</v>
      </c>
      <c r="I40" s="7"/>
    </row>
    <row r="41">
      <c r="A41" s="46" t="s">
        <v>488</v>
      </c>
      <c r="B41" s="87">
        <v>10.0</v>
      </c>
      <c r="C41" s="93"/>
      <c r="D41" s="19">
        <f t="shared" si="9"/>
        <v>10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8"/>
        <v>10</v>
      </c>
      <c r="I41" s="7"/>
    </row>
    <row r="42">
      <c r="A42" s="51" t="s">
        <v>489</v>
      </c>
      <c r="B42" s="87">
        <v>0.0</v>
      </c>
      <c r="C42" s="93">
        <v>5.0</v>
      </c>
      <c r="D42" s="19">
        <f t="shared" si="9"/>
        <v>5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8"/>
        <v>5</v>
      </c>
      <c r="I42" s="7"/>
    </row>
    <row r="43">
      <c r="A43" s="29"/>
      <c r="B43" s="87"/>
      <c r="C43" s="29"/>
      <c r="D43" s="29"/>
      <c r="E43" s="95"/>
      <c r="F43" s="96"/>
      <c r="G43" s="96"/>
      <c r="H43" s="8"/>
      <c r="I43" s="23"/>
    </row>
  </sheetData>
  <mergeCells count="1">
    <mergeCell ref="A1:I1"/>
  </mergeCells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33.75"/>
  </cols>
  <sheetData>
    <row r="1">
      <c r="A1" s="1" t="s">
        <v>588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50">
        <v>3.0</v>
      </c>
      <c r="F3" s="88"/>
      <c r="G3" s="89"/>
      <c r="H3" s="8">
        <f>D3-E3-F3-G3</f>
        <v>-3</v>
      </c>
      <c r="I3" s="11"/>
      <c r="J3" s="40" t="s">
        <v>119</v>
      </c>
      <c r="K3" s="41">
        <v>2.0</v>
      </c>
    </row>
    <row r="4">
      <c r="A4" s="6" t="s">
        <v>11</v>
      </c>
      <c r="B4" s="87">
        <v>2.0</v>
      </c>
      <c r="C4" s="89">
        <v>3.0</v>
      </c>
      <c r="D4" s="8">
        <f t="shared" si="1"/>
        <v>5</v>
      </c>
      <c r="F4" s="90"/>
      <c r="G4" s="91"/>
      <c r="H4" s="92">
        <f>D4-E3-F4-G4</f>
        <v>2</v>
      </c>
      <c r="I4" s="11"/>
      <c r="J4" s="40" t="s">
        <v>14</v>
      </c>
      <c r="K4" s="41">
        <v>1.0</v>
      </c>
    </row>
    <row r="5">
      <c r="A5" s="6" t="s">
        <v>13</v>
      </c>
      <c r="B5" s="87">
        <v>1.0</v>
      </c>
      <c r="C5" s="89">
        <v>6.0</v>
      </c>
      <c r="D5" s="8">
        <f t="shared" si="1"/>
        <v>7</v>
      </c>
      <c r="E5" s="50">
        <v>0.0</v>
      </c>
      <c r="F5" s="90"/>
      <c r="G5" s="91"/>
      <c r="H5" s="92">
        <f t="shared" ref="H5:H14" si="2">D5-E5-F5-G5</f>
        <v>7</v>
      </c>
      <c r="I5" s="11"/>
      <c r="J5" s="40" t="s">
        <v>10</v>
      </c>
      <c r="K5" s="41">
        <v>1.0</v>
      </c>
    </row>
    <row r="6">
      <c r="A6" s="6" t="s">
        <v>16</v>
      </c>
      <c r="B6" s="87">
        <v>14.0</v>
      </c>
      <c r="C6" s="89">
        <v>0.0</v>
      </c>
      <c r="D6" s="8">
        <f t="shared" si="1"/>
        <v>14</v>
      </c>
      <c r="E6" s="50">
        <v>0.0</v>
      </c>
      <c r="F6" s="90"/>
      <c r="G6" s="91"/>
      <c r="H6" s="92">
        <f t="shared" si="2"/>
        <v>14</v>
      </c>
      <c r="I6" s="7"/>
      <c r="J6" s="40" t="s">
        <v>12</v>
      </c>
      <c r="K6" s="41">
        <v>3.0</v>
      </c>
    </row>
    <row r="7">
      <c r="A7" s="6" t="s">
        <v>10</v>
      </c>
      <c r="B7" s="87">
        <v>5.0</v>
      </c>
      <c r="C7" s="89">
        <v>3.0</v>
      </c>
      <c r="D7" s="8">
        <f t="shared" si="1"/>
        <v>8</v>
      </c>
      <c r="E7" s="50">
        <v>1.0</v>
      </c>
      <c r="F7" s="90"/>
      <c r="G7" s="91"/>
      <c r="H7" s="92">
        <f t="shared" si="2"/>
        <v>7</v>
      </c>
      <c r="I7" s="7"/>
      <c r="J7" s="40" t="s">
        <v>22</v>
      </c>
      <c r="K7" s="41">
        <v>3.0</v>
      </c>
    </row>
    <row r="8">
      <c r="A8" s="6" t="s">
        <v>19</v>
      </c>
      <c r="B8" s="87">
        <v>1.5</v>
      </c>
      <c r="C8" s="89">
        <v>4.0</v>
      </c>
      <c r="D8" s="8">
        <f t="shared" si="1"/>
        <v>5.5</v>
      </c>
      <c r="E8" s="50">
        <v>2.5</v>
      </c>
      <c r="F8" s="90"/>
      <c r="G8" s="90"/>
      <c r="H8" s="92">
        <f t="shared" si="2"/>
        <v>3</v>
      </c>
      <c r="I8" s="7"/>
      <c r="J8" s="40" t="s">
        <v>108</v>
      </c>
      <c r="K8" s="41">
        <v>2.0</v>
      </c>
    </row>
    <row r="9">
      <c r="A9" s="6" t="s">
        <v>21</v>
      </c>
      <c r="B9" s="87">
        <v>9.0</v>
      </c>
      <c r="C9" s="89">
        <v>0.0</v>
      </c>
      <c r="D9" s="8">
        <f t="shared" si="1"/>
        <v>9</v>
      </c>
      <c r="E9" s="50">
        <v>0.5</v>
      </c>
      <c r="F9" s="90"/>
      <c r="G9" s="90"/>
      <c r="H9" s="92">
        <f t="shared" si="2"/>
        <v>8.5</v>
      </c>
      <c r="I9" s="12"/>
      <c r="J9" s="40" t="s">
        <v>30</v>
      </c>
      <c r="K9" s="41">
        <v>1.0</v>
      </c>
    </row>
    <row r="10">
      <c r="A10" s="6" t="s">
        <v>23</v>
      </c>
      <c r="B10" s="87">
        <v>5.0</v>
      </c>
      <c r="C10" s="89">
        <v>0.0</v>
      </c>
      <c r="D10" s="8">
        <f t="shared" si="1"/>
        <v>5</v>
      </c>
      <c r="E10" s="50">
        <v>0.5</v>
      </c>
      <c r="F10" s="90"/>
      <c r="G10" s="90"/>
      <c r="H10" s="92">
        <f t="shared" si="2"/>
        <v>4.5</v>
      </c>
      <c r="I10" s="7"/>
      <c r="J10" s="40" t="s">
        <v>32</v>
      </c>
      <c r="K10" s="41">
        <v>1.0</v>
      </c>
    </row>
    <row r="11">
      <c r="A11" s="6" t="s">
        <v>25</v>
      </c>
      <c r="B11" s="87">
        <v>5.0</v>
      </c>
      <c r="C11" s="89">
        <v>0.0</v>
      </c>
      <c r="D11" s="8">
        <f t="shared" si="1"/>
        <v>5</v>
      </c>
      <c r="E11" s="131">
        <v>0.0</v>
      </c>
      <c r="F11" s="90"/>
      <c r="G11" s="90"/>
      <c r="H11" s="92">
        <f t="shared" si="2"/>
        <v>5</v>
      </c>
      <c r="I11" s="7"/>
      <c r="J11" s="40" t="s">
        <v>44</v>
      </c>
      <c r="K11" s="41">
        <v>2.0</v>
      </c>
    </row>
    <row r="12">
      <c r="A12" s="6" t="s">
        <v>27</v>
      </c>
      <c r="B12" s="87">
        <v>0.0</v>
      </c>
      <c r="C12" s="89">
        <v>0.0</v>
      </c>
      <c r="D12" s="8">
        <f t="shared" si="1"/>
        <v>0</v>
      </c>
      <c r="E12" s="8">
        <f>IFERROR(VLOOKUP("SANCOCHADO 450g.",J:K,2,FALSE),0)</f>
        <v>0</v>
      </c>
      <c r="F12" s="90"/>
      <c r="G12" s="90"/>
      <c r="H12" s="92">
        <f t="shared" si="2"/>
        <v>0</v>
      </c>
      <c r="I12" s="7"/>
      <c r="J12" s="40" t="s">
        <v>81</v>
      </c>
      <c r="K12" s="41">
        <v>1.0</v>
      </c>
    </row>
    <row r="13">
      <c r="A13" s="6" t="s">
        <v>29</v>
      </c>
      <c r="B13" s="87">
        <v>0.0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 t="s">
        <v>56</v>
      </c>
      <c r="K13" s="41">
        <v>1.0</v>
      </c>
    </row>
    <row r="14">
      <c r="A14" s="6" t="s">
        <v>31</v>
      </c>
      <c r="B14" s="87">
        <v>0.0</v>
      </c>
      <c r="C14" s="89">
        <v>0.0</v>
      </c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40" t="s">
        <v>85</v>
      </c>
      <c r="K14" s="41">
        <v>1.0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40" t="s">
        <v>133</v>
      </c>
      <c r="K15" s="41">
        <v>1.0</v>
      </c>
    </row>
    <row r="16">
      <c r="A16" s="6" t="s">
        <v>35</v>
      </c>
      <c r="B16" s="87">
        <v>20.0</v>
      </c>
      <c r="C16" s="89">
        <v>0.0</v>
      </c>
      <c r="D16" s="25">
        <f t="shared" ref="D16:D23" si="4">B16+C16</f>
        <v>20</v>
      </c>
      <c r="E16" s="45">
        <v>5.0</v>
      </c>
      <c r="F16" s="94"/>
      <c r="G16" s="90"/>
      <c r="H16" s="8">
        <f t="shared" ref="H16:H18" si="5">D16-E16-F16-G16</f>
        <v>15</v>
      </c>
      <c r="I16" s="7"/>
      <c r="J16" s="40" t="s">
        <v>61</v>
      </c>
      <c r="K16" s="41">
        <v>8.0</v>
      </c>
    </row>
    <row r="17">
      <c r="A17" s="6" t="s">
        <v>37</v>
      </c>
      <c r="B17" s="87">
        <v>4.0</v>
      </c>
      <c r="C17" s="89">
        <v>5.0</v>
      </c>
      <c r="D17" s="19">
        <f t="shared" si="4"/>
        <v>9</v>
      </c>
      <c r="E17" s="45">
        <v>3.0</v>
      </c>
      <c r="F17" s="94"/>
      <c r="G17" s="90"/>
      <c r="H17" s="8">
        <f t="shared" si="5"/>
        <v>6</v>
      </c>
      <c r="I17" s="7"/>
      <c r="J17" s="40" t="s">
        <v>69</v>
      </c>
      <c r="K17" s="41">
        <v>1.0</v>
      </c>
    </row>
    <row r="18">
      <c r="A18" s="6" t="s">
        <v>39</v>
      </c>
      <c r="B18" s="87">
        <v>3.0</v>
      </c>
      <c r="C18" s="89">
        <v>3.0</v>
      </c>
      <c r="D18" s="19">
        <f t="shared" si="4"/>
        <v>6</v>
      </c>
      <c r="E18" s="132">
        <v>1.0</v>
      </c>
      <c r="F18" s="94"/>
      <c r="G18" s="91"/>
      <c r="H18" s="8">
        <f t="shared" si="5"/>
        <v>5</v>
      </c>
      <c r="I18" s="7"/>
      <c r="J18" s="40" t="s">
        <v>134</v>
      </c>
      <c r="K18" s="41">
        <v>1.0</v>
      </c>
    </row>
    <row r="19">
      <c r="A19" s="6" t="s">
        <v>41</v>
      </c>
      <c r="B19" s="87">
        <v>4.0</v>
      </c>
      <c r="C19" s="89">
        <v>8.0</v>
      </c>
      <c r="D19" s="19">
        <f t="shared" si="4"/>
        <v>12</v>
      </c>
      <c r="E19" s="45">
        <v>3.5</v>
      </c>
      <c r="F19" s="94"/>
      <c r="G19" s="91"/>
      <c r="H19" s="117">
        <v>4.0</v>
      </c>
      <c r="I19" s="11"/>
      <c r="J19" s="40" t="s">
        <v>158</v>
      </c>
      <c r="K19" s="41">
        <v>1.0</v>
      </c>
    </row>
    <row r="20">
      <c r="A20" s="6" t="s">
        <v>43</v>
      </c>
      <c r="B20" s="87">
        <v>45.0</v>
      </c>
      <c r="C20" s="89">
        <v>20.0</v>
      </c>
      <c r="D20" s="19">
        <f t="shared" si="4"/>
        <v>65</v>
      </c>
      <c r="E20" s="133">
        <v>3.5</v>
      </c>
      <c r="F20" s="94"/>
      <c r="G20" s="99"/>
      <c r="H20" s="8">
        <f t="shared" ref="H20:H21" si="6">D20-E20-F20-G20</f>
        <v>61.5</v>
      </c>
      <c r="I20" s="87"/>
      <c r="J20" s="40" t="s">
        <v>222</v>
      </c>
      <c r="K20" s="41">
        <v>1.0</v>
      </c>
    </row>
    <row r="21">
      <c r="A21" s="6" t="s">
        <v>46</v>
      </c>
      <c r="B21" s="87">
        <v>43.0</v>
      </c>
      <c r="C21" s="89">
        <v>0.0</v>
      </c>
      <c r="D21" s="19">
        <f t="shared" si="4"/>
        <v>43</v>
      </c>
      <c r="E21" s="45">
        <v>8.5</v>
      </c>
      <c r="F21" s="94"/>
      <c r="G21" s="91"/>
      <c r="H21" s="8">
        <f t="shared" si="6"/>
        <v>34.5</v>
      </c>
      <c r="I21" s="11"/>
      <c r="J21" s="40" t="s">
        <v>17</v>
      </c>
      <c r="K21" s="41">
        <v>4.0</v>
      </c>
    </row>
    <row r="22">
      <c r="A22" s="6" t="s">
        <v>49</v>
      </c>
      <c r="B22" s="87">
        <v>0.0</v>
      </c>
      <c r="C22" s="89">
        <v>0.0</v>
      </c>
      <c r="D22" s="19">
        <f t="shared" si="4"/>
        <v>0</v>
      </c>
      <c r="E22" s="25">
        <f>IFERROR(VLOOKUP("PEPIAN DE PAVO",J:K,2,FALSE),"0")+IFERROR(VLOOKUP("PRESA DE PAVA",J:K,2,FALSE),0)+IFERROR(VLOOKUP("SANDWICH DE PAVO",J:K,2,FALSE),0)</f>
        <v>0</v>
      </c>
      <c r="F22" s="94"/>
      <c r="G22" s="90"/>
      <c r="H22" s="50">
        <v>1.0</v>
      </c>
      <c r="I22" s="11"/>
      <c r="J22" s="40" t="s">
        <v>24</v>
      </c>
      <c r="K22" s="41">
        <v>1.0</v>
      </c>
    </row>
    <row r="23">
      <c r="A23" s="6" t="s">
        <v>51</v>
      </c>
      <c r="B23" s="87">
        <v>4.0</v>
      </c>
      <c r="C23" s="89">
        <v>0.0</v>
      </c>
      <c r="D23" s="19">
        <f t="shared" si="4"/>
        <v>4</v>
      </c>
      <c r="E23" s="25" t="str">
        <f>IFERROR(VLOOKUP("CORVINA GUISADA C/E CHOCLO",J:K,2,FALSE),"0")</f>
        <v>0</v>
      </c>
      <c r="F23" s="94"/>
      <c r="G23" s="90"/>
      <c r="H23" s="8">
        <f>D23-E23-F23-G23</f>
        <v>4</v>
      </c>
      <c r="I23" s="11" t="s">
        <v>578</v>
      </c>
      <c r="J23" s="40" t="s">
        <v>26</v>
      </c>
      <c r="K23" s="41">
        <v>1.0</v>
      </c>
    </row>
    <row r="24">
      <c r="A24" s="21" t="s">
        <v>53</v>
      </c>
      <c r="B24" s="87"/>
      <c r="C24" s="89">
        <v>0.0</v>
      </c>
      <c r="D24" s="95"/>
      <c r="E24" s="95"/>
      <c r="F24" s="95"/>
      <c r="G24" s="96"/>
      <c r="H24" s="7"/>
      <c r="I24" s="23"/>
      <c r="J24" s="40" t="s">
        <v>40</v>
      </c>
      <c r="K24" s="41">
        <v>2.0</v>
      </c>
    </row>
    <row r="25">
      <c r="A25" s="6" t="s">
        <v>55</v>
      </c>
      <c r="B25" s="87">
        <v>4.0</v>
      </c>
      <c r="C25" s="89">
        <v>0.0</v>
      </c>
      <c r="D25" s="19">
        <f t="shared" ref="D25:D29" si="7">B25+C25</f>
        <v>4</v>
      </c>
      <c r="E25" s="45">
        <v>1.0</v>
      </c>
      <c r="F25" s="90"/>
      <c r="G25" s="90"/>
      <c r="H25" s="8">
        <f t="shared" ref="H25:H28" si="8">D25-E25-F25-G25</f>
        <v>3</v>
      </c>
      <c r="I25" s="7"/>
      <c r="J25" s="40" t="s">
        <v>179</v>
      </c>
      <c r="K25" s="41">
        <v>3.0</v>
      </c>
    </row>
    <row r="26">
      <c r="A26" s="6" t="s">
        <v>57</v>
      </c>
      <c r="B26" s="87">
        <v>7.0</v>
      </c>
      <c r="C26" s="89">
        <v>0.0</v>
      </c>
      <c r="D26" s="19">
        <f t="shared" si="7"/>
        <v>7</v>
      </c>
      <c r="E26" s="45">
        <v>2.0</v>
      </c>
      <c r="F26" s="90"/>
      <c r="G26" s="91"/>
      <c r="H26" s="8">
        <f t="shared" si="8"/>
        <v>5</v>
      </c>
      <c r="I26" s="12"/>
      <c r="J26" s="40" t="s">
        <v>48</v>
      </c>
      <c r="K26" s="41">
        <v>2.0</v>
      </c>
    </row>
    <row r="27">
      <c r="A27" s="6" t="s">
        <v>58</v>
      </c>
      <c r="B27" s="87">
        <v>11.0</v>
      </c>
      <c r="C27" s="89">
        <v>0.0</v>
      </c>
      <c r="D27" s="19">
        <f t="shared" si="7"/>
        <v>11</v>
      </c>
      <c r="E27" s="45">
        <v>1.0</v>
      </c>
      <c r="F27" s="90"/>
      <c r="G27" s="91"/>
      <c r="H27" s="8">
        <f t="shared" si="8"/>
        <v>10</v>
      </c>
      <c r="I27" s="24"/>
      <c r="J27" s="40" t="s">
        <v>519</v>
      </c>
      <c r="K27" s="41">
        <v>2.0</v>
      </c>
    </row>
    <row r="28">
      <c r="A28" s="46" t="s">
        <v>589</v>
      </c>
      <c r="B28" s="87">
        <v>9.0</v>
      </c>
      <c r="C28" s="89">
        <v>0.0</v>
      </c>
      <c r="D28" s="19">
        <f t="shared" si="7"/>
        <v>9</v>
      </c>
      <c r="E28" s="45">
        <v>7.0</v>
      </c>
      <c r="F28" s="90"/>
      <c r="G28" s="90"/>
      <c r="H28" s="8">
        <f t="shared" si="8"/>
        <v>2</v>
      </c>
      <c r="I28" s="11"/>
      <c r="J28" s="40" t="s">
        <v>54</v>
      </c>
      <c r="K28" s="41">
        <v>1.0</v>
      </c>
    </row>
    <row r="29">
      <c r="A29" s="6" t="s">
        <v>62</v>
      </c>
      <c r="B29" s="87">
        <v>0.0</v>
      </c>
      <c r="C29" s="89">
        <v>0.0</v>
      </c>
      <c r="D29" s="19">
        <f t="shared" si="7"/>
        <v>0</v>
      </c>
      <c r="E29" s="25">
        <f>IFERROR(VLOOKUP("CHICHARRON DE POLLO C/ PAPAS FRITAS",J:K,2,FALSE),0)+IFERROR(VLOOKUP("1/2 PORC. CHICHARRON DE POLLO",J:K,2,FALSE),0)</f>
        <v>0</v>
      </c>
      <c r="F29" s="90"/>
      <c r="G29" s="90"/>
      <c r="H29" s="8"/>
      <c r="I29" s="7"/>
      <c r="J29" s="40" t="s">
        <v>56</v>
      </c>
      <c r="K29" s="41">
        <v>1.0</v>
      </c>
    </row>
    <row r="30">
      <c r="A30" s="29" t="s">
        <v>64</v>
      </c>
      <c r="B30" s="87"/>
      <c r="C30" s="89">
        <v>0.0</v>
      </c>
      <c r="D30" s="95"/>
      <c r="E30" s="95"/>
      <c r="F30" s="96"/>
      <c r="G30" s="96"/>
      <c r="H30" s="8">
        <f t="shared" ref="H30:H41" si="9">D30-E30-F30-G30</f>
        <v>0</v>
      </c>
      <c r="I30" s="23"/>
      <c r="J30" s="40" t="s">
        <v>79</v>
      </c>
      <c r="K30" s="41">
        <v>1.0</v>
      </c>
    </row>
    <row r="31">
      <c r="A31" s="6" t="s">
        <v>66</v>
      </c>
      <c r="B31" s="87"/>
      <c r="C31" s="89">
        <v>0.0</v>
      </c>
      <c r="D31" s="19">
        <f t="shared" ref="D31:D41" si="10">B31+C31</f>
        <v>0</v>
      </c>
      <c r="E31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3</v>
      </c>
      <c r="F31" s="90"/>
      <c r="G31" s="90"/>
      <c r="H31" s="8">
        <f t="shared" si="9"/>
        <v>-3</v>
      </c>
      <c r="I31" s="7"/>
      <c r="J31" s="40" t="s">
        <v>20</v>
      </c>
      <c r="K31" s="41">
        <v>5.0</v>
      </c>
    </row>
    <row r="32">
      <c r="A32" s="6" t="s">
        <v>68</v>
      </c>
      <c r="B32" s="87">
        <v>6.0</v>
      </c>
      <c r="C32" s="89">
        <v>0.0</v>
      </c>
      <c r="D32" s="19">
        <f t="shared" si="10"/>
        <v>6</v>
      </c>
      <c r="E32" s="45">
        <v>4.0</v>
      </c>
      <c r="F32" s="90"/>
      <c r="G32" s="90"/>
      <c r="H32" s="8">
        <f t="shared" si="9"/>
        <v>2</v>
      </c>
      <c r="I32" s="7"/>
      <c r="J32" s="40" t="s">
        <v>142</v>
      </c>
      <c r="K32" s="41">
        <v>1.0</v>
      </c>
    </row>
    <row r="33">
      <c r="A33" s="46" t="s">
        <v>483</v>
      </c>
      <c r="B33" s="87">
        <v>3.0</v>
      </c>
      <c r="C33" s="89">
        <v>0.0</v>
      </c>
      <c r="D33" s="19">
        <f t="shared" si="10"/>
        <v>3</v>
      </c>
      <c r="E33" s="45">
        <v>1.0</v>
      </c>
      <c r="F33" s="90"/>
      <c r="G33" s="91"/>
      <c r="H33" s="8">
        <f t="shared" si="9"/>
        <v>2</v>
      </c>
      <c r="I33" s="7"/>
      <c r="J33" s="40" t="s">
        <v>180</v>
      </c>
      <c r="K33" s="41">
        <v>1.0</v>
      </c>
    </row>
    <row r="34">
      <c r="A34" s="46" t="s">
        <v>484</v>
      </c>
      <c r="B34" s="87">
        <v>0.0</v>
      </c>
      <c r="C34" s="89">
        <v>0.0</v>
      </c>
      <c r="D34" s="19">
        <f t="shared" si="10"/>
        <v>0</v>
      </c>
      <c r="E34" s="45">
        <v>0.0</v>
      </c>
      <c r="F34" s="90"/>
      <c r="G34" s="90"/>
      <c r="H34" s="8">
        <f t="shared" si="9"/>
        <v>0</v>
      </c>
      <c r="I34" s="7"/>
    </row>
    <row r="35">
      <c r="A35" s="46" t="s">
        <v>485</v>
      </c>
      <c r="B35" s="87">
        <v>0.0</v>
      </c>
      <c r="C35" s="89">
        <v>0.0</v>
      </c>
      <c r="D35" s="19">
        <f t="shared" si="10"/>
        <v>0</v>
      </c>
      <c r="E35" s="45">
        <v>0.0</v>
      </c>
      <c r="F35" s="90"/>
      <c r="G35" s="100"/>
      <c r="H35" s="8">
        <f t="shared" si="9"/>
        <v>0</v>
      </c>
      <c r="I35" s="7"/>
    </row>
    <row r="36">
      <c r="A36" s="6" t="s">
        <v>72</v>
      </c>
      <c r="B36" s="87">
        <v>0.0</v>
      </c>
      <c r="C36" s="89">
        <v>0.0</v>
      </c>
      <c r="D36" s="19">
        <f t="shared" si="10"/>
        <v>0</v>
      </c>
      <c r="E36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6" s="90"/>
      <c r="G36" s="90"/>
      <c r="H36" s="8">
        <f t="shared" si="9"/>
        <v>0</v>
      </c>
      <c r="I36" s="7"/>
    </row>
    <row r="37">
      <c r="A37" s="46" t="s">
        <v>486</v>
      </c>
      <c r="B37" s="87">
        <v>11.0</v>
      </c>
      <c r="C37" s="89">
        <v>0.0</v>
      </c>
      <c r="D37" s="19">
        <f t="shared" si="10"/>
        <v>11</v>
      </c>
      <c r="E37" s="45">
        <v>1.0</v>
      </c>
      <c r="F37" s="101"/>
      <c r="G37" s="90"/>
      <c r="H37" s="8">
        <f t="shared" si="9"/>
        <v>10</v>
      </c>
      <c r="I37" s="7"/>
    </row>
    <row r="38">
      <c r="A38" s="46" t="s">
        <v>487</v>
      </c>
      <c r="B38" s="87">
        <v>5.0</v>
      </c>
      <c r="C38" s="89">
        <v>0.0</v>
      </c>
      <c r="D38" s="19">
        <f t="shared" si="10"/>
        <v>5</v>
      </c>
      <c r="E38" s="25">
        <f>IFERROR(VLOOKUP("CEVICHE MIXTO DE MARISCOS",J:K,2,FALSE),0)</f>
        <v>0</v>
      </c>
      <c r="F38" s="94"/>
      <c r="G38" s="94"/>
      <c r="H38" s="8">
        <f t="shared" si="9"/>
        <v>5</v>
      </c>
      <c r="I38" s="7"/>
    </row>
    <row r="39">
      <c r="A39" s="6" t="s">
        <v>76</v>
      </c>
      <c r="B39" s="87">
        <v>7.0</v>
      </c>
      <c r="C39" s="89">
        <v>0.0</v>
      </c>
      <c r="D39" s="19">
        <f t="shared" si="10"/>
        <v>7</v>
      </c>
      <c r="E39" s="111">
        <v>2.0</v>
      </c>
      <c r="F39" s="94"/>
      <c r="G39" s="94"/>
      <c r="H39" s="8">
        <f t="shared" si="9"/>
        <v>5</v>
      </c>
      <c r="I39" s="7"/>
    </row>
    <row r="40">
      <c r="A40" s="46" t="s">
        <v>488</v>
      </c>
      <c r="B40" s="87">
        <v>5.0</v>
      </c>
      <c r="C40" s="89">
        <v>0.0</v>
      </c>
      <c r="D40" s="19">
        <f t="shared" si="10"/>
        <v>5</v>
      </c>
      <c r="E40" s="45">
        <v>2.0</v>
      </c>
      <c r="F40" s="94"/>
      <c r="G40" s="94"/>
      <c r="H40" s="8">
        <f t="shared" si="9"/>
        <v>3</v>
      </c>
      <c r="I40" s="7"/>
    </row>
    <row r="41">
      <c r="A41" s="51" t="s">
        <v>489</v>
      </c>
      <c r="B41" s="87">
        <v>4.0</v>
      </c>
      <c r="C41" s="89">
        <v>0.0</v>
      </c>
      <c r="D41" s="19">
        <f t="shared" si="10"/>
        <v>4</v>
      </c>
      <c r="E41" s="45">
        <v>0.0</v>
      </c>
      <c r="F41" s="94"/>
      <c r="G41" s="94"/>
      <c r="H41" s="8">
        <f t="shared" si="9"/>
        <v>4</v>
      </c>
      <c r="I41" s="7"/>
    </row>
    <row r="42">
      <c r="A42" s="29"/>
      <c r="B42" s="87"/>
      <c r="C42" s="89">
        <v>0.0</v>
      </c>
      <c r="D42" s="29"/>
      <c r="E42" s="95"/>
      <c r="F42" s="96"/>
      <c r="G42" s="96"/>
      <c r="H42" s="8"/>
      <c r="I42" s="23"/>
    </row>
  </sheetData>
  <mergeCells count="1">
    <mergeCell ref="A1:I1"/>
  </mergeCells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590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 t="s">
        <v>10</v>
      </c>
      <c r="K3" s="41">
        <v>3.0</v>
      </c>
    </row>
    <row r="4">
      <c r="A4" s="6" t="s">
        <v>11</v>
      </c>
      <c r="B4" s="87">
        <v>2.0</v>
      </c>
      <c r="C4" s="89">
        <v>3.0</v>
      </c>
      <c r="D4" s="8">
        <f t="shared" si="1"/>
        <v>5</v>
      </c>
      <c r="E4" s="8" t="str">
        <f>IFERROR(VLOOKUP("HUMITAS",J:K,2,FALSE),"0")</f>
        <v>0</v>
      </c>
      <c r="F4" s="90"/>
      <c r="G4" s="91"/>
      <c r="H4" s="92">
        <f t="shared" si="2"/>
        <v>5</v>
      </c>
      <c r="I4" s="11"/>
      <c r="J4" s="40" t="s">
        <v>85</v>
      </c>
      <c r="K4" s="41">
        <v>3.0</v>
      </c>
    </row>
    <row r="5">
      <c r="A5" s="6" t="s">
        <v>13</v>
      </c>
      <c r="B5" s="87">
        <v>1.0</v>
      </c>
      <c r="C5" s="89">
        <v>6.0</v>
      </c>
      <c r="D5" s="8">
        <f t="shared" si="1"/>
        <v>7</v>
      </c>
      <c r="E5" s="8" t="str">
        <f>IFERROR(VLOOKUP("PAPA RELLENA",J:K,2,FALSE),"0")</f>
        <v>0</v>
      </c>
      <c r="F5" s="90"/>
      <c r="G5" s="91"/>
      <c r="H5" s="92">
        <f t="shared" si="2"/>
        <v>7</v>
      </c>
      <c r="I5" s="11"/>
      <c r="J5" s="40" t="s">
        <v>18</v>
      </c>
      <c r="K5" s="41">
        <v>1.0</v>
      </c>
    </row>
    <row r="6">
      <c r="A6" s="6" t="s">
        <v>16</v>
      </c>
      <c r="B6" s="87">
        <v>14.0</v>
      </c>
      <c r="C6" s="89">
        <v>0.0</v>
      </c>
      <c r="D6" s="8">
        <f t="shared" si="1"/>
        <v>14</v>
      </c>
      <c r="E6" s="8">
        <f>IFERROR(VLOOKUP("SANGRECITA C/YUCA",J:K,2,FALSE),"0")</f>
        <v>5</v>
      </c>
      <c r="F6" s="90"/>
      <c r="G6" s="91"/>
      <c r="H6" s="92">
        <f t="shared" si="2"/>
        <v>9</v>
      </c>
      <c r="I6" s="7"/>
      <c r="J6" s="40" t="s">
        <v>20</v>
      </c>
      <c r="K6" s="41">
        <v>5.0</v>
      </c>
    </row>
    <row r="7">
      <c r="A7" s="6" t="s">
        <v>10</v>
      </c>
      <c r="B7" s="87">
        <v>5.0</v>
      </c>
      <c r="C7" s="89">
        <v>3.0</v>
      </c>
      <c r="D7" s="8">
        <f t="shared" si="1"/>
        <v>8</v>
      </c>
      <c r="E7" s="8">
        <f>IFERROR(VLOOKUP("HUMITA DOÑA FRESIA C/AJI DE GALLINA", J:K,2, FALSE)/2, 0) + IFERROR(VLOOKUP("AJI DE GALLINA",J:K,2, FALSE), 0)</f>
        <v>5.5</v>
      </c>
      <c r="F7" s="90"/>
      <c r="G7" s="91"/>
      <c r="H7" s="92">
        <f t="shared" si="2"/>
        <v>2.5</v>
      </c>
      <c r="I7" s="7"/>
      <c r="J7" s="40" t="s">
        <v>22</v>
      </c>
      <c r="K7" s="41">
        <v>4.0</v>
      </c>
    </row>
    <row r="8">
      <c r="A8" s="6" t="s">
        <v>19</v>
      </c>
      <c r="B8" s="87">
        <v>1.5</v>
      </c>
      <c r="C8" s="89">
        <v>4.0</v>
      </c>
      <c r="D8" s="8">
        <f t="shared" si="1"/>
        <v>5.5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3.5</v>
      </c>
      <c r="I8" s="7"/>
      <c r="J8" s="40" t="s">
        <v>26</v>
      </c>
      <c r="K8" s="41">
        <v>10.0</v>
      </c>
    </row>
    <row r="9">
      <c r="A9" s="6" t="s">
        <v>21</v>
      </c>
      <c r="B9" s="87">
        <v>9.0</v>
      </c>
      <c r="C9" s="89">
        <v>0.0</v>
      </c>
      <c r="D9" s="8">
        <f t="shared" si="1"/>
        <v>9</v>
      </c>
      <c r="E9" s="8">
        <f>IFERROR(VLOOKUP("1/2 PATITA EN FIAMBRE",J:K,2, FALSE)/2, 0) + IFERROR(VLOOKUP("PATITA EN FIAMBRE",J:K, 2, FALSE), 0)</f>
        <v>2</v>
      </c>
      <c r="F9" s="90"/>
      <c r="G9" s="90"/>
      <c r="H9" s="92">
        <f t="shared" si="2"/>
        <v>7</v>
      </c>
      <c r="I9" s="12"/>
      <c r="J9" s="40" t="s">
        <v>108</v>
      </c>
      <c r="K9" s="41">
        <v>1.0</v>
      </c>
    </row>
    <row r="10">
      <c r="A10" s="6" t="s">
        <v>23</v>
      </c>
      <c r="B10" s="87">
        <v>5.0</v>
      </c>
      <c r="C10" s="89">
        <v>0.0</v>
      </c>
      <c r="D10" s="8">
        <f t="shared" si="1"/>
        <v>5</v>
      </c>
      <c r="E10" s="8">
        <f>IFERROR(VLOOKUP("CECINAS DE LOMO C/YUCA",J:K,2,FALSE),"0")+IFERROR(VLOOKUP("PIQUEO DOÑA FRESIA",J:K,2,FALSE)/2,0)</f>
        <v>1.5</v>
      </c>
      <c r="F10" s="90"/>
      <c r="G10" s="90"/>
      <c r="H10" s="92">
        <f t="shared" si="2"/>
        <v>3.5</v>
      </c>
      <c r="I10" s="7"/>
      <c r="J10" s="40" t="s">
        <v>137</v>
      </c>
      <c r="K10" s="41">
        <v>1.0</v>
      </c>
    </row>
    <row r="11">
      <c r="A11" s="6" t="s">
        <v>25</v>
      </c>
      <c r="B11" s="87">
        <v>5.0</v>
      </c>
      <c r="C11" s="89">
        <v>0.0</v>
      </c>
      <c r="D11" s="8">
        <f t="shared" si="1"/>
        <v>5</v>
      </c>
      <c r="E11" s="18">
        <f>IFERROR(VLOOKUP("CARNE DE CERDO ADOBADA",J:K,2,FALSE),0)</f>
        <v>0</v>
      </c>
      <c r="F11" s="90"/>
      <c r="G11" s="90"/>
      <c r="H11" s="92">
        <f t="shared" si="2"/>
        <v>5</v>
      </c>
      <c r="I11" s="7"/>
      <c r="J11" s="40" t="s">
        <v>112</v>
      </c>
      <c r="K11" s="41">
        <v>1.0</v>
      </c>
    </row>
    <row r="12">
      <c r="A12" s="6" t="s">
        <v>27</v>
      </c>
      <c r="B12" s="87">
        <v>0.0</v>
      </c>
      <c r="C12" s="89">
        <v>0.0</v>
      </c>
      <c r="D12" s="8">
        <f t="shared" si="1"/>
        <v>0</v>
      </c>
      <c r="E12" s="8">
        <f>IFERROR(VLOOKUP("SANCOCHADO 450g.",J:K,2,FALSE),0)</f>
        <v>5</v>
      </c>
      <c r="F12" s="90"/>
      <c r="G12" s="90"/>
      <c r="H12" s="92">
        <f t="shared" si="2"/>
        <v>-5</v>
      </c>
      <c r="I12" s="7"/>
      <c r="J12" s="40" t="s">
        <v>32</v>
      </c>
      <c r="K12" s="41">
        <v>2.0</v>
      </c>
    </row>
    <row r="13">
      <c r="A13" s="6" t="s">
        <v>29</v>
      </c>
      <c r="B13" s="87">
        <v>0.0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 t="s">
        <v>187</v>
      </c>
      <c r="K13" s="41">
        <v>1.0</v>
      </c>
    </row>
    <row r="14">
      <c r="A14" s="6" t="s">
        <v>31</v>
      </c>
      <c r="B14" s="87">
        <v>0.0</v>
      </c>
      <c r="C14" s="89">
        <v>0.0</v>
      </c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40" t="s">
        <v>89</v>
      </c>
      <c r="K14" s="41">
        <v>1.0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40" t="s">
        <v>34</v>
      </c>
      <c r="K15" s="41">
        <v>2.0</v>
      </c>
    </row>
    <row r="16">
      <c r="A16" s="6" t="s">
        <v>35</v>
      </c>
      <c r="B16" s="87">
        <v>20.0</v>
      </c>
      <c r="C16" s="89">
        <v>0.0</v>
      </c>
      <c r="D16" s="25">
        <f t="shared" ref="D16:D20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94"/>
      <c r="G16" s="90"/>
      <c r="H16" s="8">
        <f t="shared" ref="H16:H18" si="5">D16-E16-F16-G16</f>
        <v>15</v>
      </c>
      <c r="I16" s="7"/>
      <c r="J16" s="40" t="s">
        <v>91</v>
      </c>
      <c r="K16" s="41">
        <v>1.0</v>
      </c>
    </row>
    <row r="17">
      <c r="A17" s="6" t="s">
        <v>37</v>
      </c>
      <c r="B17" s="87">
        <v>4.0</v>
      </c>
      <c r="C17" s="89">
        <v>5.0</v>
      </c>
      <c r="D17" s="19">
        <f t="shared" si="4"/>
        <v>9</v>
      </c>
      <c r="E17" s="25" t="str">
        <f>IFERROR(VLOOKUP("AJIACO DE CUY(1/2 CUY) C/ARROZ",J:K,2,FALSE),"0")</f>
        <v>0</v>
      </c>
      <c r="F17" s="94"/>
      <c r="G17" s="90"/>
      <c r="H17" s="8">
        <f t="shared" si="5"/>
        <v>9</v>
      </c>
      <c r="I17" s="7"/>
      <c r="J17" s="40" t="s">
        <v>107</v>
      </c>
      <c r="K17" s="41">
        <v>1.0</v>
      </c>
    </row>
    <row r="18">
      <c r="A18" s="6" t="s">
        <v>39</v>
      </c>
      <c r="B18" s="87">
        <v>3.0</v>
      </c>
      <c r="C18" s="89">
        <v>3.0</v>
      </c>
      <c r="D18" s="19">
        <f t="shared" si="4"/>
        <v>6</v>
      </c>
      <c r="E18" s="97">
        <f>IFERROR(VLOOKUP("ALBONDIGA CON ARROZ",J:K,2,FALSE),"0")</f>
        <v>3</v>
      </c>
      <c r="F18" s="94"/>
      <c r="G18" s="91"/>
      <c r="H18" s="8">
        <f t="shared" si="5"/>
        <v>3</v>
      </c>
      <c r="I18" s="7"/>
      <c r="J18" s="40" t="s">
        <v>191</v>
      </c>
      <c r="K18" s="41">
        <v>1.0</v>
      </c>
    </row>
    <row r="19">
      <c r="A19" s="6" t="s">
        <v>41</v>
      </c>
      <c r="B19" s="87">
        <v>4.0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2</v>
      </c>
      <c r="F19" s="94"/>
      <c r="G19" s="91"/>
      <c r="H19" s="117">
        <v>4.0</v>
      </c>
      <c r="I19" s="11"/>
      <c r="J19" s="40" t="s">
        <v>591</v>
      </c>
      <c r="K19" s="41">
        <v>1.0</v>
      </c>
    </row>
    <row r="20">
      <c r="A20" s="6" t="s">
        <v>43</v>
      </c>
      <c r="B20" s="87">
        <v>45.0</v>
      </c>
      <c r="C20" s="89">
        <v>20.0</v>
      </c>
      <c r="D20" s="19">
        <f t="shared" si="4"/>
        <v>65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23</v>
      </c>
      <c r="F20" s="94"/>
      <c r="G20" s="99"/>
      <c r="H20" s="8">
        <f>D20-E20-F20-G20</f>
        <v>42</v>
      </c>
      <c r="I20" s="87"/>
      <c r="J20" s="40" t="s">
        <v>40</v>
      </c>
      <c r="K20" s="41">
        <v>1.0</v>
      </c>
    </row>
    <row r="21">
      <c r="A21" s="6"/>
      <c r="B21" s="87"/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v>43.0</v>
      </c>
      <c r="C22" s="89">
        <v>0.0</v>
      </c>
      <c r="D22" s="19">
        <f t="shared" ref="D22:D24" si="6">B22+C22</f>
        <v>43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94"/>
      <c r="G22" s="91"/>
      <c r="H22" s="8">
        <f>D22-E22-F22-G22</f>
        <v>33</v>
      </c>
      <c r="I22" s="11"/>
      <c r="J22" s="40" t="s">
        <v>179</v>
      </c>
      <c r="K22" s="41">
        <v>5.0</v>
      </c>
    </row>
    <row r="23">
      <c r="A23" s="6" t="s">
        <v>49</v>
      </c>
      <c r="B23" s="87">
        <v>0.0</v>
      </c>
      <c r="C23" s="89">
        <v>0.0</v>
      </c>
      <c r="D23" s="19">
        <f t="shared" si="6"/>
        <v>0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 t="s">
        <v>42</v>
      </c>
      <c r="K23" s="41">
        <v>1.0</v>
      </c>
    </row>
    <row r="24">
      <c r="A24" s="6" t="s">
        <v>51</v>
      </c>
      <c r="B24" s="87">
        <v>4.0</v>
      </c>
      <c r="C24" s="89">
        <v>0.0</v>
      </c>
      <c r="D24" s="19">
        <f t="shared" si="6"/>
        <v>4</v>
      </c>
      <c r="E24" s="25">
        <f>IFERROR(VLOOKUP("CORVINA GUISADA C/E CHOCLO",J:K,2,FALSE),"0")</f>
        <v>2</v>
      </c>
      <c r="F24" s="94"/>
      <c r="G24" s="90"/>
      <c r="H24" s="8">
        <f>D24-E24-F24-G24</f>
        <v>2</v>
      </c>
      <c r="I24" s="11" t="s">
        <v>578</v>
      </c>
      <c r="J24" s="40" t="s">
        <v>44</v>
      </c>
      <c r="K24" s="41">
        <v>2.0</v>
      </c>
    </row>
    <row r="25">
      <c r="A25" s="21" t="s">
        <v>53</v>
      </c>
      <c r="B25" s="87"/>
      <c r="C25" s="89">
        <v>0.0</v>
      </c>
      <c r="D25" s="95"/>
      <c r="E25" s="95"/>
      <c r="F25" s="95"/>
      <c r="G25" s="96"/>
      <c r="H25" s="7"/>
      <c r="I25" s="23"/>
      <c r="J25" s="40" t="s">
        <v>100</v>
      </c>
      <c r="K25" s="41">
        <v>2.0</v>
      </c>
    </row>
    <row r="26">
      <c r="A26" s="6" t="s">
        <v>55</v>
      </c>
      <c r="B26" s="87">
        <v>4.0</v>
      </c>
      <c r="C26" s="89">
        <v>0.0</v>
      </c>
      <c r="D26" s="19">
        <f t="shared" ref="D26:D30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90"/>
      <c r="G26" s="90"/>
      <c r="H26" s="8">
        <f t="shared" ref="H26:H29" si="8">D26-E26-F26-G26</f>
        <v>3</v>
      </c>
      <c r="I26" s="7"/>
      <c r="J26" s="40" t="s">
        <v>81</v>
      </c>
      <c r="K26" s="41">
        <v>2.0</v>
      </c>
    </row>
    <row r="27">
      <c r="A27" s="6" t="s">
        <v>57</v>
      </c>
      <c r="B27" s="87">
        <v>7.0</v>
      </c>
      <c r="C27" s="89">
        <v>0.0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90"/>
      <c r="G27" s="91"/>
      <c r="H27" s="8">
        <f t="shared" si="8"/>
        <v>5</v>
      </c>
      <c r="I27" s="12"/>
      <c r="J27" s="40" t="s">
        <v>56</v>
      </c>
      <c r="K27" s="41">
        <v>1.0</v>
      </c>
    </row>
    <row r="28">
      <c r="A28" s="6" t="s">
        <v>58</v>
      </c>
      <c r="B28" s="87">
        <v>11.0</v>
      </c>
      <c r="C28" s="89">
        <v>0.0</v>
      </c>
      <c r="D28" s="19">
        <f t="shared" si="7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4</v>
      </c>
      <c r="F28" s="90"/>
      <c r="G28" s="91"/>
      <c r="H28" s="8">
        <f t="shared" si="8"/>
        <v>7</v>
      </c>
      <c r="I28" s="24"/>
      <c r="J28" s="40" t="s">
        <v>24</v>
      </c>
      <c r="K28" s="41">
        <v>1.0</v>
      </c>
    </row>
    <row r="29">
      <c r="A29" s="46" t="s">
        <v>589</v>
      </c>
      <c r="B29" s="87">
        <v>9.0</v>
      </c>
      <c r="C29" s="89">
        <v>0.0</v>
      </c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8"/>
        <v>4</v>
      </c>
      <c r="I29" s="11"/>
      <c r="J29" s="40" t="s">
        <v>133</v>
      </c>
      <c r="K29" s="41">
        <v>2.0</v>
      </c>
    </row>
    <row r="30">
      <c r="A30" s="6" t="s">
        <v>62</v>
      </c>
      <c r="B30" s="87">
        <v>0.0</v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 t="s">
        <v>61</v>
      </c>
      <c r="K30" s="41">
        <v>4.0</v>
      </c>
    </row>
    <row r="31">
      <c r="A31" s="29" t="s">
        <v>64</v>
      </c>
      <c r="B31" s="87"/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 t="s">
        <v>63</v>
      </c>
      <c r="K31" s="41">
        <v>2.0</v>
      </c>
    </row>
    <row r="32">
      <c r="A32" s="6" t="s">
        <v>66</v>
      </c>
      <c r="B32" s="87"/>
      <c r="C32" s="89">
        <v>0.0</v>
      </c>
      <c r="D32" s="19">
        <f t="shared" ref="D32:D42" si="10">B32+C32</f>
        <v>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8</v>
      </c>
      <c r="F32" s="90"/>
      <c r="G32" s="90"/>
      <c r="H32" s="8">
        <f t="shared" si="9"/>
        <v>-8</v>
      </c>
      <c r="I32" s="7"/>
      <c r="J32" s="40" t="s">
        <v>69</v>
      </c>
      <c r="K32" s="41">
        <v>1.0</v>
      </c>
    </row>
    <row r="33">
      <c r="A33" s="6" t="s">
        <v>68</v>
      </c>
      <c r="B33" s="87">
        <v>6.0</v>
      </c>
      <c r="C33" s="89">
        <v>0.0</v>
      </c>
      <c r="D33" s="19">
        <f t="shared" si="10"/>
        <v>6</v>
      </c>
      <c r="E33" s="25">
        <f>IFERROR(VLOOKUP("CORVINA SUDADA",J:K,2,FALSE),0)+IFERROR(VLOOKUP("CHUPE DE CORVINA",J:K,2,FALSE),0)</f>
        <v>1</v>
      </c>
      <c r="F33" s="90"/>
      <c r="G33" s="90"/>
      <c r="H33" s="8">
        <f t="shared" si="9"/>
        <v>5</v>
      </c>
      <c r="I33" s="7"/>
      <c r="J33" s="40" t="s">
        <v>205</v>
      </c>
      <c r="K33" s="41">
        <v>1.0</v>
      </c>
    </row>
    <row r="34">
      <c r="A34" s="46" t="s">
        <v>483</v>
      </c>
      <c r="B34" s="87">
        <v>3.0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 t="s">
        <v>71</v>
      </c>
      <c r="K34" s="41">
        <v>1.0</v>
      </c>
    </row>
    <row r="35">
      <c r="A35" s="46" t="s">
        <v>484</v>
      </c>
      <c r="B35" s="87">
        <v>0.0</v>
      </c>
      <c r="C35" s="89">
        <v>0.0</v>
      </c>
      <c r="D35" s="19">
        <f t="shared" si="10"/>
        <v>0</v>
      </c>
      <c r="E35" s="25">
        <f>IFERROR(VLOOKUP("PULPO ANTICUCHERO 250G",J:K,2,FALSE),0)</f>
        <v>1</v>
      </c>
      <c r="F35" s="90"/>
      <c r="G35" s="90"/>
      <c r="H35" s="8">
        <f t="shared" si="9"/>
        <v>-1</v>
      </c>
      <c r="I35" s="7"/>
      <c r="J35" s="40" t="s">
        <v>102</v>
      </c>
      <c r="K35" s="41">
        <v>1.0</v>
      </c>
    </row>
    <row r="36">
      <c r="A36" s="46" t="s">
        <v>485</v>
      </c>
      <c r="B36" s="87">
        <v>0.0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 t="s">
        <v>103</v>
      </c>
      <c r="K36" s="41">
        <v>1.0</v>
      </c>
    </row>
    <row r="37">
      <c r="A37" s="6" t="s">
        <v>72</v>
      </c>
      <c r="B37" s="87">
        <v>0.0</v>
      </c>
      <c r="C37" s="89">
        <v>0.0</v>
      </c>
      <c r="D37" s="19">
        <f t="shared" si="10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0</v>
      </c>
      <c r="I37" s="7"/>
      <c r="J37" s="40" t="s">
        <v>73</v>
      </c>
      <c r="K37" s="41">
        <v>5.0</v>
      </c>
    </row>
    <row r="38">
      <c r="A38" s="46" t="s">
        <v>486</v>
      </c>
      <c r="B38" s="87">
        <v>11.0</v>
      </c>
      <c r="C38" s="89">
        <v>0.0</v>
      </c>
      <c r="D38" s="19">
        <f t="shared" si="10"/>
        <v>11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9"/>
        <v>10</v>
      </c>
      <c r="I38" s="7"/>
      <c r="J38" s="40" t="s">
        <v>162</v>
      </c>
      <c r="K38" s="41">
        <v>1.0</v>
      </c>
    </row>
    <row r="39">
      <c r="A39" s="46" t="s">
        <v>487</v>
      </c>
      <c r="B39" s="87">
        <v>5.0</v>
      </c>
      <c r="C39" s="89">
        <v>0.0</v>
      </c>
      <c r="D39" s="19">
        <f t="shared" si="10"/>
        <v>5</v>
      </c>
      <c r="E39" s="25">
        <f>IFERROR(VLOOKUP("CEVICHE MIXTO DE MARISCOS",J:K,2,FALSE),0)</f>
        <v>1</v>
      </c>
      <c r="F39" s="94"/>
      <c r="G39" s="94"/>
      <c r="H39" s="8">
        <f t="shared" si="9"/>
        <v>4</v>
      </c>
      <c r="I39" s="7"/>
      <c r="J39" s="40" t="s">
        <v>222</v>
      </c>
      <c r="K39" s="41">
        <v>1.0</v>
      </c>
    </row>
    <row r="40">
      <c r="A40" s="6" t="s">
        <v>76</v>
      </c>
      <c r="B40" s="87">
        <v>7.0</v>
      </c>
      <c r="C40" s="89">
        <v>0.0</v>
      </c>
      <c r="D40" s="19">
        <f t="shared" si="10"/>
        <v>7</v>
      </c>
      <c r="E40" s="111">
        <v>2.0</v>
      </c>
      <c r="F40" s="94"/>
      <c r="G40" s="94"/>
      <c r="H40" s="8">
        <f t="shared" si="9"/>
        <v>5</v>
      </c>
      <c r="I40" s="7"/>
      <c r="J40" s="40" t="s">
        <v>79</v>
      </c>
      <c r="K40" s="41">
        <v>1.0</v>
      </c>
    </row>
    <row r="41">
      <c r="A41" s="46" t="s">
        <v>488</v>
      </c>
      <c r="B41" s="87">
        <v>5.0</v>
      </c>
      <c r="C41" s="89">
        <v>0.0</v>
      </c>
      <c r="D41" s="19">
        <f t="shared" si="10"/>
        <v>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1.5</v>
      </c>
      <c r="F41" s="94"/>
      <c r="G41" s="94"/>
      <c r="H41" s="8">
        <f t="shared" si="9"/>
        <v>3.5</v>
      </c>
      <c r="I41" s="7"/>
      <c r="J41" s="40" t="s">
        <v>59</v>
      </c>
      <c r="K41" s="41">
        <v>2.0</v>
      </c>
    </row>
    <row r="42">
      <c r="A42" s="51" t="s">
        <v>489</v>
      </c>
      <c r="B42" s="87">
        <v>4.0</v>
      </c>
      <c r="C42" s="89">
        <v>0.0</v>
      </c>
      <c r="D42" s="19">
        <f t="shared" si="10"/>
        <v>4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9"/>
        <v>3</v>
      </c>
      <c r="I42" s="7"/>
      <c r="J42" s="40" t="s">
        <v>117</v>
      </c>
      <c r="K42" s="41">
        <v>1.0</v>
      </c>
    </row>
    <row r="43">
      <c r="A43" s="29"/>
      <c r="B43" s="87"/>
      <c r="C43" s="89">
        <v>0.0</v>
      </c>
      <c r="D43" s="29"/>
      <c r="E43" s="95"/>
      <c r="F43" s="96"/>
      <c r="G43" s="96"/>
      <c r="H43" s="8"/>
      <c r="I43" s="23"/>
      <c r="J43" s="40" t="s">
        <v>150</v>
      </c>
      <c r="K43" s="41">
        <v>5.0</v>
      </c>
    </row>
    <row r="44">
      <c r="J44" s="40" t="s">
        <v>113</v>
      </c>
      <c r="K44" s="41">
        <v>1.0</v>
      </c>
    </row>
    <row r="45">
      <c r="J45" s="40" t="s">
        <v>125</v>
      </c>
      <c r="K45" s="41">
        <v>1.0</v>
      </c>
    </row>
  </sheetData>
  <mergeCells count="1">
    <mergeCell ref="A1:I1"/>
  </mergeCells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592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v>0.0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120</v>
      </c>
      <c r="K3" s="10">
        <v>1.0</v>
      </c>
    </row>
    <row r="4">
      <c r="A4" s="6" t="s">
        <v>11</v>
      </c>
      <c r="B4" s="87">
        <v>2.0</v>
      </c>
      <c r="C4" s="89">
        <v>3.0</v>
      </c>
      <c r="D4" s="8">
        <f t="shared" si="1"/>
        <v>5</v>
      </c>
      <c r="E4" s="8" t="str">
        <f>IFERROR(VLOOKUP("HUMITAS",J:K,2,FALSE),"0")</f>
        <v>0</v>
      </c>
      <c r="F4" s="90"/>
      <c r="G4" s="91"/>
      <c r="H4" s="92">
        <f t="shared" si="2"/>
        <v>5</v>
      </c>
      <c r="I4" s="11"/>
      <c r="J4" s="9" t="s">
        <v>10</v>
      </c>
      <c r="K4" s="10">
        <v>2.0</v>
      </c>
    </row>
    <row r="5">
      <c r="A5" s="6" t="s">
        <v>13</v>
      </c>
      <c r="B5" s="87">
        <v>1.0</v>
      </c>
      <c r="C5" s="89">
        <v>6.0</v>
      </c>
      <c r="D5" s="8">
        <f t="shared" si="1"/>
        <v>7</v>
      </c>
      <c r="E5" s="8">
        <f>IFERROR(VLOOKUP("PAPA RELLENA",J:K,2,FALSE),"0")</f>
        <v>2</v>
      </c>
      <c r="F5" s="90"/>
      <c r="G5" s="91"/>
      <c r="H5" s="92">
        <f t="shared" si="2"/>
        <v>5</v>
      </c>
      <c r="I5" s="11"/>
      <c r="J5" s="9" t="s">
        <v>12</v>
      </c>
      <c r="K5" s="10">
        <v>1.0</v>
      </c>
    </row>
    <row r="6">
      <c r="A6" s="6" t="s">
        <v>16</v>
      </c>
      <c r="B6" s="87">
        <v>14.0</v>
      </c>
      <c r="C6" s="89">
        <v>0.0</v>
      </c>
      <c r="D6" s="8">
        <f t="shared" si="1"/>
        <v>14</v>
      </c>
      <c r="E6" s="8">
        <f>IFERROR(VLOOKUP("SANGRECITA C/YUCA",J:K,2,FALSE),"0")</f>
        <v>4</v>
      </c>
      <c r="F6" s="90"/>
      <c r="G6" s="91"/>
      <c r="H6" s="92">
        <f t="shared" si="2"/>
        <v>10</v>
      </c>
      <c r="I6" s="7"/>
      <c r="J6" s="9" t="s">
        <v>17</v>
      </c>
      <c r="K6" s="10">
        <v>3.0</v>
      </c>
    </row>
    <row r="7">
      <c r="A7" s="6" t="s">
        <v>10</v>
      </c>
      <c r="B7" s="87">
        <v>5.0</v>
      </c>
      <c r="C7" s="89">
        <v>3.0</v>
      </c>
      <c r="D7" s="8">
        <f t="shared" si="1"/>
        <v>8</v>
      </c>
      <c r="E7" s="8">
        <f>IFERROR(VLOOKUP("HUMITA DOÑA FRESIA C/AJI DE GALLINA", J:K,2, FALSE)/2, 0) + IFERROR(VLOOKUP("AJI DE GALLINA",J:K,2, FALSE), 0)</f>
        <v>2</v>
      </c>
      <c r="F7" s="90"/>
      <c r="G7" s="91"/>
      <c r="H7" s="92">
        <f t="shared" si="2"/>
        <v>6</v>
      </c>
      <c r="I7" s="7"/>
      <c r="J7" s="9" t="s">
        <v>18</v>
      </c>
      <c r="K7" s="10">
        <v>1.0</v>
      </c>
    </row>
    <row r="8">
      <c r="A8" s="6" t="s">
        <v>19</v>
      </c>
      <c r="B8" s="87">
        <v>1.5</v>
      </c>
      <c r="C8" s="89">
        <v>4.0</v>
      </c>
      <c r="D8" s="8">
        <f t="shared" si="1"/>
        <v>5.5</v>
      </c>
      <c r="E8" s="8">
        <f>IFERROR(VLOOKUP("MOLLEJITAS GUISADAS",J:K,2,FALSE),"0")+IFERROR(VLOOKUP("PIQUEO DOÑA FRESIA",J:K,2,FALSE),0)</f>
        <v>1</v>
      </c>
      <c r="F8" s="90"/>
      <c r="G8" s="90"/>
      <c r="H8" s="92">
        <f t="shared" si="2"/>
        <v>4.5</v>
      </c>
      <c r="I8" s="7"/>
      <c r="J8" s="9" t="s">
        <v>20</v>
      </c>
      <c r="K8" s="10">
        <v>2.0</v>
      </c>
    </row>
    <row r="9">
      <c r="A9" s="6" t="s">
        <v>21</v>
      </c>
      <c r="B9" s="87">
        <v>9.0</v>
      </c>
      <c r="C9" s="89">
        <v>0.0</v>
      </c>
      <c r="D9" s="8">
        <f t="shared" si="1"/>
        <v>9</v>
      </c>
      <c r="E9" s="8">
        <f>IFERROR(VLOOKUP("1/2 PATITA EN FIAMBRE",J:K,2, FALSE)/2, 0) + IFERROR(VLOOKUP("PATITA EN FIAMBRE",J:K, 2, FALSE), 0)</f>
        <v>3.5</v>
      </c>
      <c r="F9" s="90"/>
      <c r="G9" s="90"/>
      <c r="H9" s="92">
        <f t="shared" si="2"/>
        <v>5.5</v>
      </c>
      <c r="I9" s="12"/>
      <c r="J9" s="9" t="s">
        <v>22</v>
      </c>
      <c r="K9" s="10">
        <v>4.0</v>
      </c>
    </row>
    <row r="10">
      <c r="A10" s="6" t="s">
        <v>23</v>
      </c>
      <c r="B10" s="87">
        <v>5.0</v>
      </c>
      <c r="C10" s="89">
        <v>0.0</v>
      </c>
      <c r="D10" s="8">
        <f t="shared" si="1"/>
        <v>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5</v>
      </c>
      <c r="I10" s="7"/>
      <c r="J10" s="9" t="s">
        <v>24</v>
      </c>
      <c r="K10" s="10">
        <v>10.0</v>
      </c>
    </row>
    <row r="11">
      <c r="A11" s="6" t="s">
        <v>25</v>
      </c>
      <c r="B11" s="87">
        <v>5.0</v>
      </c>
      <c r="C11" s="89">
        <v>0.0</v>
      </c>
      <c r="D11" s="8">
        <f t="shared" si="1"/>
        <v>5</v>
      </c>
      <c r="E11" s="18">
        <f>IFERROR(VLOOKUP("CARNE DE CERDO ADOBADA",J:K,2,FALSE),0)</f>
        <v>1</v>
      </c>
      <c r="F11" s="90"/>
      <c r="G11" s="90"/>
      <c r="H11" s="92">
        <f t="shared" si="2"/>
        <v>4</v>
      </c>
      <c r="I11" s="7"/>
      <c r="J11" s="9" t="s">
        <v>26</v>
      </c>
      <c r="K11" s="10">
        <v>10.0</v>
      </c>
    </row>
    <row r="12">
      <c r="A12" s="6" t="s">
        <v>27</v>
      </c>
      <c r="B12" s="87">
        <v>0.0</v>
      </c>
      <c r="C12" s="89">
        <v>0.0</v>
      </c>
      <c r="D12" s="8">
        <f t="shared" si="1"/>
        <v>0</v>
      </c>
      <c r="E12" s="8">
        <f>IFERROR(VLOOKUP("SANCOCHADO 450g.",J:K,2,FALSE),0)</f>
        <v>2</v>
      </c>
      <c r="F12" s="90"/>
      <c r="G12" s="90"/>
      <c r="H12" s="92">
        <f t="shared" si="2"/>
        <v>-2</v>
      </c>
      <c r="I12" s="7"/>
      <c r="J12" s="9" t="s">
        <v>448</v>
      </c>
      <c r="K12" s="10">
        <v>3.0</v>
      </c>
    </row>
    <row r="13">
      <c r="A13" s="6" t="s">
        <v>29</v>
      </c>
      <c r="B13" s="87">
        <v>0.0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9" t="s">
        <v>28</v>
      </c>
      <c r="K13" s="10">
        <v>1.0</v>
      </c>
    </row>
    <row r="14">
      <c r="A14" s="6" t="s">
        <v>31</v>
      </c>
      <c r="B14" s="87">
        <v>0.0</v>
      </c>
      <c r="C14" s="89">
        <v>0.0</v>
      </c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9" t="s">
        <v>111</v>
      </c>
      <c r="K14" s="10">
        <v>1.0</v>
      </c>
    </row>
    <row r="15">
      <c r="A15" s="21" t="s">
        <v>33</v>
      </c>
      <c r="B15" s="87"/>
      <c r="C15" s="95"/>
      <c r="D15" s="95"/>
      <c r="E15" s="95"/>
      <c r="F15" s="95"/>
      <c r="G15" s="96"/>
      <c r="H15" s="7"/>
      <c r="I15" s="23"/>
      <c r="J15" s="9" t="s">
        <v>194</v>
      </c>
      <c r="K15" s="10">
        <v>1.0</v>
      </c>
    </row>
    <row r="16">
      <c r="A16" s="6" t="s">
        <v>35</v>
      </c>
      <c r="B16" s="87">
        <v>20.0</v>
      </c>
      <c r="C16" s="89">
        <v>0.0</v>
      </c>
      <c r="D16" s="25">
        <f t="shared" ref="D16:D20" si="4">B16+C16</f>
        <v>20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2</v>
      </c>
      <c r="F16" s="94"/>
      <c r="G16" s="90"/>
      <c r="H16" s="8">
        <f t="shared" ref="H16:H18" si="5">D16-E16-F16-G16</f>
        <v>18</v>
      </c>
      <c r="I16" s="7"/>
      <c r="J16" s="9" t="s">
        <v>32</v>
      </c>
      <c r="K16" s="10">
        <v>5.0</v>
      </c>
    </row>
    <row r="17">
      <c r="A17" s="6" t="s">
        <v>37</v>
      </c>
      <c r="B17" s="87">
        <v>4.0</v>
      </c>
      <c r="C17" s="89">
        <v>5.0</v>
      </c>
      <c r="D17" s="19">
        <f t="shared" si="4"/>
        <v>9</v>
      </c>
      <c r="E17" s="25">
        <f>IFERROR(VLOOKUP("AJIACO DE CUY(1/2 CUY) C/ARROZ",J:K,2,FALSE),"0")</f>
        <v>1</v>
      </c>
      <c r="F17" s="94"/>
      <c r="G17" s="90"/>
      <c r="H17" s="8">
        <f t="shared" si="5"/>
        <v>8</v>
      </c>
      <c r="I17" s="7"/>
      <c r="J17" s="9" t="s">
        <v>166</v>
      </c>
      <c r="K17" s="10">
        <v>4.0</v>
      </c>
    </row>
    <row r="18">
      <c r="A18" s="6" t="s">
        <v>39</v>
      </c>
      <c r="B18" s="87">
        <v>3.0</v>
      </c>
      <c r="C18" s="89">
        <v>3.0</v>
      </c>
      <c r="D18" s="19">
        <f t="shared" si="4"/>
        <v>6</v>
      </c>
      <c r="E18" s="97" t="str">
        <f>IFERROR(VLOOKUP("ALBONDIGA CON ARROZ",J:K,2,FALSE),"0")</f>
        <v>0</v>
      </c>
      <c r="F18" s="94"/>
      <c r="G18" s="91"/>
      <c r="H18" s="8">
        <f t="shared" si="5"/>
        <v>6</v>
      </c>
      <c r="I18" s="7"/>
      <c r="J18" s="9" t="s">
        <v>34</v>
      </c>
      <c r="K18" s="10">
        <v>2.0</v>
      </c>
    </row>
    <row r="19">
      <c r="A19" s="6" t="s">
        <v>41</v>
      </c>
      <c r="B19" s="87">
        <v>4.0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5</v>
      </c>
      <c r="F19" s="94"/>
      <c r="G19" s="91"/>
      <c r="H19" s="117">
        <v>4.0</v>
      </c>
      <c r="I19" s="11"/>
      <c r="J19" s="9" t="s">
        <v>126</v>
      </c>
      <c r="K19" s="10">
        <v>1.0</v>
      </c>
    </row>
    <row r="20">
      <c r="A20" s="6" t="s">
        <v>43</v>
      </c>
      <c r="B20" s="87">
        <v>45.0</v>
      </c>
      <c r="C20" s="89">
        <v>20.0</v>
      </c>
      <c r="D20" s="19">
        <f t="shared" si="4"/>
        <v>65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36</v>
      </c>
      <c r="F20" s="94"/>
      <c r="G20" s="99"/>
      <c r="H20" s="8">
        <f>D20-E20-F20-G20</f>
        <v>29</v>
      </c>
      <c r="I20" s="87"/>
      <c r="J20" s="9" t="s">
        <v>40</v>
      </c>
      <c r="K20" s="10">
        <v>5.0</v>
      </c>
    </row>
    <row r="21">
      <c r="A21" s="6"/>
      <c r="B21" s="87"/>
      <c r="C21" s="89"/>
      <c r="D21" s="19"/>
      <c r="E21" s="94"/>
      <c r="F21" s="94"/>
      <c r="G21" s="91"/>
      <c r="H21" s="8"/>
      <c r="I21" s="11"/>
      <c r="J21" s="9"/>
      <c r="K21" s="10"/>
    </row>
    <row r="22">
      <c r="A22" s="6" t="s">
        <v>46</v>
      </c>
      <c r="B22" s="87">
        <v>43.0</v>
      </c>
      <c r="C22" s="89">
        <v>0.0</v>
      </c>
      <c r="D22" s="19">
        <f t="shared" ref="D22:D24" si="6">B22+C22</f>
        <v>43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4</v>
      </c>
      <c r="F22" s="94"/>
      <c r="G22" s="91"/>
      <c r="H22" s="8">
        <f>D22-E22-F22-G22</f>
        <v>39</v>
      </c>
      <c r="I22" s="11"/>
      <c r="J22" s="9" t="s">
        <v>170</v>
      </c>
      <c r="K22" s="10">
        <v>1.0</v>
      </c>
    </row>
    <row r="23">
      <c r="A23" s="6" t="s">
        <v>49</v>
      </c>
      <c r="B23" s="87">
        <v>0.0</v>
      </c>
      <c r="C23" s="89">
        <v>0.0</v>
      </c>
      <c r="D23" s="19">
        <f t="shared" si="6"/>
        <v>0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9" t="s">
        <v>42</v>
      </c>
      <c r="K23" s="10">
        <v>1.0</v>
      </c>
    </row>
    <row r="24">
      <c r="A24" s="6" t="s">
        <v>51</v>
      </c>
      <c r="B24" s="87">
        <v>4.0</v>
      </c>
      <c r="C24" s="89">
        <v>0.0</v>
      </c>
      <c r="D24" s="19">
        <f t="shared" si="6"/>
        <v>4</v>
      </c>
      <c r="E24" s="25">
        <f>IFERROR(VLOOKUP("CORVINA GUISADA C/E CHOCLO",J:K,2,FALSE),"0")</f>
        <v>2</v>
      </c>
      <c r="F24" s="94"/>
      <c r="G24" s="90"/>
      <c r="H24" s="8">
        <f>D24-E24-F24-G24</f>
        <v>2</v>
      </c>
      <c r="I24" s="11" t="s">
        <v>578</v>
      </c>
      <c r="J24" s="9" t="s">
        <v>86</v>
      </c>
      <c r="K24" s="10">
        <v>1.0</v>
      </c>
    </row>
    <row r="25">
      <c r="A25" s="21" t="s">
        <v>53</v>
      </c>
      <c r="B25" s="87"/>
      <c r="C25" s="89">
        <v>0.0</v>
      </c>
      <c r="D25" s="95"/>
      <c r="E25" s="95"/>
      <c r="F25" s="95"/>
      <c r="G25" s="96"/>
      <c r="H25" s="7"/>
      <c r="I25" s="23"/>
      <c r="J25" s="9" t="s">
        <v>50</v>
      </c>
      <c r="K25" s="10">
        <v>1.0</v>
      </c>
    </row>
    <row r="26">
      <c r="A26" s="6" t="s">
        <v>55</v>
      </c>
      <c r="B26" s="87">
        <v>4.0</v>
      </c>
      <c r="C26" s="89">
        <v>0.0</v>
      </c>
      <c r="D26" s="19">
        <f t="shared" ref="D26:D30" si="7">B26+C26</f>
        <v>4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4.5</v>
      </c>
      <c r="F26" s="90"/>
      <c r="G26" s="90"/>
      <c r="H26" s="8">
        <f t="shared" ref="H26:H29" si="8">D26-E26-F26-G26</f>
        <v>-0.5</v>
      </c>
      <c r="I26" s="7"/>
      <c r="J26" s="9" t="s">
        <v>54</v>
      </c>
      <c r="K26" s="10">
        <v>3.0</v>
      </c>
    </row>
    <row r="27">
      <c r="A27" s="6" t="s">
        <v>57</v>
      </c>
      <c r="B27" s="87">
        <v>7.0</v>
      </c>
      <c r="C27" s="89">
        <v>0.0</v>
      </c>
      <c r="D27" s="19">
        <f t="shared" si="7"/>
        <v>7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</v>
      </c>
      <c r="F27" s="90"/>
      <c r="G27" s="91"/>
      <c r="H27" s="8">
        <f t="shared" si="8"/>
        <v>2</v>
      </c>
      <c r="I27" s="12"/>
      <c r="J27" s="9" t="s">
        <v>91</v>
      </c>
      <c r="K27" s="10">
        <v>1.0</v>
      </c>
    </row>
    <row r="28">
      <c r="A28" s="6" t="s">
        <v>58</v>
      </c>
      <c r="B28" s="87">
        <v>11.0</v>
      </c>
      <c r="C28" s="89">
        <v>0.0</v>
      </c>
      <c r="D28" s="19">
        <f t="shared" si="7"/>
        <v>11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</v>
      </c>
      <c r="F28" s="90"/>
      <c r="G28" s="91"/>
      <c r="H28" s="8">
        <f t="shared" si="8"/>
        <v>10</v>
      </c>
      <c r="I28" s="24"/>
      <c r="J28" s="9" t="s">
        <v>111</v>
      </c>
      <c r="K28" s="10">
        <v>1.0</v>
      </c>
    </row>
    <row r="29">
      <c r="A29" s="46" t="s">
        <v>589</v>
      </c>
      <c r="B29" s="87">
        <v>9.0</v>
      </c>
      <c r="C29" s="89">
        <v>0.0</v>
      </c>
      <c r="D29" s="19">
        <f t="shared" si="7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8"/>
        <v>4</v>
      </c>
      <c r="I29" s="11"/>
      <c r="J29" s="9" t="s">
        <v>133</v>
      </c>
      <c r="K29" s="10">
        <v>3.0</v>
      </c>
    </row>
    <row r="30">
      <c r="A30" s="6" t="s">
        <v>62</v>
      </c>
      <c r="B30" s="87">
        <v>0.0</v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13</v>
      </c>
      <c r="K30" s="10">
        <v>2.0</v>
      </c>
    </row>
    <row r="31">
      <c r="A31" s="29" t="s">
        <v>64</v>
      </c>
      <c r="B31" s="87"/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9" t="s">
        <v>59</v>
      </c>
      <c r="K31" s="10">
        <v>3.0</v>
      </c>
    </row>
    <row r="32">
      <c r="A32" s="6" t="s">
        <v>66</v>
      </c>
      <c r="B32" s="87"/>
      <c r="C32" s="89">
        <v>0.0</v>
      </c>
      <c r="D32" s="19">
        <f t="shared" ref="D32:D42" si="10">B32+C32</f>
        <v>0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6</v>
      </c>
      <c r="F32" s="90"/>
      <c r="G32" s="90"/>
      <c r="H32" s="8">
        <f t="shared" si="9"/>
        <v>-6</v>
      </c>
      <c r="I32" s="7"/>
      <c r="J32" s="9" t="s">
        <v>63</v>
      </c>
      <c r="K32" s="10">
        <v>2.0</v>
      </c>
    </row>
    <row r="33">
      <c r="A33" s="6" t="s">
        <v>68</v>
      </c>
      <c r="B33" s="87">
        <v>6.0</v>
      </c>
      <c r="C33" s="89">
        <v>0.0</v>
      </c>
      <c r="D33" s="19">
        <f t="shared" si="10"/>
        <v>6</v>
      </c>
      <c r="E33" s="25">
        <f>IFERROR(VLOOKUP("CORVINA SUDADA",J:K,2,FALSE),0)+IFERROR(VLOOKUP("CHUPE DE CORVINA",J:K,2,FALSE),0)</f>
        <v>1</v>
      </c>
      <c r="F33" s="90"/>
      <c r="G33" s="90"/>
      <c r="H33" s="8">
        <f t="shared" si="9"/>
        <v>5</v>
      </c>
      <c r="I33" s="7"/>
      <c r="J33" s="9" t="s">
        <v>135</v>
      </c>
      <c r="K33" s="10">
        <v>1.0</v>
      </c>
    </row>
    <row r="34">
      <c r="A34" s="46" t="s">
        <v>483</v>
      </c>
      <c r="B34" s="87">
        <v>3.0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9" t="s">
        <v>150</v>
      </c>
      <c r="K34" s="10">
        <v>2.0</v>
      </c>
    </row>
    <row r="35">
      <c r="A35" s="46" t="s">
        <v>484</v>
      </c>
      <c r="B35" s="87">
        <v>0.0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9" t="s">
        <v>73</v>
      </c>
      <c r="K35" s="10">
        <v>4.0</v>
      </c>
    </row>
    <row r="36">
      <c r="A36" s="46" t="s">
        <v>485</v>
      </c>
      <c r="B36" s="87">
        <v>0.0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9" t="s">
        <v>159</v>
      </c>
      <c r="K36" s="10">
        <v>1.0</v>
      </c>
    </row>
    <row r="37">
      <c r="A37" s="6" t="s">
        <v>72</v>
      </c>
      <c r="B37" s="87">
        <v>0.0</v>
      </c>
      <c r="C37" s="89">
        <v>0.0</v>
      </c>
      <c r="D37" s="19">
        <f t="shared" si="10"/>
        <v>0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1</v>
      </c>
      <c r="F37" s="90"/>
      <c r="G37" s="90"/>
      <c r="H37" s="8">
        <f t="shared" si="9"/>
        <v>-1</v>
      </c>
      <c r="I37" s="7"/>
      <c r="J37" s="9" t="s">
        <v>79</v>
      </c>
      <c r="K37" s="10">
        <v>1.0</v>
      </c>
    </row>
    <row r="38">
      <c r="A38" s="46" t="s">
        <v>486</v>
      </c>
      <c r="B38" s="87">
        <v>11.0</v>
      </c>
      <c r="C38" s="89">
        <v>0.0</v>
      </c>
      <c r="D38" s="19">
        <f t="shared" si="10"/>
        <v>11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9"/>
        <v>10</v>
      </c>
      <c r="I38" s="7"/>
      <c r="J38" s="9" t="s">
        <v>180</v>
      </c>
      <c r="K38" s="10">
        <v>1.0</v>
      </c>
    </row>
    <row r="39">
      <c r="A39" s="46" t="s">
        <v>487</v>
      </c>
      <c r="B39" s="87">
        <v>5.0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9" t="s">
        <v>14</v>
      </c>
      <c r="K39" s="10">
        <v>1.0</v>
      </c>
    </row>
    <row r="40">
      <c r="A40" s="6" t="s">
        <v>76</v>
      </c>
      <c r="B40" s="87">
        <v>7.0</v>
      </c>
      <c r="C40" s="89">
        <v>0.0</v>
      </c>
      <c r="D40" s="19">
        <f t="shared" si="10"/>
        <v>7</v>
      </c>
      <c r="E40" s="111">
        <v>2.0</v>
      </c>
      <c r="F40" s="94"/>
      <c r="G40" s="94"/>
      <c r="H40" s="8">
        <f t="shared" si="9"/>
        <v>5</v>
      </c>
      <c r="I40" s="7"/>
      <c r="J40" s="9" t="s">
        <v>142</v>
      </c>
      <c r="K40" s="10">
        <v>1.0</v>
      </c>
    </row>
    <row r="41">
      <c r="A41" s="46" t="s">
        <v>488</v>
      </c>
      <c r="B41" s="87">
        <v>5.0</v>
      </c>
      <c r="C41" s="89">
        <v>0.0</v>
      </c>
      <c r="D41" s="19">
        <f t="shared" si="10"/>
        <v>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5</v>
      </c>
      <c r="I41" s="7"/>
      <c r="J41" s="9" t="s">
        <v>56</v>
      </c>
      <c r="K41" s="10">
        <v>1.0</v>
      </c>
    </row>
    <row r="42">
      <c r="A42" s="51" t="s">
        <v>489</v>
      </c>
      <c r="B42" s="87">
        <v>4.0</v>
      </c>
      <c r="C42" s="89">
        <v>0.0</v>
      </c>
      <c r="D42" s="19">
        <f t="shared" si="10"/>
        <v>4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4</v>
      </c>
      <c r="I42" s="7"/>
      <c r="J42" s="40"/>
      <c r="K42" s="41">
        <v>1.0</v>
      </c>
    </row>
    <row r="43">
      <c r="A43" s="29"/>
      <c r="B43" s="87"/>
      <c r="C43" s="89">
        <v>0.0</v>
      </c>
      <c r="D43" s="29"/>
      <c r="E43" s="95"/>
      <c r="F43" s="96"/>
      <c r="G43" s="96"/>
      <c r="H43" s="8"/>
      <c r="I43" s="23"/>
      <c r="J43" s="40"/>
      <c r="K43" s="41">
        <v>5.0</v>
      </c>
    </row>
    <row r="44">
      <c r="J44" s="40"/>
      <c r="K44" s="41">
        <v>1.0</v>
      </c>
    </row>
    <row r="45">
      <c r="J45" s="40"/>
      <c r="K45" s="41"/>
    </row>
    <row r="46">
      <c r="J46" s="40"/>
      <c r="K46" s="41"/>
    </row>
    <row r="47">
      <c r="J47" s="40"/>
      <c r="K47" s="41">
        <v>1.0</v>
      </c>
    </row>
  </sheetData>
  <mergeCells count="1">
    <mergeCell ref="A1:I1"/>
  </mergeCells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ABRIL16!H3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9" t="s">
        <v>10</v>
      </c>
      <c r="K3" s="10">
        <v>4.0</v>
      </c>
    </row>
    <row r="4">
      <c r="A4" s="6" t="s">
        <v>11</v>
      </c>
      <c r="B4" s="87">
        <f>ABRIL16!H4</f>
        <v>5</v>
      </c>
      <c r="C4" s="89">
        <v>3.0</v>
      </c>
      <c r="D4" s="8">
        <f t="shared" si="1"/>
        <v>8</v>
      </c>
      <c r="E4" s="8" t="str">
        <f>IFERROR(VLOOKUP("HUMITAS",J:K,2,FALSE),"0")</f>
        <v>0</v>
      </c>
      <c r="F4" s="90"/>
      <c r="G4" s="91"/>
      <c r="H4" s="92">
        <f t="shared" si="2"/>
        <v>8</v>
      </c>
      <c r="I4" s="11"/>
      <c r="J4" s="9" t="s">
        <v>12</v>
      </c>
      <c r="K4" s="10">
        <v>3.0</v>
      </c>
    </row>
    <row r="5">
      <c r="A5" s="6" t="s">
        <v>13</v>
      </c>
      <c r="B5" s="87">
        <f>ABRIL16!H5</f>
        <v>5</v>
      </c>
      <c r="C5" s="89">
        <v>6.0</v>
      </c>
      <c r="D5" s="8">
        <f t="shared" si="1"/>
        <v>11</v>
      </c>
      <c r="E5" s="8" t="str">
        <f>IFERROR(VLOOKUP("PAPA RELLENA",J:K,2,FALSE),"0")</f>
        <v>0</v>
      </c>
      <c r="F5" s="90"/>
      <c r="G5" s="91"/>
      <c r="H5" s="92">
        <f t="shared" si="2"/>
        <v>11</v>
      </c>
      <c r="I5" s="11"/>
      <c r="J5" s="9" t="s">
        <v>85</v>
      </c>
      <c r="K5" s="10">
        <v>5.0</v>
      </c>
    </row>
    <row r="6">
      <c r="A6" s="6" t="s">
        <v>16</v>
      </c>
      <c r="B6" s="87">
        <f>ABRIL16!H6</f>
        <v>10</v>
      </c>
      <c r="C6" s="89">
        <v>0.0</v>
      </c>
      <c r="D6" s="8">
        <f t="shared" si="1"/>
        <v>10</v>
      </c>
      <c r="E6" s="8">
        <f>IFERROR(VLOOKUP("SANGRECITA C/YUCA",J:K,2,FALSE),"0")</f>
        <v>5</v>
      </c>
      <c r="F6" s="90"/>
      <c r="G6" s="91"/>
      <c r="H6" s="92">
        <f t="shared" si="2"/>
        <v>5</v>
      </c>
      <c r="I6" s="7"/>
      <c r="J6" s="9" t="s">
        <v>463</v>
      </c>
      <c r="K6" s="10">
        <v>1.0</v>
      </c>
    </row>
    <row r="7">
      <c r="A7" s="6" t="s">
        <v>10</v>
      </c>
      <c r="B7" s="87">
        <f>ABRIL16!H7</f>
        <v>6</v>
      </c>
      <c r="C7" s="89">
        <v>3.0</v>
      </c>
      <c r="D7" s="8">
        <f t="shared" si="1"/>
        <v>9</v>
      </c>
      <c r="E7" s="8">
        <f>IFERROR(VLOOKUP("HUMITA DOÑA FRESIA C/AJI DE GALLINA", J:K,2, FALSE)/2, 0) + IFERROR(VLOOKUP("AJI DE GALLINA",J:K,2, FALSE), 0)</f>
        <v>4</v>
      </c>
      <c r="F7" s="90"/>
      <c r="G7" s="91"/>
      <c r="H7" s="92">
        <f t="shared" si="2"/>
        <v>5</v>
      </c>
      <c r="I7" s="7"/>
      <c r="J7" s="9" t="s">
        <v>17</v>
      </c>
      <c r="K7" s="10">
        <v>3.0</v>
      </c>
    </row>
    <row r="8">
      <c r="A8" s="6" t="s">
        <v>19</v>
      </c>
      <c r="B8" s="87">
        <f>ABRIL16!H8</f>
        <v>4.5</v>
      </c>
      <c r="C8" s="89">
        <v>4.0</v>
      </c>
      <c r="D8" s="8">
        <f t="shared" si="1"/>
        <v>8.5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6.5</v>
      </c>
      <c r="I8" s="7"/>
      <c r="J8" s="9" t="s">
        <v>18</v>
      </c>
      <c r="K8" s="10">
        <v>3.0</v>
      </c>
    </row>
    <row r="9">
      <c r="A9" s="6" t="s">
        <v>21</v>
      </c>
      <c r="B9" s="87">
        <f>ABRIL16!H9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9" t="s">
        <v>20</v>
      </c>
      <c r="K9" s="10">
        <v>8.0</v>
      </c>
    </row>
    <row r="10">
      <c r="A10" s="6" t="s">
        <v>23</v>
      </c>
      <c r="B10" s="87">
        <f>ABRIL16!H10</f>
        <v>5</v>
      </c>
      <c r="C10" s="89">
        <v>0.0</v>
      </c>
      <c r="D10" s="8">
        <f t="shared" si="1"/>
        <v>5</v>
      </c>
      <c r="E10" s="8">
        <f>IFERROR(VLOOKUP("CECINAS DE LOMO C/YUCA",J:K,2,FALSE),"0")+IFERROR(VLOOKUP("PIQUEO DOÑA FRESIA",J:K,2,FALSE)/2,0)</f>
        <v>0.5</v>
      </c>
      <c r="F10" s="90"/>
      <c r="G10" s="90"/>
      <c r="H10" s="92">
        <f t="shared" si="2"/>
        <v>4.5</v>
      </c>
      <c r="I10" s="7"/>
      <c r="J10" s="9" t="s">
        <v>24</v>
      </c>
      <c r="K10" s="10">
        <v>3.0</v>
      </c>
    </row>
    <row r="11">
      <c r="A11" s="6" t="s">
        <v>25</v>
      </c>
      <c r="B11" s="87">
        <f>ABRIL16!H11</f>
        <v>4</v>
      </c>
      <c r="C11" s="89">
        <v>0.0</v>
      </c>
      <c r="D11" s="8">
        <f t="shared" si="1"/>
        <v>4</v>
      </c>
      <c r="E11" s="18">
        <f>IFERROR(VLOOKUP("CARNE DE CERDO ADOBADA",J:K,2,FALSE),0)</f>
        <v>3</v>
      </c>
      <c r="F11" s="90"/>
      <c r="G11" s="90"/>
      <c r="H11" s="92">
        <f t="shared" si="2"/>
        <v>1</v>
      </c>
      <c r="I11" s="7"/>
      <c r="J11" s="9" t="s">
        <v>26</v>
      </c>
      <c r="K11" s="10">
        <v>9.0</v>
      </c>
    </row>
    <row r="12">
      <c r="A12" s="6" t="s">
        <v>27</v>
      </c>
      <c r="B12" s="87">
        <f>ABRIL16!H12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9" t="s">
        <v>448</v>
      </c>
      <c r="K12" s="10">
        <v>4.0</v>
      </c>
    </row>
    <row r="13">
      <c r="A13" s="6" t="s">
        <v>29</v>
      </c>
      <c r="B13" s="87">
        <f>ABRIL16!H13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9" t="s">
        <v>31</v>
      </c>
      <c r="K13" s="10">
        <v>4.0</v>
      </c>
    </row>
    <row r="14">
      <c r="A14" s="6" t="s">
        <v>31</v>
      </c>
      <c r="B14" s="87">
        <f>ABRIL16!H14</f>
        <v>0</v>
      </c>
      <c r="C14" s="89">
        <v>0.0</v>
      </c>
      <c r="D14" s="19">
        <f t="shared" si="1"/>
        <v>0</v>
      </c>
      <c r="E14" s="8">
        <f t="shared" si="3"/>
        <v>4</v>
      </c>
      <c r="F14" s="94"/>
      <c r="G14" s="90"/>
      <c r="H14" s="92">
        <f t="shared" si="2"/>
        <v>-4</v>
      </c>
      <c r="I14" s="7"/>
      <c r="J14" s="9" t="s">
        <v>28</v>
      </c>
      <c r="K14" s="10">
        <v>3.0</v>
      </c>
    </row>
    <row r="15">
      <c r="A15" s="21" t="s">
        <v>33</v>
      </c>
      <c r="B15" s="87" t="str">
        <f>ABRIL16!H15</f>
        <v/>
      </c>
      <c r="C15" s="95"/>
      <c r="D15" s="95"/>
      <c r="E15" s="95"/>
      <c r="F15" s="95"/>
      <c r="G15" s="96"/>
      <c r="H15" s="7"/>
      <c r="I15" s="23"/>
      <c r="J15" s="9" t="s">
        <v>108</v>
      </c>
      <c r="K15" s="10">
        <v>3.0</v>
      </c>
    </row>
    <row r="16">
      <c r="A16" s="6" t="s">
        <v>35</v>
      </c>
      <c r="B16" s="87">
        <f>ABRIL16!H16</f>
        <v>18</v>
      </c>
      <c r="C16" s="89">
        <v>0.0</v>
      </c>
      <c r="D16" s="25">
        <f t="shared" ref="D16:D20" si="4">B16+C16</f>
        <v>18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9</v>
      </c>
      <c r="F16" s="94"/>
      <c r="G16" s="90"/>
      <c r="H16" s="8">
        <f t="shared" ref="H16:H18" si="5">D16-E16-F16-G16</f>
        <v>9</v>
      </c>
      <c r="I16" s="7"/>
      <c r="J16" s="9" t="s">
        <v>137</v>
      </c>
      <c r="K16" s="10">
        <v>2.0</v>
      </c>
    </row>
    <row r="17">
      <c r="A17" s="6" t="s">
        <v>37</v>
      </c>
      <c r="B17" s="87">
        <f>ABRIL16!H17</f>
        <v>8</v>
      </c>
      <c r="C17" s="89">
        <v>5.0</v>
      </c>
      <c r="D17" s="19">
        <f t="shared" si="4"/>
        <v>13</v>
      </c>
      <c r="E17" s="25">
        <f>IFERROR(VLOOKUP("AJIACO DE CUY(1/2 CUY) C/ARROZ",J:K,2,FALSE),"0")</f>
        <v>3</v>
      </c>
      <c r="F17" s="94"/>
      <c r="G17" s="90"/>
      <c r="H17" s="8">
        <f t="shared" si="5"/>
        <v>10</v>
      </c>
      <c r="I17" s="7"/>
      <c r="J17" s="9" t="s">
        <v>32</v>
      </c>
      <c r="K17" s="10">
        <v>3.0</v>
      </c>
    </row>
    <row r="18">
      <c r="A18" s="6" t="s">
        <v>39</v>
      </c>
      <c r="B18" s="87">
        <f>ABRIL16!H18</f>
        <v>6</v>
      </c>
      <c r="C18" s="89">
        <v>3.0</v>
      </c>
      <c r="D18" s="19">
        <f t="shared" si="4"/>
        <v>9</v>
      </c>
      <c r="E18" s="97">
        <f>IFERROR(VLOOKUP("ALBONDIGA CON ARROZ",J:K,2,FALSE),"0")</f>
        <v>5</v>
      </c>
      <c r="F18" s="94"/>
      <c r="G18" s="91"/>
      <c r="H18" s="8">
        <f t="shared" si="5"/>
        <v>4</v>
      </c>
      <c r="I18" s="7"/>
      <c r="J18" s="9" t="s">
        <v>142</v>
      </c>
      <c r="K18" s="10">
        <v>1.0</v>
      </c>
    </row>
    <row r="19">
      <c r="A19" s="6" t="s">
        <v>41</v>
      </c>
      <c r="B19" s="87">
        <f>ABRIL16!H19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9</v>
      </c>
      <c r="F19" s="94"/>
      <c r="G19" s="91"/>
      <c r="H19" s="117">
        <v>4.0</v>
      </c>
      <c r="I19" s="11"/>
      <c r="J19" s="9" t="s">
        <v>90</v>
      </c>
      <c r="K19" s="10">
        <v>1.0</v>
      </c>
    </row>
    <row r="20">
      <c r="A20" s="6" t="s">
        <v>43</v>
      </c>
      <c r="B20" s="87">
        <f>ABRIL16!H20</f>
        <v>29</v>
      </c>
      <c r="C20" s="89">
        <v>20.0</v>
      </c>
      <c r="D20" s="19">
        <f t="shared" si="4"/>
        <v>49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31</v>
      </c>
      <c r="F20" s="94"/>
      <c r="G20" s="99"/>
      <c r="H20" s="8">
        <f>D20-E20-F20-G20</f>
        <v>18</v>
      </c>
      <c r="I20" s="87"/>
      <c r="J20" s="9" t="s">
        <v>34</v>
      </c>
      <c r="K20" s="10">
        <v>2.0</v>
      </c>
    </row>
    <row r="21">
      <c r="A21" s="6"/>
      <c r="B21" s="87" t="str">
        <f>ABRIL16!H21</f>
        <v/>
      </c>
      <c r="C21" s="89"/>
      <c r="D21" s="19"/>
      <c r="E21" s="94"/>
      <c r="F21" s="94"/>
      <c r="G21" s="91"/>
      <c r="H21" s="8"/>
      <c r="I21" s="11"/>
      <c r="J21" s="9" t="s">
        <v>217</v>
      </c>
      <c r="K21" s="10">
        <v>1.0</v>
      </c>
    </row>
    <row r="22">
      <c r="A22" s="6" t="s">
        <v>46</v>
      </c>
      <c r="B22" s="87">
        <f>ABRIL16!H22</f>
        <v>39</v>
      </c>
      <c r="C22" s="89">
        <v>0.0</v>
      </c>
      <c r="D22" s="19">
        <f t="shared" ref="D22:D24" si="6">B22+C22</f>
        <v>39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20</v>
      </c>
      <c r="F22" s="94"/>
      <c r="G22" s="91"/>
      <c r="H22" s="8">
        <f>D22-E22-F22-G22</f>
        <v>19</v>
      </c>
      <c r="I22" s="11"/>
      <c r="J22" s="9" t="s">
        <v>219</v>
      </c>
      <c r="K22" s="10">
        <v>3.0</v>
      </c>
    </row>
    <row r="23">
      <c r="A23" s="6" t="s">
        <v>49</v>
      </c>
      <c r="B23" s="87">
        <f>ABRIL16!H23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9" t="s">
        <v>40</v>
      </c>
      <c r="K23" s="10">
        <v>5.0</v>
      </c>
    </row>
    <row r="24">
      <c r="A24" s="6" t="s">
        <v>51</v>
      </c>
      <c r="B24" s="87">
        <f>ABRIL16!H24</f>
        <v>2</v>
      </c>
      <c r="C24" s="89">
        <v>0.0</v>
      </c>
      <c r="D24" s="19">
        <f t="shared" si="6"/>
        <v>2</v>
      </c>
      <c r="E24" s="25">
        <f>IFERROR(VLOOKUP("CORVINA GUISADA C/E CHOCLO",J:K,2,FALSE),"0")</f>
        <v>2</v>
      </c>
      <c r="F24" s="94"/>
      <c r="G24" s="90"/>
      <c r="H24" s="8">
        <f>D24-E24-F24-G24</f>
        <v>0</v>
      </c>
      <c r="I24" s="11" t="s">
        <v>578</v>
      </c>
      <c r="J24" s="9" t="s">
        <v>44</v>
      </c>
      <c r="K24" s="10">
        <v>1.0</v>
      </c>
    </row>
    <row r="25">
      <c r="A25" s="21" t="s">
        <v>53</v>
      </c>
      <c r="B25" s="87" t="str">
        <f>ABRIL16!H25</f>
        <v/>
      </c>
      <c r="C25" s="89">
        <v>0.0</v>
      </c>
      <c r="D25" s="95"/>
      <c r="E25" s="95"/>
      <c r="F25" s="95"/>
      <c r="G25" s="96"/>
      <c r="H25" s="7"/>
      <c r="I25" s="23"/>
      <c r="J25" s="9" t="s">
        <v>100</v>
      </c>
      <c r="K25" s="10">
        <v>1.0</v>
      </c>
    </row>
    <row r="26">
      <c r="A26" s="6" t="s">
        <v>55</v>
      </c>
      <c r="B26" s="87">
        <f>ABRIL16!H26</f>
        <v>-0.5</v>
      </c>
      <c r="C26" s="89">
        <v>0.0</v>
      </c>
      <c r="D26" s="19">
        <f t="shared" ref="D26:D30" si="7">B26+C26</f>
        <v>-0.5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8</v>
      </c>
      <c r="F26" s="90"/>
      <c r="G26" s="90"/>
      <c r="H26" s="8">
        <f t="shared" ref="H26:H29" si="8">D26-E26-F26-G26</f>
        <v>-8.5</v>
      </c>
      <c r="I26" s="7"/>
      <c r="J26" s="9" t="s">
        <v>101</v>
      </c>
      <c r="K26" s="10">
        <v>1.0</v>
      </c>
    </row>
    <row r="27">
      <c r="A27" s="6" t="s">
        <v>57</v>
      </c>
      <c r="B27" s="87">
        <f>ABRIL16!H27</f>
        <v>2</v>
      </c>
      <c r="C27" s="89">
        <v>0.0</v>
      </c>
      <c r="D27" s="19">
        <f t="shared" si="7"/>
        <v>2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6</v>
      </c>
      <c r="F27" s="90"/>
      <c r="G27" s="91"/>
      <c r="H27" s="8">
        <f t="shared" si="8"/>
        <v>-4</v>
      </c>
      <c r="I27" s="12"/>
      <c r="J27" s="9" t="s">
        <v>48</v>
      </c>
      <c r="K27" s="10">
        <v>2.0</v>
      </c>
    </row>
    <row r="28">
      <c r="A28" s="6" t="s">
        <v>58</v>
      </c>
      <c r="B28" s="87">
        <f>ABRIL16!H28</f>
        <v>10</v>
      </c>
      <c r="C28" s="89">
        <v>0.0</v>
      </c>
      <c r="D28" s="19">
        <f t="shared" si="7"/>
        <v>10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2</v>
      </c>
      <c r="F28" s="90"/>
      <c r="G28" s="91"/>
      <c r="H28" s="8">
        <f t="shared" si="8"/>
        <v>8</v>
      </c>
      <c r="I28" s="24"/>
      <c r="J28" s="9" t="s">
        <v>52</v>
      </c>
      <c r="K28" s="10">
        <v>1.0</v>
      </c>
    </row>
    <row r="29">
      <c r="A29" s="46" t="s">
        <v>589</v>
      </c>
      <c r="B29" s="87">
        <f>ABRIL16!H29</f>
        <v>4</v>
      </c>
      <c r="C29" s="89">
        <v>0.0</v>
      </c>
      <c r="D29" s="19">
        <f t="shared" si="7"/>
        <v>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3</v>
      </c>
      <c r="F29" s="90"/>
      <c r="G29" s="90"/>
      <c r="H29" s="8">
        <f t="shared" si="8"/>
        <v>1</v>
      </c>
      <c r="I29" s="11"/>
      <c r="J29" s="9" t="s">
        <v>54</v>
      </c>
      <c r="K29" s="10">
        <v>5.0</v>
      </c>
    </row>
    <row r="30">
      <c r="A30" s="6" t="s">
        <v>62</v>
      </c>
      <c r="B30" s="87" t="str">
        <f>ABRIL16!H30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9" t="s">
        <v>56</v>
      </c>
      <c r="K30" s="10">
        <v>1.0</v>
      </c>
    </row>
    <row r="31">
      <c r="A31" s="29" t="s">
        <v>64</v>
      </c>
      <c r="B31" s="87">
        <f>ABRIL16!H31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9" t="s">
        <v>191</v>
      </c>
      <c r="K31" s="10">
        <v>2.0</v>
      </c>
    </row>
    <row r="32">
      <c r="A32" s="6" t="s">
        <v>66</v>
      </c>
      <c r="B32" s="87">
        <f>ABRIL16!H32</f>
        <v>-6</v>
      </c>
      <c r="C32" s="89">
        <v>0.0</v>
      </c>
      <c r="D32" s="19">
        <f t="shared" ref="D32:D42" si="10">B32+C32</f>
        <v>-6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7</v>
      </c>
      <c r="F32" s="90"/>
      <c r="G32" s="90"/>
      <c r="H32" s="8">
        <f t="shared" si="9"/>
        <v>-13</v>
      </c>
      <c r="I32" s="7"/>
      <c r="J32" s="9" t="s">
        <v>133</v>
      </c>
      <c r="K32" s="10">
        <v>8.0</v>
      </c>
    </row>
    <row r="33">
      <c r="A33" s="6" t="s">
        <v>68</v>
      </c>
      <c r="B33" s="87">
        <f>ABRIL16!H33</f>
        <v>5</v>
      </c>
      <c r="C33" s="89">
        <v>0.0</v>
      </c>
      <c r="D33" s="19">
        <f t="shared" si="10"/>
        <v>5</v>
      </c>
      <c r="E33" s="25">
        <f>IFERROR(VLOOKUP("CORVINA SUDADA",J:K,2,FALSE),0)+IFERROR(VLOOKUP("CHUPE DE CORVINA",J:K,2,FALSE),0)</f>
        <v>1</v>
      </c>
      <c r="F33" s="90"/>
      <c r="G33" s="90"/>
      <c r="H33" s="8">
        <f t="shared" si="9"/>
        <v>4</v>
      </c>
      <c r="I33" s="7"/>
      <c r="J33" s="9" t="s">
        <v>157</v>
      </c>
      <c r="K33" s="10">
        <v>1.0</v>
      </c>
    </row>
    <row r="34">
      <c r="A34" s="46" t="s">
        <v>483</v>
      </c>
      <c r="B34" s="87">
        <f>ABRIL16!H34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9" t="s">
        <v>61</v>
      </c>
      <c r="K34" s="10">
        <v>3.0</v>
      </c>
    </row>
    <row r="35">
      <c r="A35" s="46" t="s">
        <v>484</v>
      </c>
      <c r="B35" s="87">
        <f>ABRIL16!H35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9" t="s">
        <v>371</v>
      </c>
      <c r="K35" s="10">
        <v>1.0</v>
      </c>
    </row>
    <row r="36">
      <c r="A36" s="46" t="s">
        <v>485</v>
      </c>
      <c r="B36" s="87">
        <f>ABRIL16!H36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9" t="s">
        <v>63</v>
      </c>
      <c r="K36" s="10">
        <v>7.0</v>
      </c>
    </row>
    <row r="37">
      <c r="A37" s="6" t="s">
        <v>72</v>
      </c>
      <c r="B37" s="87">
        <f>ABRIL16!H37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9" t="s">
        <v>69</v>
      </c>
      <c r="K37" s="10">
        <v>1.0</v>
      </c>
    </row>
    <row r="38">
      <c r="A38" s="46" t="s">
        <v>486</v>
      </c>
      <c r="B38" s="87">
        <f>ABRIL16!H38</f>
        <v>10</v>
      </c>
      <c r="C38" s="89">
        <v>0.0</v>
      </c>
      <c r="D38" s="19">
        <f t="shared" si="10"/>
        <v>10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9"/>
        <v>9</v>
      </c>
      <c r="I38" s="7"/>
      <c r="J38" s="9" t="s">
        <v>257</v>
      </c>
      <c r="K38" s="10">
        <v>1.0</v>
      </c>
    </row>
    <row r="39">
      <c r="A39" s="46" t="s">
        <v>487</v>
      </c>
      <c r="B39" s="87">
        <f>ABRIL16!H39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9" t="s">
        <v>135</v>
      </c>
      <c r="K39" s="10">
        <v>5.0</v>
      </c>
    </row>
    <row r="40">
      <c r="A40" s="6" t="s">
        <v>76</v>
      </c>
      <c r="B40" s="87">
        <f>ABRIL16!H40</f>
        <v>5</v>
      </c>
      <c r="C40" s="89">
        <v>0.0</v>
      </c>
      <c r="D40" s="19">
        <f t="shared" si="10"/>
        <v>5</v>
      </c>
      <c r="E40" s="111">
        <v>2.0</v>
      </c>
      <c r="F40" s="94"/>
      <c r="G40" s="94"/>
      <c r="H40" s="8">
        <f t="shared" si="9"/>
        <v>3</v>
      </c>
      <c r="I40" s="7"/>
      <c r="J40" s="9" t="s">
        <v>103</v>
      </c>
      <c r="K40" s="10">
        <v>2.0</v>
      </c>
    </row>
    <row r="41">
      <c r="A41" s="46" t="s">
        <v>488</v>
      </c>
      <c r="B41" s="87">
        <f>ABRIL16!H41</f>
        <v>5</v>
      </c>
      <c r="C41" s="89">
        <v>0.0</v>
      </c>
      <c r="D41" s="19">
        <f t="shared" si="10"/>
        <v>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2</v>
      </c>
      <c r="F41" s="94"/>
      <c r="G41" s="94"/>
      <c r="H41" s="8">
        <f t="shared" si="9"/>
        <v>3</v>
      </c>
      <c r="I41" s="7"/>
      <c r="J41" s="9" t="s">
        <v>73</v>
      </c>
      <c r="K41" s="10">
        <v>5.0</v>
      </c>
    </row>
    <row r="42">
      <c r="A42" s="51" t="s">
        <v>489</v>
      </c>
      <c r="B42" s="87">
        <f>ABRIL16!H42</f>
        <v>4</v>
      </c>
      <c r="C42" s="89">
        <v>0.0</v>
      </c>
      <c r="D42" s="19">
        <f t="shared" si="10"/>
        <v>4</v>
      </c>
      <c r="E42" s="25">
        <f>IFERROR(VLOOKUP("CAUSA DE LANGOSTINOS",J:K,2,FALSE),0)+IFERROR(VLOOKUP("TRÍO DE CAUSAS",J:K,2,FALSE),0)+IFERROR(VLOOKUP("TRES CAUSAS UNA PARRILLA",J:K,2,FALSE),0)</f>
        <v>2</v>
      </c>
      <c r="F42" s="94"/>
      <c r="G42" s="94"/>
      <c r="H42" s="8">
        <f t="shared" si="9"/>
        <v>2</v>
      </c>
      <c r="I42" s="7"/>
      <c r="J42" s="9" t="s">
        <v>222</v>
      </c>
      <c r="K42" s="10">
        <v>2.0</v>
      </c>
    </row>
    <row r="43">
      <c r="A43" s="29"/>
      <c r="B43" s="87" t="str">
        <f>ABRIL16!H43</f>
        <v/>
      </c>
      <c r="C43" s="89">
        <v>0.0</v>
      </c>
      <c r="D43" s="29"/>
      <c r="E43" s="95"/>
      <c r="F43" s="96"/>
      <c r="G43" s="96"/>
      <c r="H43" s="8"/>
      <c r="I43" s="23"/>
      <c r="J43" s="9" t="s">
        <v>79</v>
      </c>
      <c r="K43" s="10">
        <v>5.0</v>
      </c>
    </row>
    <row r="44">
      <c r="J44" s="9" t="s">
        <v>222</v>
      </c>
      <c r="K44" s="10">
        <v>1.0</v>
      </c>
    </row>
    <row r="45">
      <c r="J45" s="9" t="s">
        <v>30</v>
      </c>
      <c r="K45" s="10">
        <v>1.0</v>
      </c>
    </row>
    <row r="46">
      <c r="J46" s="9" t="s">
        <v>118</v>
      </c>
      <c r="K46" s="10">
        <v>1.0</v>
      </c>
    </row>
    <row r="47">
      <c r="J47" s="9" t="s">
        <v>117</v>
      </c>
      <c r="K47" s="10">
        <v>2.0</v>
      </c>
    </row>
    <row r="48">
      <c r="J48" s="9" t="s">
        <v>406</v>
      </c>
      <c r="K48" s="10">
        <v>1.0</v>
      </c>
    </row>
    <row r="49">
      <c r="J49" s="9" t="s">
        <v>281</v>
      </c>
      <c r="K49" s="10">
        <v>1.0</v>
      </c>
    </row>
  </sheetData>
  <mergeCells count="1">
    <mergeCell ref="A1:I1"/>
  </mergeCells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594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ABRIL17!H3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ABRIL17!H4</f>
        <v>8</v>
      </c>
      <c r="C4" s="89">
        <v>3.0</v>
      </c>
      <c r="D4" s="8">
        <f t="shared" si="1"/>
        <v>11</v>
      </c>
      <c r="E4" s="8" t="str">
        <f>IFERROR(VLOOKUP("HUMITAS",J:K,2,FALSE),"0")</f>
        <v>0</v>
      </c>
      <c r="F4" s="90"/>
      <c r="G4" s="91"/>
      <c r="H4" s="92">
        <f t="shared" si="2"/>
        <v>11</v>
      </c>
      <c r="I4" s="11"/>
      <c r="J4" s="40"/>
      <c r="K4" s="41"/>
    </row>
    <row r="5">
      <c r="A5" s="6" t="s">
        <v>13</v>
      </c>
      <c r="B5" s="87">
        <f>ABRIL17!H5</f>
        <v>11</v>
      </c>
      <c r="C5" s="89">
        <v>6.0</v>
      </c>
      <c r="D5" s="8">
        <f t="shared" si="1"/>
        <v>17</v>
      </c>
      <c r="E5" s="8" t="str">
        <f>IFERROR(VLOOKUP("PAPA RELLENA",J:K,2,FALSE),"0")</f>
        <v>0</v>
      </c>
      <c r="F5" s="90"/>
      <c r="G5" s="91"/>
      <c r="H5" s="92">
        <f t="shared" si="2"/>
        <v>17</v>
      </c>
      <c r="I5" s="11"/>
      <c r="J5" s="40"/>
      <c r="K5" s="41"/>
    </row>
    <row r="6">
      <c r="A6" s="6" t="s">
        <v>16</v>
      </c>
      <c r="B6" s="87">
        <f>ABRIL17!H6</f>
        <v>5</v>
      </c>
      <c r="C6" s="89">
        <v>0.0</v>
      </c>
      <c r="D6" s="8">
        <f t="shared" si="1"/>
        <v>5</v>
      </c>
      <c r="E6" s="8" t="str">
        <f>IFERROR(VLOOKUP("SANGRECITA C/YUCA",J:K,2,FALSE),"0")</f>
        <v>0</v>
      </c>
      <c r="F6" s="90"/>
      <c r="G6" s="91"/>
      <c r="H6" s="92">
        <f t="shared" si="2"/>
        <v>5</v>
      </c>
      <c r="I6" s="7"/>
      <c r="J6" s="40"/>
      <c r="K6" s="41"/>
    </row>
    <row r="7">
      <c r="A7" s="6" t="s">
        <v>10</v>
      </c>
      <c r="B7" s="87">
        <f>ABRIL17!H7</f>
        <v>5</v>
      </c>
      <c r="C7" s="89">
        <v>3.0</v>
      </c>
      <c r="D7" s="8">
        <f t="shared" si="1"/>
        <v>8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8</v>
      </c>
      <c r="I7" s="7"/>
      <c r="J7" s="40"/>
      <c r="K7" s="41"/>
    </row>
    <row r="8">
      <c r="A8" s="6" t="s">
        <v>19</v>
      </c>
      <c r="B8" s="87">
        <f>ABRIL17!H8</f>
        <v>6.5</v>
      </c>
      <c r="C8" s="89">
        <v>4.0</v>
      </c>
      <c r="D8" s="8">
        <f t="shared" si="1"/>
        <v>10.5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10.5</v>
      </c>
      <c r="I8" s="7"/>
      <c r="J8" s="40"/>
      <c r="K8" s="41"/>
    </row>
    <row r="9">
      <c r="A9" s="6" t="s">
        <v>21</v>
      </c>
      <c r="B9" s="87">
        <f>ABRIL17!H9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40"/>
      <c r="K9" s="41"/>
    </row>
    <row r="10">
      <c r="A10" s="6" t="s">
        <v>23</v>
      </c>
      <c r="B10" s="87">
        <f>ABRIL17!H10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4.5</v>
      </c>
      <c r="I10" s="7"/>
      <c r="J10" s="40"/>
      <c r="K10" s="41"/>
    </row>
    <row r="11">
      <c r="A11" s="6" t="s">
        <v>25</v>
      </c>
      <c r="B11" s="87">
        <f>ABRIL17!H11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ABRIL17!H12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40"/>
      <c r="K12" s="41"/>
    </row>
    <row r="13">
      <c r="A13" s="6" t="s">
        <v>29</v>
      </c>
      <c r="B13" s="87">
        <f>ABRIL17!H13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ABRIL17!H14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ABRIL17!H15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ABRIL17!H16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9</v>
      </c>
      <c r="I16" s="7"/>
      <c r="J16" s="40"/>
      <c r="K16" s="41"/>
    </row>
    <row r="17">
      <c r="A17" s="6" t="s">
        <v>37</v>
      </c>
      <c r="B17" s="87">
        <f>ABRIL17!H17</f>
        <v>10</v>
      </c>
      <c r="C17" s="89">
        <v>5.0</v>
      </c>
      <c r="D17" s="19">
        <f t="shared" si="4"/>
        <v>15</v>
      </c>
      <c r="E17" s="25" t="str">
        <f>IFERROR(VLOOKUP("AJIACO DE CUY(1/2 CUY) C/ARROZ",J:K,2,FALSE),"0")</f>
        <v>0</v>
      </c>
      <c r="F17" s="94"/>
      <c r="G17" s="90"/>
      <c r="H17" s="8">
        <f t="shared" si="5"/>
        <v>15</v>
      </c>
      <c r="I17" s="7"/>
      <c r="J17" s="40"/>
      <c r="K17" s="41"/>
    </row>
    <row r="18">
      <c r="A18" s="6" t="s">
        <v>39</v>
      </c>
      <c r="B18" s="87">
        <f>ABRIL17!H18</f>
        <v>4</v>
      </c>
      <c r="C18" s="89">
        <v>3.0</v>
      </c>
      <c r="D18" s="19">
        <f t="shared" si="4"/>
        <v>7</v>
      </c>
      <c r="E18" s="97" t="str">
        <f>IFERROR(VLOOKUP("ALBONDIGA CON ARROZ",J:K,2,FALSE),"0")</f>
        <v>0</v>
      </c>
      <c r="F18" s="94"/>
      <c r="G18" s="91"/>
      <c r="H18" s="8">
        <f t="shared" si="5"/>
        <v>7</v>
      </c>
      <c r="I18" s="7"/>
      <c r="J18" s="40"/>
      <c r="K18" s="41"/>
    </row>
    <row r="19">
      <c r="A19" s="6" t="s">
        <v>41</v>
      </c>
      <c r="B19" s="87">
        <f>ABRIL17!H19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ABRIL17!H20</f>
        <v>18</v>
      </c>
      <c r="C20" s="89">
        <v>20.0</v>
      </c>
      <c r="D20" s="19">
        <f t="shared" si="4"/>
        <v>38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38</v>
      </c>
      <c r="I20" s="87"/>
      <c r="J20" s="40"/>
      <c r="K20" s="41"/>
    </row>
    <row r="21">
      <c r="A21" s="6"/>
      <c r="B21" s="87" t="str">
        <f>ABRIL17!H21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ABRIL17!H22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19</v>
      </c>
      <c r="I22" s="11"/>
      <c r="J22" s="40"/>
      <c r="K22" s="41"/>
    </row>
    <row r="23">
      <c r="A23" s="6" t="s">
        <v>49</v>
      </c>
      <c r="B23" s="87">
        <f>ABRIL17!H23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ABRIL17!H24</f>
        <v>0</v>
      </c>
      <c r="C24" s="89">
        <v>0.0</v>
      </c>
      <c r="D24" s="19">
        <f t="shared" si="6"/>
        <v>0</v>
      </c>
      <c r="E24" s="25" t="str">
        <f>IFERROR(VLOOKUP("CORVINA GUISADA C/E CHOCLO",J:K,2,FALSE),"0")</f>
        <v>0</v>
      </c>
      <c r="F24" s="94"/>
      <c r="G24" s="90"/>
      <c r="H24" s="8">
        <f>D24-E24-F24-G24</f>
        <v>0</v>
      </c>
      <c r="I24" s="11" t="s">
        <v>578</v>
      </c>
      <c r="J24" s="40"/>
      <c r="K24" s="41"/>
    </row>
    <row r="25">
      <c r="A25" s="21" t="s">
        <v>53</v>
      </c>
      <c r="B25" s="87" t="str">
        <f>ABRIL17!H25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ABRIL17!H26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-8.5</v>
      </c>
      <c r="I26" s="7"/>
      <c r="J26" s="40"/>
      <c r="K26" s="41"/>
    </row>
    <row r="27">
      <c r="A27" s="6" t="s">
        <v>57</v>
      </c>
      <c r="B27" s="87">
        <f>ABRIL17!H27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-4</v>
      </c>
      <c r="I27" s="12"/>
      <c r="J27" s="40"/>
      <c r="K27" s="41"/>
    </row>
    <row r="28">
      <c r="A28" s="6" t="s">
        <v>58</v>
      </c>
      <c r="B28" s="87">
        <f>ABRIL17!H28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8</v>
      </c>
      <c r="I28" s="24"/>
      <c r="J28" s="40"/>
      <c r="K28" s="41"/>
    </row>
    <row r="29">
      <c r="A29" s="46" t="s">
        <v>589</v>
      </c>
      <c r="B29" s="87">
        <f>ABRIL17!H29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1</v>
      </c>
      <c r="I29" s="11"/>
      <c r="J29" s="40"/>
      <c r="K29" s="41"/>
    </row>
    <row r="30">
      <c r="A30" s="6" t="s">
        <v>62</v>
      </c>
      <c r="B30" s="87" t="str">
        <f>ABRIL17!H30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ABRIL17!H31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ABRIL17!H32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-13</v>
      </c>
      <c r="I32" s="7"/>
      <c r="J32" s="40"/>
      <c r="K32" s="41"/>
    </row>
    <row r="33">
      <c r="A33" s="6" t="s">
        <v>68</v>
      </c>
      <c r="B33" s="87">
        <f>ABRIL17!H33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4</v>
      </c>
      <c r="I33" s="7"/>
      <c r="J33" s="40"/>
      <c r="K33" s="41"/>
    </row>
    <row r="34">
      <c r="A34" s="46" t="s">
        <v>483</v>
      </c>
      <c r="B34" s="87">
        <f>ABRIL17!H34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ABRIL17!H35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40"/>
      <c r="K35" s="41"/>
    </row>
    <row r="36">
      <c r="A36" s="46" t="s">
        <v>485</v>
      </c>
      <c r="B36" s="87">
        <f>ABRIL17!H36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ABRIL17!H37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ABRIL17!H38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9</v>
      </c>
      <c r="I38" s="7"/>
      <c r="J38" s="40"/>
      <c r="K38" s="41"/>
    </row>
    <row r="39">
      <c r="A39" s="46" t="s">
        <v>487</v>
      </c>
      <c r="B39" s="87">
        <f>ABRIL17!H39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40"/>
      <c r="K39" s="41"/>
    </row>
    <row r="40">
      <c r="A40" s="6" t="s">
        <v>76</v>
      </c>
      <c r="B40" s="87">
        <f>ABRIL17!H40</f>
        <v>3</v>
      </c>
      <c r="C40" s="89">
        <v>0.0</v>
      </c>
      <c r="D40" s="19">
        <f t="shared" si="10"/>
        <v>3</v>
      </c>
      <c r="E40" s="111">
        <v>2.0</v>
      </c>
      <c r="F40" s="94"/>
      <c r="G40" s="94"/>
      <c r="H40" s="8">
        <f t="shared" si="9"/>
        <v>1</v>
      </c>
      <c r="I40" s="7"/>
      <c r="J40" s="40"/>
      <c r="K40" s="41"/>
    </row>
    <row r="41">
      <c r="A41" s="46" t="s">
        <v>488</v>
      </c>
      <c r="B41" s="87">
        <f>ABRIL17!H41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3</v>
      </c>
      <c r="I41" s="7"/>
      <c r="J41" s="40"/>
      <c r="K41" s="41"/>
    </row>
    <row r="42">
      <c r="A42" s="51" t="s">
        <v>489</v>
      </c>
      <c r="B42" s="87">
        <f>ABRIL17!H42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2</v>
      </c>
      <c r="I42" s="7"/>
      <c r="J42" s="40"/>
      <c r="K42" s="41"/>
    </row>
    <row r="43">
      <c r="A43" s="29"/>
      <c r="B43" s="87" t="str">
        <f>ABRIL17!H43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595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ABRIL18!H3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ABRIL18!H4</f>
        <v>11</v>
      </c>
      <c r="C4" s="89">
        <v>3.0</v>
      </c>
      <c r="D4" s="8">
        <f t="shared" si="1"/>
        <v>14</v>
      </c>
      <c r="E4" s="8" t="str">
        <f>IFERROR(VLOOKUP("HUMITAS",J:K,2,FALSE),"0")</f>
        <v>0</v>
      </c>
      <c r="F4" s="90"/>
      <c r="G4" s="91"/>
      <c r="H4" s="92">
        <f t="shared" si="2"/>
        <v>14</v>
      </c>
      <c r="I4" s="11"/>
      <c r="J4" s="40"/>
      <c r="K4" s="41"/>
    </row>
    <row r="5">
      <c r="A5" s="6" t="s">
        <v>13</v>
      </c>
      <c r="B5" s="87">
        <f>ABRIL18!H5</f>
        <v>17</v>
      </c>
      <c r="C5" s="89">
        <v>6.0</v>
      </c>
      <c r="D5" s="8">
        <f t="shared" si="1"/>
        <v>23</v>
      </c>
      <c r="E5" s="8" t="str">
        <f>IFERROR(VLOOKUP("PAPA RELLENA",J:K,2,FALSE),"0")</f>
        <v>0</v>
      </c>
      <c r="F5" s="90"/>
      <c r="G5" s="91"/>
      <c r="H5" s="92">
        <f t="shared" si="2"/>
        <v>23</v>
      </c>
      <c r="I5" s="11"/>
      <c r="J5" s="40"/>
      <c r="K5" s="41"/>
    </row>
    <row r="6">
      <c r="A6" s="6" t="s">
        <v>16</v>
      </c>
      <c r="B6" s="87">
        <f>ABRIL18!H6</f>
        <v>5</v>
      </c>
      <c r="C6" s="89">
        <v>0.0</v>
      </c>
      <c r="D6" s="8">
        <f t="shared" si="1"/>
        <v>5</v>
      </c>
      <c r="E6" s="8" t="str">
        <f>IFERROR(VLOOKUP("SANGRECITA C/YUCA",J:K,2,FALSE),"0")</f>
        <v>0</v>
      </c>
      <c r="F6" s="90"/>
      <c r="G6" s="91"/>
      <c r="H6" s="92">
        <f t="shared" si="2"/>
        <v>5</v>
      </c>
      <c r="I6" s="7"/>
      <c r="J6" s="40"/>
      <c r="K6" s="41"/>
    </row>
    <row r="7">
      <c r="A7" s="6" t="s">
        <v>10</v>
      </c>
      <c r="B7" s="87">
        <f>ABRIL18!H7</f>
        <v>8</v>
      </c>
      <c r="C7" s="89">
        <v>3.0</v>
      </c>
      <c r="D7" s="8">
        <f t="shared" si="1"/>
        <v>11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11</v>
      </c>
      <c r="I7" s="7"/>
      <c r="J7" s="40"/>
      <c r="K7" s="41"/>
    </row>
    <row r="8">
      <c r="A8" s="6" t="s">
        <v>19</v>
      </c>
      <c r="B8" s="87">
        <f>ABRIL18!H8</f>
        <v>10.5</v>
      </c>
      <c r="C8" s="89">
        <v>4.0</v>
      </c>
      <c r="D8" s="8">
        <f t="shared" si="1"/>
        <v>14.5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14.5</v>
      </c>
      <c r="I8" s="7"/>
      <c r="J8" s="40"/>
      <c r="K8" s="41"/>
    </row>
    <row r="9">
      <c r="A9" s="6" t="s">
        <v>21</v>
      </c>
      <c r="B9" s="87">
        <f>ABRIL18!H9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40"/>
      <c r="K9" s="41"/>
    </row>
    <row r="10">
      <c r="A10" s="6" t="s">
        <v>23</v>
      </c>
      <c r="B10" s="87">
        <f>ABRIL18!H10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4.5</v>
      </c>
      <c r="I10" s="7"/>
      <c r="J10" s="40"/>
      <c r="K10" s="41"/>
    </row>
    <row r="11">
      <c r="A11" s="6" t="s">
        <v>25</v>
      </c>
      <c r="B11" s="87">
        <f>ABRIL18!H11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ABRIL18!H12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40"/>
      <c r="K12" s="41"/>
    </row>
    <row r="13">
      <c r="A13" s="6" t="s">
        <v>29</v>
      </c>
      <c r="B13" s="87">
        <f>ABRIL18!H13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ABRIL18!H14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ABRIL18!H15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ABRIL18!H16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9</v>
      </c>
      <c r="I16" s="7"/>
      <c r="J16" s="40"/>
      <c r="K16" s="41"/>
    </row>
    <row r="17">
      <c r="A17" s="6" t="s">
        <v>37</v>
      </c>
      <c r="B17" s="87">
        <f>ABRIL18!H17</f>
        <v>15</v>
      </c>
      <c r="C17" s="89">
        <v>5.0</v>
      </c>
      <c r="D17" s="19">
        <f t="shared" si="4"/>
        <v>20</v>
      </c>
      <c r="E17" s="25" t="str">
        <f>IFERROR(VLOOKUP("AJIACO DE CUY(1/2 CUY) C/ARROZ",J:K,2,FALSE),"0")</f>
        <v>0</v>
      </c>
      <c r="F17" s="94"/>
      <c r="G17" s="90"/>
      <c r="H17" s="8">
        <f t="shared" si="5"/>
        <v>20</v>
      </c>
      <c r="I17" s="7"/>
      <c r="J17" s="40"/>
      <c r="K17" s="41"/>
    </row>
    <row r="18">
      <c r="A18" s="6" t="s">
        <v>39</v>
      </c>
      <c r="B18" s="87">
        <f>ABRIL18!H18</f>
        <v>7</v>
      </c>
      <c r="C18" s="89">
        <v>3.0</v>
      </c>
      <c r="D18" s="19">
        <f t="shared" si="4"/>
        <v>10</v>
      </c>
      <c r="E18" s="97" t="str">
        <f>IFERROR(VLOOKUP("ALBONDIGA CON ARROZ",J:K,2,FALSE),"0")</f>
        <v>0</v>
      </c>
      <c r="F18" s="94"/>
      <c r="G18" s="91"/>
      <c r="H18" s="8">
        <f t="shared" si="5"/>
        <v>10</v>
      </c>
      <c r="I18" s="7"/>
      <c r="J18" s="40"/>
      <c r="K18" s="41"/>
    </row>
    <row r="19">
      <c r="A19" s="6" t="s">
        <v>41</v>
      </c>
      <c r="B19" s="87">
        <f>ABRIL18!H19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ABRIL18!H20</f>
        <v>38</v>
      </c>
      <c r="C20" s="89">
        <v>20.0</v>
      </c>
      <c r="D20" s="19">
        <f t="shared" si="4"/>
        <v>58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58</v>
      </c>
      <c r="I20" s="87"/>
      <c r="J20" s="40"/>
      <c r="K20" s="41"/>
    </row>
    <row r="21">
      <c r="A21" s="6"/>
      <c r="B21" s="87" t="str">
        <f>ABRIL18!H21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ABRIL18!H22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19</v>
      </c>
      <c r="I22" s="11"/>
      <c r="J22" s="40"/>
      <c r="K22" s="41"/>
    </row>
    <row r="23">
      <c r="A23" s="6" t="s">
        <v>49</v>
      </c>
      <c r="B23" s="87">
        <f>ABRIL18!H23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ABRIL18!H24</f>
        <v>0</v>
      </c>
      <c r="C24" s="89">
        <v>0.0</v>
      </c>
      <c r="D24" s="19">
        <f t="shared" si="6"/>
        <v>0</v>
      </c>
      <c r="E24" s="25" t="str">
        <f>IFERROR(VLOOKUP("CORVINA GUISADA C/E CHOCLO",J:K,2,FALSE),"0")</f>
        <v>0</v>
      </c>
      <c r="F24" s="94"/>
      <c r="G24" s="90"/>
      <c r="H24" s="8">
        <f>D24-E24-F24-G24</f>
        <v>0</v>
      </c>
      <c r="I24" s="11" t="s">
        <v>578</v>
      </c>
      <c r="J24" s="40"/>
      <c r="K24" s="41"/>
    </row>
    <row r="25">
      <c r="A25" s="21" t="s">
        <v>53</v>
      </c>
      <c r="B25" s="87" t="str">
        <f>ABRIL18!H25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ABRIL18!H26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-8.5</v>
      </c>
      <c r="I26" s="7"/>
      <c r="J26" s="40"/>
      <c r="K26" s="41"/>
    </row>
    <row r="27">
      <c r="A27" s="6" t="s">
        <v>57</v>
      </c>
      <c r="B27" s="87">
        <f>ABRIL18!H27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-4</v>
      </c>
      <c r="I27" s="12"/>
      <c r="J27" s="40"/>
      <c r="K27" s="41"/>
    </row>
    <row r="28">
      <c r="A28" s="6" t="s">
        <v>58</v>
      </c>
      <c r="B28" s="87">
        <f>ABRIL18!H28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8</v>
      </c>
      <c r="I28" s="24"/>
      <c r="J28" s="40"/>
      <c r="K28" s="41"/>
    </row>
    <row r="29">
      <c r="A29" s="46" t="s">
        <v>589</v>
      </c>
      <c r="B29" s="87">
        <f>ABRIL18!H29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1</v>
      </c>
      <c r="I29" s="11"/>
      <c r="J29" s="40"/>
      <c r="K29" s="41"/>
    </row>
    <row r="30">
      <c r="A30" s="6" t="s">
        <v>62</v>
      </c>
      <c r="B30" s="87" t="str">
        <f>ABRIL18!H30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ABRIL18!H31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ABRIL18!H32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-13</v>
      </c>
      <c r="I32" s="7"/>
      <c r="J32" s="40"/>
      <c r="K32" s="41"/>
    </row>
    <row r="33">
      <c r="A33" s="6" t="s">
        <v>68</v>
      </c>
      <c r="B33" s="87">
        <f>ABRIL18!H33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4</v>
      </c>
      <c r="I33" s="7"/>
      <c r="J33" s="40"/>
      <c r="K33" s="41"/>
    </row>
    <row r="34">
      <c r="A34" s="46" t="s">
        <v>483</v>
      </c>
      <c r="B34" s="87">
        <f>ABRIL18!H34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ABRIL18!H35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40"/>
      <c r="K35" s="41"/>
    </row>
    <row r="36">
      <c r="A36" s="46" t="s">
        <v>485</v>
      </c>
      <c r="B36" s="87">
        <f>ABRIL18!H36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ABRIL18!H37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ABRIL18!H38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9</v>
      </c>
      <c r="I38" s="7"/>
      <c r="J38" s="40"/>
      <c r="K38" s="41"/>
    </row>
    <row r="39">
      <c r="A39" s="46" t="s">
        <v>487</v>
      </c>
      <c r="B39" s="87">
        <f>ABRIL18!H39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40"/>
      <c r="K39" s="41"/>
    </row>
    <row r="40">
      <c r="A40" s="6" t="s">
        <v>76</v>
      </c>
      <c r="B40" s="87">
        <f>ABRIL18!H40</f>
        <v>1</v>
      </c>
      <c r="C40" s="89">
        <v>0.0</v>
      </c>
      <c r="D40" s="19">
        <f t="shared" si="10"/>
        <v>1</v>
      </c>
      <c r="E40" s="111">
        <v>2.0</v>
      </c>
      <c r="F40" s="94"/>
      <c r="G40" s="94"/>
      <c r="H40" s="8">
        <f t="shared" si="9"/>
        <v>-1</v>
      </c>
      <c r="I40" s="7"/>
      <c r="J40" s="40"/>
      <c r="K40" s="41"/>
    </row>
    <row r="41">
      <c r="A41" s="46" t="s">
        <v>488</v>
      </c>
      <c r="B41" s="87">
        <f>ABRIL18!H41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3</v>
      </c>
      <c r="I41" s="7"/>
      <c r="J41" s="40"/>
      <c r="K41" s="41"/>
    </row>
    <row r="42">
      <c r="A42" s="51" t="s">
        <v>489</v>
      </c>
      <c r="B42" s="87">
        <f>ABRIL18!H42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2</v>
      </c>
      <c r="I42" s="7"/>
      <c r="J42" s="40"/>
      <c r="K42" s="41"/>
    </row>
    <row r="43">
      <c r="A43" s="29"/>
      <c r="B43" s="87" t="str">
        <f>ABRIL18!H43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596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ABRIL19!H3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ABRIL19!H4</f>
        <v>14</v>
      </c>
      <c r="C4" s="89">
        <v>3.0</v>
      </c>
      <c r="D4" s="8">
        <f t="shared" si="1"/>
        <v>17</v>
      </c>
      <c r="E4" s="8" t="str">
        <f>IFERROR(VLOOKUP("HUMITAS",J:K,2,FALSE),"0")</f>
        <v>0</v>
      </c>
      <c r="F4" s="90"/>
      <c r="G4" s="91"/>
      <c r="H4" s="92">
        <f t="shared" si="2"/>
        <v>17</v>
      </c>
      <c r="I4" s="11"/>
      <c r="J4" s="40"/>
      <c r="K4" s="41"/>
    </row>
    <row r="5">
      <c r="A5" s="6" t="s">
        <v>13</v>
      </c>
      <c r="B5" s="87">
        <f>ABRIL19!H5</f>
        <v>23</v>
      </c>
      <c r="C5" s="89">
        <v>6.0</v>
      </c>
      <c r="D5" s="8">
        <f t="shared" si="1"/>
        <v>29</v>
      </c>
      <c r="E5" s="8" t="str">
        <f>IFERROR(VLOOKUP("PAPA RELLENA",J:K,2,FALSE),"0")</f>
        <v>0</v>
      </c>
      <c r="F5" s="90"/>
      <c r="G5" s="91"/>
      <c r="H5" s="92">
        <f t="shared" si="2"/>
        <v>29</v>
      </c>
      <c r="I5" s="11"/>
      <c r="J5" s="40"/>
      <c r="K5" s="41"/>
    </row>
    <row r="6">
      <c r="A6" s="6" t="s">
        <v>16</v>
      </c>
      <c r="B6" s="87">
        <f>ABRIL19!H6</f>
        <v>5</v>
      </c>
      <c r="C6" s="89">
        <v>0.0</v>
      </c>
      <c r="D6" s="8">
        <f t="shared" si="1"/>
        <v>5</v>
      </c>
      <c r="E6" s="8" t="str">
        <f>IFERROR(VLOOKUP("SANGRECITA C/YUCA",J:K,2,FALSE),"0")</f>
        <v>0</v>
      </c>
      <c r="F6" s="90"/>
      <c r="G6" s="91"/>
      <c r="H6" s="92">
        <f t="shared" si="2"/>
        <v>5</v>
      </c>
      <c r="I6" s="7"/>
      <c r="J6" s="40"/>
      <c r="K6" s="41"/>
    </row>
    <row r="7">
      <c r="A7" s="6" t="s">
        <v>10</v>
      </c>
      <c r="B7" s="87">
        <f>ABRIL19!H7</f>
        <v>11</v>
      </c>
      <c r="C7" s="89">
        <v>3.0</v>
      </c>
      <c r="D7" s="8">
        <f t="shared" si="1"/>
        <v>14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14</v>
      </c>
      <c r="I7" s="7"/>
      <c r="J7" s="40"/>
      <c r="K7" s="41"/>
    </row>
    <row r="8">
      <c r="A8" s="6" t="s">
        <v>19</v>
      </c>
      <c r="B8" s="87">
        <f>ABRIL19!H8</f>
        <v>14.5</v>
      </c>
      <c r="C8" s="89">
        <v>4.0</v>
      </c>
      <c r="D8" s="8">
        <f t="shared" si="1"/>
        <v>18.5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18.5</v>
      </c>
      <c r="I8" s="7"/>
      <c r="J8" s="40"/>
      <c r="K8" s="41"/>
    </row>
    <row r="9">
      <c r="A9" s="6" t="s">
        <v>21</v>
      </c>
      <c r="B9" s="87">
        <f>ABRIL19!H9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40"/>
      <c r="K9" s="41"/>
    </row>
    <row r="10">
      <c r="A10" s="6" t="s">
        <v>23</v>
      </c>
      <c r="B10" s="87">
        <f>ABRIL19!H10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4.5</v>
      </c>
      <c r="I10" s="7"/>
      <c r="J10" s="40"/>
      <c r="K10" s="41"/>
    </row>
    <row r="11">
      <c r="A11" s="6" t="s">
        <v>25</v>
      </c>
      <c r="B11" s="87">
        <f>ABRIL19!H11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ABRIL19!H12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40"/>
      <c r="K12" s="41"/>
    </row>
    <row r="13">
      <c r="A13" s="6" t="s">
        <v>29</v>
      </c>
      <c r="B13" s="87">
        <f>ABRIL19!H13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ABRIL19!H14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ABRIL19!H15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ABRIL19!H16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9</v>
      </c>
      <c r="I16" s="7"/>
      <c r="J16" s="40"/>
      <c r="K16" s="41"/>
    </row>
    <row r="17">
      <c r="A17" s="6" t="s">
        <v>37</v>
      </c>
      <c r="B17" s="87">
        <f>ABRIL19!H17</f>
        <v>20</v>
      </c>
      <c r="C17" s="89">
        <v>5.0</v>
      </c>
      <c r="D17" s="19">
        <f t="shared" si="4"/>
        <v>25</v>
      </c>
      <c r="E17" s="25" t="str">
        <f>IFERROR(VLOOKUP("AJIACO DE CUY(1/2 CUY) C/ARROZ",J:K,2,FALSE),"0")</f>
        <v>0</v>
      </c>
      <c r="F17" s="94"/>
      <c r="G17" s="90"/>
      <c r="H17" s="8">
        <f t="shared" si="5"/>
        <v>25</v>
      </c>
      <c r="I17" s="7"/>
      <c r="J17" s="40"/>
      <c r="K17" s="41"/>
    </row>
    <row r="18">
      <c r="A18" s="6" t="s">
        <v>39</v>
      </c>
      <c r="B18" s="87">
        <f>ABRIL19!H18</f>
        <v>10</v>
      </c>
      <c r="C18" s="89">
        <v>3.0</v>
      </c>
      <c r="D18" s="19">
        <f t="shared" si="4"/>
        <v>13</v>
      </c>
      <c r="E18" s="97" t="str">
        <f>IFERROR(VLOOKUP("ALBONDIGA CON ARROZ",J:K,2,FALSE),"0")</f>
        <v>0</v>
      </c>
      <c r="F18" s="94"/>
      <c r="G18" s="91"/>
      <c r="H18" s="8">
        <f t="shared" si="5"/>
        <v>13</v>
      </c>
      <c r="I18" s="7"/>
      <c r="J18" s="40"/>
      <c r="K18" s="41"/>
    </row>
    <row r="19">
      <c r="A19" s="6" t="s">
        <v>41</v>
      </c>
      <c r="B19" s="87">
        <f>ABRIL19!H19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ABRIL19!H20</f>
        <v>58</v>
      </c>
      <c r="C20" s="89">
        <v>20.0</v>
      </c>
      <c r="D20" s="19">
        <f t="shared" si="4"/>
        <v>78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78</v>
      </c>
      <c r="I20" s="87"/>
      <c r="J20" s="40"/>
      <c r="K20" s="41"/>
    </row>
    <row r="21">
      <c r="A21" s="6"/>
      <c r="B21" s="87" t="str">
        <f>ABRIL19!H21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ABRIL19!H22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19</v>
      </c>
      <c r="I22" s="11"/>
      <c r="J22" s="40"/>
      <c r="K22" s="41"/>
    </row>
    <row r="23">
      <c r="A23" s="6" t="s">
        <v>49</v>
      </c>
      <c r="B23" s="87">
        <f>ABRIL19!H23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ABRIL19!H24</f>
        <v>0</v>
      </c>
      <c r="C24" s="89">
        <v>0.0</v>
      </c>
      <c r="D24" s="19">
        <f t="shared" si="6"/>
        <v>0</v>
      </c>
      <c r="E24" s="25" t="str">
        <f>IFERROR(VLOOKUP("CORVINA GUISADA C/E CHOCLO",J:K,2,FALSE),"0")</f>
        <v>0</v>
      </c>
      <c r="F24" s="94"/>
      <c r="G24" s="90"/>
      <c r="H24" s="8">
        <f>D24-E24-F24-G24</f>
        <v>0</v>
      </c>
      <c r="I24" s="11" t="s">
        <v>578</v>
      </c>
      <c r="J24" s="40"/>
      <c r="K24" s="41"/>
    </row>
    <row r="25">
      <c r="A25" s="21" t="s">
        <v>53</v>
      </c>
      <c r="B25" s="87" t="str">
        <f>ABRIL19!H25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ABRIL19!H26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-8.5</v>
      </c>
      <c r="I26" s="7"/>
      <c r="J26" s="40"/>
      <c r="K26" s="41"/>
    </row>
    <row r="27">
      <c r="A27" s="6" t="s">
        <v>57</v>
      </c>
      <c r="B27" s="87">
        <f>ABRIL19!H27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-4</v>
      </c>
      <c r="I27" s="12"/>
      <c r="J27" s="40"/>
      <c r="K27" s="41"/>
    </row>
    <row r="28">
      <c r="A28" s="6" t="s">
        <v>58</v>
      </c>
      <c r="B28" s="87">
        <f>ABRIL19!H28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8</v>
      </c>
      <c r="I28" s="24"/>
      <c r="J28" s="40"/>
      <c r="K28" s="41"/>
    </row>
    <row r="29">
      <c r="A29" s="46" t="s">
        <v>589</v>
      </c>
      <c r="B29" s="87">
        <f>ABRIL19!H29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1</v>
      </c>
      <c r="I29" s="11"/>
      <c r="J29" s="40"/>
      <c r="K29" s="41"/>
    </row>
    <row r="30">
      <c r="A30" s="6" t="s">
        <v>62</v>
      </c>
      <c r="B30" s="87" t="str">
        <f>ABRIL19!H30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ABRIL19!H31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ABRIL19!H32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-13</v>
      </c>
      <c r="I32" s="7"/>
      <c r="J32" s="40"/>
      <c r="K32" s="41"/>
    </row>
    <row r="33">
      <c r="A33" s="6" t="s">
        <v>68</v>
      </c>
      <c r="B33" s="87">
        <f>ABRIL19!H33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4</v>
      </c>
      <c r="I33" s="7"/>
      <c r="J33" s="40"/>
      <c r="K33" s="41"/>
    </row>
    <row r="34">
      <c r="A34" s="46" t="s">
        <v>483</v>
      </c>
      <c r="B34" s="87">
        <f>ABRIL19!H34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ABRIL19!H35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40"/>
      <c r="K35" s="41"/>
    </row>
    <row r="36">
      <c r="A36" s="46" t="s">
        <v>485</v>
      </c>
      <c r="B36" s="87">
        <f>ABRIL19!H36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ABRIL19!H37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ABRIL19!H38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9</v>
      </c>
      <c r="I38" s="7"/>
      <c r="J38" s="40"/>
      <c r="K38" s="41"/>
    </row>
    <row r="39">
      <c r="A39" s="46" t="s">
        <v>487</v>
      </c>
      <c r="B39" s="87">
        <f>ABRIL19!H39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40"/>
      <c r="K39" s="41"/>
    </row>
    <row r="40">
      <c r="A40" s="6" t="s">
        <v>76</v>
      </c>
      <c r="B40" s="87">
        <f>ABRIL19!H40</f>
        <v>-1</v>
      </c>
      <c r="C40" s="89">
        <v>0.0</v>
      </c>
      <c r="D40" s="19">
        <f t="shared" si="10"/>
        <v>-1</v>
      </c>
      <c r="E40" s="111">
        <v>2.0</v>
      </c>
      <c r="F40" s="94"/>
      <c r="G40" s="94"/>
      <c r="H40" s="8">
        <f t="shared" si="9"/>
        <v>-3</v>
      </c>
      <c r="I40" s="7"/>
      <c r="J40" s="40"/>
      <c r="K40" s="41"/>
    </row>
    <row r="41">
      <c r="A41" s="46" t="s">
        <v>488</v>
      </c>
      <c r="B41" s="87">
        <f>ABRIL19!H41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3</v>
      </c>
      <c r="I41" s="7"/>
      <c r="J41" s="40"/>
      <c r="K41" s="41"/>
    </row>
    <row r="42">
      <c r="A42" s="51" t="s">
        <v>489</v>
      </c>
      <c r="B42" s="87">
        <f>ABRIL19!H42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2</v>
      </c>
      <c r="I42" s="7"/>
      <c r="J42" s="40"/>
      <c r="K42" s="41"/>
    </row>
    <row r="43">
      <c r="A43" s="29"/>
      <c r="B43" s="87" t="str">
        <f>ABRIL19!H43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597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ABRIL20!H3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ABRIL20!H4</f>
        <v>17</v>
      </c>
      <c r="C4" s="89">
        <v>3.0</v>
      </c>
      <c r="D4" s="8">
        <f t="shared" si="1"/>
        <v>20</v>
      </c>
      <c r="E4" s="8" t="str">
        <f>IFERROR(VLOOKUP("HUMITAS",J:K,2,FALSE),"0")</f>
        <v>0</v>
      </c>
      <c r="F4" s="90"/>
      <c r="G4" s="91"/>
      <c r="H4" s="92">
        <f t="shared" si="2"/>
        <v>20</v>
      </c>
      <c r="I4" s="11"/>
      <c r="J4" s="40"/>
      <c r="K4" s="41"/>
    </row>
    <row r="5">
      <c r="A5" s="6" t="s">
        <v>13</v>
      </c>
      <c r="B5" s="87">
        <f>ABRIL20!H5</f>
        <v>29</v>
      </c>
      <c r="C5" s="89">
        <v>6.0</v>
      </c>
      <c r="D5" s="8">
        <f t="shared" si="1"/>
        <v>35</v>
      </c>
      <c r="E5" s="8" t="str">
        <f>IFERROR(VLOOKUP("PAPA RELLENA",J:K,2,FALSE),"0")</f>
        <v>0</v>
      </c>
      <c r="F5" s="90"/>
      <c r="G5" s="91"/>
      <c r="H5" s="92">
        <f t="shared" si="2"/>
        <v>35</v>
      </c>
      <c r="I5" s="11"/>
      <c r="J5" s="40"/>
      <c r="K5" s="41"/>
    </row>
    <row r="6">
      <c r="A6" s="6" t="s">
        <v>16</v>
      </c>
      <c r="B6" s="87">
        <f>ABRIL20!H6</f>
        <v>5</v>
      </c>
      <c r="C6" s="89">
        <v>0.0</v>
      </c>
      <c r="D6" s="8">
        <f t="shared" si="1"/>
        <v>5</v>
      </c>
      <c r="E6" s="8" t="str">
        <f>IFERROR(VLOOKUP("SANGRECITA C/YUCA",J:K,2,FALSE),"0")</f>
        <v>0</v>
      </c>
      <c r="F6" s="90"/>
      <c r="G6" s="91"/>
      <c r="H6" s="92">
        <f t="shared" si="2"/>
        <v>5</v>
      </c>
      <c r="I6" s="7"/>
      <c r="J6" s="40"/>
      <c r="K6" s="41"/>
    </row>
    <row r="7">
      <c r="A7" s="6" t="s">
        <v>10</v>
      </c>
      <c r="B7" s="87">
        <f>ABRIL20!H7</f>
        <v>14</v>
      </c>
      <c r="C7" s="89">
        <v>3.0</v>
      </c>
      <c r="D7" s="8">
        <f t="shared" si="1"/>
        <v>17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17</v>
      </c>
      <c r="I7" s="7"/>
      <c r="J7" s="40"/>
      <c r="K7" s="41"/>
    </row>
    <row r="8">
      <c r="A8" s="6" t="s">
        <v>19</v>
      </c>
      <c r="B8" s="87">
        <f>ABRIL20!H8</f>
        <v>18.5</v>
      </c>
      <c r="C8" s="89">
        <v>4.0</v>
      </c>
      <c r="D8" s="8">
        <f t="shared" si="1"/>
        <v>22.5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22.5</v>
      </c>
      <c r="I8" s="7"/>
      <c r="J8" s="40"/>
      <c r="K8" s="41"/>
    </row>
    <row r="9">
      <c r="A9" s="6" t="s">
        <v>21</v>
      </c>
      <c r="B9" s="87">
        <f>ABRIL20!H9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40"/>
      <c r="K9" s="41"/>
    </row>
    <row r="10">
      <c r="A10" s="6" t="s">
        <v>23</v>
      </c>
      <c r="B10" s="87">
        <f>ABRIL20!H10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4.5</v>
      </c>
      <c r="I10" s="7"/>
      <c r="J10" s="40"/>
      <c r="K10" s="41"/>
    </row>
    <row r="11">
      <c r="A11" s="6" t="s">
        <v>25</v>
      </c>
      <c r="B11" s="87">
        <f>ABRIL20!H11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ABRIL20!H12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40"/>
      <c r="K12" s="41"/>
    </row>
    <row r="13">
      <c r="A13" s="6" t="s">
        <v>29</v>
      </c>
      <c r="B13" s="87">
        <f>ABRIL20!H13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ABRIL20!H14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ABRIL20!H15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ABRIL20!H16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9</v>
      </c>
      <c r="I16" s="7"/>
      <c r="J16" s="40"/>
      <c r="K16" s="41"/>
    </row>
    <row r="17">
      <c r="A17" s="6" t="s">
        <v>37</v>
      </c>
      <c r="B17" s="87">
        <f>ABRIL20!H17</f>
        <v>25</v>
      </c>
      <c r="C17" s="89">
        <v>5.0</v>
      </c>
      <c r="D17" s="19">
        <f t="shared" si="4"/>
        <v>30</v>
      </c>
      <c r="E17" s="25" t="str">
        <f>IFERROR(VLOOKUP("AJIACO DE CUY(1/2 CUY) C/ARROZ",J:K,2,FALSE),"0")</f>
        <v>0</v>
      </c>
      <c r="F17" s="94"/>
      <c r="G17" s="90"/>
      <c r="H17" s="8">
        <f t="shared" si="5"/>
        <v>30</v>
      </c>
      <c r="I17" s="7"/>
      <c r="J17" s="40"/>
      <c r="K17" s="41"/>
    </row>
    <row r="18">
      <c r="A18" s="6" t="s">
        <v>39</v>
      </c>
      <c r="B18" s="87">
        <f>ABRIL20!H18</f>
        <v>13</v>
      </c>
      <c r="C18" s="89">
        <v>3.0</v>
      </c>
      <c r="D18" s="19">
        <f t="shared" si="4"/>
        <v>16</v>
      </c>
      <c r="E18" s="97" t="str">
        <f>IFERROR(VLOOKUP("ALBONDIGA CON ARROZ",J:K,2,FALSE),"0")</f>
        <v>0</v>
      </c>
      <c r="F18" s="94"/>
      <c r="G18" s="91"/>
      <c r="H18" s="8">
        <f t="shared" si="5"/>
        <v>16</v>
      </c>
      <c r="I18" s="7"/>
      <c r="J18" s="40"/>
      <c r="K18" s="41"/>
    </row>
    <row r="19">
      <c r="A19" s="6" t="s">
        <v>41</v>
      </c>
      <c r="B19" s="87">
        <f>ABRIL20!H19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ABRIL20!H20</f>
        <v>78</v>
      </c>
      <c r="C20" s="89">
        <v>20.0</v>
      </c>
      <c r="D20" s="19">
        <f t="shared" si="4"/>
        <v>98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98</v>
      </c>
      <c r="I20" s="87"/>
      <c r="J20" s="40"/>
      <c r="K20" s="41"/>
    </row>
    <row r="21">
      <c r="A21" s="6"/>
      <c r="B21" s="87" t="str">
        <f>ABRIL20!H21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ABRIL20!H22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19</v>
      </c>
      <c r="I22" s="11"/>
      <c r="J22" s="40"/>
      <c r="K22" s="41"/>
    </row>
    <row r="23">
      <c r="A23" s="6" t="s">
        <v>49</v>
      </c>
      <c r="B23" s="87">
        <f>ABRIL20!H23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ABRIL20!H24</f>
        <v>0</v>
      </c>
      <c r="C24" s="89">
        <v>0.0</v>
      </c>
      <c r="D24" s="19">
        <f t="shared" si="6"/>
        <v>0</v>
      </c>
      <c r="E24" s="25" t="str">
        <f>IFERROR(VLOOKUP("CORVINA GUISADA C/E CHOCLO",J:K,2,FALSE),"0")</f>
        <v>0</v>
      </c>
      <c r="F24" s="94"/>
      <c r="G24" s="90"/>
      <c r="H24" s="8">
        <f>D24-E24-F24-G24</f>
        <v>0</v>
      </c>
      <c r="I24" s="11" t="s">
        <v>578</v>
      </c>
      <c r="J24" s="40"/>
      <c r="K24" s="41"/>
    </row>
    <row r="25">
      <c r="A25" s="21" t="s">
        <v>53</v>
      </c>
      <c r="B25" s="87" t="str">
        <f>ABRIL20!H25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ABRIL20!H26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-8.5</v>
      </c>
      <c r="I26" s="7"/>
      <c r="J26" s="40"/>
      <c r="K26" s="41"/>
    </row>
    <row r="27">
      <c r="A27" s="6" t="s">
        <v>57</v>
      </c>
      <c r="B27" s="87">
        <f>ABRIL20!H27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-4</v>
      </c>
      <c r="I27" s="12"/>
      <c r="J27" s="40"/>
      <c r="K27" s="41"/>
    </row>
    <row r="28">
      <c r="A28" s="6" t="s">
        <v>58</v>
      </c>
      <c r="B28" s="87">
        <f>ABRIL20!H28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8</v>
      </c>
      <c r="I28" s="24"/>
      <c r="J28" s="40"/>
      <c r="K28" s="41"/>
    </row>
    <row r="29">
      <c r="A29" s="46" t="s">
        <v>589</v>
      </c>
      <c r="B29" s="87">
        <f>ABRIL20!H29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1</v>
      </c>
      <c r="I29" s="11"/>
      <c r="J29" s="40"/>
      <c r="K29" s="41"/>
    </row>
    <row r="30">
      <c r="A30" s="6" t="s">
        <v>62</v>
      </c>
      <c r="B30" s="87" t="str">
        <f>ABRIL20!H30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ABRIL20!H31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ABRIL20!H32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-13</v>
      </c>
      <c r="I32" s="7"/>
      <c r="J32" s="40"/>
      <c r="K32" s="41"/>
    </row>
    <row r="33">
      <c r="A33" s="6" t="s">
        <v>68</v>
      </c>
      <c r="B33" s="87">
        <f>ABRIL20!H33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4</v>
      </c>
      <c r="I33" s="7"/>
      <c r="J33" s="40"/>
      <c r="K33" s="41"/>
    </row>
    <row r="34">
      <c r="A34" s="46" t="s">
        <v>483</v>
      </c>
      <c r="B34" s="87">
        <f>ABRIL20!H34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ABRIL20!H35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40"/>
      <c r="K35" s="41"/>
    </row>
    <row r="36">
      <c r="A36" s="46" t="s">
        <v>485</v>
      </c>
      <c r="B36" s="87">
        <f>ABRIL20!H36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ABRIL20!H37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ABRIL20!H38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9</v>
      </c>
      <c r="I38" s="7"/>
      <c r="J38" s="40"/>
      <c r="K38" s="41"/>
    </row>
    <row r="39">
      <c r="A39" s="46" t="s">
        <v>487</v>
      </c>
      <c r="B39" s="87">
        <f>ABRIL20!H39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40"/>
      <c r="K39" s="41"/>
    </row>
    <row r="40">
      <c r="A40" s="6" t="s">
        <v>76</v>
      </c>
      <c r="B40" s="87">
        <f>ABRIL20!H40</f>
        <v>-3</v>
      </c>
      <c r="C40" s="89">
        <v>0.0</v>
      </c>
      <c r="D40" s="19">
        <f t="shared" si="10"/>
        <v>-3</v>
      </c>
      <c r="E40" s="111">
        <v>2.0</v>
      </c>
      <c r="F40" s="94"/>
      <c r="G40" s="94"/>
      <c r="H40" s="8">
        <f t="shared" si="9"/>
        <v>-5</v>
      </c>
      <c r="I40" s="7"/>
      <c r="J40" s="40"/>
      <c r="K40" s="41"/>
    </row>
    <row r="41">
      <c r="A41" s="46" t="s">
        <v>488</v>
      </c>
      <c r="B41" s="87">
        <f>ABRIL20!H41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3</v>
      </c>
      <c r="I41" s="7"/>
      <c r="J41" s="40"/>
      <c r="K41" s="41"/>
    </row>
    <row r="42">
      <c r="A42" s="51" t="s">
        <v>489</v>
      </c>
      <c r="B42" s="87">
        <f>ABRIL20!H42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2</v>
      </c>
      <c r="I42" s="7"/>
      <c r="J42" s="40"/>
      <c r="K42" s="41"/>
    </row>
    <row r="43">
      <c r="A43" s="29"/>
      <c r="B43" s="87" t="str">
        <f>ABRIL20!H43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598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ABRIL21!H3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ABRIL21!H4</f>
        <v>20</v>
      </c>
      <c r="C4" s="89">
        <v>3.0</v>
      </c>
      <c r="D4" s="8">
        <f t="shared" si="1"/>
        <v>23</v>
      </c>
      <c r="E4" s="8" t="str">
        <f>IFERROR(VLOOKUP("HUMITAS",J:K,2,FALSE),"0")</f>
        <v>0</v>
      </c>
      <c r="F4" s="90"/>
      <c r="G4" s="91"/>
      <c r="H4" s="92">
        <f t="shared" si="2"/>
        <v>23</v>
      </c>
      <c r="I4" s="11"/>
      <c r="J4" s="40"/>
      <c r="K4" s="41"/>
    </row>
    <row r="5">
      <c r="A5" s="6" t="s">
        <v>13</v>
      </c>
      <c r="B5" s="87">
        <f>ABRIL21!H5</f>
        <v>35</v>
      </c>
      <c r="C5" s="89">
        <v>6.0</v>
      </c>
      <c r="D5" s="8">
        <f t="shared" si="1"/>
        <v>41</v>
      </c>
      <c r="E5" s="8" t="str">
        <f>IFERROR(VLOOKUP("PAPA RELLENA",J:K,2,FALSE),"0")</f>
        <v>0</v>
      </c>
      <c r="F5" s="90"/>
      <c r="G5" s="91"/>
      <c r="H5" s="92">
        <f t="shared" si="2"/>
        <v>41</v>
      </c>
      <c r="I5" s="11"/>
      <c r="J5" s="40"/>
      <c r="K5" s="41"/>
    </row>
    <row r="6">
      <c r="A6" s="6" t="s">
        <v>16</v>
      </c>
      <c r="B6" s="87">
        <f>ABRIL21!H6</f>
        <v>5</v>
      </c>
      <c r="C6" s="89">
        <v>0.0</v>
      </c>
      <c r="D6" s="8">
        <f t="shared" si="1"/>
        <v>5</v>
      </c>
      <c r="E6" s="8" t="str">
        <f>IFERROR(VLOOKUP("SANGRECITA C/YUCA",J:K,2,FALSE),"0")</f>
        <v>0</v>
      </c>
      <c r="F6" s="90"/>
      <c r="G6" s="91"/>
      <c r="H6" s="92">
        <f t="shared" si="2"/>
        <v>5</v>
      </c>
      <c r="I6" s="7"/>
      <c r="J6" s="40"/>
      <c r="K6" s="41"/>
    </row>
    <row r="7">
      <c r="A7" s="6" t="s">
        <v>10</v>
      </c>
      <c r="B7" s="87">
        <f>ABRIL21!H7</f>
        <v>17</v>
      </c>
      <c r="C7" s="89">
        <v>3.0</v>
      </c>
      <c r="D7" s="8">
        <f t="shared" si="1"/>
        <v>20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20</v>
      </c>
      <c r="I7" s="7"/>
      <c r="J7" s="40"/>
      <c r="K7" s="41"/>
    </row>
    <row r="8">
      <c r="A8" s="6" t="s">
        <v>19</v>
      </c>
      <c r="B8" s="87">
        <f>ABRIL21!H8</f>
        <v>22.5</v>
      </c>
      <c r="C8" s="89">
        <v>4.0</v>
      </c>
      <c r="D8" s="8">
        <f t="shared" si="1"/>
        <v>26.5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26.5</v>
      </c>
      <c r="I8" s="7"/>
      <c r="J8" s="40"/>
      <c r="K8" s="41"/>
    </row>
    <row r="9">
      <c r="A9" s="6" t="s">
        <v>21</v>
      </c>
      <c r="B9" s="87">
        <f>ABRIL21!H9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5.5</v>
      </c>
      <c r="I9" s="12"/>
      <c r="J9" s="40"/>
      <c r="K9" s="41"/>
    </row>
    <row r="10">
      <c r="A10" s="6" t="s">
        <v>23</v>
      </c>
      <c r="B10" s="87">
        <f>ABRIL21!H10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4.5</v>
      </c>
      <c r="I10" s="7"/>
      <c r="J10" s="40"/>
      <c r="K10" s="41"/>
    </row>
    <row r="11">
      <c r="A11" s="6" t="s">
        <v>25</v>
      </c>
      <c r="B11" s="87">
        <f>ABRIL21!H11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ABRIL21!H12</f>
        <v>-2</v>
      </c>
      <c r="C12" s="89">
        <v>0.0</v>
      </c>
      <c r="D12" s="8">
        <f t="shared" si="1"/>
        <v>-2</v>
      </c>
      <c r="E12" s="8">
        <f>IFERROR(VLOOKUP("SANCOCHADO 450g.",J:K,2,FALSE),0)</f>
        <v>0</v>
      </c>
      <c r="F12" s="90"/>
      <c r="G12" s="90"/>
      <c r="H12" s="92">
        <f t="shared" si="2"/>
        <v>-2</v>
      </c>
      <c r="I12" s="7"/>
      <c r="J12" s="40"/>
      <c r="K12" s="41"/>
    </row>
    <row r="13">
      <c r="A13" s="6" t="s">
        <v>29</v>
      </c>
      <c r="B13" s="87">
        <f>ABRIL21!H13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ABRIL21!H14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ABRIL21!H15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ABRIL21!H16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9</v>
      </c>
      <c r="I16" s="7"/>
      <c r="J16" s="40"/>
      <c r="K16" s="41"/>
    </row>
    <row r="17">
      <c r="A17" s="6" t="s">
        <v>37</v>
      </c>
      <c r="B17" s="87">
        <f>ABRIL21!H17</f>
        <v>30</v>
      </c>
      <c r="C17" s="89">
        <v>5.0</v>
      </c>
      <c r="D17" s="19">
        <f t="shared" si="4"/>
        <v>35</v>
      </c>
      <c r="E17" s="25" t="str">
        <f>IFERROR(VLOOKUP("AJIACO DE CUY(1/2 CUY) C/ARROZ",J:K,2,FALSE),"0")</f>
        <v>0</v>
      </c>
      <c r="F17" s="94"/>
      <c r="G17" s="90"/>
      <c r="H17" s="8">
        <f t="shared" si="5"/>
        <v>35</v>
      </c>
      <c r="I17" s="7"/>
      <c r="J17" s="40"/>
      <c r="K17" s="41"/>
    </row>
    <row r="18">
      <c r="A18" s="6" t="s">
        <v>39</v>
      </c>
      <c r="B18" s="87">
        <f>ABRIL21!H18</f>
        <v>16</v>
      </c>
      <c r="C18" s="89">
        <v>3.0</v>
      </c>
      <c r="D18" s="19">
        <f t="shared" si="4"/>
        <v>19</v>
      </c>
      <c r="E18" s="97" t="str">
        <f>IFERROR(VLOOKUP("ALBONDIGA CON ARROZ",J:K,2,FALSE),"0")</f>
        <v>0</v>
      </c>
      <c r="F18" s="94"/>
      <c r="G18" s="91"/>
      <c r="H18" s="8">
        <f t="shared" si="5"/>
        <v>19</v>
      </c>
      <c r="I18" s="7"/>
      <c r="J18" s="40"/>
      <c r="K18" s="41"/>
    </row>
    <row r="19">
      <c r="A19" s="6" t="s">
        <v>41</v>
      </c>
      <c r="B19" s="87">
        <f>ABRIL21!H19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ABRIL21!H20</f>
        <v>98</v>
      </c>
      <c r="C20" s="89">
        <v>20.0</v>
      </c>
      <c r="D20" s="19">
        <f t="shared" si="4"/>
        <v>118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118</v>
      </c>
      <c r="I20" s="87"/>
      <c r="J20" s="40"/>
      <c r="K20" s="41"/>
    </row>
    <row r="21">
      <c r="A21" s="6"/>
      <c r="B21" s="87" t="str">
        <f>ABRIL21!H21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ABRIL21!H22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19</v>
      </c>
      <c r="I22" s="11"/>
      <c r="J22" s="40"/>
      <c r="K22" s="41"/>
    </row>
    <row r="23">
      <c r="A23" s="6" t="s">
        <v>49</v>
      </c>
      <c r="B23" s="87">
        <f>ABRIL21!H23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ABRIL21!H24</f>
        <v>0</v>
      </c>
      <c r="C24" s="89">
        <v>0.0</v>
      </c>
      <c r="D24" s="19">
        <f t="shared" si="6"/>
        <v>0</v>
      </c>
      <c r="E24" s="25" t="str">
        <f>IFERROR(VLOOKUP("CORVINA GUISADA C/E CHOCLO",J:K,2,FALSE),"0")</f>
        <v>0</v>
      </c>
      <c r="F24" s="94"/>
      <c r="G24" s="90"/>
      <c r="H24" s="8">
        <f>D24-E24-F24-G24</f>
        <v>0</v>
      </c>
      <c r="I24" s="11" t="s">
        <v>578</v>
      </c>
      <c r="J24" s="40"/>
      <c r="K24" s="41"/>
    </row>
    <row r="25">
      <c r="A25" s="21" t="s">
        <v>53</v>
      </c>
      <c r="B25" s="87" t="str">
        <f>ABRIL21!H25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ABRIL21!H26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-8.5</v>
      </c>
      <c r="I26" s="7"/>
      <c r="J26" s="40"/>
      <c r="K26" s="41"/>
    </row>
    <row r="27">
      <c r="A27" s="6" t="s">
        <v>57</v>
      </c>
      <c r="B27" s="87">
        <f>ABRIL21!H27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-4</v>
      </c>
      <c r="I27" s="12"/>
      <c r="J27" s="40"/>
      <c r="K27" s="41"/>
    </row>
    <row r="28">
      <c r="A28" s="6" t="s">
        <v>58</v>
      </c>
      <c r="B28" s="87">
        <f>ABRIL21!H28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8</v>
      </c>
      <c r="I28" s="24"/>
      <c r="J28" s="40"/>
      <c r="K28" s="41"/>
    </row>
    <row r="29">
      <c r="A29" s="46" t="s">
        <v>589</v>
      </c>
      <c r="B29" s="87">
        <f>ABRIL21!H29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1</v>
      </c>
      <c r="I29" s="11"/>
      <c r="J29" s="40"/>
      <c r="K29" s="41"/>
    </row>
    <row r="30">
      <c r="A30" s="6" t="s">
        <v>62</v>
      </c>
      <c r="B30" s="87" t="str">
        <f>ABRIL21!H30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ABRIL21!H31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ABRIL21!H32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-13</v>
      </c>
      <c r="I32" s="7"/>
      <c r="J32" s="40"/>
      <c r="K32" s="41"/>
    </row>
    <row r="33">
      <c r="A33" s="6" t="s">
        <v>68</v>
      </c>
      <c r="B33" s="87">
        <f>ABRIL21!H33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4</v>
      </c>
      <c r="I33" s="7"/>
      <c r="J33" s="40"/>
      <c r="K33" s="41"/>
    </row>
    <row r="34">
      <c r="A34" s="46" t="s">
        <v>483</v>
      </c>
      <c r="B34" s="87">
        <f>ABRIL21!H34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ABRIL21!H35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0</v>
      </c>
      <c r="F35" s="90"/>
      <c r="G35" s="90"/>
      <c r="H35" s="8">
        <f t="shared" si="9"/>
        <v>0</v>
      </c>
      <c r="I35" s="7"/>
      <c r="J35" s="40"/>
      <c r="K35" s="41"/>
    </row>
    <row r="36">
      <c r="A36" s="46" t="s">
        <v>485</v>
      </c>
      <c r="B36" s="87">
        <f>ABRIL21!H36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ABRIL21!H37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ABRIL21!H38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9</v>
      </c>
      <c r="I38" s="7"/>
      <c r="J38" s="40"/>
      <c r="K38" s="41"/>
    </row>
    <row r="39">
      <c r="A39" s="46" t="s">
        <v>487</v>
      </c>
      <c r="B39" s="87">
        <f>ABRIL21!H39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0</v>
      </c>
      <c r="F39" s="94"/>
      <c r="G39" s="94"/>
      <c r="H39" s="8">
        <f t="shared" si="9"/>
        <v>5</v>
      </c>
      <c r="I39" s="7"/>
      <c r="J39" s="40"/>
      <c r="K39" s="41"/>
    </row>
    <row r="40">
      <c r="A40" s="6" t="s">
        <v>76</v>
      </c>
      <c r="B40" s="87">
        <f>ABRIL21!H40</f>
        <v>-5</v>
      </c>
      <c r="C40" s="89">
        <v>0.0</v>
      </c>
      <c r="D40" s="19">
        <f t="shared" si="10"/>
        <v>-5</v>
      </c>
      <c r="E40" s="111">
        <v>2.0</v>
      </c>
      <c r="F40" s="94"/>
      <c r="G40" s="94"/>
      <c r="H40" s="8">
        <f t="shared" si="9"/>
        <v>-7</v>
      </c>
      <c r="I40" s="7"/>
      <c r="J40" s="40"/>
      <c r="K40" s="41"/>
    </row>
    <row r="41">
      <c r="A41" s="46" t="s">
        <v>488</v>
      </c>
      <c r="B41" s="87">
        <f>ABRIL21!H41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3</v>
      </c>
      <c r="I41" s="7"/>
      <c r="J41" s="40"/>
      <c r="K41" s="41"/>
    </row>
    <row r="42">
      <c r="A42" s="51" t="s">
        <v>489</v>
      </c>
      <c r="B42" s="87">
        <f>ABRIL21!H42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2</v>
      </c>
      <c r="I42" s="7"/>
      <c r="J42" s="40"/>
      <c r="K42" s="41"/>
    </row>
    <row r="43">
      <c r="A43" s="29"/>
      <c r="B43" s="87" t="str">
        <f>ABRIL21!H43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599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ABRIL22!H3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 t="s">
        <v>10</v>
      </c>
      <c r="K3" s="41">
        <v>3.0</v>
      </c>
    </row>
    <row r="4">
      <c r="A4" s="6" t="s">
        <v>11</v>
      </c>
      <c r="B4" s="87">
        <f>ABRIL22!H4</f>
        <v>23</v>
      </c>
      <c r="C4" s="89">
        <v>3.0</v>
      </c>
      <c r="D4" s="8">
        <f t="shared" si="1"/>
        <v>26</v>
      </c>
      <c r="E4" s="8" t="str">
        <f>IFERROR(VLOOKUP("HUMITAS",J:K,2,FALSE),"0")</f>
        <v>0</v>
      </c>
      <c r="F4" s="90"/>
      <c r="G4" s="91"/>
      <c r="H4" s="92">
        <f t="shared" si="2"/>
        <v>26</v>
      </c>
      <c r="I4" s="11"/>
      <c r="J4" s="40" t="s">
        <v>85</v>
      </c>
      <c r="K4" s="41">
        <v>3.0</v>
      </c>
    </row>
    <row r="5">
      <c r="A5" s="6" t="s">
        <v>13</v>
      </c>
      <c r="B5" s="87">
        <f>ABRIL22!H5</f>
        <v>41</v>
      </c>
      <c r="C5" s="89">
        <v>6.0</v>
      </c>
      <c r="D5" s="8">
        <f t="shared" si="1"/>
        <v>47</v>
      </c>
      <c r="E5" s="8" t="str">
        <f>IFERROR(VLOOKUP("PAPA RELLENA",J:K,2,FALSE),"0")</f>
        <v>0</v>
      </c>
      <c r="F5" s="90"/>
      <c r="G5" s="91"/>
      <c r="H5" s="92">
        <f t="shared" si="2"/>
        <v>47</v>
      </c>
      <c r="I5" s="11"/>
      <c r="J5" s="40" t="s">
        <v>18</v>
      </c>
      <c r="K5" s="41">
        <v>1.0</v>
      </c>
    </row>
    <row r="6">
      <c r="A6" s="6" t="s">
        <v>16</v>
      </c>
      <c r="B6" s="87">
        <f>ABRIL22!H6</f>
        <v>5</v>
      </c>
      <c r="C6" s="89">
        <v>0.0</v>
      </c>
      <c r="D6" s="8">
        <f t="shared" si="1"/>
        <v>5</v>
      </c>
      <c r="E6" s="8">
        <f>IFERROR(VLOOKUP("SANGRECITA C/YUCA",J:K,2,FALSE),"0")</f>
        <v>5</v>
      </c>
      <c r="F6" s="90"/>
      <c r="G6" s="91"/>
      <c r="H6" s="92">
        <f t="shared" si="2"/>
        <v>0</v>
      </c>
      <c r="I6" s="7"/>
      <c r="J6" s="40" t="s">
        <v>20</v>
      </c>
      <c r="K6" s="41">
        <v>5.0</v>
      </c>
    </row>
    <row r="7">
      <c r="A7" s="6" t="s">
        <v>10</v>
      </c>
      <c r="B7" s="87">
        <f>ABRIL22!H7</f>
        <v>20</v>
      </c>
      <c r="C7" s="89">
        <v>3.0</v>
      </c>
      <c r="D7" s="8">
        <f t="shared" si="1"/>
        <v>23</v>
      </c>
      <c r="E7" s="8">
        <f>IFERROR(VLOOKUP("HUMITA DOÑA FRESIA C/AJI DE GALLINA", J:K,2, FALSE)/2, 0) + IFERROR(VLOOKUP("AJI DE GALLINA",J:K,2, FALSE), 0)</f>
        <v>5.5</v>
      </c>
      <c r="F7" s="90"/>
      <c r="G7" s="91"/>
      <c r="H7" s="92">
        <f t="shared" si="2"/>
        <v>17.5</v>
      </c>
      <c r="I7" s="7"/>
      <c r="J7" s="40" t="s">
        <v>22</v>
      </c>
      <c r="K7" s="41">
        <v>4.0</v>
      </c>
    </row>
    <row r="8">
      <c r="A8" s="6" t="s">
        <v>19</v>
      </c>
      <c r="B8" s="87">
        <f>ABRIL22!H8</f>
        <v>26.5</v>
      </c>
      <c r="C8" s="89">
        <v>4.0</v>
      </c>
      <c r="D8" s="8">
        <f t="shared" si="1"/>
        <v>30.5</v>
      </c>
      <c r="E8" s="8">
        <f>IFERROR(VLOOKUP("MOLLEJITAS GUISADAS",J:K,2,FALSE),"0")+IFERROR(VLOOKUP("PIQUEO DOÑA FRESIA",J:K,2,FALSE),0)</f>
        <v>2</v>
      </c>
      <c r="F8" s="90"/>
      <c r="G8" s="90"/>
      <c r="H8" s="92">
        <f t="shared" si="2"/>
        <v>28.5</v>
      </c>
      <c r="I8" s="7"/>
      <c r="J8" s="40" t="s">
        <v>26</v>
      </c>
      <c r="K8" s="41">
        <v>10.0</v>
      </c>
    </row>
    <row r="9">
      <c r="A9" s="6" t="s">
        <v>21</v>
      </c>
      <c r="B9" s="87">
        <f>ABRIL22!H9</f>
        <v>5.5</v>
      </c>
      <c r="C9" s="89">
        <v>0.0</v>
      </c>
      <c r="D9" s="8">
        <f t="shared" si="1"/>
        <v>5.5</v>
      </c>
      <c r="E9" s="8">
        <f>IFERROR(VLOOKUP("1/2 PATITA EN FIAMBRE",J:K,2, FALSE)/2, 0) + IFERROR(VLOOKUP("PATITA EN FIAMBRE",J:K, 2, FALSE), 0)</f>
        <v>2</v>
      </c>
      <c r="F9" s="90"/>
      <c r="G9" s="90"/>
      <c r="H9" s="92">
        <f t="shared" si="2"/>
        <v>3.5</v>
      </c>
      <c r="I9" s="12"/>
      <c r="J9" s="40" t="s">
        <v>108</v>
      </c>
      <c r="K9" s="41">
        <v>1.0</v>
      </c>
    </row>
    <row r="10">
      <c r="A10" s="6" t="s">
        <v>23</v>
      </c>
      <c r="B10" s="87">
        <f>ABRIL22!H10</f>
        <v>4.5</v>
      </c>
      <c r="C10" s="89">
        <v>0.0</v>
      </c>
      <c r="D10" s="8">
        <f t="shared" si="1"/>
        <v>4.5</v>
      </c>
      <c r="E10" s="8">
        <f>IFERROR(VLOOKUP("CECINAS DE LOMO C/YUCA",J:K,2,FALSE),"0")+IFERROR(VLOOKUP("PIQUEO DOÑA FRESIA",J:K,2,FALSE)/2,0)</f>
        <v>1.5</v>
      </c>
      <c r="F10" s="90"/>
      <c r="G10" s="90"/>
      <c r="H10" s="92">
        <f t="shared" si="2"/>
        <v>3</v>
      </c>
      <c r="I10" s="7"/>
      <c r="J10" s="40" t="s">
        <v>137</v>
      </c>
      <c r="K10" s="41">
        <v>1.0</v>
      </c>
    </row>
    <row r="11">
      <c r="A11" s="6" t="s">
        <v>25</v>
      </c>
      <c r="B11" s="87">
        <f>ABRIL22!H11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 t="s">
        <v>112</v>
      </c>
      <c r="K11" s="41">
        <v>1.0</v>
      </c>
    </row>
    <row r="12">
      <c r="A12" s="6" t="s">
        <v>27</v>
      </c>
      <c r="B12" s="87">
        <f>ABRIL22!H12</f>
        <v>-2</v>
      </c>
      <c r="C12" s="89">
        <v>0.0</v>
      </c>
      <c r="D12" s="8">
        <f t="shared" si="1"/>
        <v>-2</v>
      </c>
      <c r="E12" s="8">
        <f>IFERROR(VLOOKUP("SANCOCHADO 450g.",J:K,2,FALSE),0)</f>
        <v>5</v>
      </c>
      <c r="F12" s="90"/>
      <c r="G12" s="90"/>
      <c r="H12" s="92">
        <f t="shared" si="2"/>
        <v>-7</v>
      </c>
      <c r="I12" s="7"/>
      <c r="J12" s="40" t="s">
        <v>32</v>
      </c>
      <c r="K12" s="41">
        <v>2.0</v>
      </c>
    </row>
    <row r="13">
      <c r="A13" s="6" t="s">
        <v>29</v>
      </c>
      <c r="B13" s="87">
        <f>ABRIL22!H13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 t="s">
        <v>187</v>
      </c>
      <c r="K13" s="41">
        <v>1.0</v>
      </c>
    </row>
    <row r="14">
      <c r="A14" s="6" t="s">
        <v>31</v>
      </c>
      <c r="B14" s="87">
        <f>ABRIL22!H14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 t="s">
        <v>89</v>
      </c>
      <c r="K14" s="41">
        <v>1.0</v>
      </c>
    </row>
    <row r="15">
      <c r="A15" s="21" t="s">
        <v>33</v>
      </c>
      <c r="B15" s="87" t="str">
        <f>ABRIL22!H15</f>
        <v/>
      </c>
      <c r="C15" s="95"/>
      <c r="D15" s="95"/>
      <c r="E15" s="95"/>
      <c r="F15" s="95"/>
      <c r="G15" s="96"/>
      <c r="H15" s="7"/>
      <c r="I15" s="23"/>
      <c r="J15" s="40" t="s">
        <v>34</v>
      </c>
      <c r="K15" s="41">
        <v>2.0</v>
      </c>
    </row>
    <row r="16">
      <c r="A16" s="6" t="s">
        <v>35</v>
      </c>
      <c r="B16" s="87">
        <f>ABRIL22!H16</f>
        <v>9</v>
      </c>
      <c r="C16" s="89">
        <v>0.0</v>
      </c>
      <c r="D16" s="25">
        <f t="shared" ref="D16:D20" si="4">B16+C16</f>
        <v>9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5</v>
      </c>
      <c r="F16" s="94"/>
      <c r="G16" s="90"/>
      <c r="H16" s="8">
        <f t="shared" ref="H16:H18" si="5">D16-E16-F16-G16</f>
        <v>4</v>
      </c>
      <c r="I16" s="7"/>
      <c r="J16" s="40" t="s">
        <v>91</v>
      </c>
      <c r="K16" s="41">
        <v>1.0</v>
      </c>
    </row>
    <row r="17">
      <c r="A17" s="6" t="s">
        <v>37</v>
      </c>
      <c r="B17" s="87">
        <f>ABRIL22!H17</f>
        <v>35</v>
      </c>
      <c r="C17" s="89">
        <v>5.0</v>
      </c>
      <c r="D17" s="19">
        <f t="shared" si="4"/>
        <v>40</v>
      </c>
      <c r="E17" s="25" t="str">
        <f>IFERROR(VLOOKUP("AJIACO DE CUY(1/2 CUY) C/ARROZ",J:K,2,FALSE),"0")</f>
        <v>0</v>
      </c>
      <c r="F17" s="94"/>
      <c r="G17" s="90"/>
      <c r="H17" s="8">
        <f t="shared" si="5"/>
        <v>40</v>
      </c>
      <c r="I17" s="7"/>
      <c r="J17" s="40" t="s">
        <v>107</v>
      </c>
      <c r="K17" s="41">
        <v>1.0</v>
      </c>
    </row>
    <row r="18">
      <c r="A18" s="6" t="s">
        <v>39</v>
      </c>
      <c r="B18" s="87">
        <f>ABRIL22!H18</f>
        <v>19</v>
      </c>
      <c r="C18" s="89">
        <v>3.0</v>
      </c>
      <c r="D18" s="19">
        <f t="shared" si="4"/>
        <v>22</v>
      </c>
      <c r="E18" s="97">
        <f>IFERROR(VLOOKUP("ALBONDIGA CON ARROZ",J:K,2,FALSE),"0")</f>
        <v>3</v>
      </c>
      <c r="F18" s="94"/>
      <c r="G18" s="91"/>
      <c r="H18" s="8">
        <f t="shared" si="5"/>
        <v>19</v>
      </c>
      <c r="I18" s="7"/>
      <c r="J18" s="40" t="s">
        <v>191</v>
      </c>
      <c r="K18" s="41">
        <v>1.0</v>
      </c>
    </row>
    <row r="19">
      <c r="A19" s="6" t="s">
        <v>41</v>
      </c>
      <c r="B19" s="87">
        <f>ABRIL22!H19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2</v>
      </c>
      <c r="F19" s="94"/>
      <c r="G19" s="91"/>
      <c r="H19" s="117">
        <v>4.0</v>
      </c>
      <c r="I19" s="11"/>
      <c r="J19" s="40" t="s">
        <v>591</v>
      </c>
      <c r="K19" s="41">
        <v>1.0</v>
      </c>
    </row>
    <row r="20">
      <c r="A20" s="6" t="s">
        <v>43</v>
      </c>
      <c r="B20" s="87">
        <f>ABRIL22!H20</f>
        <v>118</v>
      </c>
      <c r="C20" s="89">
        <v>20.0</v>
      </c>
      <c r="D20" s="19">
        <f t="shared" si="4"/>
        <v>138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23</v>
      </c>
      <c r="F20" s="94"/>
      <c r="G20" s="99"/>
      <c r="H20" s="8">
        <f>D20-E20-F20-G20</f>
        <v>115</v>
      </c>
      <c r="I20" s="87"/>
      <c r="J20" s="40" t="s">
        <v>40</v>
      </c>
      <c r="K20" s="41">
        <v>1.0</v>
      </c>
    </row>
    <row r="21">
      <c r="A21" s="6"/>
      <c r="B21" s="87" t="str">
        <f>ABRIL22!H21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ABRIL22!H22</f>
        <v>19</v>
      </c>
      <c r="C22" s="89">
        <v>0.0</v>
      </c>
      <c r="D22" s="19">
        <f t="shared" ref="D22:D24" si="6">B22+C22</f>
        <v>19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10</v>
      </c>
      <c r="F22" s="94"/>
      <c r="G22" s="91"/>
      <c r="H22" s="8">
        <f>D22-E22-F22-G22</f>
        <v>9</v>
      </c>
      <c r="I22" s="11"/>
      <c r="J22" s="40" t="s">
        <v>179</v>
      </c>
      <c r="K22" s="41">
        <v>5.0</v>
      </c>
    </row>
    <row r="23">
      <c r="A23" s="6" t="s">
        <v>49</v>
      </c>
      <c r="B23" s="87">
        <f>ABRIL22!H23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 t="s">
        <v>42</v>
      </c>
      <c r="K23" s="41">
        <v>1.0</v>
      </c>
    </row>
    <row r="24">
      <c r="A24" s="6" t="s">
        <v>51</v>
      </c>
      <c r="B24" s="87">
        <f>ABRIL22!H24</f>
        <v>0</v>
      </c>
      <c r="C24" s="89">
        <v>0.0</v>
      </c>
      <c r="D24" s="19">
        <f t="shared" si="6"/>
        <v>0</v>
      </c>
      <c r="E24" s="25">
        <f>IFERROR(VLOOKUP("CORVINA GUISADA C/E CHOCLO",J:K,2,FALSE),"0")</f>
        <v>2</v>
      </c>
      <c r="F24" s="94"/>
      <c r="G24" s="90"/>
      <c r="H24" s="8">
        <f>D24-E24-F24-G24</f>
        <v>-2</v>
      </c>
      <c r="I24" s="11" t="s">
        <v>578</v>
      </c>
      <c r="J24" s="40" t="s">
        <v>44</v>
      </c>
      <c r="K24" s="41">
        <v>2.0</v>
      </c>
    </row>
    <row r="25">
      <c r="A25" s="21" t="s">
        <v>53</v>
      </c>
      <c r="B25" s="87" t="str">
        <f>ABRIL22!H25</f>
        <v/>
      </c>
      <c r="C25" s="89">
        <v>0.0</v>
      </c>
      <c r="D25" s="95"/>
      <c r="E25" s="95"/>
      <c r="F25" s="95"/>
      <c r="G25" s="96"/>
      <c r="H25" s="7"/>
      <c r="I25" s="23"/>
      <c r="J25" s="40" t="s">
        <v>100</v>
      </c>
      <c r="K25" s="41">
        <v>2.0</v>
      </c>
    </row>
    <row r="26">
      <c r="A26" s="6" t="s">
        <v>55</v>
      </c>
      <c r="B26" s="87">
        <f>ABRIL22!H26</f>
        <v>-8.5</v>
      </c>
      <c r="C26" s="89">
        <v>0.0</v>
      </c>
      <c r="D26" s="19">
        <f t="shared" ref="D26:D30" si="7">B26+C26</f>
        <v>-8.5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1</v>
      </c>
      <c r="F26" s="90"/>
      <c r="G26" s="90"/>
      <c r="H26" s="8">
        <f t="shared" ref="H26:H29" si="8">D26-E26-F26-G26</f>
        <v>-9.5</v>
      </c>
      <c r="I26" s="7"/>
      <c r="J26" s="40" t="s">
        <v>81</v>
      </c>
      <c r="K26" s="41">
        <v>2.0</v>
      </c>
    </row>
    <row r="27">
      <c r="A27" s="6" t="s">
        <v>57</v>
      </c>
      <c r="B27" s="87">
        <f>ABRIL22!H27</f>
        <v>-4</v>
      </c>
      <c r="C27" s="89">
        <v>0.0</v>
      </c>
      <c r="D27" s="19">
        <f t="shared" si="7"/>
        <v>-4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2</v>
      </c>
      <c r="F27" s="90"/>
      <c r="G27" s="91"/>
      <c r="H27" s="8">
        <f t="shared" si="8"/>
        <v>-6</v>
      </c>
      <c r="I27" s="12"/>
      <c r="J27" s="40" t="s">
        <v>56</v>
      </c>
      <c r="K27" s="41">
        <v>1.0</v>
      </c>
    </row>
    <row r="28">
      <c r="A28" s="6" t="s">
        <v>58</v>
      </c>
      <c r="B28" s="87">
        <f>ABRIL22!H28</f>
        <v>8</v>
      </c>
      <c r="C28" s="89">
        <v>0.0</v>
      </c>
      <c r="D28" s="19">
        <f t="shared" si="7"/>
        <v>8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4</v>
      </c>
      <c r="F28" s="90"/>
      <c r="G28" s="91"/>
      <c r="H28" s="8">
        <f t="shared" si="8"/>
        <v>4</v>
      </c>
      <c r="I28" s="24"/>
      <c r="J28" s="40" t="s">
        <v>24</v>
      </c>
      <c r="K28" s="41">
        <v>1.0</v>
      </c>
    </row>
    <row r="29">
      <c r="A29" s="46" t="s">
        <v>589</v>
      </c>
      <c r="B29" s="87">
        <f>ABRIL22!H29</f>
        <v>1</v>
      </c>
      <c r="C29" s="89">
        <v>0.0</v>
      </c>
      <c r="D29" s="19">
        <f t="shared" si="7"/>
        <v>1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5</v>
      </c>
      <c r="F29" s="90"/>
      <c r="G29" s="90"/>
      <c r="H29" s="8">
        <f t="shared" si="8"/>
        <v>-4</v>
      </c>
      <c r="I29" s="11"/>
      <c r="J29" s="40" t="s">
        <v>133</v>
      </c>
      <c r="K29" s="41">
        <v>2.0</v>
      </c>
    </row>
    <row r="30">
      <c r="A30" s="6" t="s">
        <v>62</v>
      </c>
      <c r="B30" s="87" t="str">
        <f>ABRIL22!H30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 t="s">
        <v>61</v>
      </c>
      <c r="K30" s="41">
        <v>4.0</v>
      </c>
    </row>
    <row r="31">
      <c r="A31" s="29" t="s">
        <v>64</v>
      </c>
      <c r="B31" s="87">
        <f>ABRIL22!H31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 t="s">
        <v>63</v>
      </c>
      <c r="K31" s="41">
        <v>2.0</v>
      </c>
    </row>
    <row r="32">
      <c r="A32" s="6" t="s">
        <v>66</v>
      </c>
      <c r="B32" s="87">
        <f>ABRIL22!H32</f>
        <v>-13</v>
      </c>
      <c r="C32" s="89">
        <v>0.0</v>
      </c>
      <c r="D32" s="19">
        <f t="shared" ref="D32:D42" si="10">B32+C32</f>
        <v>-13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8</v>
      </c>
      <c r="F32" s="90"/>
      <c r="G32" s="90"/>
      <c r="H32" s="8">
        <f t="shared" si="9"/>
        <v>-21</v>
      </c>
      <c r="I32" s="7"/>
      <c r="J32" s="40" t="s">
        <v>69</v>
      </c>
      <c r="K32" s="41">
        <v>1.0</v>
      </c>
    </row>
    <row r="33">
      <c r="A33" s="6" t="s">
        <v>68</v>
      </c>
      <c r="B33" s="87">
        <f>ABRIL22!H33</f>
        <v>4</v>
      </c>
      <c r="C33" s="89">
        <v>0.0</v>
      </c>
      <c r="D33" s="19">
        <f t="shared" si="10"/>
        <v>4</v>
      </c>
      <c r="E33" s="25">
        <f>IFERROR(VLOOKUP("CORVINA SUDADA",J:K,2,FALSE),0)+IFERROR(VLOOKUP("CHUPE DE CORVINA",J:K,2,FALSE),0)</f>
        <v>1</v>
      </c>
      <c r="F33" s="90"/>
      <c r="G33" s="90"/>
      <c r="H33" s="8">
        <f t="shared" si="9"/>
        <v>3</v>
      </c>
      <c r="I33" s="7"/>
      <c r="J33" s="40" t="s">
        <v>205</v>
      </c>
      <c r="K33" s="41">
        <v>1.0</v>
      </c>
    </row>
    <row r="34">
      <c r="A34" s="46" t="s">
        <v>483</v>
      </c>
      <c r="B34" s="87">
        <f>ABRIL22!H34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 t="s">
        <v>71</v>
      </c>
      <c r="K34" s="41">
        <v>1.0</v>
      </c>
    </row>
    <row r="35">
      <c r="A35" s="46" t="s">
        <v>484</v>
      </c>
      <c r="B35" s="87">
        <f>ABRIL22!H35</f>
        <v>0</v>
      </c>
      <c r="C35" s="89">
        <v>0.0</v>
      </c>
      <c r="D35" s="19">
        <f t="shared" si="10"/>
        <v>0</v>
      </c>
      <c r="E35" s="25">
        <f>IFERROR(VLOOKUP("PULPO ANTICUCHERO 250G",J:K,2,FALSE),0)</f>
        <v>1</v>
      </c>
      <c r="F35" s="90"/>
      <c r="G35" s="90"/>
      <c r="H35" s="8">
        <f t="shared" si="9"/>
        <v>-1</v>
      </c>
      <c r="I35" s="7"/>
      <c r="J35" s="40" t="s">
        <v>102</v>
      </c>
      <c r="K35" s="41">
        <v>1.0</v>
      </c>
    </row>
    <row r="36">
      <c r="A36" s="46" t="s">
        <v>485</v>
      </c>
      <c r="B36" s="87">
        <f>ABRIL22!H36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 t="s">
        <v>103</v>
      </c>
      <c r="K36" s="41">
        <v>1.0</v>
      </c>
    </row>
    <row r="37">
      <c r="A37" s="6" t="s">
        <v>72</v>
      </c>
      <c r="B37" s="87">
        <f>ABRIL22!H37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 t="s">
        <v>73</v>
      </c>
      <c r="K37" s="41">
        <v>5.0</v>
      </c>
    </row>
    <row r="38">
      <c r="A38" s="46" t="s">
        <v>486</v>
      </c>
      <c r="B38" s="87">
        <f>ABRIL22!H38</f>
        <v>9</v>
      </c>
      <c r="C38" s="89">
        <v>0.0</v>
      </c>
      <c r="D38" s="19">
        <f t="shared" si="10"/>
        <v>9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1</v>
      </c>
      <c r="F38" s="101"/>
      <c r="G38" s="90"/>
      <c r="H38" s="8">
        <f t="shared" si="9"/>
        <v>8</v>
      </c>
      <c r="I38" s="7"/>
      <c r="J38" s="40" t="s">
        <v>162</v>
      </c>
      <c r="K38" s="41">
        <v>1.0</v>
      </c>
    </row>
    <row r="39">
      <c r="A39" s="46" t="s">
        <v>487</v>
      </c>
      <c r="B39" s="87">
        <f>ABRIL22!H39</f>
        <v>5</v>
      </c>
      <c r="C39" s="89">
        <v>0.0</v>
      </c>
      <c r="D39" s="19">
        <f t="shared" si="10"/>
        <v>5</v>
      </c>
      <c r="E39" s="25">
        <f>IFERROR(VLOOKUP("CEVICHE MIXTO DE MARISCOS",J:K,2,FALSE),0)</f>
        <v>1</v>
      </c>
      <c r="F39" s="94"/>
      <c r="G39" s="94"/>
      <c r="H39" s="8">
        <f t="shared" si="9"/>
        <v>4</v>
      </c>
      <c r="I39" s="7"/>
      <c r="J39" s="40" t="s">
        <v>222</v>
      </c>
      <c r="K39" s="41">
        <v>1.0</v>
      </c>
    </row>
    <row r="40">
      <c r="A40" s="6" t="s">
        <v>76</v>
      </c>
      <c r="B40" s="87">
        <f>ABRIL22!H40</f>
        <v>-7</v>
      </c>
      <c r="C40" s="89">
        <v>0.0</v>
      </c>
      <c r="D40" s="19">
        <f t="shared" si="10"/>
        <v>-7</v>
      </c>
      <c r="E40" s="111">
        <v>2.0</v>
      </c>
      <c r="F40" s="94"/>
      <c r="G40" s="94"/>
      <c r="H40" s="8">
        <f t="shared" si="9"/>
        <v>-9</v>
      </c>
      <c r="I40" s="7"/>
      <c r="J40" s="40" t="s">
        <v>79</v>
      </c>
      <c r="K40" s="41">
        <v>1.0</v>
      </c>
    </row>
    <row r="41">
      <c r="A41" s="46" t="s">
        <v>488</v>
      </c>
      <c r="B41" s="87">
        <f>ABRIL22!H41</f>
        <v>3</v>
      </c>
      <c r="C41" s="89">
        <v>0.0</v>
      </c>
      <c r="D41" s="19">
        <f t="shared" si="10"/>
        <v>3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1.5</v>
      </c>
      <c r="F41" s="94"/>
      <c r="G41" s="94"/>
      <c r="H41" s="8">
        <f t="shared" si="9"/>
        <v>1.5</v>
      </c>
      <c r="I41" s="7"/>
      <c r="J41" s="40" t="s">
        <v>59</v>
      </c>
      <c r="K41" s="41">
        <v>2.0</v>
      </c>
    </row>
    <row r="42">
      <c r="A42" s="51" t="s">
        <v>489</v>
      </c>
      <c r="B42" s="87">
        <f>ABRIL22!H42</f>
        <v>2</v>
      </c>
      <c r="C42" s="89">
        <v>0.0</v>
      </c>
      <c r="D42" s="19">
        <f t="shared" si="10"/>
        <v>2</v>
      </c>
      <c r="E42" s="25">
        <f>IFERROR(VLOOKUP("CAUSA DE LANGOSTINOS",J:K,2,FALSE),0)+IFERROR(VLOOKUP("TRÍO DE CAUSAS",J:K,2,FALSE),0)+IFERROR(VLOOKUP("TRES CAUSAS UNA PARRILLA",J:K,2,FALSE),0)</f>
        <v>1</v>
      </c>
      <c r="F42" s="94"/>
      <c r="G42" s="94"/>
      <c r="H42" s="8">
        <f t="shared" si="9"/>
        <v>1</v>
      </c>
      <c r="I42" s="7"/>
      <c r="J42" s="40" t="s">
        <v>117</v>
      </c>
      <c r="K42" s="41">
        <v>1.0</v>
      </c>
    </row>
    <row r="43">
      <c r="A43" s="29"/>
      <c r="B43" s="87"/>
      <c r="C43" s="89">
        <v>0.0</v>
      </c>
      <c r="D43" s="29"/>
      <c r="E43" s="95"/>
      <c r="F43" s="96"/>
      <c r="G43" s="96"/>
      <c r="H43" s="8"/>
      <c r="I43" s="23"/>
      <c r="J43" s="40" t="s">
        <v>150</v>
      </c>
      <c r="K43" s="41">
        <v>5.0</v>
      </c>
    </row>
    <row r="44">
      <c r="J44" s="40" t="s">
        <v>113</v>
      </c>
      <c r="K44" s="41">
        <v>1.0</v>
      </c>
    </row>
    <row r="45">
      <c r="J45" s="40" t="s">
        <v>125</v>
      </c>
      <c r="K45" s="41">
        <v>1.0</v>
      </c>
    </row>
  </sheetData>
  <mergeCells count="1">
    <mergeCell ref="A1:I1"/>
  </mergeCells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600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ABRIL23!H3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ABRIL23!H4</f>
        <v>26</v>
      </c>
      <c r="C4" s="89">
        <v>3.0</v>
      </c>
      <c r="D4" s="8">
        <f t="shared" si="1"/>
        <v>29</v>
      </c>
      <c r="E4" s="8" t="str">
        <f>IFERROR(VLOOKUP("HUMITAS",J:K,2,FALSE),"0")</f>
        <v>0</v>
      </c>
      <c r="F4" s="90"/>
      <c r="G4" s="91"/>
      <c r="H4" s="92">
        <f t="shared" si="2"/>
        <v>29</v>
      </c>
      <c r="I4" s="11"/>
      <c r="J4" s="40"/>
      <c r="K4" s="41"/>
    </row>
    <row r="5">
      <c r="A5" s="6" t="s">
        <v>13</v>
      </c>
      <c r="B5" s="87">
        <f>ABRIL23!H5</f>
        <v>47</v>
      </c>
      <c r="C5" s="89">
        <v>6.0</v>
      </c>
      <c r="D5" s="8">
        <f t="shared" si="1"/>
        <v>53</v>
      </c>
      <c r="E5" s="8" t="str">
        <f>IFERROR(VLOOKUP("PAPA RELLENA",J:K,2,FALSE),"0")</f>
        <v>0</v>
      </c>
      <c r="F5" s="90"/>
      <c r="G5" s="91"/>
      <c r="H5" s="92">
        <f t="shared" si="2"/>
        <v>53</v>
      </c>
      <c r="I5" s="11"/>
      <c r="J5" s="40"/>
      <c r="K5" s="41"/>
    </row>
    <row r="6">
      <c r="A6" s="6" t="s">
        <v>16</v>
      </c>
      <c r="B6" s="87">
        <f>ABRIL23!H6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ABRIL23!H7</f>
        <v>17.5</v>
      </c>
      <c r="C7" s="89">
        <v>3.0</v>
      </c>
      <c r="D7" s="8">
        <f t="shared" si="1"/>
        <v>20.5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20.5</v>
      </c>
      <c r="I7" s="7"/>
      <c r="J7" s="40"/>
      <c r="K7" s="41"/>
    </row>
    <row r="8">
      <c r="A8" s="6" t="s">
        <v>19</v>
      </c>
      <c r="B8" s="87">
        <f>ABRIL23!H8</f>
        <v>28.5</v>
      </c>
      <c r="C8" s="89">
        <v>4.0</v>
      </c>
      <c r="D8" s="8">
        <f t="shared" si="1"/>
        <v>32.5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32.5</v>
      </c>
      <c r="I8" s="7"/>
      <c r="J8" s="40"/>
      <c r="K8" s="41"/>
    </row>
    <row r="9">
      <c r="A9" s="6" t="s">
        <v>21</v>
      </c>
      <c r="B9" s="87">
        <f>ABRIL23!H9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ABRIL23!H10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ABRIL23!H11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ABRIL23!H12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ABRIL23!H13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ABRIL23!H14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ABRIL23!H15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ABRIL23!H16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ABRIL23!H17</f>
        <v>40</v>
      </c>
      <c r="C17" s="89">
        <v>5.0</v>
      </c>
      <c r="D17" s="19">
        <f t="shared" si="4"/>
        <v>45</v>
      </c>
      <c r="E17" s="25" t="str">
        <f>IFERROR(VLOOKUP("AJIACO DE CUY(1/2 CUY) C/ARROZ",J:K,2,FALSE),"0")</f>
        <v>0</v>
      </c>
      <c r="F17" s="94"/>
      <c r="G17" s="90"/>
      <c r="H17" s="8">
        <f t="shared" si="5"/>
        <v>45</v>
      </c>
      <c r="I17" s="7"/>
      <c r="J17" s="40"/>
      <c r="K17" s="41"/>
    </row>
    <row r="18">
      <c r="A18" s="6" t="s">
        <v>39</v>
      </c>
      <c r="B18" s="87">
        <f>ABRIL23!H18</f>
        <v>19</v>
      </c>
      <c r="C18" s="89">
        <v>3.0</v>
      </c>
      <c r="D18" s="19">
        <f t="shared" si="4"/>
        <v>22</v>
      </c>
      <c r="E18" s="97" t="str">
        <f>IFERROR(VLOOKUP("ALBONDIGA CON ARROZ",J:K,2,FALSE),"0")</f>
        <v>0</v>
      </c>
      <c r="F18" s="94"/>
      <c r="G18" s="91"/>
      <c r="H18" s="8">
        <f t="shared" si="5"/>
        <v>22</v>
      </c>
      <c r="I18" s="7"/>
      <c r="J18" s="40"/>
      <c r="K18" s="41"/>
    </row>
    <row r="19">
      <c r="A19" s="6" t="s">
        <v>41</v>
      </c>
      <c r="B19" s="87">
        <f>ABRIL23!H19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ABRIL23!H20</f>
        <v>115</v>
      </c>
      <c r="C20" s="89">
        <v>20.0</v>
      </c>
      <c r="D20" s="19">
        <f t="shared" si="4"/>
        <v>135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135</v>
      </c>
      <c r="I20" s="87"/>
      <c r="J20" s="40"/>
      <c r="K20" s="41"/>
    </row>
    <row r="21">
      <c r="A21" s="6"/>
      <c r="B21" s="87" t="str">
        <f>ABRIL23!H21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ABRIL23!H22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ABRIL23!H23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ABRIL23!H24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ABRIL23!H25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ABRIL23!H26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ABRIL23!H27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ABRIL23!H28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ABRIL23!H29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ABRIL23!H30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ABRIL23!H31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ABRIL23!H32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ABRIL23!H33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ABRIL23!H34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ABRIL23!H35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ABRIL23!H36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ABRIL23!H37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ABRIL23!H38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ABRIL23!H39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ABRIL23!H40</f>
        <v>-9</v>
      </c>
      <c r="C40" s="89">
        <v>0.0</v>
      </c>
      <c r="D40" s="19">
        <f t="shared" si="10"/>
        <v>-9</v>
      </c>
      <c r="E40" s="111">
        <v>2.0</v>
      </c>
      <c r="F40" s="94"/>
      <c r="G40" s="94"/>
      <c r="H40" s="8">
        <f t="shared" si="9"/>
        <v>-11</v>
      </c>
      <c r="I40" s="7"/>
      <c r="J40" s="40"/>
      <c r="K40" s="41"/>
    </row>
    <row r="41">
      <c r="A41" s="46" t="s">
        <v>488</v>
      </c>
      <c r="B41" s="87">
        <f>ABRIL23!H41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ABRIL23!H42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ABRIL23!H43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601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ABRIL24!H3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ABRIL24!H4</f>
        <v>29</v>
      </c>
      <c r="C4" s="89">
        <v>3.0</v>
      </c>
      <c r="D4" s="8">
        <f t="shared" si="1"/>
        <v>32</v>
      </c>
      <c r="E4" s="8" t="str">
        <f>IFERROR(VLOOKUP("HUMITAS",J:K,2,FALSE),"0")</f>
        <v>0</v>
      </c>
      <c r="F4" s="90"/>
      <c r="G4" s="91"/>
      <c r="H4" s="92">
        <f t="shared" si="2"/>
        <v>32</v>
      </c>
      <c r="I4" s="11"/>
      <c r="J4" s="40"/>
      <c r="K4" s="41"/>
    </row>
    <row r="5">
      <c r="A5" s="6" t="s">
        <v>13</v>
      </c>
      <c r="B5" s="87">
        <f>ABRIL24!H5</f>
        <v>53</v>
      </c>
      <c r="C5" s="89">
        <v>6.0</v>
      </c>
      <c r="D5" s="8">
        <f t="shared" si="1"/>
        <v>59</v>
      </c>
      <c r="E5" s="8" t="str">
        <f>IFERROR(VLOOKUP("PAPA RELLENA",J:K,2,FALSE),"0")</f>
        <v>0</v>
      </c>
      <c r="F5" s="90"/>
      <c r="G5" s="91"/>
      <c r="H5" s="92">
        <f t="shared" si="2"/>
        <v>59</v>
      </c>
      <c r="I5" s="11"/>
      <c r="J5" s="40"/>
      <c r="K5" s="41"/>
    </row>
    <row r="6">
      <c r="A6" s="6" t="s">
        <v>16</v>
      </c>
      <c r="B6" s="87">
        <f>ABRIL24!H6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ABRIL24!H7</f>
        <v>20.5</v>
      </c>
      <c r="C7" s="89">
        <v>3.0</v>
      </c>
      <c r="D7" s="8">
        <f t="shared" si="1"/>
        <v>23.5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23.5</v>
      </c>
      <c r="I7" s="7"/>
      <c r="J7" s="40"/>
      <c r="K7" s="41"/>
    </row>
    <row r="8">
      <c r="A8" s="6" t="s">
        <v>19</v>
      </c>
      <c r="B8" s="87">
        <f>ABRIL24!H8</f>
        <v>32.5</v>
      </c>
      <c r="C8" s="89">
        <v>4.0</v>
      </c>
      <c r="D8" s="8">
        <f t="shared" si="1"/>
        <v>36.5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36.5</v>
      </c>
      <c r="I8" s="7"/>
      <c r="J8" s="40"/>
      <c r="K8" s="41"/>
    </row>
    <row r="9">
      <c r="A9" s="6" t="s">
        <v>21</v>
      </c>
      <c r="B9" s="87">
        <f>ABRIL24!H9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ABRIL24!H10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ABRIL24!H11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ABRIL24!H12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ABRIL24!H13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ABRIL24!H14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ABRIL24!H15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ABRIL24!H16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ABRIL24!H17</f>
        <v>45</v>
      </c>
      <c r="C17" s="89">
        <v>5.0</v>
      </c>
      <c r="D17" s="19">
        <f t="shared" si="4"/>
        <v>50</v>
      </c>
      <c r="E17" s="25" t="str">
        <f>IFERROR(VLOOKUP("AJIACO DE CUY(1/2 CUY) C/ARROZ",J:K,2,FALSE),"0")</f>
        <v>0</v>
      </c>
      <c r="F17" s="94"/>
      <c r="G17" s="90"/>
      <c r="H17" s="8">
        <f t="shared" si="5"/>
        <v>50</v>
      </c>
      <c r="I17" s="7"/>
      <c r="J17" s="40"/>
      <c r="K17" s="41"/>
    </row>
    <row r="18">
      <c r="A18" s="6" t="s">
        <v>39</v>
      </c>
      <c r="B18" s="87">
        <f>ABRIL24!H18</f>
        <v>22</v>
      </c>
      <c r="C18" s="89">
        <v>3.0</v>
      </c>
      <c r="D18" s="19">
        <f t="shared" si="4"/>
        <v>25</v>
      </c>
      <c r="E18" s="97" t="str">
        <f>IFERROR(VLOOKUP("ALBONDIGA CON ARROZ",J:K,2,FALSE),"0")</f>
        <v>0</v>
      </c>
      <c r="F18" s="94"/>
      <c r="G18" s="91"/>
      <c r="H18" s="8">
        <f t="shared" si="5"/>
        <v>25</v>
      </c>
      <c r="I18" s="7"/>
      <c r="J18" s="40"/>
      <c r="K18" s="41"/>
    </row>
    <row r="19">
      <c r="A19" s="6" t="s">
        <v>41</v>
      </c>
      <c r="B19" s="87">
        <f>ABRIL24!H19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ABRIL24!H20</f>
        <v>135</v>
      </c>
      <c r="C20" s="89">
        <v>20.0</v>
      </c>
      <c r="D20" s="19">
        <f t="shared" si="4"/>
        <v>155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155</v>
      </c>
      <c r="I20" s="87"/>
      <c r="J20" s="40"/>
      <c r="K20" s="41"/>
    </row>
    <row r="21">
      <c r="A21" s="6"/>
      <c r="B21" s="87" t="str">
        <f>ABRIL24!H21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ABRIL24!H22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ABRIL24!H23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ABRIL24!H24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ABRIL24!H25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ABRIL24!H26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ABRIL24!H27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ABRIL24!H28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ABRIL24!H29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ABRIL24!H30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ABRIL24!H31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ABRIL24!H32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ABRIL24!H33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ABRIL24!H34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ABRIL24!H35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ABRIL24!H36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ABRIL24!H37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ABRIL24!H38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ABRIL24!H39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ABRIL24!H40</f>
        <v>-11</v>
      </c>
      <c r="C40" s="89">
        <v>0.0</v>
      </c>
      <c r="D40" s="19">
        <f t="shared" si="10"/>
        <v>-11</v>
      </c>
      <c r="E40" s="111">
        <v>2.0</v>
      </c>
      <c r="F40" s="94"/>
      <c r="G40" s="94"/>
      <c r="H40" s="8">
        <f t="shared" si="9"/>
        <v>-13</v>
      </c>
      <c r="I40" s="7"/>
      <c r="J40" s="40"/>
      <c r="K40" s="41"/>
    </row>
    <row r="41">
      <c r="A41" s="46" t="s">
        <v>488</v>
      </c>
      <c r="B41" s="87">
        <f>ABRIL24!H41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ABRIL24!H42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ABRIL24!H43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602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ABRIL25!H3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ABRIL25!H4</f>
        <v>32</v>
      </c>
      <c r="C4" s="89">
        <v>3.0</v>
      </c>
      <c r="D4" s="8">
        <f t="shared" si="1"/>
        <v>35</v>
      </c>
      <c r="E4" s="8" t="str">
        <f>IFERROR(VLOOKUP("HUMITAS",J:K,2,FALSE),"0")</f>
        <v>0</v>
      </c>
      <c r="F4" s="90"/>
      <c r="G4" s="91"/>
      <c r="H4" s="92">
        <f t="shared" si="2"/>
        <v>35</v>
      </c>
      <c r="I4" s="11"/>
      <c r="J4" s="40"/>
      <c r="K4" s="41"/>
    </row>
    <row r="5">
      <c r="A5" s="6" t="s">
        <v>13</v>
      </c>
      <c r="B5" s="87">
        <f>ABRIL25!H5</f>
        <v>59</v>
      </c>
      <c r="C5" s="89">
        <v>6.0</v>
      </c>
      <c r="D5" s="8">
        <f t="shared" si="1"/>
        <v>65</v>
      </c>
      <c r="E5" s="8" t="str">
        <f>IFERROR(VLOOKUP("PAPA RELLENA",J:K,2,FALSE),"0")</f>
        <v>0</v>
      </c>
      <c r="F5" s="90"/>
      <c r="G5" s="91"/>
      <c r="H5" s="92">
        <f t="shared" si="2"/>
        <v>65</v>
      </c>
      <c r="I5" s="11"/>
      <c r="J5" s="40"/>
      <c r="K5" s="41"/>
    </row>
    <row r="6">
      <c r="A6" s="6" t="s">
        <v>16</v>
      </c>
      <c r="B6" s="87">
        <f>ABRIL25!H6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ABRIL25!H7</f>
        <v>23.5</v>
      </c>
      <c r="C7" s="89">
        <v>3.0</v>
      </c>
      <c r="D7" s="8">
        <f t="shared" si="1"/>
        <v>26.5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26.5</v>
      </c>
      <c r="I7" s="7"/>
      <c r="J7" s="40"/>
      <c r="K7" s="41"/>
    </row>
    <row r="8">
      <c r="A8" s="6" t="s">
        <v>19</v>
      </c>
      <c r="B8" s="87">
        <f>ABRIL25!H8</f>
        <v>36.5</v>
      </c>
      <c r="C8" s="89">
        <v>4.0</v>
      </c>
      <c r="D8" s="8">
        <f t="shared" si="1"/>
        <v>40.5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40.5</v>
      </c>
      <c r="I8" s="7"/>
      <c r="J8" s="40"/>
      <c r="K8" s="41"/>
    </row>
    <row r="9">
      <c r="A9" s="6" t="s">
        <v>21</v>
      </c>
      <c r="B9" s="87">
        <f>ABRIL25!H9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ABRIL25!H10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ABRIL25!H11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ABRIL25!H12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ABRIL25!H13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ABRIL25!H14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ABRIL25!H15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ABRIL25!H16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ABRIL25!H17</f>
        <v>50</v>
      </c>
      <c r="C17" s="89">
        <v>5.0</v>
      </c>
      <c r="D17" s="19">
        <f t="shared" si="4"/>
        <v>55</v>
      </c>
      <c r="E17" s="25" t="str">
        <f>IFERROR(VLOOKUP("AJIACO DE CUY(1/2 CUY) C/ARROZ",J:K,2,FALSE),"0")</f>
        <v>0</v>
      </c>
      <c r="F17" s="94"/>
      <c r="G17" s="90"/>
      <c r="H17" s="8">
        <f t="shared" si="5"/>
        <v>55</v>
      </c>
      <c r="I17" s="7"/>
      <c r="J17" s="40"/>
      <c r="K17" s="41"/>
    </row>
    <row r="18">
      <c r="A18" s="6" t="s">
        <v>39</v>
      </c>
      <c r="B18" s="87">
        <f>ABRIL25!H18</f>
        <v>25</v>
      </c>
      <c r="C18" s="89">
        <v>3.0</v>
      </c>
      <c r="D18" s="19">
        <f t="shared" si="4"/>
        <v>28</v>
      </c>
      <c r="E18" s="97" t="str">
        <f>IFERROR(VLOOKUP("ALBONDIGA CON ARROZ",J:K,2,FALSE),"0")</f>
        <v>0</v>
      </c>
      <c r="F18" s="94"/>
      <c r="G18" s="91"/>
      <c r="H18" s="8">
        <f t="shared" si="5"/>
        <v>28</v>
      </c>
      <c r="I18" s="7"/>
      <c r="J18" s="40"/>
      <c r="K18" s="41"/>
    </row>
    <row r="19">
      <c r="A19" s="6" t="s">
        <v>41</v>
      </c>
      <c r="B19" s="87">
        <f>ABRIL25!H19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ABRIL25!H20</f>
        <v>155</v>
      </c>
      <c r="C20" s="89">
        <v>20.0</v>
      </c>
      <c r="D20" s="19">
        <f t="shared" si="4"/>
        <v>175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175</v>
      </c>
      <c r="I20" s="87"/>
      <c r="J20" s="40"/>
      <c r="K20" s="41"/>
    </row>
    <row r="21">
      <c r="A21" s="6"/>
      <c r="B21" s="87" t="str">
        <f>ABRIL25!H21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ABRIL25!H22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ABRIL25!H23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ABRIL25!H24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ABRIL25!H25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ABRIL25!H26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ABRIL25!H27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ABRIL25!H28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ABRIL25!H29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ABRIL25!H30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ABRIL25!H31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ABRIL25!H32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ABRIL25!H33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ABRIL25!H34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ABRIL25!H35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ABRIL25!H36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ABRIL25!H37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ABRIL25!H38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ABRIL25!H39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ABRIL25!H40</f>
        <v>-13</v>
      </c>
      <c r="C40" s="89">
        <v>0.0</v>
      </c>
      <c r="D40" s="19">
        <f t="shared" si="10"/>
        <v>-13</v>
      </c>
      <c r="E40" s="111">
        <v>2.0</v>
      </c>
      <c r="F40" s="94"/>
      <c r="G40" s="94"/>
      <c r="H40" s="8">
        <f t="shared" si="9"/>
        <v>-15</v>
      </c>
      <c r="I40" s="7"/>
      <c r="J40" s="40"/>
      <c r="K40" s="41"/>
    </row>
    <row r="41">
      <c r="A41" s="46" t="s">
        <v>488</v>
      </c>
      <c r="B41" s="87">
        <f>ABRIL25!H41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ABRIL25!H42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ABRIL25!H43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603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ABRIL26!H3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ABRIL26!H4</f>
        <v>35</v>
      </c>
      <c r="C4" s="89">
        <v>3.0</v>
      </c>
      <c r="D4" s="8">
        <f t="shared" si="1"/>
        <v>38</v>
      </c>
      <c r="E4" s="8" t="str">
        <f>IFERROR(VLOOKUP("HUMITAS",J:K,2,FALSE),"0")</f>
        <v>0</v>
      </c>
      <c r="F4" s="90"/>
      <c r="G4" s="91"/>
      <c r="H4" s="92">
        <f t="shared" si="2"/>
        <v>38</v>
      </c>
      <c r="I4" s="11"/>
      <c r="J4" s="40"/>
      <c r="K4" s="41"/>
    </row>
    <row r="5">
      <c r="A5" s="6" t="s">
        <v>13</v>
      </c>
      <c r="B5" s="87">
        <f>ABRIL26!H5</f>
        <v>65</v>
      </c>
      <c r="C5" s="89">
        <v>6.0</v>
      </c>
      <c r="D5" s="8">
        <f t="shared" si="1"/>
        <v>71</v>
      </c>
      <c r="E5" s="8" t="str">
        <f>IFERROR(VLOOKUP("PAPA RELLENA",J:K,2,FALSE),"0")</f>
        <v>0</v>
      </c>
      <c r="F5" s="90"/>
      <c r="G5" s="91"/>
      <c r="H5" s="92">
        <f t="shared" si="2"/>
        <v>71</v>
      </c>
      <c r="I5" s="11"/>
      <c r="J5" s="40"/>
      <c r="K5" s="41"/>
    </row>
    <row r="6">
      <c r="A6" s="6" t="s">
        <v>16</v>
      </c>
      <c r="B6" s="87">
        <f>ABRIL26!H6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ABRIL26!H7</f>
        <v>26.5</v>
      </c>
      <c r="C7" s="89">
        <v>3.0</v>
      </c>
      <c r="D7" s="8">
        <f t="shared" si="1"/>
        <v>29.5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29.5</v>
      </c>
      <c r="I7" s="7"/>
      <c r="J7" s="40"/>
      <c r="K7" s="41"/>
    </row>
    <row r="8">
      <c r="A8" s="6" t="s">
        <v>19</v>
      </c>
      <c r="B8" s="87">
        <f>ABRIL26!H8</f>
        <v>40.5</v>
      </c>
      <c r="C8" s="89">
        <v>4.0</v>
      </c>
      <c r="D8" s="8">
        <f t="shared" si="1"/>
        <v>44.5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44.5</v>
      </c>
      <c r="I8" s="7"/>
      <c r="J8" s="40"/>
      <c r="K8" s="41"/>
    </row>
    <row r="9">
      <c r="A9" s="6" t="s">
        <v>21</v>
      </c>
      <c r="B9" s="87">
        <f>ABRIL26!H9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ABRIL26!H10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ABRIL26!H11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ABRIL26!H12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ABRIL26!H13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ABRIL26!H14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ABRIL26!H15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ABRIL26!H16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ABRIL26!H17</f>
        <v>55</v>
      </c>
      <c r="C17" s="89">
        <v>5.0</v>
      </c>
      <c r="D17" s="19">
        <f t="shared" si="4"/>
        <v>60</v>
      </c>
      <c r="E17" s="25" t="str">
        <f>IFERROR(VLOOKUP("AJIACO DE CUY(1/2 CUY) C/ARROZ",J:K,2,FALSE),"0")</f>
        <v>0</v>
      </c>
      <c r="F17" s="94"/>
      <c r="G17" s="90"/>
      <c r="H17" s="8">
        <f t="shared" si="5"/>
        <v>60</v>
      </c>
      <c r="I17" s="7"/>
      <c r="J17" s="40"/>
      <c r="K17" s="41"/>
    </row>
    <row r="18">
      <c r="A18" s="6" t="s">
        <v>39</v>
      </c>
      <c r="B18" s="87">
        <f>ABRIL26!H18</f>
        <v>28</v>
      </c>
      <c r="C18" s="89">
        <v>3.0</v>
      </c>
      <c r="D18" s="19">
        <f t="shared" si="4"/>
        <v>31</v>
      </c>
      <c r="E18" s="97" t="str">
        <f>IFERROR(VLOOKUP("ALBONDIGA CON ARROZ",J:K,2,FALSE),"0")</f>
        <v>0</v>
      </c>
      <c r="F18" s="94"/>
      <c r="G18" s="91"/>
      <c r="H18" s="8">
        <f t="shared" si="5"/>
        <v>31</v>
      </c>
      <c r="I18" s="7"/>
      <c r="J18" s="40"/>
      <c r="K18" s="41"/>
    </row>
    <row r="19">
      <c r="A19" s="6" t="s">
        <v>41</v>
      </c>
      <c r="B19" s="87">
        <f>ABRIL26!H19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ABRIL26!H20</f>
        <v>175</v>
      </c>
      <c r="C20" s="89">
        <v>20.0</v>
      </c>
      <c r="D20" s="19">
        <f t="shared" si="4"/>
        <v>195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195</v>
      </c>
      <c r="I20" s="87"/>
      <c r="J20" s="40"/>
      <c r="K20" s="41"/>
    </row>
    <row r="21">
      <c r="A21" s="6"/>
      <c r="B21" s="87" t="str">
        <f>ABRIL26!H21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ABRIL26!H22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ABRIL26!H23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ABRIL26!H24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ABRIL26!H25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ABRIL26!H26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ABRIL26!H27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ABRIL26!H28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ABRIL26!H29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ABRIL26!H30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ABRIL26!H31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ABRIL26!H32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ABRIL26!H33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ABRIL26!H34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ABRIL26!H35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ABRIL26!H36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ABRIL26!H37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ABRIL26!H38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ABRIL26!H39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ABRIL26!H40</f>
        <v>-15</v>
      </c>
      <c r="C40" s="89">
        <v>0.0</v>
      </c>
      <c r="D40" s="19">
        <f t="shared" si="10"/>
        <v>-15</v>
      </c>
      <c r="E40" s="111">
        <v>2.0</v>
      </c>
      <c r="F40" s="94"/>
      <c r="G40" s="94"/>
      <c r="H40" s="8">
        <f t="shared" si="9"/>
        <v>-17</v>
      </c>
      <c r="I40" s="7"/>
      <c r="J40" s="40"/>
      <c r="K40" s="41"/>
    </row>
    <row r="41">
      <c r="A41" s="46" t="s">
        <v>488</v>
      </c>
      <c r="B41" s="87">
        <f>ABRIL26!H41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ABRIL26!H42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ABRIL26!H43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7" max="7" width="16.63"/>
    <col customWidth="1" min="9" max="9" width="48.75"/>
    <col customWidth="1" min="10" max="10" width="35.88"/>
    <col customWidth="1" min="11" max="11" width="12.0"/>
  </cols>
  <sheetData>
    <row r="1">
      <c r="A1" s="1" t="s">
        <v>604</v>
      </c>
      <c r="B1" s="2"/>
      <c r="C1" s="2"/>
      <c r="D1" s="2"/>
      <c r="E1" s="2"/>
      <c r="F1" s="2"/>
      <c r="G1" s="2"/>
      <c r="H1" s="2"/>
      <c r="I1" s="3"/>
    </row>
    <row r="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106" t="s">
        <v>119</v>
      </c>
      <c r="K2" s="107">
        <v>1.0</v>
      </c>
    </row>
    <row r="3">
      <c r="A3" s="6" t="s">
        <v>9</v>
      </c>
      <c r="B3" s="87">
        <f>'ABRIL 2 '!H3</f>
        <v>0</v>
      </c>
      <c r="C3" s="88"/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106" t="s">
        <v>120</v>
      </c>
      <c r="K3" s="107">
        <v>3.0</v>
      </c>
    </row>
    <row r="4">
      <c r="A4" s="6" t="s">
        <v>11</v>
      </c>
      <c r="B4" s="87">
        <f>'ABRIL 2 '!H4</f>
        <v>6</v>
      </c>
      <c r="C4" s="89"/>
      <c r="D4" s="8">
        <f t="shared" si="1"/>
        <v>6</v>
      </c>
      <c r="E4" s="8" t="str">
        <f>IFERROR(VLOOKUP("HUMITAS",J:K,2,FALSE),"0")</f>
        <v>0</v>
      </c>
      <c r="F4" s="90"/>
      <c r="G4" s="91">
        <v>1.0</v>
      </c>
      <c r="H4" s="92">
        <f t="shared" si="2"/>
        <v>5</v>
      </c>
      <c r="I4" s="11" t="s">
        <v>174</v>
      </c>
      <c r="J4" s="106" t="s">
        <v>10</v>
      </c>
      <c r="K4" s="107">
        <v>8.0</v>
      </c>
    </row>
    <row r="5">
      <c r="A5" s="6" t="s">
        <v>13</v>
      </c>
      <c r="B5" s="87">
        <f>'ABRIL 2 '!H5</f>
        <v>5</v>
      </c>
      <c r="C5" s="93"/>
      <c r="D5" s="8">
        <f t="shared" si="1"/>
        <v>5</v>
      </c>
      <c r="E5" s="8">
        <f>IFERROR(VLOOKUP("PAPA RELLENA",J:K,2,FALSE),"0")</f>
        <v>2</v>
      </c>
      <c r="F5" s="90"/>
      <c r="G5" s="91"/>
      <c r="H5" s="92">
        <f t="shared" si="2"/>
        <v>3</v>
      </c>
      <c r="I5" s="134" t="s">
        <v>605</v>
      </c>
      <c r="J5" s="106" t="s">
        <v>85</v>
      </c>
      <c r="K5" s="107">
        <v>9.0</v>
      </c>
    </row>
    <row r="6">
      <c r="A6" s="6" t="s">
        <v>16</v>
      </c>
      <c r="B6" s="87">
        <f>'ABRIL 2 '!H6</f>
        <v>3</v>
      </c>
      <c r="C6" s="93"/>
      <c r="D6" s="8">
        <f t="shared" si="1"/>
        <v>3</v>
      </c>
      <c r="E6" s="8" t="str">
        <f>IFERROR(VLOOKUP("SANGRECITA C/YUCA",J:K,2,FALSE),"0")</f>
        <v>0</v>
      </c>
      <c r="F6" s="90"/>
      <c r="G6" s="91"/>
      <c r="H6" s="92">
        <f t="shared" si="2"/>
        <v>3</v>
      </c>
      <c r="I6" s="121" t="s">
        <v>605</v>
      </c>
      <c r="J6" s="106" t="s">
        <v>14</v>
      </c>
      <c r="K6" s="107">
        <v>6.0</v>
      </c>
    </row>
    <row r="7">
      <c r="A7" s="6" t="s">
        <v>10</v>
      </c>
      <c r="B7" s="87">
        <f>'ABRIL 2 '!H7</f>
        <v>6</v>
      </c>
      <c r="C7" s="93">
        <v>3.0</v>
      </c>
      <c r="D7" s="8">
        <f t="shared" si="1"/>
        <v>9</v>
      </c>
      <c r="E7" s="8">
        <f>IFERROR(VLOOKUP("HUMITA DOÑA FRESIA C/AJI DE GALLINA", J:K,2, FALSE)/2, 0) + IFERROR(VLOOKUP("AJI DE GALLINA",J:K,2, FALSE), 0)</f>
        <v>8.5</v>
      </c>
      <c r="F7" s="90"/>
      <c r="G7" s="91"/>
      <c r="H7" s="92">
        <f t="shared" si="2"/>
        <v>0.5</v>
      </c>
      <c r="I7" s="135"/>
      <c r="J7" s="106" t="s">
        <v>18</v>
      </c>
      <c r="K7" s="107">
        <v>1.0</v>
      </c>
    </row>
    <row r="8">
      <c r="A8" s="6" t="s">
        <v>19</v>
      </c>
      <c r="B8" s="87">
        <f>'ABRIL 2 '!H8</f>
        <v>2</v>
      </c>
      <c r="C8" s="93">
        <v>2.0</v>
      </c>
      <c r="D8" s="8">
        <f t="shared" si="1"/>
        <v>4</v>
      </c>
      <c r="E8" s="8">
        <f>IFERROR(VLOOKUP("MOLLEJITAS GUISADAS",J:K,2,FALSE),"0")+IFERROR(VLOOKUP("PIQUEO DOÑA FRESIA",J:K,2,FALSE),0)</f>
        <v>3</v>
      </c>
      <c r="F8" s="90"/>
      <c r="G8" s="90"/>
      <c r="H8" s="92">
        <f t="shared" si="2"/>
        <v>1</v>
      </c>
      <c r="I8" s="7"/>
      <c r="J8" s="106" t="s">
        <v>20</v>
      </c>
      <c r="K8" s="107">
        <v>9.0</v>
      </c>
    </row>
    <row r="9">
      <c r="A9" s="6" t="s">
        <v>21</v>
      </c>
      <c r="B9" s="87">
        <f>'ABRIL 2 '!H9</f>
        <v>7</v>
      </c>
      <c r="C9" s="93">
        <v>5.0</v>
      </c>
      <c r="D9" s="8">
        <f t="shared" si="1"/>
        <v>12</v>
      </c>
      <c r="E9" s="8">
        <f>IFERROR(VLOOKUP("1/2 PATITA EN FIAMBRE",J:K,2, FALSE)/2, 0) + IFERROR(VLOOKUP("PATITA EN FIAMBRE",J:K, 2, FALSE), 0)</f>
        <v>3.5</v>
      </c>
      <c r="F9" s="90"/>
      <c r="G9" s="90"/>
      <c r="H9" s="92">
        <f t="shared" si="2"/>
        <v>8.5</v>
      </c>
      <c r="I9" s="121" t="s">
        <v>606</v>
      </c>
      <c r="J9" s="106" t="s">
        <v>121</v>
      </c>
      <c r="K9" s="107">
        <v>4.0</v>
      </c>
    </row>
    <row r="10">
      <c r="A10" s="6" t="s">
        <v>23</v>
      </c>
      <c r="B10" s="87">
        <f>'ABRIL 2 '!H10</f>
        <v>3</v>
      </c>
      <c r="C10" s="93"/>
      <c r="D10" s="8">
        <f t="shared" si="1"/>
        <v>3</v>
      </c>
      <c r="E10" s="8">
        <f>IFERROR(VLOOKUP("CECINAS DE LOMO C/YUCA",J:K,2,FALSE),"0")+IFERROR(VLOOKUP("PIQUEO DOÑA FRESIA",J:K,2,FALSE)/2,0)</f>
        <v>2</v>
      </c>
      <c r="F10" s="90"/>
      <c r="G10" s="90"/>
      <c r="H10" s="92">
        <f t="shared" si="2"/>
        <v>1</v>
      </c>
      <c r="I10" s="7"/>
      <c r="J10" s="106" t="s">
        <v>24</v>
      </c>
      <c r="K10" s="107">
        <v>10.0</v>
      </c>
    </row>
    <row r="11">
      <c r="A11" s="6" t="s">
        <v>25</v>
      </c>
      <c r="B11" s="87">
        <f>'ABRIL 2 '!H11</f>
        <v>12</v>
      </c>
      <c r="C11" s="93"/>
      <c r="D11" s="8">
        <f t="shared" si="1"/>
        <v>12</v>
      </c>
      <c r="E11" s="18">
        <f>IFERROR(VLOOKUP("CARNE DE CERDO ADOBADA",J:K,2,FALSE),0)</f>
        <v>4</v>
      </c>
      <c r="F11" s="90"/>
      <c r="G11" s="90"/>
      <c r="H11" s="92">
        <f t="shared" si="2"/>
        <v>8</v>
      </c>
      <c r="I11" s="7"/>
      <c r="J11" s="106" t="s">
        <v>26</v>
      </c>
      <c r="K11" s="107">
        <v>3.0</v>
      </c>
    </row>
    <row r="12">
      <c r="A12" s="6" t="s">
        <v>27</v>
      </c>
      <c r="B12" s="87">
        <f>'ABRIL 2 '!H12</f>
        <v>2</v>
      </c>
      <c r="C12" s="93"/>
      <c r="D12" s="8">
        <f t="shared" si="1"/>
        <v>2</v>
      </c>
      <c r="E12" s="8">
        <f>IFERROR(VLOOKUP("SANCOCHADO 450g.",J:K,2,FALSE),0)</f>
        <v>0</v>
      </c>
      <c r="F12" s="90"/>
      <c r="G12" s="90"/>
      <c r="H12" s="92">
        <f t="shared" si="2"/>
        <v>2</v>
      </c>
      <c r="I12" s="7"/>
      <c r="J12" s="106" t="s">
        <v>28</v>
      </c>
      <c r="K12" s="107">
        <v>4.0</v>
      </c>
    </row>
    <row r="13">
      <c r="A13" s="6" t="s">
        <v>29</v>
      </c>
      <c r="B13" s="87">
        <f>'ABRIL 2 '!H13</f>
        <v>0</v>
      </c>
      <c r="C13" s="93"/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106" t="s">
        <v>108</v>
      </c>
      <c r="K13" s="107">
        <v>4.0</v>
      </c>
    </row>
    <row r="14">
      <c r="A14" s="6" t="s">
        <v>31</v>
      </c>
      <c r="B14" s="87">
        <f>'ABRIL 2 '!H14</f>
        <v>0</v>
      </c>
      <c r="C14" s="88"/>
      <c r="D14" s="19">
        <f t="shared" si="1"/>
        <v>0</v>
      </c>
      <c r="E14" s="8">
        <f t="shared" si="3"/>
        <v>0</v>
      </c>
      <c r="F14" s="94"/>
      <c r="G14" s="90"/>
      <c r="H14" s="92">
        <f t="shared" si="2"/>
        <v>0</v>
      </c>
      <c r="I14" s="7"/>
      <c r="J14" s="106" t="s">
        <v>137</v>
      </c>
      <c r="K14" s="107">
        <v>2.0</v>
      </c>
    </row>
    <row r="15">
      <c r="A15" s="21" t="s">
        <v>33</v>
      </c>
      <c r="B15" s="87" t="str">
        <f>'ABRIL 2 '!H15</f>
        <v/>
      </c>
      <c r="C15" s="95"/>
      <c r="D15" s="95"/>
      <c r="E15" s="95"/>
      <c r="F15" s="95"/>
      <c r="G15" s="96"/>
      <c r="H15" s="7"/>
      <c r="I15" s="23"/>
      <c r="J15" s="106" t="s">
        <v>111</v>
      </c>
      <c r="K15" s="107">
        <v>1.0</v>
      </c>
    </row>
    <row r="16">
      <c r="A16" s="6" t="s">
        <v>35</v>
      </c>
      <c r="B16" s="87">
        <f>'ABRIL 2 '!H16</f>
        <v>38</v>
      </c>
      <c r="C16" s="89"/>
      <c r="D16" s="25">
        <f t="shared" ref="D16:D24" si="4">B16+C16</f>
        <v>38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9</v>
      </c>
      <c r="F16" s="94"/>
      <c r="G16" s="90"/>
      <c r="H16" s="8">
        <f t="shared" ref="H16:H20" si="5">D16-E16-F16-G16</f>
        <v>29</v>
      </c>
      <c r="I16" s="121" t="s">
        <v>607</v>
      </c>
      <c r="J16" s="106" t="s">
        <v>30</v>
      </c>
      <c r="K16" s="107">
        <v>1.0</v>
      </c>
    </row>
    <row r="17">
      <c r="A17" s="6" t="s">
        <v>37</v>
      </c>
      <c r="B17" s="87">
        <f>'ABRIL 2 '!H17</f>
        <v>3</v>
      </c>
      <c r="C17" s="93">
        <v>7.0</v>
      </c>
      <c r="D17" s="19">
        <f t="shared" si="4"/>
        <v>10</v>
      </c>
      <c r="E17" s="25" t="str">
        <f>IFERROR(VLOOKUP("AJIACO DE CUY(1/2 CUY) C/ARROZ",J:K,2,FALSE),"0")</f>
        <v>0</v>
      </c>
      <c r="F17" s="94"/>
      <c r="G17" s="90"/>
      <c r="H17" s="8">
        <f t="shared" si="5"/>
        <v>10</v>
      </c>
      <c r="I17" s="7"/>
      <c r="J17" s="106" t="s">
        <v>562</v>
      </c>
      <c r="K17" s="107">
        <v>9.0</v>
      </c>
    </row>
    <row r="18">
      <c r="A18" s="6" t="s">
        <v>39</v>
      </c>
      <c r="B18" s="87">
        <f>'ABRIL 2 '!H18</f>
        <v>3</v>
      </c>
      <c r="C18" s="93">
        <v>9.0</v>
      </c>
      <c r="D18" s="19">
        <f t="shared" si="4"/>
        <v>12</v>
      </c>
      <c r="E18" s="97">
        <f>IFERROR(VLOOKUP("ALBONDIGA CON ARROZ",J:K,2,FALSE),"0")</f>
        <v>9</v>
      </c>
      <c r="F18" s="94"/>
      <c r="G18" s="91">
        <v>3.0</v>
      </c>
      <c r="H18" s="8">
        <f t="shared" si="5"/>
        <v>0</v>
      </c>
      <c r="I18" s="11"/>
      <c r="J18" s="106" t="s">
        <v>112</v>
      </c>
      <c r="K18" s="107">
        <v>2.0</v>
      </c>
    </row>
    <row r="19">
      <c r="A19" s="6" t="s">
        <v>41</v>
      </c>
      <c r="B19" s="87">
        <f>'ABRIL 2 '!H19</f>
        <v>4</v>
      </c>
      <c r="C19" s="93">
        <v>15.0</v>
      </c>
      <c r="D19" s="19">
        <f t="shared" si="4"/>
        <v>19</v>
      </c>
      <c r="E19" s="25">
        <f>IFERROR(VLOOKUP("ARROZ C/PATO DESHUESADO", J:K, 2, FALSE)*2, 0)+IFERROR(VLOOKUP("ARROZ C/PATO",J:K,2,FALSE),"0")</f>
        <v>2</v>
      </c>
      <c r="F19" s="94"/>
      <c r="G19" s="91"/>
      <c r="H19" s="8">
        <f t="shared" si="5"/>
        <v>17</v>
      </c>
      <c r="I19" s="121" t="s">
        <v>608</v>
      </c>
      <c r="J19" s="106" t="s">
        <v>32</v>
      </c>
      <c r="K19" s="107">
        <v>20.0</v>
      </c>
    </row>
    <row r="20">
      <c r="A20" s="6" t="s">
        <v>43</v>
      </c>
      <c r="B20" s="87">
        <f>'ABRIL 2 '!H20</f>
        <v>59.5</v>
      </c>
      <c r="C20" s="93">
        <v>30.0</v>
      </c>
      <c r="D20" s="19">
        <f t="shared" si="4"/>
        <v>89.5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16</v>
      </c>
      <c r="F20" s="94"/>
      <c r="G20" s="99"/>
      <c r="H20" s="8">
        <f t="shared" si="5"/>
        <v>73.5</v>
      </c>
      <c r="I20" s="87"/>
      <c r="J20" s="106" t="s">
        <v>142</v>
      </c>
      <c r="K20" s="107">
        <v>3.0</v>
      </c>
    </row>
    <row r="21">
      <c r="A21" s="6"/>
      <c r="B21" s="87" t="str">
        <f>'ABRIL 2 '!H21</f>
        <v/>
      </c>
      <c r="C21" s="93"/>
      <c r="D21" s="19">
        <f t="shared" si="4"/>
        <v>0</v>
      </c>
      <c r="E21" s="94"/>
      <c r="F21" s="94"/>
      <c r="G21" s="90"/>
      <c r="H21" s="7"/>
      <c r="I21" s="7"/>
      <c r="J21" s="106" t="s">
        <v>89</v>
      </c>
      <c r="K21" s="107">
        <v>7.0</v>
      </c>
    </row>
    <row r="22">
      <c r="A22" s="6" t="s">
        <v>46</v>
      </c>
      <c r="B22" s="87">
        <f>'ABRIL 2 '!H22</f>
        <v>37</v>
      </c>
      <c r="C22" s="93">
        <v>10.0</v>
      </c>
      <c r="D22" s="19">
        <f t="shared" si="4"/>
        <v>47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15</v>
      </c>
      <c r="F22" s="94"/>
      <c r="G22" s="91"/>
      <c r="H22" s="8">
        <f>D22-E22-F22-G22</f>
        <v>32</v>
      </c>
      <c r="I22" s="11"/>
      <c r="J22" s="106" t="s">
        <v>567</v>
      </c>
      <c r="K22" s="107">
        <v>1.0</v>
      </c>
    </row>
    <row r="23">
      <c r="A23" s="6" t="s">
        <v>49</v>
      </c>
      <c r="B23" s="87">
        <f>'ABRIL 2 '!H23</f>
        <v>1</v>
      </c>
      <c r="C23" s="93">
        <v>4.0</v>
      </c>
      <c r="D23" s="19">
        <f t="shared" si="4"/>
        <v>5</v>
      </c>
      <c r="E23" s="25">
        <f>IFERROR(VLOOKUP("PEPIAN DE PAVO",J:K,2,FALSE),"0")+IFERROR(VLOOKUP("PRESA DE PAVA",J:K,2,FALSE),0)+IFERROR(VLOOKUP("SANDWICH DE PAVO",J:K,2,FALSE),0)</f>
        <v>3</v>
      </c>
      <c r="F23" s="94"/>
      <c r="G23" s="90"/>
      <c r="H23" s="50">
        <v>1.0</v>
      </c>
      <c r="I23" s="11"/>
      <c r="J23" s="106" t="s">
        <v>180</v>
      </c>
      <c r="K23" s="107">
        <v>5.0</v>
      </c>
    </row>
    <row r="24">
      <c r="A24" s="6" t="s">
        <v>51</v>
      </c>
      <c r="B24" s="87">
        <f>'ABRIL 2 '!H24</f>
        <v>1</v>
      </c>
      <c r="C24" s="93" t="str">
        <f>C25</f>
        <v/>
      </c>
      <c r="D24" s="19">
        <f t="shared" si="4"/>
        <v>1</v>
      </c>
      <c r="E24" s="25">
        <f>IFERROR(VLOOKUP("CORVINA GUISADA C/E CHOCLO",J:K,2,FALSE),"0")</f>
        <v>8</v>
      </c>
      <c r="F24" s="94"/>
      <c r="G24" s="90"/>
      <c r="H24" s="8">
        <f>D24-E24-F24-G24</f>
        <v>-7</v>
      </c>
      <c r="I24" s="52"/>
      <c r="J24" s="106" t="s">
        <v>90</v>
      </c>
      <c r="K24" s="107">
        <v>1.0</v>
      </c>
    </row>
    <row r="25">
      <c r="A25" s="21" t="s">
        <v>53</v>
      </c>
      <c r="B25" s="87" t="str">
        <f>'ABRIL 2 '!H25</f>
        <v/>
      </c>
      <c r="C25" s="95"/>
      <c r="D25" s="95"/>
      <c r="E25" s="95"/>
      <c r="F25" s="95"/>
      <c r="G25" s="96"/>
      <c r="H25" s="7"/>
      <c r="I25" s="23"/>
      <c r="J25" s="106" t="s">
        <v>34</v>
      </c>
      <c r="K25" s="107">
        <v>8.0</v>
      </c>
    </row>
    <row r="26">
      <c r="A26" s="6" t="s">
        <v>55</v>
      </c>
      <c r="B26" s="87">
        <f>'ABRIL 2 '!H26</f>
        <v>9</v>
      </c>
      <c r="C26" s="93">
        <v>10.0</v>
      </c>
      <c r="D26" s="19">
        <f t="shared" ref="D26:D30" si="6">B26+C26</f>
        <v>19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5.5</v>
      </c>
      <c r="F26" s="90"/>
      <c r="G26" s="90"/>
      <c r="H26" s="8">
        <f t="shared" ref="H26:H29" si="7">D26-E26-F26-G26</f>
        <v>13.5</v>
      </c>
      <c r="I26" s="7"/>
      <c r="J26" s="106" t="s">
        <v>91</v>
      </c>
      <c r="K26" s="107">
        <v>5.0</v>
      </c>
    </row>
    <row r="27">
      <c r="A27" s="6" t="s">
        <v>57</v>
      </c>
      <c r="B27" s="87">
        <f>'ABRIL 2 '!H27</f>
        <v>0</v>
      </c>
      <c r="C27" s="93">
        <v>10.0</v>
      </c>
      <c r="D27" s="19">
        <f t="shared" si="6"/>
        <v>10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5.5</v>
      </c>
      <c r="F27" s="90"/>
      <c r="G27" s="91"/>
      <c r="H27" s="8">
        <f t="shared" si="7"/>
        <v>4.5</v>
      </c>
      <c r="I27" s="12"/>
      <c r="J27" s="106" t="s">
        <v>92</v>
      </c>
      <c r="K27" s="107">
        <v>1.0</v>
      </c>
    </row>
    <row r="28">
      <c r="A28" s="6" t="s">
        <v>58</v>
      </c>
      <c r="B28" s="87">
        <f>'ABRIL 2 '!H28</f>
        <v>0.5</v>
      </c>
      <c r="C28" s="93">
        <v>15.0</v>
      </c>
      <c r="D28" s="19">
        <f t="shared" si="6"/>
        <v>15.5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13.5</v>
      </c>
      <c r="F28" s="90"/>
      <c r="G28" s="91"/>
      <c r="H28" s="8">
        <f t="shared" si="7"/>
        <v>2</v>
      </c>
      <c r="I28" s="24"/>
      <c r="J28" s="106" t="s">
        <v>190</v>
      </c>
      <c r="K28" s="107">
        <v>1.0</v>
      </c>
    </row>
    <row r="29">
      <c r="A29" s="6" t="s">
        <v>60</v>
      </c>
      <c r="B29" s="87">
        <f>'ABRIL 2 '!H29</f>
        <v>4</v>
      </c>
      <c r="C29" s="93">
        <v>5.0</v>
      </c>
      <c r="D29" s="19">
        <f t="shared" si="6"/>
        <v>9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4</v>
      </c>
      <c r="F29" s="90"/>
      <c r="G29" s="90"/>
      <c r="H29" s="8">
        <f t="shared" si="7"/>
        <v>5</v>
      </c>
      <c r="I29" s="7"/>
      <c r="J29" s="106" t="s">
        <v>36</v>
      </c>
      <c r="K29" s="107">
        <v>2.0</v>
      </c>
    </row>
    <row r="30">
      <c r="A30" s="6" t="s">
        <v>62</v>
      </c>
      <c r="B30" s="87" t="str">
        <f>'ABRIL 2 '!H30</f>
        <v/>
      </c>
      <c r="C30" s="93"/>
      <c r="D30" s="19">
        <f t="shared" si="6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106" t="s">
        <v>179</v>
      </c>
      <c r="K30" s="107">
        <v>1.0</v>
      </c>
    </row>
    <row r="31">
      <c r="A31" s="29" t="s">
        <v>64</v>
      </c>
      <c r="B31" s="87">
        <f>'ABRIL 2 '!H31</f>
        <v>0</v>
      </c>
      <c r="C31" s="95"/>
      <c r="D31" s="95"/>
      <c r="E31" s="95"/>
      <c r="F31" s="96"/>
      <c r="G31" s="96"/>
      <c r="H31" s="8">
        <f t="shared" ref="H31:H42" si="8">D31-E31-F31-G31</f>
        <v>0</v>
      </c>
      <c r="I31" s="23"/>
      <c r="J31" s="106" t="s">
        <v>80</v>
      </c>
      <c r="K31" s="107">
        <v>3.0</v>
      </c>
    </row>
    <row r="32">
      <c r="A32" s="6" t="s">
        <v>66</v>
      </c>
      <c r="B32" s="87">
        <f>'ABRIL 2 '!H32</f>
        <v>18.5</v>
      </c>
      <c r="C32" s="93">
        <v>60.0</v>
      </c>
      <c r="D32" s="19">
        <f t="shared" ref="D32:D42" si="9">B32+C32</f>
        <v>78.5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62</v>
      </c>
      <c r="F32" s="90"/>
      <c r="G32" s="90"/>
      <c r="H32" s="8">
        <f t="shared" si="8"/>
        <v>16.5</v>
      </c>
      <c r="I32" s="121" t="s">
        <v>609</v>
      </c>
      <c r="J32" s="106" t="s">
        <v>56</v>
      </c>
      <c r="K32" s="107">
        <v>3.0</v>
      </c>
    </row>
    <row r="33">
      <c r="A33" s="6" t="s">
        <v>68</v>
      </c>
      <c r="B33" s="87">
        <f>'ABRIL 2 '!H33</f>
        <v>1</v>
      </c>
      <c r="C33" s="93">
        <v>0.0</v>
      </c>
      <c r="D33" s="19">
        <f t="shared" si="9"/>
        <v>1</v>
      </c>
      <c r="E33" s="25">
        <f>IFERROR(VLOOKUP("CORVINA SUDADA",J:K,2,FALSE),0)+IFERROR(VLOOKUP("CHUPE DE CORVINA",J:K,2,FALSE),0)</f>
        <v>6</v>
      </c>
      <c r="F33" s="90"/>
      <c r="G33" s="90"/>
      <c r="H33" s="8">
        <f t="shared" si="8"/>
        <v>-5</v>
      </c>
      <c r="I33" s="122"/>
      <c r="J33" s="27" t="s">
        <v>13</v>
      </c>
      <c r="K33" s="107">
        <v>2.0</v>
      </c>
    </row>
    <row r="34">
      <c r="A34" s="46" t="s">
        <v>483</v>
      </c>
      <c r="B34" s="87">
        <v>1.0</v>
      </c>
      <c r="C34" s="93"/>
      <c r="D34" s="19">
        <f t="shared" si="9"/>
        <v>1</v>
      </c>
      <c r="E34" s="25">
        <f>IFERROR(VLOOKUP("PULPO AL OLIVO 200G",J:K,2,FALSE),0)+IFERROR(VLOOKUP("CEVICHE DE PULPO",J:K,2,FALSE),0)</f>
        <v>1</v>
      </c>
      <c r="F34" s="90"/>
      <c r="G34" s="91"/>
      <c r="H34" s="8">
        <f t="shared" si="8"/>
        <v>0</v>
      </c>
      <c r="I34" s="7"/>
      <c r="J34" s="27" t="s">
        <v>59</v>
      </c>
      <c r="K34" s="107">
        <v>2.0</v>
      </c>
    </row>
    <row r="35">
      <c r="A35" s="46" t="s">
        <v>484</v>
      </c>
      <c r="B35" s="87">
        <f>'ABRIL 2 '!H35</f>
        <v>12</v>
      </c>
      <c r="C35" s="93"/>
      <c r="D35" s="19">
        <f t="shared" si="9"/>
        <v>12</v>
      </c>
      <c r="E35" s="25">
        <f>IFERROR(VLOOKUP("PULPO ANTICUCHERO 250G",J:K,2,FALSE),0)</f>
        <v>1</v>
      </c>
      <c r="F35" s="90"/>
      <c r="G35" s="90"/>
      <c r="H35" s="8">
        <f t="shared" si="8"/>
        <v>11</v>
      </c>
      <c r="I35" s="7"/>
      <c r="J35" s="27" t="s">
        <v>61</v>
      </c>
      <c r="K35" s="107">
        <v>9.0</v>
      </c>
    </row>
    <row r="36">
      <c r="A36" s="46" t="s">
        <v>485</v>
      </c>
      <c r="B36" s="87">
        <f>'ABRIL 2 '!H36</f>
        <v>0</v>
      </c>
      <c r="C36" s="93"/>
      <c r="D36" s="19">
        <f t="shared" si="9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8"/>
        <v>0</v>
      </c>
      <c r="I36" s="7"/>
      <c r="J36" s="27" t="s">
        <v>63</v>
      </c>
      <c r="K36" s="107">
        <v>3.0</v>
      </c>
    </row>
    <row r="37">
      <c r="A37" s="6" t="s">
        <v>72</v>
      </c>
      <c r="B37" s="87">
        <f>'ABRIL 2 '!H37</f>
        <v>5</v>
      </c>
      <c r="C37" s="93"/>
      <c r="D37" s="19">
        <f t="shared" si="9"/>
        <v>5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8"/>
        <v>5</v>
      </c>
      <c r="I37" s="7"/>
      <c r="J37" s="27" t="s">
        <v>65</v>
      </c>
      <c r="K37" s="107">
        <v>3.0</v>
      </c>
    </row>
    <row r="38">
      <c r="A38" s="46" t="s">
        <v>486</v>
      </c>
      <c r="B38" s="87">
        <v>2.0</v>
      </c>
      <c r="C38" s="93">
        <v>15.0</v>
      </c>
      <c r="D38" s="19">
        <f t="shared" si="9"/>
        <v>17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6</v>
      </c>
      <c r="F38" s="101"/>
      <c r="G38" s="90"/>
      <c r="H38" s="8">
        <f t="shared" si="8"/>
        <v>11</v>
      </c>
      <c r="I38" s="122"/>
      <c r="J38" s="27" t="s">
        <v>158</v>
      </c>
      <c r="K38" s="107">
        <v>1.0</v>
      </c>
    </row>
    <row r="39">
      <c r="A39" s="46" t="s">
        <v>487</v>
      </c>
      <c r="B39" s="87">
        <f>'ABRIL 2 '!H39</f>
        <v>4</v>
      </c>
      <c r="C39" s="93"/>
      <c r="D39" s="19">
        <f t="shared" si="9"/>
        <v>4</v>
      </c>
      <c r="E39" s="25">
        <f>IFERROR(VLOOKUP("CEVICHE MIXTO DE MARISCOS",J:K,2,FALSE),0)</f>
        <v>2</v>
      </c>
      <c r="F39" s="94"/>
      <c r="G39" s="94"/>
      <c r="H39" s="8">
        <f t="shared" si="8"/>
        <v>2</v>
      </c>
      <c r="I39" s="7"/>
      <c r="J39" s="27" t="s">
        <v>71</v>
      </c>
      <c r="K39" s="107">
        <v>1.0</v>
      </c>
    </row>
    <row r="40">
      <c r="A40" s="6" t="s">
        <v>76</v>
      </c>
      <c r="B40" s="87">
        <v>5.0</v>
      </c>
      <c r="C40" s="93">
        <v>5.0</v>
      </c>
      <c r="D40" s="19">
        <f t="shared" si="9"/>
        <v>10</v>
      </c>
      <c r="E40" s="111">
        <v>2.0</v>
      </c>
      <c r="F40" s="94"/>
      <c r="G40" s="94"/>
      <c r="H40" s="8">
        <f t="shared" si="8"/>
        <v>8</v>
      </c>
      <c r="I40" s="122"/>
      <c r="J40" s="27" t="s">
        <v>563</v>
      </c>
      <c r="K40" s="107">
        <v>6.0</v>
      </c>
    </row>
    <row r="41">
      <c r="A41" s="46" t="s">
        <v>488</v>
      </c>
      <c r="B41" s="87">
        <v>4.0</v>
      </c>
      <c r="C41" s="93"/>
      <c r="D41" s="19">
        <f t="shared" si="9"/>
        <v>4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8"/>
        <v>4</v>
      </c>
      <c r="I41" s="121" t="s">
        <v>610</v>
      </c>
      <c r="J41" s="27" t="s">
        <v>117</v>
      </c>
      <c r="K41" s="107">
        <v>2.0</v>
      </c>
    </row>
    <row r="42">
      <c r="A42" s="51" t="s">
        <v>489</v>
      </c>
      <c r="B42" s="87">
        <f>'ABRIL 2 '!H42</f>
        <v>2</v>
      </c>
      <c r="C42" s="93"/>
      <c r="D42" s="19">
        <f t="shared" si="9"/>
        <v>2</v>
      </c>
      <c r="E42" s="25">
        <f>IFERROR(VLOOKUP("CAUSA DE LANGOSTINOS",J:K,2,FALSE),0)+IFERROR(VLOOKUP("TRÍO DE CAUSAS",J:K,2,FALSE),0)+IFERROR(VLOOKUP("TRES CAUSAS UNA PARRILLA",J:K,2,FALSE),0)</f>
        <v>2</v>
      </c>
      <c r="F42" s="94"/>
      <c r="G42" s="94"/>
      <c r="H42" s="8">
        <f t="shared" si="8"/>
        <v>0</v>
      </c>
      <c r="I42" s="7"/>
      <c r="J42" s="27" t="s">
        <v>222</v>
      </c>
      <c r="K42" s="107">
        <v>1.0</v>
      </c>
    </row>
    <row r="43">
      <c r="A43" s="29"/>
      <c r="B43" s="87" t="str">
        <f>'ABRIL 2 '!H43</f>
        <v/>
      </c>
      <c r="C43" s="29"/>
      <c r="D43" s="29"/>
      <c r="E43" s="95"/>
      <c r="F43" s="96"/>
      <c r="G43" s="96"/>
      <c r="H43" s="8"/>
      <c r="I43" s="23"/>
      <c r="J43" s="27" t="s">
        <v>79</v>
      </c>
      <c r="K43" s="107">
        <v>5.0</v>
      </c>
    </row>
    <row r="44">
      <c r="C44" s="103"/>
      <c r="D44" s="103"/>
      <c r="E44" s="103"/>
      <c r="F44" s="103"/>
      <c r="G44" s="103"/>
      <c r="J44" s="27" t="s">
        <v>187</v>
      </c>
      <c r="K44" s="107">
        <v>2.0</v>
      </c>
    </row>
    <row r="45">
      <c r="C45" s="103"/>
      <c r="D45" s="103"/>
      <c r="E45" s="103"/>
      <c r="F45" s="103"/>
      <c r="G45" s="103"/>
      <c r="J45" s="27" t="s">
        <v>563</v>
      </c>
      <c r="K45" s="107">
        <v>1.0</v>
      </c>
    </row>
    <row r="46">
      <c r="C46" s="103"/>
      <c r="D46" s="103"/>
      <c r="E46" s="103"/>
      <c r="F46" s="103"/>
      <c r="G46" s="103"/>
      <c r="J46" s="27" t="s">
        <v>54</v>
      </c>
      <c r="K46" s="107">
        <v>5.0</v>
      </c>
    </row>
    <row r="47">
      <c r="C47" s="103"/>
      <c r="D47" s="103"/>
      <c r="E47" s="103"/>
      <c r="F47" s="103"/>
      <c r="G47" s="103"/>
      <c r="J47" s="27" t="s">
        <v>44</v>
      </c>
      <c r="K47" s="107">
        <v>22.0</v>
      </c>
    </row>
    <row r="48">
      <c r="C48" s="103"/>
      <c r="D48" s="103"/>
      <c r="E48" s="103"/>
      <c r="F48" s="103"/>
      <c r="G48" s="103"/>
      <c r="J48" s="27" t="s">
        <v>40</v>
      </c>
      <c r="K48" s="107">
        <v>5.0</v>
      </c>
    </row>
    <row r="49">
      <c r="C49" s="103"/>
      <c r="D49" s="103"/>
      <c r="E49" s="103"/>
      <c r="F49" s="103"/>
      <c r="G49" s="103"/>
      <c r="J49" s="27" t="s">
        <v>81</v>
      </c>
      <c r="K49" s="107">
        <v>13.0</v>
      </c>
    </row>
    <row r="50">
      <c r="C50" s="103"/>
      <c r="D50" s="103"/>
      <c r="E50" s="103"/>
      <c r="F50" s="103"/>
      <c r="G50" s="103"/>
      <c r="J50" s="9"/>
      <c r="K50" s="10"/>
    </row>
    <row r="51">
      <c r="C51" s="103"/>
      <c r="D51" s="103"/>
      <c r="E51" s="103"/>
      <c r="F51" s="103"/>
      <c r="G51" s="103"/>
      <c r="J51" s="9"/>
      <c r="K51" s="10"/>
    </row>
    <row r="52">
      <c r="C52" s="103"/>
      <c r="D52" s="103"/>
      <c r="E52" s="103"/>
      <c r="F52" s="103"/>
      <c r="G52" s="103"/>
      <c r="J52" s="9"/>
      <c r="K52" s="10"/>
    </row>
    <row r="53">
      <c r="C53" s="103"/>
      <c r="D53" s="103"/>
      <c r="E53" s="103"/>
      <c r="F53" s="103"/>
      <c r="G53" s="103"/>
      <c r="J53" s="9"/>
      <c r="K53" s="10"/>
    </row>
    <row r="54">
      <c r="C54" s="103"/>
      <c r="D54" s="103"/>
      <c r="E54" s="103"/>
      <c r="F54" s="103"/>
      <c r="G54" s="103"/>
      <c r="J54" s="9"/>
      <c r="K54" s="10"/>
    </row>
    <row r="55">
      <c r="C55" s="103"/>
      <c r="D55" s="103"/>
      <c r="E55" s="103"/>
      <c r="F55" s="103"/>
      <c r="G55" s="103"/>
      <c r="J55" s="9"/>
      <c r="K55" s="10"/>
    </row>
    <row r="56">
      <c r="C56" s="103"/>
      <c r="D56" s="103"/>
      <c r="E56" s="103"/>
      <c r="F56" s="103"/>
      <c r="G56" s="103"/>
      <c r="J56" s="9"/>
      <c r="K56" s="10"/>
    </row>
    <row r="57">
      <c r="C57" s="103"/>
      <c r="D57" s="103"/>
      <c r="E57" s="103"/>
      <c r="F57" s="103"/>
      <c r="G57" s="103"/>
      <c r="J57" s="9"/>
      <c r="K57" s="10"/>
    </row>
    <row r="58">
      <c r="C58" s="103"/>
      <c r="D58" s="103"/>
      <c r="E58" s="103"/>
      <c r="F58" s="103"/>
      <c r="G58" s="103"/>
      <c r="J58" s="9"/>
      <c r="K58" s="10"/>
    </row>
    <row r="59">
      <c r="C59" s="103"/>
      <c r="D59" s="103"/>
      <c r="E59" s="103"/>
      <c r="F59" s="103"/>
      <c r="G59" s="103"/>
      <c r="J59" s="9"/>
      <c r="K59" s="10"/>
    </row>
    <row r="60">
      <c r="C60" s="103"/>
      <c r="D60" s="103"/>
      <c r="E60" s="103"/>
      <c r="F60" s="103"/>
      <c r="G60" s="103"/>
      <c r="J60" s="9"/>
      <c r="K60" s="10"/>
    </row>
    <row r="61">
      <c r="C61" s="103"/>
      <c r="D61" s="103"/>
      <c r="E61" s="103"/>
      <c r="F61" s="103"/>
      <c r="G61" s="103"/>
      <c r="J61" s="9"/>
      <c r="K61" s="10"/>
    </row>
    <row r="62">
      <c r="C62" s="103"/>
      <c r="D62" s="103"/>
      <c r="E62" s="103"/>
      <c r="F62" s="103"/>
      <c r="G62" s="103"/>
      <c r="J62" s="9"/>
      <c r="K62" s="10"/>
    </row>
    <row r="63">
      <c r="C63" s="103"/>
      <c r="D63" s="103"/>
      <c r="E63" s="103"/>
      <c r="F63" s="103"/>
      <c r="G63" s="103"/>
      <c r="J63" s="9"/>
      <c r="K63" s="10"/>
    </row>
    <row r="64">
      <c r="C64" s="103"/>
      <c r="D64" s="103"/>
      <c r="E64" s="103"/>
      <c r="F64" s="103"/>
      <c r="G64" s="103"/>
      <c r="J64" s="9"/>
      <c r="K64" s="10"/>
    </row>
    <row r="65">
      <c r="C65" s="103"/>
      <c r="D65" s="103"/>
      <c r="E65" s="103"/>
      <c r="F65" s="103"/>
      <c r="G65" s="103"/>
      <c r="J65" s="9"/>
      <c r="K65" s="10"/>
    </row>
    <row r="66">
      <c r="C66" s="103"/>
      <c r="D66" s="103"/>
      <c r="E66" s="103"/>
      <c r="F66" s="103"/>
      <c r="G66" s="103"/>
      <c r="J66" s="9"/>
      <c r="K66" s="10"/>
    </row>
    <row r="67">
      <c r="C67" s="103"/>
      <c r="D67" s="103"/>
      <c r="E67" s="103"/>
      <c r="F67" s="103"/>
      <c r="G67" s="103"/>
      <c r="J67" s="9"/>
      <c r="K67" s="10"/>
    </row>
    <row r="68">
      <c r="C68" s="103"/>
      <c r="D68" s="103"/>
      <c r="E68" s="103"/>
      <c r="F68" s="103"/>
      <c r="G68" s="103"/>
    </row>
    <row r="69">
      <c r="C69" s="103"/>
      <c r="D69" s="103"/>
      <c r="E69" s="103"/>
      <c r="F69" s="103"/>
      <c r="G69" s="103"/>
    </row>
    <row r="70">
      <c r="C70" s="103"/>
      <c r="D70" s="103"/>
      <c r="E70" s="103"/>
      <c r="F70" s="103"/>
      <c r="G70" s="103"/>
    </row>
    <row r="71">
      <c r="C71" s="103"/>
      <c r="D71" s="103"/>
      <c r="E71" s="103"/>
      <c r="F71" s="103"/>
      <c r="G71" s="103"/>
    </row>
    <row r="72">
      <c r="C72" s="103"/>
      <c r="D72" s="103"/>
      <c r="E72" s="103"/>
      <c r="F72" s="103"/>
      <c r="G72" s="103"/>
    </row>
    <row r="73">
      <c r="C73" s="103"/>
      <c r="D73" s="103"/>
      <c r="E73" s="103"/>
      <c r="F73" s="103"/>
      <c r="G73" s="103"/>
    </row>
    <row r="74">
      <c r="C74" s="103"/>
      <c r="D74" s="103"/>
      <c r="E74" s="103"/>
      <c r="F74" s="103"/>
      <c r="G74" s="103"/>
    </row>
    <row r="75">
      <c r="C75" s="103"/>
      <c r="D75" s="103"/>
      <c r="E75" s="103"/>
      <c r="F75" s="103"/>
      <c r="G75" s="103"/>
    </row>
    <row r="76">
      <c r="C76" s="103"/>
      <c r="D76" s="103"/>
      <c r="E76" s="103"/>
      <c r="F76" s="103"/>
      <c r="G76" s="103"/>
    </row>
    <row r="77">
      <c r="C77" s="103"/>
      <c r="D77" s="103"/>
      <c r="E77" s="103"/>
      <c r="F77" s="103"/>
      <c r="G77" s="103"/>
    </row>
    <row r="78">
      <c r="C78" s="103"/>
      <c r="D78" s="103"/>
      <c r="E78" s="103"/>
      <c r="F78" s="103"/>
      <c r="G78" s="103"/>
    </row>
    <row r="79">
      <c r="C79" s="103"/>
      <c r="D79" s="103"/>
      <c r="E79" s="103"/>
      <c r="F79" s="103"/>
      <c r="G79" s="103"/>
    </row>
    <row r="80">
      <c r="C80" s="103"/>
      <c r="D80" s="103"/>
      <c r="E80" s="103"/>
      <c r="F80" s="103"/>
      <c r="G80" s="103"/>
    </row>
    <row r="81">
      <c r="C81" s="103"/>
      <c r="D81" s="103"/>
      <c r="E81" s="103"/>
      <c r="F81" s="103"/>
      <c r="G81" s="103"/>
    </row>
    <row r="82">
      <c r="C82" s="103"/>
      <c r="D82" s="103"/>
      <c r="E82" s="103"/>
      <c r="F82" s="103"/>
      <c r="G82" s="103"/>
    </row>
    <row r="83">
      <c r="C83" s="103"/>
      <c r="D83" s="103"/>
      <c r="E83" s="103"/>
      <c r="F83" s="103"/>
      <c r="G83" s="103"/>
    </row>
    <row r="84">
      <c r="C84" s="103"/>
      <c r="D84" s="103"/>
      <c r="E84" s="103"/>
      <c r="F84" s="103"/>
      <c r="G84" s="103"/>
    </row>
    <row r="85">
      <c r="C85" s="103"/>
      <c r="D85" s="103"/>
      <c r="E85" s="103"/>
      <c r="F85" s="103"/>
      <c r="G85" s="103"/>
    </row>
    <row r="86">
      <c r="C86" s="103"/>
      <c r="D86" s="103"/>
      <c r="E86" s="103"/>
      <c r="F86" s="103"/>
      <c r="G86" s="103"/>
    </row>
    <row r="87">
      <c r="C87" s="103"/>
      <c r="D87" s="103"/>
      <c r="E87" s="103"/>
      <c r="F87" s="103"/>
      <c r="G87" s="103"/>
    </row>
    <row r="88">
      <c r="C88" s="103"/>
      <c r="D88" s="103"/>
      <c r="E88" s="103"/>
      <c r="F88" s="103"/>
      <c r="G88" s="103"/>
    </row>
    <row r="89">
      <c r="C89" s="103"/>
      <c r="D89" s="103"/>
      <c r="E89" s="103"/>
      <c r="F89" s="103"/>
      <c r="G89" s="103"/>
    </row>
    <row r="90">
      <c r="C90" s="103"/>
      <c r="D90" s="103"/>
      <c r="E90" s="103"/>
      <c r="F90" s="103"/>
      <c r="G90" s="103"/>
    </row>
    <row r="91">
      <c r="C91" s="103"/>
      <c r="D91" s="103"/>
      <c r="E91" s="103"/>
      <c r="F91" s="103"/>
      <c r="G91" s="103"/>
    </row>
    <row r="92">
      <c r="C92" s="103"/>
      <c r="D92" s="103"/>
      <c r="E92" s="103"/>
      <c r="F92" s="103"/>
      <c r="G92" s="103"/>
    </row>
    <row r="93">
      <c r="C93" s="103"/>
      <c r="D93" s="103"/>
      <c r="E93" s="103"/>
      <c r="F93" s="103"/>
      <c r="G93" s="103"/>
    </row>
    <row r="94">
      <c r="C94" s="103"/>
      <c r="D94" s="103"/>
      <c r="E94" s="103"/>
      <c r="F94" s="103"/>
      <c r="G94" s="103"/>
    </row>
    <row r="95">
      <c r="C95" s="103"/>
      <c r="D95" s="103"/>
      <c r="E95" s="103"/>
      <c r="F95" s="103"/>
      <c r="G95" s="103"/>
    </row>
    <row r="96">
      <c r="C96" s="103"/>
      <c r="D96" s="103"/>
      <c r="E96" s="103"/>
      <c r="F96" s="103"/>
      <c r="G96" s="103"/>
    </row>
    <row r="97">
      <c r="C97" s="103"/>
      <c r="D97" s="103"/>
      <c r="E97" s="103"/>
      <c r="F97" s="103"/>
      <c r="G97" s="103"/>
    </row>
    <row r="98">
      <c r="C98" s="103"/>
      <c r="D98" s="103"/>
      <c r="E98" s="103"/>
      <c r="F98" s="103"/>
      <c r="G98" s="103"/>
    </row>
    <row r="99">
      <c r="C99" s="103"/>
      <c r="D99" s="103"/>
      <c r="E99" s="103"/>
      <c r="F99" s="103"/>
      <c r="G99" s="103"/>
    </row>
    <row r="100">
      <c r="C100" s="103"/>
      <c r="D100" s="103"/>
      <c r="E100" s="103"/>
      <c r="F100" s="103"/>
      <c r="G100" s="103"/>
    </row>
    <row r="101">
      <c r="C101" s="103"/>
      <c r="D101" s="103"/>
      <c r="E101" s="103"/>
      <c r="F101" s="103"/>
      <c r="G101" s="103"/>
    </row>
    <row r="102">
      <c r="C102" s="103"/>
      <c r="D102" s="103"/>
      <c r="E102" s="103"/>
      <c r="F102" s="103"/>
      <c r="G102" s="103"/>
    </row>
    <row r="103">
      <c r="C103" s="103"/>
      <c r="D103" s="103"/>
      <c r="E103" s="103"/>
      <c r="F103" s="103"/>
      <c r="G103" s="103"/>
    </row>
    <row r="104">
      <c r="C104" s="103"/>
      <c r="D104" s="103"/>
      <c r="E104" s="103"/>
      <c r="F104" s="103"/>
      <c r="G104" s="103"/>
    </row>
    <row r="105">
      <c r="C105" s="103"/>
      <c r="D105" s="103"/>
      <c r="E105" s="103"/>
      <c r="F105" s="103"/>
      <c r="G105" s="103"/>
    </row>
    <row r="106">
      <c r="C106" s="103"/>
      <c r="D106" s="103"/>
      <c r="E106" s="103"/>
      <c r="F106" s="103"/>
      <c r="G106" s="103"/>
    </row>
    <row r="107">
      <c r="C107" s="103"/>
      <c r="D107" s="103"/>
      <c r="E107" s="103"/>
      <c r="F107" s="103"/>
      <c r="G107" s="103"/>
    </row>
    <row r="108">
      <c r="C108" s="103"/>
      <c r="D108" s="103"/>
      <c r="E108" s="103"/>
      <c r="F108" s="103"/>
      <c r="G108" s="103"/>
    </row>
    <row r="109">
      <c r="C109" s="103"/>
      <c r="D109" s="103"/>
      <c r="E109" s="103"/>
      <c r="F109" s="103"/>
      <c r="G109" s="103"/>
    </row>
    <row r="110">
      <c r="C110" s="103"/>
      <c r="D110" s="103"/>
      <c r="E110" s="103"/>
      <c r="F110" s="103"/>
      <c r="G110" s="103"/>
    </row>
    <row r="111">
      <c r="C111" s="103"/>
      <c r="D111" s="103"/>
      <c r="E111" s="103"/>
      <c r="F111" s="103"/>
      <c r="G111" s="103"/>
    </row>
    <row r="112">
      <c r="C112" s="103"/>
      <c r="D112" s="103"/>
      <c r="E112" s="103"/>
      <c r="F112" s="103"/>
      <c r="G112" s="103"/>
    </row>
    <row r="113">
      <c r="C113" s="103"/>
      <c r="D113" s="103"/>
      <c r="E113" s="103"/>
      <c r="F113" s="103"/>
      <c r="G113" s="103"/>
    </row>
    <row r="114">
      <c r="C114" s="103"/>
      <c r="D114" s="103"/>
      <c r="E114" s="103"/>
      <c r="F114" s="103"/>
      <c r="G114" s="103"/>
    </row>
    <row r="115">
      <c r="C115" s="103"/>
      <c r="D115" s="103"/>
      <c r="E115" s="103"/>
      <c r="F115" s="103"/>
      <c r="G115" s="103"/>
    </row>
    <row r="116">
      <c r="C116" s="103"/>
      <c r="D116" s="103"/>
      <c r="E116" s="103"/>
      <c r="F116" s="103"/>
      <c r="G116" s="103"/>
    </row>
    <row r="117">
      <c r="C117" s="103"/>
      <c r="D117" s="103"/>
      <c r="E117" s="103"/>
      <c r="F117" s="103"/>
      <c r="G117" s="103"/>
    </row>
    <row r="118">
      <c r="C118" s="103"/>
      <c r="D118" s="103"/>
      <c r="E118" s="103"/>
      <c r="F118" s="103"/>
      <c r="G118" s="103"/>
    </row>
    <row r="119">
      <c r="C119" s="103"/>
      <c r="D119" s="103"/>
      <c r="E119" s="103"/>
      <c r="F119" s="103"/>
      <c r="G119" s="103"/>
    </row>
    <row r="120">
      <c r="C120" s="103"/>
      <c r="D120" s="103"/>
      <c r="E120" s="103"/>
      <c r="F120" s="103"/>
      <c r="G120" s="103"/>
    </row>
    <row r="121">
      <c r="C121" s="103"/>
      <c r="D121" s="103"/>
      <c r="E121" s="103"/>
      <c r="F121" s="103"/>
      <c r="G121" s="103"/>
    </row>
    <row r="122">
      <c r="C122" s="103"/>
      <c r="D122" s="103"/>
      <c r="E122" s="103"/>
      <c r="F122" s="103"/>
      <c r="G122" s="103"/>
    </row>
    <row r="123">
      <c r="C123" s="103"/>
      <c r="D123" s="103"/>
      <c r="E123" s="103"/>
      <c r="F123" s="103"/>
      <c r="G123" s="103"/>
    </row>
    <row r="124">
      <c r="C124" s="103"/>
      <c r="D124" s="103"/>
      <c r="E124" s="103"/>
      <c r="F124" s="103"/>
      <c r="G124" s="103"/>
    </row>
    <row r="125">
      <c r="C125" s="103"/>
      <c r="D125" s="103"/>
      <c r="E125" s="103"/>
      <c r="F125" s="103"/>
      <c r="G125" s="103"/>
    </row>
    <row r="126">
      <c r="C126" s="103"/>
      <c r="D126" s="103"/>
      <c r="E126" s="103"/>
      <c r="F126" s="103"/>
      <c r="G126" s="103"/>
    </row>
    <row r="127">
      <c r="C127" s="103"/>
      <c r="D127" s="103"/>
      <c r="E127" s="103"/>
      <c r="F127" s="103"/>
      <c r="G127" s="103"/>
    </row>
    <row r="128">
      <c r="C128" s="103"/>
      <c r="D128" s="103"/>
      <c r="E128" s="103"/>
      <c r="F128" s="103"/>
      <c r="G128" s="103"/>
    </row>
    <row r="129">
      <c r="C129" s="103"/>
      <c r="D129" s="103"/>
      <c r="E129" s="103"/>
      <c r="F129" s="103"/>
      <c r="G129" s="103"/>
    </row>
    <row r="130">
      <c r="C130" s="103"/>
      <c r="D130" s="103"/>
      <c r="E130" s="103"/>
      <c r="F130" s="103"/>
      <c r="G130" s="103"/>
    </row>
    <row r="131">
      <c r="C131" s="103"/>
      <c r="D131" s="103"/>
      <c r="E131" s="103"/>
      <c r="F131" s="103"/>
      <c r="G131" s="103"/>
    </row>
    <row r="132">
      <c r="C132" s="103"/>
      <c r="D132" s="103"/>
      <c r="E132" s="103"/>
      <c r="F132" s="103"/>
      <c r="G132" s="103"/>
    </row>
    <row r="133">
      <c r="C133" s="103"/>
      <c r="D133" s="103"/>
      <c r="E133" s="103"/>
      <c r="F133" s="103"/>
      <c r="G133" s="103"/>
    </row>
    <row r="134">
      <c r="C134" s="103"/>
      <c r="D134" s="103"/>
      <c r="E134" s="103"/>
      <c r="F134" s="103"/>
      <c r="G134" s="103"/>
    </row>
    <row r="135">
      <c r="C135" s="103"/>
      <c r="D135" s="103"/>
      <c r="E135" s="103"/>
      <c r="F135" s="103"/>
      <c r="G135" s="103"/>
    </row>
    <row r="136">
      <c r="C136" s="103"/>
      <c r="D136" s="103"/>
      <c r="E136" s="103"/>
      <c r="F136" s="103"/>
      <c r="G136" s="103"/>
    </row>
    <row r="137">
      <c r="C137" s="103"/>
      <c r="D137" s="103"/>
      <c r="E137" s="103"/>
      <c r="F137" s="103"/>
      <c r="G137" s="103"/>
    </row>
    <row r="138">
      <c r="C138" s="103"/>
      <c r="D138" s="103"/>
      <c r="E138" s="103"/>
      <c r="F138" s="103"/>
      <c r="G138" s="103"/>
    </row>
    <row r="139">
      <c r="C139" s="103"/>
      <c r="D139" s="103"/>
      <c r="E139" s="103"/>
      <c r="F139" s="103"/>
      <c r="G139" s="103"/>
    </row>
    <row r="140">
      <c r="C140" s="103"/>
      <c r="D140" s="103"/>
      <c r="E140" s="103"/>
      <c r="F140" s="103"/>
      <c r="G140" s="103"/>
    </row>
    <row r="141">
      <c r="C141" s="103"/>
      <c r="D141" s="103"/>
      <c r="E141" s="103"/>
      <c r="F141" s="103"/>
      <c r="G141" s="103"/>
    </row>
    <row r="142">
      <c r="C142" s="103"/>
      <c r="D142" s="103"/>
      <c r="E142" s="103"/>
      <c r="F142" s="103"/>
      <c r="G142" s="103"/>
    </row>
    <row r="143">
      <c r="C143" s="103"/>
      <c r="D143" s="103"/>
      <c r="E143" s="103"/>
      <c r="F143" s="103"/>
      <c r="G143" s="103"/>
    </row>
    <row r="144">
      <c r="C144" s="103"/>
      <c r="D144" s="103"/>
      <c r="E144" s="103"/>
      <c r="F144" s="103"/>
      <c r="G144" s="103"/>
    </row>
    <row r="145">
      <c r="C145" s="103"/>
      <c r="D145" s="103"/>
      <c r="E145" s="103"/>
      <c r="F145" s="103"/>
      <c r="G145" s="103"/>
    </row>
    <row r="146">
      <c r="C146" s="103"/>
      <c r="D146" s="103"/>
      <c r="E146" s="103"/>
      <c r="F146" s="103"/>
      <c r="G146" s="103"/>
    </row>
    <row r="147">
      <c r="C147" s="103"/>
      <c r="D147" s="103"/>
      <c r="E147" s="103"/>
      <c r="F147" s="103"/>
      <c r="G147" s="103"/>
    </row>
    <row r="148">
      <c r="C148" s="103"/>
      <c r="D148" s="103"/>
      <c r="E148" s="103"/>
      <c r="F148" s="103"/>
      <c r="G148" s="103"/>
    </row>
    <row r="149">
      <c r="C149" s="103"/>
      <c r="D149" s="103"/>
      <c r="E149" s="103"/>
      <c r="F149" s="103"/>
      <c r="G149" s="103"/>
    </row>
    <row r="150">
      <c r="C150" s="103"/>
      <c r="D150" s="103"/>
      <c r="E150" s="103"/>
      <c r="F150" s="103"/>
      <c r="G150" s="103"/>
    </row>
    <row r="151">
      <c r="C151" s="103"/>
      <c r="D151" s="103"/>
      <c r="E151" s="103"/>
      <c r="F151" s="103"/>
      <c r="G151" s="103"/>
    </row>
    <row r="152">
      <c r="C152" s="103"/>
      <c r="D152" s="103"/>
      <c r="E152" s="103"/>
      <c r="F152" s="103"/>
      <c r="G152" s="103"/>
    </row>
    <row r="153">
      <c r="C153" s="103"/>
      <c r="D153" s="103"/>
      <c r="E153" s="103"/>
      <c r="F153" s="103"/>
      <c r="G153" s="103"/>
    </row>
    <row r="154">
      <c r="C154" s="103"/>
      <c r="D154" s="103"/>
      <c r="E154" s="103"/>
      <c r="F154" s="103"/>
      <c r="G154" s="103"/>
    </row>
    <row r="155">
      <c r="C155" s="103"/>
      <c r="D155" s="103"/>
      <c r="E155" s="103"/>
      <c r="F155" s="103"/>
      <c r="G155" s="103"/>
    </row>
    <row r="156">
      <c r="C156" s="103"/>
      <c r="D156" s="103"/>
      <c r="E156" s="103"/>
      <c r="F156" s="103"/>
      <c r="G156" s="103"/>
    </row>
    <row r="157">
      <c r="C157" s="103"/>
      <c r="D157" s="103"/>
      <c r="E157" s="103"/>
      <c r="F157" s="103"/>
      <c r="G157" s="103"/>
    </row>
    <row r="158">
      <c r="C158" s="103"/>
      <c r="D158" s="103"/>
      <c r="E158" s="103"/>
      <c r="F158" s="103"/>
      <c r="G158" s="103"/>
    </row>
    <row r="159">
      <c r="C159" s="103"/>
      <c r="D159" s="103"/>
      <c r="E159" s="103"/>
      <c r="F159" s="103"/>
      <c r="G159" s="103"/>
    </row>
    <row r="160">
      <c r="C160" s="103"/>
      <c r="D160" s="103"/>
      <c r="E160" s="103"/>
      <c r="F160" s="103"/>
      <c r="G160" s="103"/>
    </row>
    <row r="161">
      <c r="C161" s="103"/>
      <c r="D161" s="103"/>
      <c r="E161" s="103"/>
      <c r="F161" s="103"/>
      <c r="G161" s="103"/>
    </row>
    <row r="162">
      <c r="C162" s="103"/>
      <c r="D162" s="103"/>
      <c r="E162" s="103"/>
      <c r="F162" s="103"/>
      <c r="G162" s="103"/>
    </row>
    <row r="163">
      <c r="C163" s="103"/>
      <c r="D163" s="103"/>
      <c r="E163" s="103"/>
      <c r="F163" s="103"/>
      <c r="G163" s="103"/>
    </row>
    <row r="164">
      <c r="C164" s="103"/>
      <c r="D164" s="103"/>
      <c r="E164" s="103"/>
      <c r="F164" s="103"/>
      <c r="G164" s="103"/>
    </row>
    <row r="165">
      <c r="C165" s="103"/>
      <c r="D165" s="103"/>
      <c r="E165" s="103"/>
      <c r="F165" s="103"/>
      <c r="G165" s="103"/>
    </row>
    <row r="166">
      <c r="C166" s="103"/>
      <c r="D166" s="103"/>
      <c r="E166" s="103"/>
      <c r="F166" s="103"/>
      <c r="G166" s="103"/>
    </row>
    <row r="167">
      <c r="C167" s="103"/>
      <c r="D167" s="103"/>
      <c r="E167" s="103"/>
      <c r="F167" s="103"/>
      <c r="G167" s="103"/>
    </row>
    <row r="168">
      <c r="C168" s="103"/>
      <c r="D168" s="103"/>
      <c r="E168" s="103"/>
      <c r="F168" s="103"/>
      <c r="G168" s="103"/>
    </row>
    <row r="169">
      <c r="C169" s="103"/>
      <c r="D169" s="103"/>
      <c r="E169" s="103"/>
      <c r="F169" s="103"/>
      <c r="G169" s="103"/>
    </row>
    <row r="170">
      <c r="C170" s="103"/>
      <c r="D170" s="103"/>
      <c r="E170" s="103"/>
      <c r="F170" s="103"/>
      <c r="G170" s="103"/>
    </row>
    <row r="171">
      <c r="C171" s="103"/>
      <c r="D171" s="103"/>
      <c r="E171" s="103"/>
      <c r="F171" s="103"/>
      <c r="G171" s="103"/>
    </row>
    <row r="172">
      <c r="C172" s="103"/>
      <c r="D172" s="103"/>
      <c r="E172" s="103"/>
      <c r="F172" s="103"/>
      <c r="G172" s="103"/>
    </row>
    <row r="173">
      <c r="C173" s="103"/>
      <c r="D173" s="103"/>
      <c r="E173" s="103"/>
      <c r="F173" s="103"/>
      <c r="G173" s="103"/>
    </row>
    <row r="174">
      <c r="C174" s="103"/>
      <c r="D174" s="103"/>
      <c r="E174" s="103"/>
      <c r="F174" s="103"/>
      <c r="G174" s="103"/>
    </row>
    <row r="175">
      <c r="C175" s="103"/>
      <c r="D175" s="103"/>
      <c r="E175" s="103"/>
      <c r="F175" s="103"/>
      <c r="G175" s="103"/>
    </row>
    <row r="176">
      <c r="C176" s="103"/>
      <c r="D176" s="103"/>
      <c r="E176" s="103"/>
      <c r="F176" s="103"/>
      <c r="G176" s="103"/>
    </row>
    <row r="177">
      <c r="C177" s="103"/>
      <c r="D177" s="103"/>
      <c r="E177" s="103"/>
      <c r="F177" s="103"/>
      <c r="G177" s="103"/>
    </row>
    <row r="178">
      <c r="C178" s="103"/>
      <c r="D178" s="103"/>
      <c r="E178" s="103"/>
      <c r="F178" s="103"/>
      <c r="G178" s="103"/>
    </row>
    <row r="179">
      <c r="C179" s="103"/>
      <c r="D179" s="103"/>
      <c r="E179" s="103"/>
      <c r="F179" s="103"/>
      <c r="G179" s="103"/>
    </row>
    <row r="180">
      <c r="C180" s="103"/>
      <c r="D180" s="103"/>
      <c r="E180" s="103"/>
      <c r="F180" s="103"/>
      <c r="G180" s="103"/>
    </row>
    <row r="181">
      <c r="C181" s="103"/>
      <c r="D181" s="103"/>
      <c r="E181" s="103"/>
      <c r="F181" s="103"/>
      <c r="G181" s="103"/>
    </row>
    <row r="182">
      <c r="C182" s="103"/>
      <c r="D182" s="103"/>
      <c r="E182" s="103"/>
      <c r="F182" s="103"/>
      <c r="G182" s="103"/>
    </row>
    <row r="183">
      <c r="C183" s="103"/>
      <c r="D183" s="103"/>
      <c r="E183" s="103"/>
      <c r="F183" s="103"/>
      <c r="G183" s="103"/>
    </row>
    <row r="184">
      <c r="C184" s="103"/>
      <c r="D184" s="103"/>
      <c r="E184" s="103"/>
      <c r="F184" s="103"/>
      <c r="G184" s="103"/>
    </row>
    <row r="185">
      <c r="C185" s="103"/>
      <c r="D185" s="103"/>
      <c r="E185" s="103"/>
      <c r="F185" s="103"/>
      <c r="G185" s="103"/>
    </row>
    <row r="186">
      <c r="C186" s="103"/>
      <c r="D186" s="103"/>
      <c r="E186" s="103"/>
      <c r="F186" s="103"/>
      <c r="G186" s="103"/>
    </row>
    <row r="187">
      <c r="C187" s="103"/>
      <c r="D187" s="103"/>
      <c r="E187" s="103"/>
      <c r="F187" s="103"/>
      <c r="G187" s="103"/>
    </row>
    <row r="188">
      <c r="C188" s="103"/>
      <c r="D188" s="103"/>
      <c r="E188" s="103"/>
      <c r="F188" s="103"/>
      <c r="G188" s="103"/>
    </row>
    <row r="189">
      <c r="C189" s="103"/>
      <c r="D189" s="103"/>
      <c r="E189" s="103"/>
      <c r="F189" s="103"/>
      <c r="G189" s="103"/>
    </row>
    <row r="190">
      <c r="C190" s="103"/>
      <c r="D190" s="103"/>
      <c r="E190" s="103"/>
      <c r="F190" s="103"/>
      <c r="G190" s="103"/>
    </row>
    <row r="191">
      <c r="C191" s="103"/>
      <c r="D191" s="103"/>
      <c r="E191" s="103"/>
      <c r="F191" s="103"/>
      <c r="G191" s="103"/>
    </row>
    <row r="192">
      <c r="C192" s="103"/>
      <c r="D192" s="103"/>
      <c r="E192" s="103"/>
      <c r="F192" s="103"/>
      <c r="G192" s="103"/>
    </row>
    <row r="193">
      <c r="C193" s="103"/>
      <c r="D193" s="103"/>
      <c r="E193" s="103"/>
      <c r="F193" s="103"/>
      <c r="G193" s="103"/>
    </row>
    <row r="194">
      <c r="C194" s="103"/>
      <c r="D194" s="103"/>
      <c r="E194" s="103"/>
      <c r="F194" s="103"/>
      <c r="G194" s="103"/>
    </row>
    <row r="195">
      <c r="C195" s="103"/>
      <c r="D195" s="103"/>
      <c r="E195" s="103"/>
      <c r="F195" s="103"/>
      <c r="G195" s="103"/>
    </row>
    <row r="196">
      <c r="C196" s="103"/>
      <c r="D196" s="103"/>
      <c r="E196" s="103"/>
      <c r="F196" s="103"/>
      <c r="G196" s="103"/>
    </row>
    <row r="197">
      <c r="C197" s="103"/>
      <c r="D197" s="103"/>
      <c r="E197" s="103"/>
      <c r="F197" s="103"/>
      <c r="G197" s="103"/>
    </row>
    <row r="198">
      <c r="C198" s="103"/>
      <c r="D198" s="103"/>
      <c r="E198" s="103"/>
      <c r="F198" s="103"/>
      <c r="G198" s="103"/>
    </row>
    <row r="199">
      <c r="C199" s="103"/>
      <c r="D199" s="103"/>
      <c r="E199" s="103"/>
      <c r="F199" s="103"/>
      <c r="G199" s="103"/>
    </row>
    <row r="200">
      <c r="C200" s="103"/>
      <c r="D200" s="103"/>
      <c r="E200" s="103"/>
      <c r="F200" s="103"/>
      <c r="G200" s="103"/>
    </row>
    <row r="201">
      <c r="C201" s="103"/>
      <c r="D201" s="103"/>
      <c r="E201" s="103"/>
      <c r="F201" s="103"/>
      <c r="G201" s="103"/>
    </row>
    <row r="202">
      <c r="C202" s="103"/>
      <c r="D202" s="103"/>
      <c r="E202" s="103"/>
      <c r="F202" s="103"/>
      <c r="G202" s="103"/>
    </row>
    <row r="203">
      <c r="C203" s="103"/>
      <c r="D203" s="103"/>
      <c r="E203" s="103"/>
      <c r="F203" s="103"/>
      <c r="G203" s="103"/>
    </row>
    <row r="204">
      <c r="C204" s="103"/>
      <c r="D204" s="103"/>
      <c r="E204" s="103"/>
      <c r="F204" s="103"/>
      <c r="G204" s="103"/>
    </row>
    <row r="205">
      <c r="C205" s="103"/>
      <c r="D205" s="103"/>
      <c r="E205" s="103"/>
      <c r="F205" s="103"/>
      <c r="G205" s="103"/>
    </row>
    <row r="206">
      <c r="C206" s="103"/>
      <c r="D206" s="103"/>
      <c r="E206" s="103"/>
      <c r="F206" s="103"/>
      <c r="G206" s="103"/>
    </row>
    <row r="207">
      <c r="C207" s="103"/>
      <c r="D207" s="103"/>
      <c r="E207" s="103"/>
      <c r="F207" s="103"/>
      <c r="G207" s="103"/>
    </row>
    <row r="208">
      <c r="C208" s="103"/>
      <c r="D208" s="103"/>
      <c r="E208" s="103"/>
      <c r="F208" s="103"/>
      <c r="G208" s="103"/>
    </row>
    <row r="209">
      <c r="C209" s="103"/>
      <c r="D209" s="103"/>
      <c r="E209" s="103"/>
      <c r="F209" s="103"/>
      <c r="G209" s="103"/>
    </row>
    <row r="210">
      <c r="C210" s="103"/>
      <c r="D210" s="103"/>
      <c r="E210" s="103"/>
      <c r="F210" s="103"/>
      <c r="G210" s="103"/>
    </row>
    <row r="211">
      <c r="C211" s="103"/>
      <c r="D211" s="103"/>
      <c r="E211" s="103"/>
      <c r="F211" s="103"/>
      <c r="G211" s="103"/>
    </row>
    <row r="212">
      <c r="C212" s="103"/>
      <c r="D212" s="103"/>
      <c r="E212" s="103"/>
      <c r="F212" s="103"/>
      <c r="G212" s="103"/>
    </row>
    <row r="213">
      <c r="C213" s="103"/>
      <c r="D213" s="103"/>
      <c r="E213" s="103"/>
      <c r="F213" s="103"/>
      <c r="G213" s="103"/>
    </row>
    <row r="214">
      <c r="C214" s="103"/>
      <c r="D214" s="103"/>
      <c r="E214" s="103"/>
      <c r="F214" s="103"/>
      <c r="G214" s="103"/>
    </row>
    <row r="215">
      <c r="C215" s="103"/>
      <c r="D215" s="103"/>
      <c r="E215" s="103"/>
      <c r="F215" s="103"/>
      <c r="G215" s="103"/>
    </row>
    <row r="216">
      <c r="C216" s="103"/>
      <c r="D216" s="103"/>
      <c r="E216" s="103"/>
      <c r="F216" s="103"/>
      <c r="G216" s="103"/>
    </row>
    <row r="217">
      <c r="C217" s="103"/>
      <c r="D217" s="103"/>
      <c r="E217" s="103"/>
      <c r="F217" s="103"/>
      <c r="G217" s="103"/>
    </row>
    <row r="218">
      <c r="C218" s="103"/>
      <c r="D218" s="103"/>
      <c r="E218" s="103"/>
      <c r="F218" s="103"/>
      <c r="G218" s="103"/>
    </row>
    <row r="219">
      <c r="C219" s="103"/>
      <c r="D219" s="103"/>
      <c r="E219" s="103"/>
      <c r="F219" s="103"/>
      <c r="G219" s="103"/>
    </row>
    <row r="220">
      <c r="C220" s="103"/>
      <c r="D220" s="103"/>
      <c r="E220" s="103"/>
      <c r="F220" s="103"/>
      <c r="G220" s="103"/>
    </row>
    <row r="221">
      <c r="C221" s="103"/>
      <c r="D221" s="103"/>
      <c r="E221" s="103"/>
      <c r="F221" s="103"/>
      <c r="G221" s="103"/>
    </row>
    <row r="222">
      <c r="C222" s="103"/>
      <c r="D222" s="103"/>
      <c r="E222" s="103"/>
      <c r="F222" s="103"/>
      <c r="G222" s="103"/>
    </row>
    <row r="223">
      <c r="C223" s="103"/>
      <c r="D223" s="103"/>
      <c r="E223" s="103"/>
      <c r="F223" s="103"/>
      <c r="G223" s="103"/>
    </row>
    <row r="224">
      <c r="C224" s="103"/>
      <c r="D224" s="103"/>
      <c r="E224" s="103"/>
      <c r="F224" s="103"/>
      <c r="G224" s="103"/>
    </row>
    <row r="225">
      <c r="C225" s="103"/>
      <c r="D225" s="103"/>
      <c r="E225" s="103"/>
      <c r="F225" s="103"/>
      <c r="G225" s="103"/>
    </row>
    <row r="226">
      <c r="C226" s="103"/>
      <c r="D226" s="103"/>
      <c r="E226" s="103"/>
      <c r="F226" s="103"/>
      <c r="G226" s="103"/>
    </row>
    <row r="227">
      <c r="C227" s="103"/>
      <c r="D227" s="103"/>
      <c r="E227" s="103"/>
      <c r="F227" s="103"/>
      <c r="G227" s="103"/>
    </row>
    <row r="228">
      <c r="C228" s="103"/>
      <c r="D228" s="103"/>
      <c r="E228" s="103"/>
      <c r="F228" s="103"/>
      <c r="G228" s="103"/>
    </row>
    <row r="229">
      <c r="C229" s="103"/>
      <c r="D229" s="103"/>
      <c r="E229" s="103"/>
      <c r="F229" s="103"/>
      <c r="G229" s="103"/>
    </row>
    <row r="230">
      <c r="C230" s="103"/>
      <c r="D230" s="103"/>
      <c r="E230" s="103"/>
      <c r="F230" s="103"/>
      <c r="G230" s="103"/>
    </row>
    <row r="231">
      <c r="C231" s="103"/>
      <c r="D231" s="103"/>
      <c r="E231" s="103"/>
      <c r="F231" s="103"/>
      <c r="G231" s="103"/>
    </row>
    <row r="232">
      <c r="C232" s="103"/>
      <c r="D232" s="103"/>
      <c r="E232" s="103"/>
      <c r="F232" s="103"/>
      <c r="G232" s="103"/>
    </row>
    <row r="233">
      <c r="C233" s="103"/>
      <c r="D233" s="103"/>
      <c r="E233" s="103"/>
      <c r="F233" s="103"/>
      <c r="G233" s="103"/>
    </row>
    <row r="234">
      <c r="C234" s="103"/>
      <c r="D234" s="103"/>
      <c r="E234" s="103"/>
      <c r="F234" s="103"/>
      <c r="G234" s="103"/>
    </row>
    <row r="235">
      <c r="C235" s="103"/>
      <c r="D235" s="103"/>
      <c r="E235" s="103"/>
      <c r="F235" s="103"/>
      <c r="G235" s="103"/>
    </row>
    <row r="236">
      <c r="C236" s="103"/>
      <c r="D236" s="103"/>
      <c r="E236" s="103"/>
      <c r="F236" s="103"/>
      <c r="G236" s="103"/>
    </row>
    <row r="237">
      <c r="C237" s="103"/>
      <c r="D237" s="103"/>
      <c r="E237" s="103"/>
      <c r="F237" s="103"/>
      <c r="G237" s="103"/>
    </row>
    <row r="238">
      <c r="C238" s="103"/>
      <c r="D238" s="103"/>
      <c r="E238" s="103"/>
      <c r="F238" s="103"/>
      <c r="G238" s="103"/>
    </row>
    <row r="239">
      <c r="C239" s="103"/>
      <c r="D239" s="103"/>
      <c r="E239" s="103"/>
      <c r="F239" s="103"/>
      <c r="G239" s="103"/>
    </row>
    <row r="240">
      <c r="C240" s="103"/>
      <c r="D240" s="103"/>
      <c r="E240" s="103"/>
      <c r="F240" s="103"/>
      <c r="G240" s="103"/>
    </row>
    <row r="241">
      <c r="C241" s="103"/>
      <c r="D241" s="103"/>
      <c r="E241" s="103"/>
      <c r="F241" s="103"/>
      <c r="G241" s="103"/>
    </row>
    <row r="242">
      <c r="C242" s="103"/>
      <c r="D242" s="103"/>
      <c r="E242" s="103"/>
      <c r="F242" s="103"/>
      <c r="G242" s="103"/>
    </row>
    <row r="243">
      <c r="C243" s="103"/>
      <c r="D243" s="103"/>
      <c r="E243" s="103"/>
      <c r="F243" s="103"/>
      <c r="G243" s="103"/>
    </row>
    <row r="244">
      <c r="C244" s="103"/>
      <c r="D244" s="103"/>
      <c r="E244" s="103"/>
      <c r="F244" s="103"/>
      <c r="G244" s="103"/>
    </row>
    <row r="245">
      <c r="C245" s="103"/>
      <c r="D245" s="103"/>
      <c r="E245" s="103"/>
      <c r="F245" s="103"/>
      <c r="G245" s="103"/>
    </row>
    <row r="246">
      <c r="C246" s="103"/>
      <c r="D246" s="103"/>
      <c r="E246" s="103"/>
      <c r="F246" s="103"/>
      <c r="G246" s="103"/>
    </row>
    <row r="247">
      <c r="C247" s="103"/>
      <c r="D247" s="103"/>
      <c r="E247" s="103"/>
      <c r="F247" s="103"/>
      <c r="G247" s="103"/>
    </row>
    <row r="248">
      <c r="C248" s="103"/>
      <c r="D248" s="103"/>
      <c r="E248" s="103"/>
      <c r="F248" s="103"/>
      <c r="G248" s="103"/>
    </row>
    <row r="249">
      <c r="C249" s="103"/>
      <c r="D249" s="103"/>
      <c r="E249" s="103"/>
      <c r="F249" s="103"/>
      <c r="G249" s="103"/>
    </row>
    <row r="250">
      <c r="C250" s="103"/>
      <c r="D250" s="103"/>
      <c r="E250" s="103"/>
      <c r="F250" s="103"/>
      <c r="G250" s="103"/>
    </row>
    <row r="251">
      <c r="C251" s="103"/>
      <c r="D251" s="103"/>
      <c r="E251" s="103"/>
      <c r="F251" s="103"/>
      <c r="G251" s="103"/>
    </row>
    <row r="252">
      <c r="C252" s="103"/>
      <c r="D252" s="103"/>
      <c r="E252" s="103"/>
      <c r="F252" s="103"/>
      <c r="G252" s="103"/>
    </row>
    <row r="253">
      <c r="C253" s="103"/>
      <c r="D253" s="103"/>
      <c r="E253" s="103"/>
      <c r="F253" s="103"/>
      <c r="G253" s="103"/>
    </row>
    <row r="254">
      <c r="C254" s="103"/>
      <c r="D254" s="103"/>
      <c r="E254" s="103"/>
      <c r="F254" s="103"/>
      <c r="G254" s="103"/>
    </row>
    <row r="255">
      <c r="C255" s="103"/>
      <c r="D255" s="103"/>
      <c r="E255" s="103"/>
      <c r="F255" s="103"/>
      <c r="G255" s="103"/>
    </row>
    <row r="256">
      <c r="C256" s="103"/>
      <c r="D256" s="103"/>
      <c r="E256" s="103"/>
      <c r="F256" s="103"/>
      <c r="G256" s="103"/>
    </row>
    <row r="257">
      <c r="C257" s="103"/>
      <c r="D257" s="103"/>
      <c r="E257" s="103"/>
      <c r="F257" s="103"/>
      <c r="G257" s="103"/>
    </row>
    <row r="258">
      <c r="C258" s="103"/>
      <c r="D258" s="103"/>
      <c r="E258" s="103"/>
      <c r="F258" s="103"/>
      <c r="G258" s="103"/>
    </row>
    <row r="259">
      <c r="C259" s="103"/>
      <c r="D259" s="103"/>
      <c r="E259" s="103"/>
      <c r="F259" s="103"/>
      <c r="G259" s="103"/>
    </row>
    <row r="260">
      <c r="C260" s="103"/>
      <c r="D260" s="103"/>
      <c r="E260" s="103"/>
      <c r="F260" s="103"/>
      <c r="G260" s="103"/>
    </row>
    <row r="261">
      <c r="C261" s="103"/>
      <c r="D261" s="103"/>
      <c r="E261" s="103"/>
      <c r="F261" s="103"/>
      <c r="G261" s="103"/>
    </row>
    <row r="262">
      <c r="C262" s="103"/>
      <c r="D262" s="103"/>
      <c r="E262" s="103"/>
      <c r="F262" s="103"/>
      <c r="G262" s="103"/>
    </row>
    <row r="263">
      <c r="C263" s="103"/>
      <c r="D263" s="103"/>
      <c r="E263" s="103"/>
      <c r="F263" s="103"/>
      <c r="G263" s="103"/>
    </row>
    <row r="264">
      <c r="C264" s="103"/>
      <c r="D264" s="103"/>
      <c r="E264" s="103"/>
      <c r="F264" s="103"/>
      <c r="G264" s="103"/>
    </row>
    <row r="265">
      <c r="C265" s="103"/>
      <c r="D265" s="103"/>
      <c r="E265" s="103"/>
      <c r="F265" s="103"/>
      <c r="G265" s="103"/>
    </row>
    <row r="266">
      <c r="C266" s="103"/>
      <c r="D266" s="103"/>
      <c r="E266" s="103"/>
      <c r="F266" s="103"/>
      <c r="G266" s="103"/>
    </row>
    <row r="267">
      <c r="C267" s="103"/>
      <c r="D267" s="103"/>
      <c r="E267" s="103"/>
      <c r="F267" s="103"/>
      <c r="G267" s="103"/>
    </row>
    <row r="268">
      <c r="C268" s="103"/>
      <c r="D268" s="103"/>
      <c r="E268" s="103"/>
      <c r="F268" s="103"/>
      <c r="G268" s="103"/>
    </row>
    <row r="269">
      <c r="C269" s="103"/>
      <c r="D269" s="103"/>
      <c r="E269" s="103"/>
      <c r="F269" s="103"/>
      <c r="G269" s="103"/>
    </row>
    <row r="270">
      <c r="C270" s="103"/>
      <c r="D270" s="103"/>
      <c r="E270" s="103"/>
      <c r="F270" s="103"/>
      <c r="G270" s="103"/>
    </row>
    <row r="271">
      <c r="C271" s="103"/>
      <c r="D271" s="103"/>
      <c r="E271" s="103"/>
      <c r="F271" s="103"/>
      <c r="G271" s="103"/>
    </row>
    <row r="272">
      <c r="C272" s="103"/>
      <c r="D272" s="103"/>
      <c r="E272" s="103"/>
      <c r="F272" s="103"/>
      <c r="G272" s="103"/>
    </row>
    <row r="273">
      <c r="C273" s="103"/>
      <c r="D273" s="103"/>
      <c r="E273" s="103"/>
      <c r="F273" s="103"/>
      <c r="G273" s="103"/>
    </row>
    <row r="274">
      <c r="C274" s="103"/>
      <c r="D274" s="103"/>
      <c r="E274" s="103"/>
      <c r="F274" s="103"/>
      <c r="G274" s="103"/>
    </row>
    <row r="275">
      <c r="C275" s="103"/>
      <c r="D275" s="103"/>
      <c r="E275" s="103"/>
      <c r="F275" s="103"/>
      <c r="G275" s="103"/>
    </row>
    <row r="276">
      <c r="C276" s="103"/>
      <c r="D276" s="103"/>
      <c r="E276" s="103"/>
      <c r="F276" s="103"/>
      <c r="G276" s="103"/>
    </row>
    <row r="277">
      <c r="C277" s="103"/>
      <c r="D277" s="103"/>
      <c r="E277" s="103"/>
      <c r="F277" s="103"/>
      <c r="G277" s="103"/>
    </row>
    <row r="278">
      <c r="C278" s="103"/>
      <c r="D278" s="103"/>
      <c r="E278" s="103"/>
      <c r="F278" s="103"/>
      <c r="G278" s="103"/>
    </row>
    <row r="279">
      <c r="C279" s="103"/>
      <c r="D279" s="103"/>
      <c r="E279" s="103"/>
      <c r="F279" s="103"/>
      <c r="G279" s="103"/>
    </row>
    <row r="280">
      <c r="C280" s="103"/>
      <c r="D280" s="103"/>
      <c r="E280" s="103"/>
      <c r="F280" s="103"/>
      <c r="G280" s="103"/>
    </row>
    <row r="281">
      <c r="C281" s="103"/>
      <c r="D281" s="103"/>
      <c r="E281" s="103"/>
      <c r="F281" s="103"/>
      <c r="G281" s="103"/>
    </row>
    <row r="282">
      <c r="C282" s="103"/>
      <c r="D282" s="103"/>
      <c r="E282" s="103"/>
      <c r="F282" s="103"/>
      <c r="G282" s="103"/>
    </row>
    <row r="283">
      <c r="C283" s="103"/>
      <c r="D283" s="103"/>
      <c r="E283" s="103"/>
      <c r="F283" s="103"/>
      <c r="G283" s="103"/>
    </row>
    <row r="284">
      <c r="C284" s="103"/>
      <c r="D284" s="103"/>
      <c r="E284" s="103"/>
      <c r="F284" s="103"/>
      <c r="G284" s="103"/>
    </row>
    <row r="285">
      <c r="C285" s="103"/>
      <c r="D285" s="103"/>
      <c r="E285" s="103"/>
      <c r="F285" s="103"/>
      <c r="G285" s="103"/>
    </row>
    <row r="286">
      <c r="C286" s="103"/>
      <c r="D286" s="103"/>
      <c r="E286" s="103"/>
      <c r="F286" s="103"/>
      <c r="G286" s="103"/>
    </row>
    <row r="287">
      <c r="C287" s="103"/>
      <c r="D287" s="103"/>
      <c r="E287" s="103"/>
      <c r="F287" s="103"/>
      <c r="G287" s="103"/>
    </row>
    <row r="288">
      <c r="C288" s="103"/>
      <c r="D288" s="103"/>
      <c r="E288" s="103"/>
      <c r="F288" s="103"/>
      <c r="G288" s="103"/>
    </row>
    <row r="289">
      <c r="C289" s="103"/>
      <c r="D289" s="103"/>
      <c r="E289" s="103"/>
      <c r="F289" s="103"/>
      <c r="G289" s="103"/>
    </row>
    <row r="290">
      <c r="C290" s="103"/>
      <c r="D290" s="103"/>
      <c r="E290" s="103"/>
      <c r="F290" s="103"/>
      <c r="G290" s="103"/>
    </row>
    <row r="291">
      <c r="C291" s="103"/>
      <c r="D291" s="103"/>
      <c r="E291" s="103"/>
      <c r="F291" s="103"/>
      <c r="G291" s="103"/>
    </row>
    <row r="292">
      <c r="C292" s="103"/>
      <c r="D292" s="103"/>
      <c r="E292" s="103"/>
      <c r="F292" s="103"/>
      <c r="G292" s="103"/>
    </row>
    <row r="293">
      <c r="C293" s="103"/>
      <c r="D293" s="103"/>
      <c r="E293" s="103"/>
      <c r="F293" s="103"/>
      <c r="G293" s="103"/>
    </row>
    <row r="294">
      <c r="C294" s="103"/>
      <c r="D294" s="103"/>
      <c r="E294" s="103"/>
      <c r="F294" s="103"/>
      <c r="G294" s="103"/>
    </row>
    <row r="295">
      <c r="C295" s="103"/>
      <c r="D295" s="103"/>
      <c r="E295" s="103"/>
      <c r="F295" s="103"/>
      <c r="G295" s="103"/>
    </row>
    <row r="296">
      <c r="C296" s="103"/>
      <c r="D296" s="103"/>
      <c r="E296" s="103"/>
      <c r="F296" s="103"/>
      <c r="G296" s="103"/>
    </row>
    <row r="297">
      <c r="C297" s="103"/>
      <c r="D297" s="103"/>
      <c r="E297" s="103"/>
      <c r="F297" s="103"/>
      <c r="G297" s="103"/>
    </row>
    <row r="298">
      <c r="C298" s="103"/>
      <c r="D298" s="103"/>
      <c r="E298" s="103"/>
      <c r="F298" s="103"/>
      <c r="G298" s="103"/>
    </row>
    <row r="299">
      <c r="C299" s="103"/>
      <c r="D299" s="103"/>
      <c r="E299" s="103"/>
      <c r="F299" s="103"/>
      <c r="G299" s="103"/>
    </row>
    <row r="300">
      <c r="C300" s="103"/>
      <c r="D300" s="103"/>
      <c r="E300" s="103"/>
      <c r="F300" s="103"/>
      <c r="G300" s="103"/>
    </row>
    <row r="301">
      <c r="C301" s="103"/>
      <c r="D301" s="103"/>
      <c r="E301" s="103"/>
      <c r="F301" s="103"/>
      <c r="G301" s="103"/>
    </row>
    <row r="302">
      <c r="C302" s="103"/>
      <c r="D302" s="103"/>
      <c r="E302" s="103"/>
      <c r="F302" s="103"/>
      <c r="G302" s="103"/>
    </row>
    <row r="303">
      <c r="C303" s="103"/>
      <c r="D303" s="103"/>
      <c r="E303" s="103"/>
      <c r="F303" s="103"/>
      <c r="G303" s="103"/>
    </row>
    <row r="304">
      <c r="C304" s="103"/>
      <c r="D304" s="103"/>
      <c r="E304" s="103"/>
      <c r="F304" s="103"/>
      <c r="G304" s="103"/>
    </row>
    <row r="305">
      <c r="C305" s="103"/>
      <c r="D305" s="103"/>
      <c r="E305" s="103"/>
      <c r="F305" s="103"/>
      <c r="G305" s="103"/>
    </row>
    <row r="306">
      <c r="C306" s="103"/>
      <c r="D306" s="103"/>
      <c r="E306" s="103"/>
      <c r="F306" s="103"/>
      <c r="G306" s="103"/>
    </row>
    <row r="307">
      <c r="C307" s="103"/>
      <c r="D307" s="103"/>
      <c r="E307" s="103"/>
      <c r="F307" s="103"/>
      <c r="G307" s="103"/>
    </row>
    <row r="308">
      <c r="C308" s="103"/>
      <c r="D308" s="103"/>
      <c r="E308" s="103"/>
      <c r="F308" s="103"/>
      <c r="G308" s="103"/>
    </row>
    <row r="309">
      <c r="C309" s="103"/>
      <c r="D309" s="103"/>
      <c r="E309" s="103"/>
      <c r="F309" s="103"/>
      <c r="G309" s="103"/>
    </row>
    <row r="310">
      <c r="C310" s="103"/>
      <c r="D310" s="103"/>
      <c r="E310" s="103"/>
      <c r="F310" s="103"/>
      <c r="G310" s="103"/>
    </row>
    <row r="311">
      <c r="C311" s="103"/>
      <c r="D311" s="103"/>
      <c r="E311" s="103"/>
      <c r="F311" s="103"/>
      <c r="G311" s="103"/>
    </row>
    <row r="312">
      <c r="C312" s="103"/>
      <c r="D312" s="103"/>
      <c r="E312" s="103"/>
      <c r="F312" s="103"/>
      <c r="G312" s="103"/>
    </row>
    <row r="313">
      <c r="C313" s="103"/>
      <c r="D313" s="103"/>
      <c r="E313" s="103"/>
      <c r="F313" s="103"/>
      <c r="G313" s="103"/>
    </row>
    <row r="314">
      <c r="C314" s="103"/>
      <c r="D314" s="103"/>
      <c r="E314" s="103"/>
      <c r="F314" s="103"/>
      <c r="G314" s="103"/>
    </row>
    <row r="315">
      <c r="C315" s="103"/>
      <c r="D315" s="103"/>
      <c r="E315" s="103"/>
      <c r="F315" s="103"/>
      <c r="G315" s="103"/>
    </row>
    <row r="316">
      <c r="C316" s="103"/>
      <c r="D316" s="103"/>
      <c r="E316" s="103"/>
      <c r="F316" s="103"/>
      <c r="G316" s="103"/>
    </row>
    <row r="317">
      <c r="C317" s="103"/>
      <c r="D317" s="103"/>
      <c r="E317" s="103"/>
      <c r="F317" s="103"/>
      <c r="G317" s="103"/>
    </row>
    <row r="318">
      <c r="C318" s="103"/>
      <c r="D318" s="103"/>
      <c r="E318" s="103"/>
      <c r="F318" s="103"/>
      <c r="G318" s="103"/>
    </row>
    <row r="319">
      <c r="C319" s="103"/>
      <c r="D319" s="103"/>
      <c r="E319" s="103"/>
      <c r="F319" s="103"/>
      <c r="G319" s="103"/>
    </row>
    <row r="320">
      <c r="C320" s="103"/>
      <c r="D320" s="103"/>
      <c r="E320" s="103"/>
      <c r="F320" s="103"/>
      <c r="G320" s="103"/>
    </row>
    <row r="321">
      <c r="C321" s="103"/>
      <c r="D321" s="103"/>
      <c r="E321" s="103"/>
      <c r="F321" s="103"/>
      <c r="G321" s="103"/>
    </row>
    <row r="322">
      <c r="C322" s="103"/>
      <c r="D322" s="103"/>
      <c r="E322" s="103"/>
      <c r="F322" s="103"/>
      <c r="G322" s="103"/>
    </row>
    <row r="323">
      <c r="C323" s="103"/>
      <c r="D323" s="103"/>
      <c r="E323" s="103"/>
      <c r="F323" s="103"/>
      <c r="G323" s="103"/>
    </row>
    <row r="324">
      <c r="C324" s="103"/>
      <c r="D324" s="103"/>
      <c r="E324" s="103"/>
      <c r="F324" s="103"/>
      <c r="G324" s="103"/>
    </row>
    <row r="325">
      <c r="C325" s="103"/>
      <c r="D325" s="103"/>
      <c r="E325" s="103"/>
      <c r="F325" s="103"/>
      <c r="G325" s="103"/>
    </row>
    <row r="326">
      <c r="C326" s="103"/>
      <c r="D326" s="103"/>
      <c r="E326" s="103"/>
      <c r="F326" s="103"/>
      <c r="G326" s="103"/>
    </row>
    <row r="327">
      <c r="C327" s="103"/>
      <c r="D327" s="103"/>
      <c r="E327" s="103"/>
      <c r="F327" s="103"/>
      <c r="G327" s="103"/>
    </row>
    <row r="328">
      <c r="C328" s="103"/>
      <c r="D328" s="103"/>
      <c r="E328" s="103"/>
      <c r="F328" s="103"/>
      <c r="G328" s="103"/>
    </row>
    <row r="329">
      <c r="C329" s="103"/>
      <c r="D329" s="103"/>
      <c r="E329" s="103"/>
      <c r="F329" s="103"/>
      <c r="G329" s="103"/>
    </row>
    <row r="330">
      <c r="C330" s="103"/>
      <c r="D330" s="103"/>
      <c r="E330" s="103"/>
      <c r="F330" s="103"/>
      <c r="G330" s="103"/>
    </row>
    <row r="331">
      <c r="C331" s="103"/>
      <c r="D331" s="103"/>
      <c r="E331" s="103"/>
      <c r="F331" s="103"/>
      <c r="G331" s="103"/>
    </row>
    <row r="332">
      <c r="C332" s="103"/>
      <c r="D332" s="103"/>
      <c r="E332" s="103"/>
      <c r="F332" s="103"/>
      <c r="G332" s="103"/>
    </row>
    <row r="333">
      <c r="C333" s="103"/>
      <c r="D333" s="103"/>
      <c r="E333" s="103"/>
      <c r="F333" s="103"/>
      <c r="G333" s="103"/>
    </row>
    <row r="334">
      <c r="C334" s="103"/>
      <c r="D334" s="103"/>
      <c r="E334" s="103"/>
      <c r="F334" s="103"/>
      <c r="G334" s="103"/>
    </row>
    <row r="335">
      <c r="C335" s="103"/>
      <c r="D335" s="103"/>
      <c r="E335" s="103"/>
      <c r="F335" s="103"/>
      <c r="G335" s="103"/>
    </row>
    <row r="336">
      <c r="C336" s="103"/>
      <c r="D336" s="103"/>
      <c r="E336" s="103"/>
      <c r="F336" s="103"/>
      <c r="G336" s="103"/>
    </row>
    <row r="337">
      <c r="C337" s="103"/>
      <c r="D337" s="103"/>
      <c r="E337" s="103"/>
      <c r="F337" s="103"/>
      <c r="G337" s="103"/>
    </row>
    <row r="338">
      <c r="C338" s="103"/>
      <c r="D338" s="103"/>
      <c r="E338" s="103"/>
      <c r="F338" s="103"/>
      <c r="G338" s="103"/>
    </row>
    <row r="339">
      <c r="C339" s="103"/>
      <c r="D339" s="103"/>
      <c r="E339" s="103"/>
      <c r="F339" s="103"/>
      <c r="G339" s="103"/>
    </row>
    <row r="340">
      <c r="C340" s="103"/>
      <c r="D340" s="103"/>
      <c r="E340" s="103"/>
      <c r="F340" s="103"/>
      <c r="G340" s="103"/>
    </row>
    <row r="341">
      <c r="C341" s="103"/>
      <c r="D341" s="103"/>
      <c r="E341" s="103"/>
      <c r="F341" s="103"/>
      <c r="G341" s="103"/>
    </row>
    <row r="342">
      <c r="C342" s="103"/>
      <c r="D342" s="103"/>
      <c r="E342" s="103"/>
      <c r="F342" s="103"/>
      <c r="G342" s="103"/>
    </row>
    <row r="343">
      <c r="C343" s="103"/>
      <c r="D343" s="103"/>
      <c r="E343" s="103"/>
      <c r="F343" s="103"/>
      <c r="G343" s="103"/>
    </row>
    <row r="344">
      <c r="C344" s="103"/>
      <c r="D344" s="103"/>
      <c r="E344" s="103"/>
      <c r="F344" s="103"/>
      <c r="G344" s="103"/>
    </row>
    <row r="345">
      <c r="C345" s="103"/>
      <c r="D345" s="103"/>
      <c r="E345" s="103"/>
      <c r="F345" s="103"/>
      <c r="G345" s="103"/>
    </row>
    <row r="346">
      <c r="C346" s="103"/>
      <c r="D346" s="103"/>
      <c r="E346" s="103"/>
      <c r="F346" s="103"/>
      <c r="G346" s="103"/>
    </row>
    <row r="347">
      <c r="C347" s="103"/>
      <c r="D347" s="103"/>
      <c r="E347" s="103"/>
      <c r="F347" s="103"/>
      <c r="G347" s="103"/>
    </row>
    <row r="348">
      <c r="C348" s="103"/>
      <c r="D348" s="103"/>
      <c r="E348" s="103"/>
      <c r="F348" s="103"/>
      <c r="G348" s="103"/>
    </row>
    <row r="349">
      <c r="C349" s="103"/>
      <c r="D349" s="103"/>
      <c r="E349" s="103"/>
      <c r="F349" s="103"/>
      <c r="G349" s="103"/>
    </row>
    <row r="350">
      <c r="C350" s="103"/>
      <c r="D350" s="103"/>
      <c r="E350" s="103"/>
      <c r="F350" s="103"/>
      <c r="G350" s="103"/>
    </row>
    <row r="351">
      <c r="C351" s="103"/>
      <c r="D351" s="103"/>
      <c r="E351" s="103"/>
      <c r="F351" s="103"/>
      <c r="G351" s="103"/>
    </row>
    <row r="352">
      <c r="C352" s="103"/>
      <c r="D352" s="103"/>
      <c r="E352" s="103"/>
      <c r="F352" s="103"/>
      <c r="G352" s="103"/>
    </row>
    <row r="353">
      <c r="C353" s="103"/>
      <c r="D353" s="103"/>
      <c r="E353" s="103"/>
      <c r="F353" s="103"/>
      <c r="G353" s="103"/>
    </row>
    <row r="354">
      <c r="C354" s="103"/>
      <c r="D354" s="103"/>
      <c r="E354" s="103"/>
      <c r="F354" s="103"/>
      <c r="G354" s="103"/>
    </row>
    <row r="355">
      <c r="C355" s="103"/>
      <c r="D355" s="103"/>
      <c r="E355" s="103"/>
      <c r="F355" s="103"/>
      <c r="G355" s="103"/>
    </row>
    <row r="356">
      <c r="C356" s="103"/>
      <c r="D356" s="103"/>
      <c r="E356" s="103"/>
      <c r="F356" s="103"/>
      <c r="G356" s="103"/>
    </row>
    <row r="357">
      <c r="C357" s="103"/>
      <c r="D357" s="103"/>
      <c r="E357" s="103"/>
      <c r="F357" s="103"/>
      <c r="G357" s="103"/>
    </row>
    <row r="358">
      <c r="C358" s="103"/>
      <c r="D358" s="103"/>
      <c r="E358" s="103"/>
      <c r="F358" s="103"/>
      <c r="G358" s="103"/>
    </row>
    <row r="359">
      <c r="C359" s="103"/>
      <c r="D359" s="103"/>
      <c r="E359" s="103"/>
      <c r="F359" s="103"/>
      <c r="G359" s="103"/>
    </row>
    <row r="360">
      <c r="C360" s="103"/>
      <c r="D360" s="103"/>
      <c r="E360" s="103"/>
      <c r="F360" s="103"/>
      <c r="G360" s="103"/>
    </row>
    <row r="361">
      <c r="C361" s="103"/>
      <c r="D361" s="103"/>
      <c r="E361" s="103"/>
      <c r="F361" s="103"/>
      <c r="G361" s="103"/>
    </row>
    <row r="362">
      <c r="C362" s="103"/>
      <c r="D362" s="103"/>
      <c r="E362" s="103"/>
      <c r="F362" s="103"/>
      <c r="G362" s="103"/>
    </row>
    <row r="363">
      <c r="C363" s="103"/>
      <c r="D363" s="103"/>
      <c r="E363" s="103"/>
      <c r="F363" s="103"/>
      <c r="G363" s="103"/>
    </row>
    <row r="364">
      <c r="C364" s="103"/>
      <c r="D364" s="103"/>
      <c r="E364" s="103"/>
      <c r="F364" s="103"/>
      <c r="G364" s="103"/>
    </row>
    <row r="365">
      <c r="C365" s="103"/>
      <c r="D365" s="103"/>
      <c r="E365" s="103"/>
      <c r="F365" s="103"/>
      <c r="G365" s="103"/>
    </row>
    <row r="366">
      <c r="C366" s="103"/>
      <c r="D366" s="103"/>
      <c r="E366" s="103"/>
      <c r="F366" s="103"/>
      <c r="G366" s="103"/>
    </row>
    <row r="367">
      <c r="C367" s="103"/>
      <c r="D367" s="103"/>
      <c r="E367" s="103"/>
      <c r="F367" s="103"/>
      <c r="G367" s="103"/>
    </row>
    <row r="368">
      <c r="C368" s="103"/>
      <c r="D368" s="103"/>
      <c r="E368" s="103"/>
      <c r="F368" s="103"/>
      <c r="G368" s="103"/>
    </row>
    <row r="369">
      <c r="C369" s="103"/>
      <c r="D369" s="103"/>
      <c r="E369" s="103"/>
      <c r="F369" s="103"/>
      <c r="G369" s="103"/>
    </row>
    <row r="370">
      <c r="C370" s="103"/>
      <c r="D370" s="103"/>
      <c r="E370" s="103"/>
      <c r="F370" s="103"/>
      <c r="G370" s="103"/>
    </row>
    <row r="371">
      <c r="C371" s="103"/>
      <c r="D371" s="103"/>
      <c r="E371" s="103"/>
      <c r="F371" s="103"/>
      <c r="G371" s="103"/>
    </row>
    <row r="372">
      <c r="C372" s="103"/>
      <c r="D372" s="103"/>
      <c r="E372" s="103"/>
      <c r="F372" s="103"/>
      <c r="G372" s="103"/>
    </row>
    <row r="373">
      <c r="C373" s="103"/>
      <c r="D373" s="103"/>
      <c r="E373" s="103"/>
      <c r="F373" s="103"/>
      <c r="G373" s="103"/>
    </row>
    <row r="374">
      <c r="C374" s="103"/>
      <c r="D374" s="103"/>
      <c r="E374" s="103"/>
      <c r="F374" s="103"/>
      <c r="G374" s="103"/>
    </row>
    <row r="375">
      <c r="C375" s="103"/>
      <c r="D375" s="103"/>
      <c r="E375" s="103"/>
      <c r="F375" s="103"/>
      <c r="G375" s="103"/>
    </row>
    <row r="376">
      <c r="C376" s="103"/>
      <c r="D376" s="103"/>
      <c r="E376" s="103"/>
      <c r="F376" s="103"/>
      <c r="G376" s="103"/>
    </row>
    <row r="377">
      <c r="C377" s="103"/>
      <c r="D377" s="103"/>
      <c r="E377" s="103"/>
      <c r="F377" s="103"/>
      <c r="G377" s="103"/>
    </row>
    <row r="378">
      <c r="C378" s="103"/>
      <c r="D378" s="103"/>
      <c r="E378" s="103"/>
      <c r="F378" s="103"/>
      <c r="G378" s="103"/>
    </row>
    <row r="379">
      <c r="C379" s="103"/>
      <c r="D379" s="103"/>
      <c r="E379" s="103"/>
      <c r="F379" s="103"/>
      <c r="G379" s="103"/>
    </row>
    <row r="380">
      <c r="C380" s="103"/>
      <c r="D380" s="103"/>
      <c r="E380" s="103"/>
      <c r="F380" s="103"/>
      <c r="G380" s="103"/>
    </row>
    <row r="381">
      <c r="C381" s="103"/>
      <c r="D381" s="103"/>
      <c r="E381" s="103"/>
      <c r="F381" s="103"/>
      <c r="G381" s="103"/>
    </row>
    <row r="382">
      <c r="C382" s="103"/>
      <c r="D382" s="103"/>
      <c r="E382" s="103"/>
      <c r="F382" s="103"/>
      <c r="G382" s="103"/>
    </row>
    <row r="383">
      <c r="C383" s="103"/>
      <c r="D383" s="103"/>
      <c r="E383" s="103"/>
      <c r="F383" s="103"/>
      <c r="G383" s="103"/>
    </row>
    <row r="384">
      <c r="C384" s="103"/>
      <c r="D384" s="103"/>
      <c r="E384" s="103"/>
      <c r="F384" s="103"/>
      <c r="G384" s="103"/>
    </row>
    <row r="385">
      <c r="C385" s="103"/>
      <c r="D385" s="103"/>
      <c r="E385" s="103"/>
      <c r="F385" s="103"/>
      <c r="G385" s="103"/>
    </row>
    <row r="386">
      <c r="C386" s="103"/>
      <c r="D386" s="103"/>
      <c r="E386" s="103"/>
      <c r="F386" s="103"/>
      <c r="G386" s="103"/>
    </row>
    <row r="387">
      <c r="C387" s="103"/>
      <c r="D387" s="103"/>
      <c r="E387" s="103"/>
      <c r="F387" s="103"/>
      <c r="G387" s="103"/>
    </row>
    <row r="388">
      <c r="C388" s="103"/>
      <c r="D388" s="103"/>
      <c r="E388" s="103"/>
      <c r="F388" s="103"/>
      <c r="G388" s="103"/>
    </row>
    <row r="389">
      <c r="C389" s="103"/>
      <c r="D389" s="103"/>
      <c r="E389" s="103"/>
      <c r="F389" s="103"/>
      <c r="G389" s="103"/>
    </row>
    <row r="390">
      <c r="C390" s="103"/>
      <c r="D390" s="103"/>
      <c r="E390" s="103"/>
      <c r="F390" s="103"/>
      <c r="G390" s="103"/>
    </row>
    <row r="391">
      <c r="C391" s="103"/>
      <c r="D391" s="103"/>
      <c r="E391" s="103"/>
      <c r="F391" s="103"/>
      <c r="G391" s="103"/>
    </row>
    <row r="392">
      <c r="C392" s="103"/>
      <c r="D392" s="103"/>
      <c r="E392" s="103"/>
      <c r="F392" s="103"/>
      <c r="G392" s="103"/>
    </row>
    <row r="393">
      <c r="C393" s="103"/>
      <c r="D393" s="103"/>
      <c r="E393" s="103"/>
      <c r="F393" s="103"/>
      <c r="G393" s="103"/>
    </row>
    <row r="394">
      <c r="C394" s="103"/>
      <c r="D394" s="103"/>
      <c r="E394" s="103"/>
      <c r="F394" s="103"/>
      <c r="G394" s="103"/>
    </row>
    <row r="395">
      <c r="C395" s="103"/>
      <c r="D395" s="103"/>
      <c r="E395" s="103"/>
      <c r="F395" s="103"/>
      <c r="G395" s="103"/>
    </row>
    <row r="396">
      <c r="C396" s="103"/>
      <c r="D396" s="103"/>
      <c r="E396" s="103"/>
      <c r="F396" s="103"/>
      <c r="G396" s="103"/>
    </row>
    <row r="397">
      <c r="C397" s="103"/>
      <c r="D397" s="103"/>
      <c r="E397" s="103"/>
      <c r="F397" s="103"/>
      <c r="G397" s="103"/>
    </row>
    <row r="398">
      <c r="C398" s="103"/>
      <c r="D398" s="103"/>
      <c r="E398" s="103"/>
      <c r="F398" s="103"/>
      <c r="G398" s="103"/>
    </row>
    <row r="399">
      <c r="C399" s="103"/>
      <c r="D399" s="103"/>
      <c r="E399" s="103"/>
      <c r="F399" s="103"/>
      <c r="G399" s="103"/>
    </row>
    <row r="400">
      <c r="C400" s="103"/>
      <c r="D400" s="103"/>
      <c r="E400" s="103"/>
      <c r="F400" s="103"/>
      <c r="G400" s="103"/>
    </row>
    <row r="401">
      <c r="C401" s="103"/>
      <c r="D401" s="103"/>
      <c r="E401" s="103"/>
      <c r="F401" s="103"/>
      <c r="G401" s="103"/>
    </row>
    <row r="402">
      <c r="C402" s="103"/>
      <c r="D402" s="103"/>
      <c r="E402" s="103"/>
      <c r="F402" s="103"/>
      <c r="G402" s="103"/>
    </row>
    <row r="403">
      <c r="C403" s="103"/>
      <c r="D403" s="103"/>
      <c r="E403" s="103"/>
      <c r="F403" s="103"/>
      <c r="G403" s="103"/>
    </row>
    <row r="404">
      <c r="C404" s="103"/>
      <c r="D404" s="103"/>
      <c r="E404" s="103"/>
      <c r="F404" s="103"/>
      <c r="G404" s="103"/>
    </row>
    <row r="405">
      <c r="C405" s="103"/>
      <c r="D405" s="103"/>
      <c r="E405" s="103"/>
      <c r="F405" s="103"/>
      <c r="G405" s="103"/>
    </row>
    <row r="406">
      <c r="C406" s="103"/>
      <c r="D406" s="103"/>
      <c r="E406" s="103"/>
      <c r="F406" s="103"/>
      <c r="G406" s="103"/>
    </row>
    <row r="407">
      <c r="C407" s="103"/>
      <c r="D407" s="103"/>
      <c r="E407" s="103"/>
      <c r="F407" s="103"/>
      <c r="G407" s="103"/>
    </row>
    <row r="408">
      <c r="C408" s="103"/>
      <c r="D408" s="103"/>
      <c r="E408" s="103"/>
      <c r="F408" s="103"/>
      <c r="G408" s="103"/>
    </row>
    <row r="409">
      <c r="C409" s="103"/>
      <c r="D409" s="103"/>
      <c r="E409" s="103"/>
      <c r="F409" s="103"/>
      <c r="G409" s="103"/>
    </row>
    <row r="410">
      <c r="C410" s="103"/>
      <c r="D410" s="103"/>
      <c r="E410" s="103"/>
      <c r="F410" s="103"/>
      <c r="G410" s="103"/>
    </row>
    <row r="411">
      <c r="C411" s="103"/>
      <c r="D411" s="103"/>
      <c r="E411" s="103"/>
      <c r="F411" s="103"/>
      <c r="G411" s="103"/>
    </row>
    <row r="412">
      <c r="C412" s="103"/>
      <c r="D412" s="103"/>
      <c r="E412" s="103"/>
      <c r="F412" s="103"/>
      <c r="G412" s="103"/>
    </row>
    <row r="413">
      <c r="C413" s="103"/>
      <c r="D413" s="103"/>
      <c r="E413" s="103"/>
      <c r="F413" s="103"/>
      <c r="G413" s="103"/>
    </row>
    <row r="414">
      <c r="C414" s="103"/>
      <c r="D414" s="103"/>
      <c r="E414" s="103"/>
      <c r="F414" s="103"/>
      <c r="G414" s="103"/>
    </row>
    <row r="415">
      <c r="C415" s="103"/>
      <c r="D415" s="103"/>
      <c r="E415" s="103"/>
      <c r="F415" s="103"/>
      <c r="G415" s="103"/>
    </row>
    <row r="416">
      <c r="C416" s="103"/>
      <c r="D416" s="103"/>
      <c r="E416" s="103"/>
      <c r="F416" s="103"/>
      <c r="G416" s="103"/>
    </row>
    <row r="417">
      <c r="C417" s="103"/>
      <c r="D417" s="103"/>
      <c r="E417" s="103"/>
      <c r="F417" s="103"/>
      <c r="G417" s="103"/>
    </row>
    <row r="418">
      <c r="C418" s="103"/>
      <c r="D418" s="103"/>
      <c r="E418" s="103"/>
      <c r="F418" s="103"/>
      <c r="G418" s="103"/>
    </row>
    <row r="419">
      <c r="C419" s="103"/>
      <c r="D419" s="103"/>
      <c r="E419" s="103"/>
      <c r="F419" s="103"/>
      <c r="G419" s="103"/>
    </row>
    <row r="420">
      <c r="C420" s="103"/>
      <c r="D420" s="103"/>
      <c r="E420" s="103"/>
      <c r="F420" s="103"/>
      <c r="G420" s="103"/>
    </row>
    <row r="421">
      <c r="C421" s="103"/>
      <c r="D421" s="103"/>
      <c r="E421" s="103"/>
      <c r="F421" s="103"/>
      <c r="G421" s="103"/>
    </row>
    <row r="422">
      <c r="C422" s="103"/>
      <c r="D422" s="103"/>
      <c r="E422" s="103"/>
      <c r="F422" s="103"/>
      <c r="G422" s="103"/>
    </row>
    <row r="423">
      <c r="C423" s="103"/>
      <c r="D423" s="103"/>
      <c r="E423" s="103"/>
      <c r="F423" s="103"/>
      <c r="G423" s="103"/>
    </row>
    <row r="424">
      <c r="C424" s="103"/>
      <c r="D424" s="103"/>
      <c r="E424" s="103"/>
      <c r="F424" s="103"/>
      <c r="G424" s="103"/>
    </row>
    <row r="425">
      <c r="C425" s="103"/>
      <c r="D425" s="103"/>
      <c r="E425" s="103"/>
      <c r="F425" s="103"/>
      <c r="G425" s="103"/>
    </row>
    <row r="426">
      <c r="C426" s="103"/>
      <c r="D426" s="103"/>
      <c r="E426" s="103"/>
      <c r="F426" s="103"/>
      <c r="G426" s="103"/>
    </row>
    <row r="427">
      <c r="C427" s="103"/>
      <c r="D427" s="103"/>
      <c r="E427" s="103"/>
      <c r="F427" s="103"/>
      <c r="G427" s="103"/>
    </row>
    <row r="428">
      <c r="C428" s="103"/>
      <c r="D428" s="103"/>
      <c r="E428" s="103"/>
      <c r="F428" s="103"/>
      <c r="G428" s="103"/>
    </row>
    <row r="429">
      <c r="C429" s="103"/>
      <c r="D429" s="103"/>
      <c r="E429" s="103"/>
      <c r="F429" s="103"/>
      <c r="G429" s="103"/>
    </row>
    <row r="430">
      <c r="C430" s="103"/>
      <c r="D430" s="103"/>
      <c r="E430" s="103"/>
      <c r="F430" s="103"/>
      <c r="G430" s="103"/>
    </row>
    <row r="431">
      <c r="C431" s="103"/>
      <c r="D431" s="103"/>
      <c r="E431" s="103"/>
      <c r="F431" s="103"/>
      <c r="G431" s="103"/>
    </row>
    <row r="432">
      <c r="C432" s="103"/>
      <c r="D432" s="103"/>
      <c r="E432" s="103"/>
      <c r="F432" s="103"/>
      <c r="G432" s="103"/>
    </row>
    <row r="433">
      <c r="C433" s="103"/>
      <c r="D433" s="103"/>
      <c r="E433" s="103"/>
      <c r="F433" s="103"/>
      <c r="G433" s="103"/>
    </row>
    <row r="434">
      <c r="C434" s="103"/>
      <c r="D434" s="103"/>
      <c r="E434" s="103"/>
      <c r="F434" s="103"/>
      <c r="G434" s="103"/>
    </row>
    <row r="435">
      <c r="C435" s="103"/>
      <c r="D435" s="103"/>
      <c r="E435" s="103"/>
      <c r="F435" s="103"/>
      <c r="G435" s="103"/>
    </row>
    <row r="436">
      <c r="C436" s="103"/>
      <c r="D436" s="103"/>
      <c r="E436" s="103"/>
      <c r="F436" s="103"/>
      <c r="G436" s="103"/>
    </row>
    <row r="437">
      <c r="C437" s="103"/>
      <c r="D437" s="103"/>
      <c r="E437" s="103"/>
      <c r="F437" s="103"/>
      <c r="G437" s="103"/>
    </row>
    <row r="438">
      <c r="C438" s="103"/>
      <c r="D438" s="103"/>
      <c r="E438" s="103"/>
      <c r="F438" s="103"/>
      <c r="G438" s="103"/>
    </row>
    <row r="439">
      <c r="C439" s="103"/>
      <c r="D439" s="103"/>
      <c r="E439" s="103"/>
      <c r="F439" s="103"/>
      <c r="G439" s="103"/>
    </row>
    <row r="440">
      <c r="C440" s="103"/>
      <c r="D440" s="103"/>
      <c r="E440" s="103"/>
      <c r="F440" s="103"/>
      <c r="G440" s="103"/>
    </row>
    <row r="441">
      <c r="C441" s="103"/>
      <c r="D441" s="103"/>
      <c r="E441" s="103"/>
      <c r="F441" s="103"/>
      <c r="G441" s="103"/>
    </row>
    <row r="442">
      <c r="C442" s="103"/>
      <c r="D442" s="103"/>
      <c r="E442" s="103"/>
      <c r="F442" s="103"/>
      <c r="G442" s="103"/>
    </row>
    <row r="443">
      <c r="C443" s="103"/>
      <c r="D443" s="103"/>
      <c r="E443" s="103"/>
      <c r="F443" s="103"/>
      <c r="G443" s="103"/>
    </row>
    <row r="444">
      <c r="C444" s="103"/>
      <c r="D444" s="103"/>
      <c r="E444" s="103"/>
      <c r="F444" s="103"/>
      <c r="G444" s="103"/>
    </row>
    <row r="445">
      <c r="C445" s="103"/>
      <c r="D445" s="103"/>
      <c r="E445" s="103"/>
      <c r="F445" s="103"/>
      <c r="G445" s="103"/>
    </row>
    <row r="446">
      <c r="C446" s="103"/>
      <c r="D446" s="103"/>
      <c r="E446" s="103"/>
      <c r="F446" s="103"/>
      <c r="G446" s="103"/>
    </row>
    <row r="447">
      <c r="C447" s="103"/>
      <c r="D447" s="103"/>
      <c r="E447" s="103"/>
      <c r="F447" s="103"/>
      <c r="G447" s="103"/>
    </row>
    <row r="448">
      <c r="C448" s="103"/>
      <c r="D448" s="103"/>
      <c r="E448" s="103"/>
      <c r="F448" s="103"/>
      <c r="G448" s="103"/>
    </row>
    <row r="449">
      <c r="C449" s="103"/>
      <c r="D449" s="103"/>
      <c r="E449" s="103"/>
      <c r="F449" s="103"/>
      <c r="G449" s="103"/>
    </row>
    <row r="450">
      <c r="C450" s="103"/>
      <c r="D450" s="103"/>
      <c r="E450" s="103"/>
      <c r="F450" s="103"/>
      <c r="G450" s="103"/>
    </row>
    <row r="451">
      <c r="C451" s="103"/>
      <c r="D451" s="103"/>
      <c r="E451" s="103"/>
      <c r="F451" s="103"/>
      <c r="G451" s="103"/>
    </row>
    <row r="452">
      <c r="C452" s="103"/>
      <c r="D452" s="103"/>
      <c r="E452" s="103"/>
      <c r="F452" s="103"/>
      <c r="G452" s="103"/>
    </row>
    <row r="453">
      <c r="C453" s="103"/>
      <c r="D453" s="103"/>
      <c r="E453" s="103"/>
      <c r="F453" s="103"/>
      <c r="G453" s="103"/>
    </row>
    <row r="454">
      <c r="C454" s="103"/>
      <c r="D454" s="103"/>
      <c r="E454" s="103"/>
      <c r="F454" s="103"/>
      <c r="G454" s="103"/>
    </row>
    <row r="455">
      <c r="C455" s="103"/>
      <c r="D455" s="103"/>
      <c r="E455" s="103"/>
      <c r="F455" s="103"/>
      <c r="G455" s="103"/>
    </row>
    <row r="456">
      <c r="C456" s="103"/>
      <c r="D456" s="103"/>
      <c r="E456" s="103"/>
      <c r="F456" s="103"/>
      <c r="G456" s="103"/>
    </row>
    <row r="457">
      <c r="C457" s="103"/>
      <c r="D457" s="103"/>
      <c r="E457" s="103"/>
      <c r="F457" s="103"/>
      <c r="G457" s="103"/>
    </row>
    <row r="458">
      <c r="C458" s="103"/>
      <c r="D458" s="103"/>
      <c r="E458" s="103"/>
      <c r="F458" s="103"/>
      <c r="G458" s="103"/>
    </row>
    <row r="459">
      <c r="C459" s="103"/>
      <c r="D459" s="103"/>
      <c r="E459" s="103"/>
      <c r="F459" s="103"/>
      <c r="G459" s="103"/>
    </row>
    <row r="460">
      <c r="C460" s="103"/>
      <c r="D460" s="103"/>
      <c r="E460" s="103"/>
      <c r="F460" s="103"/>
      <c r="G460" s="103"/>
    </row>
    <row r="461">
      <c r="C461" s="103"/>
      <c r="D461" s="103"/>
      <c r="E461" s="103"/>
      <c r="F461" s="103"/>
      <c r="G461" s="103"/>
    </row>
    <row r="462">
      <c r="C462" s="103"/>
      <c r="D462" s="103"/>
      <c r="E462" s="103"/>
      <c r="F462" s="103"/>
      <c r="G462" s="103"/>
    </row>
    <row r="463">
      <c r="C463" s="103"/>
      <c r="D463" s="103"/>
      <c r="E463" s="103"/>
      <c r="F463" s="103"/>
      <c r="G463" s="103"/>
    </row>
    <row r="464">
      <c r="C464" s="103"/>
      <c r="D464" s="103"/>
      <c r="E464" s="103"/>
      <c r="F464" s="103"/>
      <c r="G464" s="103"/>
    </row>
    <row r="465">
      <c r="C465" s="103"/>
      <c r="D465" s="103"/>
      <c r="E465" s="103"/>
      <c r="F465" s="103"/>
      <c r="G465" s="103"/>
    </row>
    <row r="466">
      <c r="C466" s="103"/>
      <c r="D466" s="103"/>
      <c r="E466" s="103"/>
      <c r="F466" s="103"/>
      <c r="G466" s="103"/>
    </row>
    <row r="467">
      <c r="C467" s="103"/>
      <c r="D467" s="103"/>
      <c r="E467" s="103"/>
      <c r="F467" s="103"/>
      <c r="G467" s="103"/>
    </row>
    <row r="468">
      <c r="C468" s="103"/>
      <c r="D468" s="103"/>
      <c r="E468" s="103"/>
      <c r="F468" s="103"/>
      <c r="G468" s="103"/>
    </row>
    <row r="469">
      <c r="C469" s="103"/>
      <c r="D469" s="103"/>
      <c r="E469" s="103"/>
      <c r="F469" s="103"/>
      <c r="G469" s="103"/>
    </row>
    <row r="470">
      <c r="C470" s="103"/>
      <c r="D470" s="103"/>
      <c r="E470" s="103"/>
      <c r="F470" s="103"/>
      <c r="G470" s="103"/>
    </row>
    <row r="471">
      <c r="C471" s="103"/>
      <c r="D471" s="103"/>
      <c r="E471" s="103"/>
      <c r="F471" s="103"/>
      <c r="G471" s="103"/>
    </row>
    <row r="472">
      <c r="C472" s="103"/>
      <c r="D472" s="103"/>
      <c r="E472" s="103"/>
      <c r="F472" s="103"/>
      <c r="G472" s="103"/>
    </row>
    <row r="473">
      <c r="C473" s="103"/>
      <c r="D473" s="103"/>
      <c r="E473" s="103"/>
      <c r="F473" s="103"/>
      <c r="G473" s="103"/>
    </row>
    <row r="474">
      <c r="C474" s="103"/>
      <c r="D474" s="103"/>
      <c r="E474" s="103"/>
      <c r="F474" s="103"/>
      <c r="G474" s="103"/>
    </row>
    <row r="475">
      <c r="C475" s="103"/>
      <c r="D475" s="103"/>
      <c r="E475" s="103"/>
      <c r="F475" s="103"/>
      <c r="G475" s="103"/>
    </row>
    <row r="476">
      <c r="C476" s="103"/>
      <c r="D476" s="103"/>
      <c r="E476" s="103"/>
      <c r="F476" s="103"/>
      <c r="G476" s="103"/>
    </row>
    <row r="477">
      <c r="C477" s="103"/>
      <c r="D477" s="103"/>
      <c r="E477" s="103"/>
      <c r="F477" s="103"/>
      <c r="G477" s="103"/>
    </row>
    <row r="478">
      <c r="C478" s="103"/>
      <c r="D478" s="103"/>
      <c r="E478" s="103"/>
      <c r="F478" s="103"/>
      <c r="G478" s="103"/>
    </row>
    <row r="479">
      <c r="C479" s="103"/>
      <c r="D479" s="103"/>
      <c r="E479" s="103"/>
      <c r="F479" s="103"/>
      <c r="G479" s="103"/>
    </row>
    <row r="480">
      <c r="C480" s="103"/>
      <c r="D480" s="103"/>
      <c r="E480" s="103"/>
      <c r="F480" s="103"/>
      <c r="G480" s="103"/>
    </row>
    <row r="481">
      <c r="C481" s="103"/>
      <c r="D481" s="103"/>
      <c r="E481" s="103"/>
      <c r="F481" s="103"/>
      <c r="G481" s="103"/>
    </row>
    <row r="482">
      <c r="C482" s="103"/>
      <c r="D482" s="103"/>
      <c r="E482" s="103"/>
      <c r="F482" s="103"/>
      <c r="G482" s="103"/>
    </row>
    <row r="483">
      <c r="C483" s="103"/>
      <c r="D483" s="103"/>
      <c r="E483" s="103"/>
      <c r="F483" s="103"/>
      <c r="G483" s="103"/>
    </row>
    <row r="484">
      <c r="C484" s="103"/>
      <c r="D484" s="103"/>
      <c r="E484" s="103"/>
      <c r="F484" s="103"/>
      <c r="G484" s="103"/>
    </row>
    <row r="485">
      <c r="C485" s="103"/>
      <c r="D485" s="103"/>
      <c r="E485" s="103"/>
      <c r="F485" s="103"/>
      <c r="G485" s="103"/>
    </row>
    <row r="486">
      <c r="C486" s="103"/>
      <c r="D486" s="103"/>
      <c r="E486" s="103"/>
      <c r="F486" s="103"/>
      <c r="G486" s="103"/>
    </row>
    <row r="487">
      <c r="C487" s="103"/>
      <c r="D487" s="103"/>
      <c r="E487" s="103"/>
      <c r="F487" s="103"/>
      <c r="G487" s="103"/>
    </row>
    <row r="488">
      <c r="C488" s="103"/>
      <c r="D488" s="103"/>
      <c r="E488" s="103"/>
      <c r="F488" s="103"/>
      <c r="G488" s="103"/>
    </row>
    <row r="489">
      <c r="C489" s="103"/>
      <c r="D489" s="103"/>
      <c r="E489" s="103"/>
      <c r="F489" s="103"/>
      <c r="G489" s="103"/>
    </row>
    <row r="490">
      <c r="C490" s="103"/>
      <c r="D490" s="103"/>
      <c r="E490" s="103"/>
      <c r="F490" s="103"/>
      <c r="G490" s="103"/>
    </row>
    <row r="491">
      <c r="C491" s="103"/>
      <c r="D491" s="103"/>
      <c r="E491" s="103"/>
      <c r="F491" s="103"/>
      <c r="G491" s="103"/>
    </row>
    <row r="492">
      <c r="C492" s="103"/>
      <c r="D492" s="103"/>
      <c r="E492" s="103"/>
      <c r="F492" s="103"/>
      <c r="G492" s="103"/>
    </row>
    <row r="493">
      <c r="C493" s="103"/>
      <c r="D493" s="103"/>
      <c r="E493" s="103"/>
      <c r="F493" s="103"/>
      <c r="G493" s="103"/>
    </row>
    <row r="494">
      <c r="C494" s="103"/>
      <c r="D494" s="103"/>
      <c r="E494" s="103"/>
      <c r="F494" s="103"/>
      <c r="G494" s="103"/>
    </row>
    <row r="495">
      <c r="C495" s="103"/>
      <c r="D495" s="103"/>
      <c r="E495" s="103"/>
      <c r="F495" s="103"/>
      <c r="G495" s="103"/>
    </row>
    <row r="496">
      <c r="C496" s="103"/>
      <c r="D496" s="103"/>
      <c r="E496" s="103"/>
      <c r="F496" s="103"/>
      <c r="G496" s="103"/>
    </row>
    <row r="497">
      <c r="C497" s="103"/>
      <c r="D497" s="103"/>
      <c r="E497" s="103"/>
      <c r="F497" s="103"/>
      <c r="G497" s="103"/>
    </row>
    <row r="498">
      <c r="C498" s="103"/>
      <c r="D498" s="103"/>
      <c r="E498" s="103"/>
      <c r="F498" s="103"/>
      <c r="G498" s="103"/>
    </row>
    <row r="499">
      <c r="C499" s="103"/>
      <c r="D499" s="103"/>
      <c r="E499" s="103"/>
      <c r="F499" s="103"/>
      <c r="G499" s="103"/>
    </row>
    <row r="500">
      <c r="C500" s="103"/>
      <c r="D500" s="103"/>
      <c r="E500" s="103"/>
      <c r="F500" s="103"/>
      <c r="G500" s="103"/>
    </row>
    <row r="501">
      <c r="C501" s="103"/>
      <c r="D501" s="103"/>
      <c r="E501" s="103"/>
      <c r="F501" s="103"/>
      <c r="G501" s="103"/>
    </row>
    <row r="502">
      <c r="C502" s="103"/>
      <c r="D502" s="103"/>
      <c r="E502" s="103"/>
      <c r="F502" s="103"/>
      <c r="G502" s="103"/>
    </row>
    <row r="503">
      <c r="C503" s="103"/>
      <c r="D503" s="103"/>
      <c r="E503" s="103"/>
      <c r="F503" s="103"/>
      <c r="G503" s="103"/>
    </row>
    <row r="504">
      <c r="C504" s="103"/>
      <c r="D504" s="103"/>
      <c r="E504" s="103"/>
      <c r="F504" s="103"/>
      <c r="G504" s="103"/>
    </row>
    <row r="505">
      <c r="C505" s="103"/>
      <c r="D505" s="103"/>
      <c r="E505" s="103"/>
      <c r="F505" s="103"/>
      <c r="G505" s="103"/>
    </row>
    <row r="506">
      <c r="C506" s="103"/>
      <c r="D506" s="103"/>
      <c r="E506" s="103"/>
      <c r="F506" s="103"/>
      <c r="G506" s="103"/>
    </row>
    <row r="507">
      <c r="C507" s="103"/>
      <c r="D507" s="103"/>
      <c r="E507" s="103"/>
      <c r="F507" s="103"/>
      <c r="G507" s="103"/>
    </row>
    <row r="508">
      <c r="C508" s="103"/>
      <c r="D508" s="103"/>
      <c r="E508" s="103"/>
      <c r="F508" s="103"/>
      <c r="G508" s="103"/>
    </row>
    <row r="509">
      <c r="C509" s="103"/>
      <c r="D509" s="103"/>
      <c r="E509" s="103"/>
      <c r="F509" s="103"/>
      <c r="G509" s="103"/>
    </row>
    <row r="510">
      <c r="C510" s="103"/>
      <c r="D510" s="103"/>
      <c r="E510" s="103"/>
      <c r="F510" s="103"/>
      <c r="G510" s="103"/>
    </row>
    <row r="511">
      <c r="C511" s="103"/>
      <c r="D511" s="103"/>
      <c r="E511" s="103"/>
      <c r="F511" s="103"/>
      <c r="G511" s="103"/>
    </row>
    <row r="512">
      <c r="C512" s="103"/>
      <c r="D512" s="103"/>
      <c r="E512" s="103"/>
      <c r="F512" s="103"/>
      <c r="G512" s="103"/>
    </row>
    <row r="513">
      <c r="C513" s="103"/>
      <c r="D513" s="103"/>
      <c r="E513" s="103"/>
      <c r="F513" s="103"/>
      <c r="G513" s="103"/>
    </row>
    <row r="514">
      <c r="C514" s="103"/>
      <c r="D514" s="103"/>
      <c r="E514" s="103"/>
      <c r="F514" s="103"/>
      <c r="G514" s="103"/>
    </row>
    <row r="515">
      <c r="C515" s="103"/>
      <c r="D515" s="103"/>
      <c r="E515" s="103"/>
      <c r="F515" s="103"/>
      <c r="G515" s="103"/>
    </row>
    <row r="516">
      <c r="C516" s="103"/>
      <c r="D516" s="103"/>
      <c r="E516" s="103"/>
      <c r="F516" s="103"/>
      <c r="G516" s="103"/>
    </row>
    <row r="517">
      <c r="C517" s="103"/>
      <c r="D517" s="103"/>
      <c r="E517" s="103"/>
      <c r="F517" s="103"/>
      <c r="G517" s="103"/>
    </row>
    <row r="518">
      <c r="C518" s="103"/>
      <c r="D518" s="103"/>
      <c r="E518" s="103"/>
      <c r="F518" s="103"/>
      <c r="G518" s="103"/>
    </row>
    <row r="519">
      <c r="C519" s="103"/>
      <c r="D519" s="103"/>
      <c r="E519" s="103"/>
      <c r="F519" s="103"/>
      <c r="G519" s="103"/>
    </row>
    <row r="520">
      <c r="C520" s="103"/>
      <c r="D520" s="103"/>
      <c r="E520" s="103"/>
      <c r="F520" s="103"/>
      <c r="G520" s="103"/>
    </row>
    <row r="521">
      <c r="C521" s="103"/>
      <c r="D521" s="103"/>
      <c r="E521" s="103"/>
      <c r="F521" s="103"/>
      <c r="G521" s="103"/>
    </row>
    <row r="522">
      <c r="C522" s="103"/>
      <c r="D522" s="103"/>
      <c r="E522" s="103"/>
      <c r="F522" s="103"/>
      <c r="G522" s="103"/>
    </row>
    <row r="523">
      <c r="C523" s="103"/>
      <c r="D523" s="103"/>
      <c r="E523" s="103"/>
      <c r="F523" s="103"/>
      <c r="G523" s="103"/>
    </row>
    <row r="524">
      <c r="C524" s="103"/>
      <c r="D524" s="103"/>
      <c r="E524" s="103"/>
      <c r="F524" s="103"/>
      <c r="G524" s="103"/>
    </row>
    <row r="525">
      <c r="C525" s="103"/>
      <c r="D525" s="103"/>
      <c r="E525" s="103"/>
      <c r="F525" s="103"/>
      <c r="G525" s="103"/>
    </row>
    <row r="526">
      <c r="C526" s="103"/>
      <c r="D526" s="103"/>
      <c r="E526" s="103"/>
      <c r="F526" s="103"/>
      <c r="G526" s="103"/>
    </row>
    <row r="527">
      <c r="C527" s="103"/>
      <c r="D527" s="103"/>
      <c r="E527" s="103"/>
      <c r="F527" s="103"/>
      <c r="G527" s="103"/>
    </row>
    <row r="528">
      <c r="C528" s="103"/>
      <c r="D528" s="103"/>
      <c r="E528" s="103"/>
      <c r="F528" s="103"/>
      <c r="G528" s="103"/>
    </row>
    <row r="529">
      <c r="C529" s="103"/>
      <c r="D529" s="103"/>
      <c r="E529" s="103"/>
      <c r="F529" s="103"/>
      <c r="G529" s="103"/>
    </row>
    <row r="530">
      <c r="C530" s="103"/>
      <c r="D530" s="103"/>
      <c r="E530" s="103"/>
      <c r="F530" s="103"/>
      <c r="G530" s="103"/>
    </row>
    <row r="531">
      <c r="C531" s="103"/>
      <c r="D531" s="103"/>
      <c r="E531" s="103"/>
      <c r="F531" s="103"/>
      <c r="G531" s="103"/>
    </row>
    <row r="532">
      <c r="C532" s="103"/>
      <c r="D532" s="103"/>
      <c r="E532" s="103"/>
      <c r="F532" s="103"/>
      <c r="G532" s="103"/>
    </row>
    <row r="533">
      <c r="C533" s="103"/>
      <c r="D533" s="103"/>
      <c r="E533" s="103"/>
      <c r="F533" s="103"/>
      <c r="G533" s="103"/>
    </row>
    <row r="534">
      <c r="C534" s="103"/>
      <c r="D534" s="103"/>
      <c r="E534" s="103"/>
      <c r="F534" s="103"/>
      <c r="G534" s="103"/>
    </row>
    <row r="535">
      <c r="C535" s="103"/>
      <c r="D535" s="103"/>
      <c r="E535" s="103"/>
      <c r="F535" s="103"/>
      <c r="G535" s="103"/>
    </row>
    <row r="536">
      <c r="C536" s="103"/>
      <c r="D536" s="103"/>
      <c r="E536" s="103"/>
      <c r="F536" s="103"/>
      <c r="G536" s="103"/>
    </row>
    <row r="537">
      <c r="C537" s="103"/>
      <c r="D537" s="103"/>
      <c r="E537" s="103"/>
      <c r="F537" s="103"/>
      <c r="G537" s="103"/>
    </row>
    <row r="538">
      <c r="C538" s="103"/>
      <c r="D538" s="103"/>
      <c r="E538" s="103"/>
      <c r="F538" s="103"/>
      <c r="G538" s="103"/>
    </row>
    <row r="539">
      <c r="C539" s="103"/>
      <c r="D539" s="103"/>
      <c r="E539" s="103"/>
      <c r="F539" s="103"/>
      <c r="G539" s="103"/>
    </row>
    <row r="540">
      <c r="C540" s="103"/>
      <c r="D540" s="103"/>
      <c r="E540" s="103"/>
      <c r="F540" s="103"/>
      <c r="G540" s="103"/>
    </row>
    <row r="541">
      <c r="C541" s="103"/>
      <c r="D541" s="103"/>
      <c r="E541" s="103"/>
      <c r="F541" s="103"/>
      <c r="G541" s="103"/>
    </row>
    <row r="542">
      <c r="C542" s="103"/>
      <c r="D542" s="103"/>
      <c r="E542" s="103"/>
      <c r="F542" s="103"/>
      <c r="G542" s="103"/>
    </row>
    <row r="543">
      <c r="C543" s="103"/>
      <c r="D543" s="103"/>
      <c r="E543" s="103"/>
      <c r="F543" s="103"/>
      <c r="G543" s="103"/>
    </row>
    <row r="544">
      <c r="C544" s="103"/>
      <c r="D544" s="103"/>
      <c r="E544" s="103"/>
      <c r="F544" s="103"/>
      <c r="G544" s="103"/>
    </row>
    <row r="545">
      <c r="C545" s="103"/>
      <c r="D545" s="103"/>
      <c r="E545" s="103"/>
      <c r="F545" s="103"/>
      <c r="G545" s="103"/>
    </row>
    <row r="546">
      <c r="C546" s="103"/>
      <c r="D546" s="103"/>
      <c r="E546" s="103"/>
      <c r="F546" s="103"/>
      <c r="G546" s="103"/>
    </row>
    <row r="547">
      <c r="C547" s="103"/>
      <c r="D547" s="103"/>
      <c r="E547" s="103"/>
      <c r="F547" s="103"/>
      <c r="G547" s="103"/>
    </row>
    <row r="548">
      <c r="C548" s="103"/>
      <c r="D548" s="103"/>
      <c r="E548" s="103"/>
      <c r="F548" s="103"/>
      <c r="G548" s="103"/>
    </row>
    <row r="549">
      <c r="C549" s="103"/>
      <c r="D549" s="103"/>
      <c r="E549" s="103"/>
      <c r="F549" s="103"/>
      <c r="G549" s="103"/>
    </row>
    <row r="550">
      <c r="C550" s="103"/>
      <c r="D550" s="103"/>
      <c r="E550" s="103"/>
      <c r="F550" s="103"/>
      <c r="G550" s="103"/>
    </row>
    <row r="551">
      <c r="C551" s="103"/>
      <c r="D551" s="103"/>
      <c r="E551" s="103"/>
      <c r="F551" s="103"/>
      <c r="G551" s="103"/>
    </row>
    <row r="552">
      <c r="C552" s="103"/>
      <c r="D552" s="103"/>
      <c r="E552" s="103"/>
      <c r="F552" s="103"/>
      <c r="G552" s="103"/>
    </row>
    <row r="553">
      <c r="C553" s="103"/>
      <c r="D553" s="103"/>
      <c r="E553" s="103"/>
      <c r="F553" s="103"/>
      <c r="G553" s="103"/>
    </row>
    <row r="554">
      <c r="C554" s="103"/>
      <c r="D554" s="103"/>
      <c r="E554" s="103"/>
      <c r="F554" s="103"/>
      <c r="G554" s="103"/>
    </row>
    <row r="555">
      <c r="C555" s="103"/>
      <c r="D555" s="103"/>
      <c r="E555" s="103"/>
      <c r="F555" s="103"/>
      <c r="G555" s="103"/>
    </row>
    <row r="556">
      <c r="C556" s="103"/>
      <c r="D556" s="103"/>
      <c r="E556" s="103"/>
      <c r="F556" s="103"/>
      <c r="G556" s="103"/>
    </row>
    <row r="557">
      <c r="C557" s="103"/>
      <c r="D557" s="103"/>
      <c r="E557" s="103"/>
      <c r="F557" s="103"/>
      <c r="G557" s="103"/>
    </row>
    <row r="558">
      <c r="C558" s="103"/>
      <c r="D558" s="103"/>
      <c r="E558" s="103"/>
      <c r="F558" s="103"/>
      <c r="G558" s="103"/>
    </row>
    <row r="559">
      <c r="C559" s="103"/>
      <c r="D559" s="103"/>
      <c r="E559" s="103"/>
      <c r="F559" s="103"/>
      <c r="G559" s="103"/>
    </row>
    <row r="560">
      <c r="C560" s="103"/>
      <c r="D560" s="103"/>
      <c r="E560" s="103"/>
      <c r="F560" s="103"/>
      <c r="G560" s="103"/>
    </row>
    <row r="561">
      <c r="C561" s="103"/>
      <c r="D561" s="103"/>
      <c r="E561" s="103"/>
      <c r="F561" s="103"/>
      <c r="G561" s="103"/>
    </row>
    <row r="562">
      <c r="C562" s="103"/>
      <c r="D562" s="103"/>
      <c r="E562" s="103"/>
      <c r="F562" s="103"/>
      <c r="G562" s="103"/>
    </row>
    <row r="563">
      <c r="C563" s="103"/>
      <c r="D563" s="103"/>
      <c r="E563" s="103"/>
      <c r="F563" s="103"/>
      <c r="G563" s="103"/>
    </row>
    <row r="564">
      <c r="C564" s="103"/>
      <c r="D564" s="103"/>
      <c r="E564" s="103"/>
      <c r="F564" s="103"/>
      <c r="G564" s="103"/>
    </row>
    <row r="565">
      <c r="C565" s="103"/>
      <c r="D565" s="103"/>
      <c r="E565" s="103"/>
      <c r="F565" s="103"/>
      <c r="G565" s="103"/>
    </row>
    <row r="566">
      <c r="C566" s="103"/>
      <c r="D566" s="103"/>
      <c r="E566" s="103"/>
      <c r="F566" s="103"/>
      <c r="G566" s="103"/>
    </row>
    <row r="567">
      <c r="C567" s="103"/>
      <c r="D567" s="103"/>
      <c r="E567" s="103"/>
      <c r="F567" s="103"/>
      <c r="G567" s="103"/>
    </row>
    <row r="568">
      <c r="C568" s="103"/>
      <c r="D568" s="103"/>
      <c r="E568" s="103"/>
      <c r="F568" s="103"/>
      <c r="G568" s="103"/>
    </row>
    <row r="569">
      <c r="C569" s="103"/>
      <c r="D569" s="103"/>
      <c r="E569" s="103"/>
      <c r="F569" s="103"/>
      <c r="G569" s="103"/>
    </row>
    <row r="570">
      <c r="C570" s="103"/>
      <c r="D570" s="103"/>
      <c r="E570" s="103"/>
      <c r="F570" s="103"/>
      <c r="G570" s="103"/>
    </row>
    <row r="571">
      <c r="C571" s="103"/>
      <c r="D571" s="103"/>
      <c r="E571" s="103"/>
      <c r="F571" s="103"/>
      <c r="G571" s="103"/>
    </row>
    <row r="572">
      <c r="C572" s="103"/>
      <c r="D572" s="103"/>
      <c r="E572" s="103"/>
      <c r="F572" s="103"/>
      <c r="G572" s="103"/>
    </row>
    <row r="573">
      <c r="C573" s="103"/>
      <c r="D573" s="103"/>
      <c r="E573" s="103"/>
      <c r="F573" s="103"/>
      <c r="G573" s="103"/>
    </row>
    <row r="574">
      <c r="C574" s="103"/>
      <c r="D574" s="103"/>
      <c r="E574" s="103"/>
      <c r="F574" s="103"/>
      <c r="G574" s="103"/>
    </row>
    <row r="575">
      <c r="C575" s="103"/>
      <c r="D575" s="103"/>
      <c r="E575" s="103"/>
      <c r="F575" s="103"/>
      <c r="G575" s="103"/>
    </row>
    <row r="576">
      <c r="C576" s="103"/>
      <c r="D576" s="103"/>
      <c r="E576" s="103"/>
      <c r="F576" s="103"/>
      <c r="G576" s="103"/>
    </row>
    <row r="577">
      <c r="C577" s="103"/>
      <c r="D577" s="103"/>
      <c r="E577" s="103"/>
      <c r="F577" s="103"/>
      <c r="G577" s="103"/>
    </row>
    <row r="578">
      <c r="C578" s="103"/>
      <c r="D578" s="103"/>
      <c r="E578" s="103"/>
      <c r="F578" s="103"/>
      <c r="G578" s="103"/>
    </row>
    <row r="579">
      <c r="C579" s="103"/>
      <c r="D579" s="103"/>
      <c r="E579" s="103"/>
      <c r="F579" s="103"/>
      <c r="G579" s="103"/>
    </row>
    <row r="580">
      <c r="C580" s="103"/>
      <c r="D580" s="103"/>
      <c r="E580" s="103"/>
      <c r="F580" s="103"/>
      <c r="G580" s="103"/>
    </row>
    <row r="581">
      <c r="C581" s="103"/>
      <c r="D581" s="103"/>
      <c r="E581" s="103"/>
      <c r="F581" s="103"/>
      <c r="G581" s="103"/>
    </row>
    <row r="582">
      <c r="C582" s="103"/>
      <c r="D582" s="103"/>
      <c r="E582" s="103"/>
      <c r="F582" s="103"/>
      <c r="G582" s="103"/>
    </row>
    <row r="583">
      <c r="C583" s="103"/>
      <c r="D583" s="103"/>
      <c r="E583" s="103"/>
      <c r="F583" s="103"/>
      <c r="G583" s="103"/>
    </row>
    <row r="584">
      <c r="C584" s="103"/>
      <c r="D584" s="103"/>
      <c r="E584" s="103"/>
      <c r="F584" s="103"/>
      <c r="G584" s="103"/>
    </row>
    <row r="585">
      <c r="C585" s="103"/>
      <c r="D585" s="103"/>
      <c r="E585" s="103"/>
      <c r="F585" s="103"/>
      <c r="G585" s="103"/>
    </row>
    <row r="586">
      <c r="C586" s="103"/>
      <c r="D586" s="103"/>
      <c r="E586" s="103"/>
      <c r="F586" s="103"/>
      <c r="G586" s="103"/>
    </row>
    <row r="587">
      <c r="C587" s="103"/>
      <c r="D587" s="103"/>
      <c r="E587" s="103"/>
      <c r="F587" s="103"/>
      <c r="G587" s="103"/>
    </row>
    <row r="588">
      <c r="C588" s="103"/>
      <c r="D588" s="103"/>
      <c r="E588" s="103"/>
      <c r="F588" s="103"/>
      <c r="G588" s="103"/>
    </row>
    <row r="589">
      <c r="C589" s="103"/>
      <c r="D589" s="103"/>
      <c r="E589" s="103"/>
      <c r="F589" s="103"/>
      <c r="G589" s="103"/>
    </row>
    <row r="590">
      <c r="C590" s="103"/>
      <c r="D590" s="103"/>
      <c r="E590" s="103"/>
      <c r="F590" s="103"/>
      <c r="G590" s="103"/>
    </row>
    <row r="591">
      <c r="C591" s="103"/>
      <c r="D591" s="103"/>
      <c r="E591" s="103"/>
      <c r="F591" s="103"/>
      <c r="G591" s="103"/>
    </row>
    <row r="592">
      <c r="C592" s="103"/>
      <c r="D592" s="103"/>
      <c r="E592" s="103"/>
      <c r="F592" s="103"/>
      <c r="G592" s="103"/>
    </row>
    <row r="593">
      <c r="C593" s="103"/>
      <c r="D593" s="103"/>
      <c r="E593" s="103"/>
      <c r="F593" s="103"/>
      <c r="G593" s="103"/>
    </row>
    <row r="594">
      <c r="C594" s="103"/>
      <c r="D594" s="103"/>
      <c r="E594" s="103"/>
      <c r="F594" s="103"/>
      <c r="G594" s="103"/>
    </row>
    <row r="595">
      <c r="C595" s="103"/>
      <c r="D595" s="103"/>
      <c r="E595" s="103"/>
      <c r="F595" s="103"/>
      <c r="G595" s="103"/>
    </row>
    <row r="596">
      <c r="C596" s="103"/>
      <c r="D596" s="103"/>
      <c r="E596" s="103"/>
      <c r="F596" s="103"/>
      <c r="G596" s="103"/>
    </row>
    <row r="597">
      <c r="C597" s="103"/>
      <c r="D597" s="103"/>
      <c r="E597" s="103"/>
      <c r="F597" s="103"/>
      <c r="G597" s="103"/>
    </row>
    <row r="598">
      <c r="C598" s="103"/>
      <c r="D598" s="103"/>
      <c r="E598" s="103"/>
      <c r="F598" s="103"/>
      <c r="G598" s="103"/>
    </row>
    <row r="599">
      <c r="C599" s="103"/>
      <c r="D599" s="103"/>
      <c r="E599" s="103"/>
      <c r="F599" s="103"/>
      <c r="G599" s="103"/>
    </row>
    <row r="600">
      <c r="C600" s="103"/>
      <c r="D600" s="103"/>
      <c r="E600" s="103"/>
      <c r="F600" s="103"/>
      <c r="G600" s="103"/>
    </row>
    <row r="601">
      <c r="C601" s="103"/>
      <c r="D601" s="103"/>
      <c r="E601" s="103"/>
      <c r="F601" s="103"/>
      <c r="G601" s="103"/>
    </row>
    <row r="602">
      <c r="C602" s="103"/>
      <c r="D602" s="103"/>
      <c r="E602" s="103"/>
      <c r="F602" s="103"/>
      <c r="G602" s="103"/>
    </row>
    <row r="603">
      <c r="C603" s="103"/>
      <c r="D603" s="103"/>
      <c r="E603" s="103"/>
      <c r="F603" s="103"/>
      <c r="G603" s="103"/>
    </row>
    <row r="604">
      <c r="C604" s="103"/>
      <c r="D604" s="103"/>
      <c r="E604" s="103"/>
      <c r="F604" s="103"/>
      <c r="G604" s="103"/>
    </row>
    <row r="605">
      <c r="C605" s="103"/>
      <c r="D605" s="103"/>
      <c r="E605" s="103"/>
      <c r="F605" s="103"/>
      <c r="G605" s="103"/>
    </row>
    <row r="606">
      <c r="C606" s="103"/>
      <c r="D606" s="103"/>
      <c r="E606" s="103"/>
      <c r="F606" s="103"/>
      <c r="G606" s="103"/>
    </row>
    <row r="607">
      <c r="C607" s="103"/>
      <c r="D607" s="103"/>
      <c r="E607" s="103"/>
      <c r="F607" s="103"/>
      <c r="G607" s="103"/>
    </row>
    <row r="608">
      <c r="C608" s="103"/>
      <c r="D608" s="103"/>
      <c r="E608" s="103"/>
      <c r="F608" s="103"/>
      <c r="G608" s="103"/>
    </row>
    <row r="609">
      <c r="C609" s="103"/>
      <c r="D609" s="103"/>
      <c r="E609" s="103"/>
      <c r="F609" s="103"/>
      <c r="G609" s="103"/>
    </row>
    <row r="610">
      <c r="C610" s="103"/>
      <c r="D610" s="103"/>
      <c r="E610" s="103"/>
      <c r="F610" s="103"/>
      <c r="G610" s="103"/>
    </row>
    <row r="611">
      <c r="C611" s="103"/>
      <c r="D611" s="103"/>
      <c r="E611" s="103"/>
      <c r="F611" s="103"/>
      <c r="G611" s="103"/>
    </row>
    <row r="612">
      <c r="C612" s="103"/>
      <c r="D612" s="103"/>
      <c r="E612" s="103"/>
      <c r="F612" s="103"/>
      <c r="G612" s="103"/>
    </row>
    <row r="613">
      <c r="C613" s="103"/>
      <c r="D613" s="103"/>
      <c r="E613" s="103"/>
      <c r="F613" s="103"/>
      <c r="G613" s="103"/>
    </row>
    <row r="614">
      <c r="C614" s="103"/>
      <c r="D614" s="103"/>
      <c r="E614" s="103"/>
      <c r="F614" s="103"/>
      <c r="G614" s="103"/>
    </row>
    <row r="615">
      <c r="C615" s="103"/>
      <c r="D615" s="103"/>
      <c r="E615" s="103"/>
      <c r="F615" s="103"/>
      <c r="G615" s="103"/>
    </row>
    <row r="616">
      <c r="C616" s="103"/>
      <c r="D616" s="103"/>
      <c r="E616" s="103"/>
      <c r="F616" s="103"/>
      <c r="G616" s="103"/>
    </row>
    <row r="617">
      <c r="C617" s="103"/>
      <c r="D617" s="103"/>
      <c r="E617" s="103"/>
      <c r="F617" s="103"/>
      <c r="G617" s="103"/>
    </row>
    <row r="618">
      <c r="C618" s="103"/>
      <c r="D618" s="103"/>
      <c r="E618" s="103"/>
      <c r="F618" s="103"/>
      <c r="G618" s="103"/>
    </row>
    <row r="619">
      <c r="C619" s="103"/>
      <c r="D619" s="103"/>
      <c r="E619" s="103"/>
      <c r="F619" s="103"/>
      <c r="G619" s="103"/>
    </row>
    <row r="620">
      <c r="C620" s="103"/>
      <c r="D620" s="103"/>
      <c r="E620" s="103"/>
      <c r="F620" s="103"/>
      <c r="G620" s="103"/>
    </row>
    <row r="621">
      <c r="C621" s="103"/>
      <c r="D621" s="103"/>
      <c r="E621" s="103"/>
      <c r="F621" s="103"/>
      <c r="G621" s="103"/>
    </row>
    <row r="622">
      <c r="C622" s="103"/>
      <c r="D622" s="103"/>
      <c r="E622" s="103"/>
      <c r="F622" s="103"/>
      <c r="G622" s="103"/>
    </row>
    <row r="623">
      <c r="C623" s="103"/>
      <c r="D623" s="103"/>
      <c r="E623" s="103"/>
      <c r="F623" s="103"/>
      <c r="G623" s="103"/>
    </row>
    <row r="624">
      <c r="C624" s="103"/>
      <c r="D624" s="103"/>
      <c r="E624" s="103"/>
      <c r="F624" s="103"/>
      <c r="G624" s="103"/>
    </row>
    <row r="625">
      <c r="C625" s="103"/>
      <c r="D625" s="103"/>
      <c r="E625" s="103"/>
      <c r="F625" s="103"/>
      <c r="G625" s="103"/>
    </row>
    <row r="626">
      <c r="C626" s="103"/>
      <c r="D626" s="103"/>
      <c r="E626" s="103"/>
      <c r="F626" s="103"/>
      <c r="G626" s="103"/>
    </row>
    <row r="627">
      <c r="C627" s="103"/>
      <c r="D627" s="103"/>
      <c r="E627" s="103"/>
      <c r="F627" s="103"/>
      <c r="G627" s="103"/>
    </row>
    <row r="628">
      <c r="C628" s="103"/>
      <c r="D628" s="103"/>
      <c r="E628" s="103"/>
      <c r="F628" s="103"/>
      <c r="G628" s="103"/>
    </row>
    <row r="629">
      <c r="C629" s="103"/>
      <c r="D629" s="103"/>
      <c r="E629" s="103"/>
      <c r="F629" s="103"/>
      <c r="G629" s="103"/>
    </row>
    <row r="630">
      <c r="C630" s="103"/>
      <c r="D630" s="103"/>
      <c r="E630" s="103"/>
      <c r="F630" s="103"/>
      <c r="G630" s="103"/>
    </row>
    <row r="631">
      <c r="C631" s="103"/>
      <c r="D631" s="103"/>
      <c r="E631" s="103"/>
      <c r="F631" s="103"/>
      <c r="G631" s="103"/>
    </row>
    <row r="632">
      <c r="C632" s="103"/>
      <c r="D632" s="103"/>
      <c r="E632" s="103"/>
      <c r="F632" s="103"/>
      <c r="G632" s="103"/>
    </row>
    <row r="633">
      <c r="C633" s="103"/>
      <c r="D633" s="103"/>
      <c r="E633" s="103"/>
      <c r="F633" s="103"/>
      <c r="G633" s="103"/>
    </row>
    <row r="634">
      <c r="C634" s="103"/>
      <c r="D634" s="103"/>
      <c r="E634" s="103"/>
      <c r="F634" s="103"/>
      <c r="G634" s="103"/>
    </row>
    <row r="635">
      <c r="C635" s="103"/>
      <c r="D635" s="103"/>
      <c r="E635" s="103"/>
      <c r="F635" s="103"/>
      <c r="G635" s="103"/>
    </row>
    <row r="636">
      <c r="C636" s="103"/>
      <c r="D636" s="103"/>
      <c r="E636" s="103"/>
      <c r="F636" s="103"/>
      <c r="G636" s="103"/>
    </row>
    <row r="637">
      <c r="C637" s="103"/>
      <c r="D637" s="103"/>
      <c r="E637" s="103"/>
      <c r="F637" s="103"/>
      <c r="G637" s="103"/>
    </row>
    <row r="638">
      <c r="C638" s="103"/>
      <c r="D638" s="103"/>
      <c r="E638" s="103"/>
      <c r="F638" s="103"/>
      <c r="G638" s="103"/>
    </row>
    <row r="639">
      <c r="C639" s="103"/>
      <c r="D639" s="103"/>
      <c r="E639" s="103"/>
      <c r="F639" s="103"/>
      <c r="G639" s="103"/>
    </row>
    <row r="640">
      <c r="C640" s="103"/>
      <c r="D640" s="103"/>
      <c r="E640" s="103"/>
      <c r="F640" s="103"/>
      <c r="G640" s="103"/>
    </row>
    <row r="641">
      <c r="C641" s="103"/>
      <c r="D641" s="103"/>
      <c r="E641" s="103"/>
      <c r="F641" s="103"/>
      <c r="G641" s="103"/>
    </row>
    <row r="642">
      <c r="C642" s="103"/>
      <c r="D642" s="103"/>
      <c r="E642" s="103"/>
      <c r="F642" s="103"/>
      <c r="G642" s="103"/>
    </row>
    <row r="643">
      <c r="C643" s="103"/>
      <c r="D643" s="103"/>
      <c r="E643" s="103"/>
      <c r="F643" s="103"/>
      <c r="G643" s="103"/>
    </row>
    <row r="644">
      <c r="C644" s="103"/>
      <c r="D644" s="103"/>
      <c r="E644" s="103"/>
      <c r="F644" s="103"/>
      <c r="G644" s="103"/>
    </row>
    <row r="645">
      <c r="C645" s="103"/>
      <c r="D645" s="103"/>
      <c r="E645" s="103"/>
      <c r="F645" s="103"/>
      <c r="G645" s="103"/>
    </row>
    <row r="646">
      <c r="C646" s="103"/>
      <c r="D646" s="103"/>
      <c r="E646" s="103"/>
      <c r="F646" s="103"/>
      <c r="G646" s="103"/>
    </row>
    <row r="647">
      <c r="C647" s="103"/>
      <c r="D647" s="103"/>
      <c r="E647" s="103"/>
      <c r="F647" s="103"/>
      <c r="G647" s="103"/>
    </row>
    <row r="648">
      <c r="C648" s="103"/>
      <c r="D648" s="103"/>
      <c r="E648" s="103"/>
      <c r="F648" s="103"/>
      <c r="G648" s="103"/>
    </row>
    <row r="649">
      <c r="C649" s="103"/>
      <c r="D649" s="103"/>
      <c r="E649" s="103"/>
      <c r="F649" s="103"/>
      <c r="G649" s="103"/>
    </row>
    <row r="650">
      <c r="C650" s="103"/>
      <c r="D650" s="103"/>
      <c r="E650" s="103"/>
      <c r="F650" s="103"/>
      <c r="G650" s="103"/>
    </row>
    <row r="651">
      <c r="C651" s="103"/>
      <c r="D651" s="103"/>
      <c r="E651" s="103"/>
      <c r="F651" s="103"/>
      <c r="G651" s="103"/>
    </row>
    <row r="652">
      <c r="C652" s="103"/>
      <c r="D652" s="103"/>
      <c r="E652" s="103"/>
      <c r="F652" s="103"/>
      <c r="G652" s="103"/>
    </row>
    <row r="653">
      <c r="C653" s="103"/>
      <c r="D653" s="103"/>
      <c r="E653" s="103"/>
      <c r="F653" s="103"/>
      <c r="G653" s="103"/>
    </row>
    <row r="654">
      <c r="C654" s="103"/>
      <c r="D654" s="103"/>
      <c r="E654" s="103"/>
      <c r="F654" s="103"/>
      <c r="G654" s="103"/>
    </row>
    <row r="655">
      <c r="C655" s="103"/>
      <c r="D655" s="103"/>
      <c r="E655" s="103"/>
      <c r="F655" s="103"/>
      <c r="G655" s="103"/>
    </row>
    <row r="656">
      <c r="C656" s="103"/>
      <c r="D656" s="103"/>
      <c r="E656" s="103"/>
      <c r="F656" s="103"/>
      <c r="G656" s="103"/>
    </row>
    <row r="657">
      <c r="C657" s="103"/>
      <c r="D657" s="103"/>
      <c r="E657" s="103"/>
      <c r="F657" s="103"/>
      <c r="G657" s="103"/>
    </row>
    <row r="658">
      <c r="C658" s="103"/>
      <c r="D658" s="103"/>
      <c r="E658" s="103"/>
      <c r="F658" s="103"/>
      <c r="G658" s="103"/>
    </row>
    <row r="659">
      <c r="C659" s="103"/>
      <c r="D659" s="103"/>
      <c r="E659" s="103"/>
      <c r="F659" s="103"/>
      <c r="G659" s="103"/>
    </row>
    <row r="660">
      <c r="C660" s="103"/>
      <c r="D660" s="103"/>
      <c r="E660" s="103"/>
      <c r="F660" s="103"/>
      <c r="G660" s="103"/>
    </row>
    <row r="661">
      <c r="C661" s="103"/>
      <c r="D661" s="103"/>
      <c r="E661" s="103"/>
      <c r="F661" s="103"/>
      <c r="G661" s="103"/>
    </row>
    <row r="662">
      <c r="C662" s="103"/>
      <c r="D662" s="103"/>
      <c r="E662" s="103"/>
      <c r="F662" s="103"/>
      <c r="G662" s="103"/>
    </row>
    <row r="663">
      <c r="C663" s="103"/>
      <c r="D663" s="103"/>
      <c r="E663" s="103"/>
      <c r="F663" s="103"/>
      <c r="G663" s="103"/>
    </row>
    <row r="664">
      <c r="C664" s="103"/>
      <c r="D664" s="103"/>
      <c r="E664" s="103"/>
      <c r="F664" s="103"/>
      <c r="G664" s="103"/>
    </row>
    <row r="665">
      <c r="C665" s="103"/>
      <c r="D665" s="103"/>
      <c r="E665" s="103"/>
      <c r="F665" s="103"/>
      <c r="G665" s="103"/>
    </row>
    <row r="666">
      <c r="C666" s="103"/>
      <c r="D666" s="103"/>
      <c r="E666" s="103"/>
      <c r="F666" s="103"/>
      <c r="G666" s="103"/>
    </row>
    <row r="667">
      <c r="C667" s="103"/>
      <c r="D667" s="103"/>
      <c r="E667" s="103"/>
      <c r="F667" s="103"/>
      <c r="G667" s="103"/>
    </row>
    <row r="668">
      <c r="C668" s="103"/>
      <c r="D668" s="103"/>
      <c r="E668" s="103"/>
      <c r="F668" s="103"/>
      <c r="G668" s="103"/>
    </row>
    <row r="669">
      <c r="C669" s="103"/>
      <c r="D669" s="103"/>
      <c r="E669" s="103"/>
      <c r="F669" s="103"/>
      <c r="G669" s="103"/>
    </row>
    <row r="670">
      <c r="C670" s="103"/>
      <c r="D670" s="103"/>
      <c r="E670" s="103"/>
      <c r="F670" s="103"/>
      <c r="G670" s="103"/>
    </row>
    <row r="671">
      <c r="C671" s="103"/>
      <c r="D671" s="103"/>
      <c r="E671" s="103"/>
      <c r="F671" s="103"/>
      <c r="G671" s="103"/>
    </row>
    <row r="672">
      <c r="C672" s="103"/>
      <c r="D672" s="103"/>
      <c r="E672" s="103"/>
      <c r="F672" s="103"/>
      <c r="G672" s="103"/>
    </row>
    <row r="673">
      <c r="C673" s="103"/>
      <c r="D673" s="103"/>
      <c r="E673" s="103"/>
      <c r="F673" s="103"/>
      <c r="G673" s="103"/>
    </row>
    <row r="674">
      <c r="C674" s="103"/>
      <c r="D674" s="103"/>
      <c r="E674" s="103"/>
      <c r="F674" s="103"/>
      <c r="G674" s="103"/>
    </row>
    <row r="675">
      <c r="C675" s="103"/>
      <c r="D675" s="103"/>
      <c r="E675" s="103"/>
      <c r="F675" s="103"/>
      <c r="G675" s="103"/>
    </row>
    <row r="676">
      <c r="C676" s="103"/>
      <c r="D676" s="103"/>
      <c r="E676" s="103"/>
      <c r="F676" s="103"/>
      <c r="G676" s="103"/>
    </row>
    <row r="677">
      <c r="C677" s="103"/>
      <c r="D677" s="103"/>
      <c r="E677" s="103"/>
      <c r="F677" s="103"/>
      <c r="G677" s="103"/>
    </row>
    <row r="678">
      <c r="C678" s="103"/>
      <c r="D678" s="103"/>
      <c r="E678" s="103"/>
      <c r="F678" s="103"/>
      <c r="G678" s="103"/>
    </row>
    <row r="679">
      <c r="C679" s="103"/>
      <c r="D679" s="103"/>
      <c r="E679" s="103"/>
      <c r="F679" s="103"/>
      <c r="G679" s="103"/>
    </row>
    <row r="680">
      <c r="C680" s="103"/>
      <c r="D680" s="103"/>
      <c r="E680" s="103"/>
      <c r="F680" s="103"/>
      <c r="G680" s="103"/>
    </row>
    <row r="681">
      <c r="C681" s="103"/>
      <c r="D681" s="103"/>
      <c r="E681" s="103"/>
      <c r="F681" s="103"/>
      <c r="G681" s="103"/>
    </row>
    <row r="682">
      <c r="C682" s="103"/>
      <c r="D682" s="103"/>
      <c r="E682" s="103"/>
      <c r="F682" s="103"/>
      <c r="G682" s="103"/>
    </row>
    <row r="683">
      <c r="C683" s="103"/>
      <c r="D683" s="103"/>
      <c r="E683" s="103"/>
      <c r="F683" s="103"/>
      <c r="G683" s="103"/>
    </row>
    <row r="684">
      <c r="C684" s="103"/>
      <c r="D684" s="103"/>
      <c r="E684" s="103"/>
      <c r="F684" s="103"/>
      <c r="G684" s="103"/>
    </row>
    <row r="685">
      <c r="C685" s="103"/>
      <c r="D685" s="103"/>
      <c r="E685" s="103"/>
      <c r="F685" s="103"/>
      <c r="G685" s="103"/>
    </row>
    <row r="686">
      <c r="C686" s="103"/>
      <c r="D686" s="103"/>
      <c r="E686" s="103"/>
      <c r="F686" s="103"/>
      <c r="G686" s="103"/>
    </row>
    <row r="687">
      <c r="C687" s="103"/>
      <c r="D687" s="103"/>
      <c r="E687" s="103"/>
      <c r="F687" s="103"/>
      <c r="G687" s="103"/>
    </row>
    <row r="688">
      <c r="C688" s="103"/>
      <c r="D688" s="103"/>
      <c r="E688" s="103"/>
      <c r="F688" s="103"/>
      <c r="G688" s="103"/>
    </row>
    <row r="689">
      <c r="C689" s="103"/>
      <c r="D689" s="103"/>
      <c r="E689" s="103"/>
      <c r="F689" s="103"/>
      <c r="G689" s="103"/>
    </row>
    <row r="690">
      <c r="C690" s="103"/>
      <c r="D690" s="103"/>
      <c r="E690" s="103"/>
      <c r="F690" s="103"/>
      <c r="G690" s="103"/>
    </row>
    <row r="691">
      <c r="C691" s="103"/>
      <c r="D691" s="103"/>
      <c r="E691" s="103"/>
      <c r="F691" s="103"/>
      <c r="G691" s="103"/>
    </row>
    <row r="692">
      <c r="C692" s="103"/>
      <c r="D692" s="103"/>
      <c r="E692" s="103"/>
      <c r="F692" s="103"/>
      <c r="G692" s="103"/>
    </row>
    <row r="693">
      <c r="C693" s="103"/>
      <c r="D693" s="103"/>
      <c r="E693" s="103"/>
      <c r="F693" s="103"/>
      <c r="G693" s="103"/>
    </row>
    <row r="694">
      <c r="C694" s="103"/>
      <c r="D694" s="103"/>
      <c r="E694" s="103"/>
      <c r="F694" s="103"/>
      <c r="G694" s="103"/>
    </row>
    <row r="695">
      <c r="C695" s="103"/>
      <c r="D695" s="103"/>
      <c r="E695" s="103"/>
      <c r="F695" s="103"/>
      <c r="G695" s="103"/>
    </row>
    <row r="696">
      <c r="C696" s="103"/>
      <c r="D696" s="103"/>
      <c r="E696" s="103"/>
      <c r="F696" s="103"/>
      <c r="G696" s="103"/>
    </row>
    <row r="697">
      <c r="C697" s="103"/>
      <c r="D697" s="103"/>
      <c r="E697" s="103"/>
      <c r="F697" s="103"/>
      <c r="G697" s="103"/>
    </row>
    <row r="698">
      <c r="C698" s="103"/>
      <c r="D698" s="103"/>
      <c r="E698" s="103"/>
      <c r="F698" s="103"/>
      <c r="G698" s="103"/>
    </row>
    <row r="699">
      <c r="C699" s="103"/>
      <c r="D699" s="103"/>
      <c r="E699" s="103"/>
      <c r="F699" s="103"/>
      <c r="G699" s="103"/>
    </row>
    <row r="700">
      <c r="C700" s="103"/>
      <c r="D700" s="103"/>
      <c r="E700" s="103"/>
      <c r="F700" s="103"/>
      <c r="G700" s="103"/>
    </row>
    <row r="701">
      <c r="C701" s="103"/>
      <c r="D701" s="103"/>
      <c r="E701" s="103"/>
      <c r="F701" s="103"/>
      <c r="G701" s="103"/>
    </row>
    <row r="702">
      <c r="C702" s="103"/>
      <c r="D702" s="103"/>
      <c r="E702" s="103"/>
      <c r="F702" s="103"/>
      <c r="G702" s="103"/>
    </row>
    <row r="703">
      <c r="C703" s="103"/>
      <c r="D703" s="103"/>
      <c r="E703" s="103"/>
      <c r="F703" s="103"/>
      <c r="G703" s="103"/>
    </row>
    <row r="704">
      <c r="C704" s="103"/>
      <c r="D704" s="103"/>
      <c r="E704" s="103"/>
      <c r="F704" s="103"/>
      <c r="G704" s="103"/>
    </row>
    <row r="705">
      <c r="C705" s="103"/>
      <c r="D705" s="103"/>
      <c r="E705" s="103"/>
      <c r="F705" s="103"/>
      <c r="G705" s="103"/>
    </row>
    <row r="706">
      <c r="C706" s="103"/>
      <c r="D706" s="103"/>
      <c r="E706" s="103"/>
      <c r="F706" s="103"/>
      <c r="G706" s="103"/>
    </row>
    <row r="707">
      <c r="C707" s="103"/>
      <c r="D707" s="103"/>
      <c r="E707" s="103"/>
      <c r="F707" s="103"/>
      <c r="G707" s="103"/>
    </row>
    <row r="708">
      <c r="C708" s="103"/>
      <c r="D708" s="103"/>
      <c r="E708" s="103"/>
      <c r="F708" s="103"/>
      <c r="G708" s="103"/>
    </row>
    <row r="709">
      <c r="C709" s="103"/>
      <c r="D709" s="103"/>
      <c r="E709" s="103"/>
      <c r="F709" s="103"/>
      <c r="G709" s="103"/>
    </row>
    <row r="710">
      <c r="C710" s="103"/>
      <c r="D710" s="103"/>
      <c r="E710" s="103"/>
      <c r="F710" s="103"/>
      <c r="G710" s="103"/>
    </row>
    <row r="711">
      <c r="C711" s="103"/>
      <c r="D711" s="103"/>
      <c r="E711" s="103"/>
      <c r="F711" s="103"/>
      <c r="G711" s="103"/>
    </row>
    <row r="712">
      <c r="C712" s="103"/>
      <c r="D712" s="103"/>
      <c r="E712" s="103"/>
      <c r="F712" s="103"/>
      <c r="G712" s="103"/>
    </row>
    <row r="713">
      <c r="C713" s="103"/>
      <c r="D713" s="103"/>
      <c r="E713" s="103"/>
      <c r="F713" s="103"/>
      <c r="G713" s="103"/>
    </row>
    <row r="714">
      <c r="C714" s="103"/>
      <c r="D714" s="103"/>
      <c r="E714" s="103"/>
      <c r="F714" s="103"/>
      <c r="G714" s="103"/>
    </row>
    <row r="715">
      <c r="C715" s="103"/>
      <c r="D715" s="103"/>
      <c r="E715" s="103"/>
      <c r="F715" s="103"/>
      <c r="G715" s="103"/>
    </row>
    <row r="716">
      <c r="C716" s="103"/>
      <c r="D716" s="103"/>
      <c r="E716" s="103"/>
      <c r="F716" s="103"/>
      <c r="G716" s="103"/>
    </row>
    <row r="717">
      <c r="C717" s="103"/>
      <c r="D717" s="103"/>
      <c r="E717" s="103"/>
      <c r="F717" s="103"/>
      <c r="G717" s="103"/>
    </row>
    <row r="718">
      <c r="C718" s="103"/>
      <c r="D718" s="103"/>
      <c r="E718" s="103"/>
      <c r="F718" s="103"/>
      <c r="G718" s="103"/>
    </row>
    <row r="719">
      <c r="C719" s="103"/>
      <c r="D719" s="103"/>
      <c r="E719" s="103"/>
      <c r="F719" s="103"/>
      <c r="G719" s="103"/>
    </row>
    <row r="720">
      <c r="C720" s="103"/>
      <c r="D720" s="103"/>
      <c r="E720" s="103"/>
      <c r="F720" s="103"/>
      <c r="G720" s="103"/>
    </row>
    <row r="721">
      <c r="C721" s="103"/>
      <c r="D721" s="103"/>
      <c r="E721" s="103"/>
      <c r="F721" s="103"/>
      <c r="G721" s="103"/>
    </row>
    <row r="722">
      <c r="C722" s="103"/>
      <c r="D722" s="103"/>
      <c r="E722" s="103"/>
      <c r="F722" s="103"/>
      <c r="G722" s="103"/>
    </row>
    <row r="723">
      <c r="C723" s="103"/>
      <c r="D723" s="103"/>
      <c r="E723" s="103"/>
      <c r="F723" s="103"/>
      <c r="G723" s="103"/>
    </row>
    <row r="724">
      <c r="C724" s="103"/>
      <c r="D724" s="103"/>
      <c r="E724" s="103"/>
      <c r="F724" s="103"/>
      <c r="G724" s="103"/>
    </row>
    <row r="725">
      <c r="C725" s="103"/>
      <c r="D725" s="103"/>
      <c r="E725" s="103"/>
      <c r="F725" s="103"/>
      <c r="G725" s="103"/>
    </row>
    <row r="726">
      <c r="C726" s="103"/>
      <c r="D726" s="103"/>
      <c r="E726" s="103"/>
      <c r="F726" s="103"/>
      <c r="G726" s="103"/>
    </row>
    <row r="727">
      <c r="C727" s="103"/>
      <c r="D727" s="103"/>
      <c r="E727" s="103"/>
      <c r="F727" s="103"/>
      <c r="G727" s="103"/>
    </row>
    <row r="728">
      <c r="C728" s="103"/>
      <c r="D728" s="103"/>
      <c r="E728" s="103"/>
      <c r="F728" s="103"/>
      <c r="G728" s="103"/>
    </row>
    <row r="729">
      <c r="C729" s="103"/>
      <c r="D729" s="103"/>
      <c r="E729" s="103"/>
      <c r="F729" s="103"/>
      <c r="G729" s="103"/>
    </row>
    <row r="730">
      <c r="C730" s="103"/>
      <c r="D730" s="103"/>
      <c r="E730" s="103"/>
      <c r="F730" s="103"/>
      <c r="G730" s="103"/>
    </row>
    <row r="731">
      <c r="C731" s="103"/>
      <c r="D731" s="103"/>
      <c r="E731" s="103"/>
      <c r="F731" s="103"/>
      <c r="G731" s="103"/>
    </row>
    <row r="732">
      <c r="C732" s="103"/>
      <c r="D732" s="103"/>
      <c r="E732" s="103"/>
      <c r="F732" s="103"/>
      <c r="G732" s="103"/>
    </row>
    <row r="733">
      <c r="C733" s="103"/>
      <c r="D733" s="103"/>
      <c r="E733" s="103"/>
      <c r="F733" s="103"/>
      <c r="G733" s="103"/>
    </row>
    <row r="734">
      <c r="C734" s="103"/>
      <c r="D734" s="103"/>
      <c r="E734" s="103"/>
      <c r="F734" s="103"/>
      <c r="G734" s="103"/>
    </row>
    <row r="735">
      <c r="C735" s="103"/>
      <c r="D735" s="103"/>
      <c r="E735" s="103"/>
      <c r="F735" s="103"/>
      <c r="G735" s="103"/>
    </row>
    <row r="736">
      <c r="C736" s="103"/>
      <c r="D736" s="103"/>
      <c r="E736" s="103"/>
      <c r="F736" s="103"/>
      <c r="G736" s="103"/>
    </row>
    <row r="737">
      <c r="C737" s="103"/>
      <c r="D737" s="103"/>
      <c r="E737" s="103"/>
      <c r="F737" s="103"/>
      <c r="G737" s="103"/>
    </row>
    <row r="738">
      <c r="C738" s="103"/>
      <c r="D738" s="103"/>
      <c r="E738" s="103"/>
      <c r="F738" s="103"/>
      <c r="G738" s="103"/>
    </row>
    <row r="739">
      <c r="C739" s="103"/>
      <c r="D739" s="103"/>
      <c r="E739" s="103"/>
      <c r="F739" s="103"/>
      <c r="G739" s="103"/>
    </row>
    <row r="740">
      <c r="C740" s="103"/>
      <c r="D740" s="103"/>
      <c r="E740" s="103"/>
      <c r="F740" s="103"/>
      <c r="G740" s="103"/>
    </row>
    <row r="741">
      <c r="C741" s="103"/>
      <c r="D741" s="103"/>
      <c r="E741" s="103"/>
      <c r="F741" s="103"/>
      <c r="G741" s="103"/>
    </row>
    <row r="742">
      <c r="C742" s="103"/>
      <c r="D742" s="103"/>
      <c r="E742" s="103"/>
      <c r="F742" s="103"/>
      <c r="G742" s="103"/>
    </row>
    <row r="743">
      <c r="C743" s="103"/>
      <c r="D743" s="103"/>
      <c r="E743" s="103"/>
      <c r="F743" s="103"/>
      <c r="G743" s="103"/>
    </row>
    <row r="744">
      <c r="C744" s="103"/>
      <c r="D744" s="103"/>
      <c r="E744" s="103"/>
      <c r="F744" s="103"/>
      <c r="G744" s="103"/>
    </row>
    <row r="745">
      <c r="C745" s="103"/>
      <c r="D745" s="103"/>
      <c r="E745" s="103"/>
      <c r="F745" s="103"/>
      <c r="G745" s="103"/>
    </row>
    <row r="746">
      <c r="C746" s="103"/>
      <c r="D746" s="103"/>
      <c r="E746" s="103"/>
      <c r="F746" s="103"/>
      <c r="G746" s="103"/>
    </row>
    <row r="747">
      <c r="C747" s="103"/>
      <c r="D747" s="103"/>
      <c r="E747" s="103"/>
      <c r="F747" s="103"/>
      <c r="G747" s="103"/>
    </row>
    <row r="748">
      <c r="C748" s="103"/>
      <c r="D748" s="103"/>
      <c r="E748" s="103"/>
      <c r="F748" s="103"/>
      <c r="G748" s="103"/>
    </row>
    <row r="749">
      <c r="C749" s="103"/>
      <c r="D749" s="103"/>
      <c r="E749" s="103"/>
      <c r="F749" s="103"/>
      <c r="G749" s="103"/>
    </row>
    <row r="750">
      <c r="C750" s="103"/>
      <c r="D750" s="103"/>
      <c r="E750" s="103"/>
      <c r="F750" s="103"/>
      <c r="G750" s="103"/>
    </row>
    <row r="751">
      <c r="C751" s="103"/>
      <c r="D751" s="103"/>
      <c r="E751" s="103"/>
      <c r="F751" s="103"/>
      <c r="G751" s="103"/>
    </row>
    <row r="752">
      <c r="C752" s="103"/>
      <c r="D752" s="103"/>
      <c r="E752" s="103"/>
      <c r="F752" s="103"/>
      <c r="G752" s="103"/>
    </row>
    <row r="753">
      <c r="C753" s="103"/>
      <c r="D753" s="103"/>
      <c r="E753" s="103"/>
      <c r="F753" s="103"/>
      <c r="G753" s="103"/>
    </row>
    <row r="754">
      <c r="C754" s="103"/>
      <c r="D754" s="103"/>
      <c r="E754" s="103"/>
      <c r="F754" s="103"/>
      <c r="G754" s="103"/>
    </row>
    <row r="755">
      <c r="C755" s="103"/>
      <c r="D755" s="103"/>
      <c r="E755" s="103"/>
      <c r="F755" s="103"/>
      <c r="G755" s="103"/>
    </row>
    <row r="756">
      <c r="C756" s="103"/>
      <c r="D756" s="103"/>
      <c r="E756" s="103"/>
      <c r="F756" s="103"/>
      <c r="G756" s="103"/>
    </row>
    <row r="757">
      <c r="C757" s="103"/>
      <c r="D757" s="103"/>
      <c r="E757" s="103"/>
      <c r="F757" s="103"/>
      <c r="G757" s="103"/>
    </row>
    <row r="758">
      <c r="C758" s="103"/>
      <c r="D758" s="103"/>
      <c r="E758" s="103"/>
      <c r="F758" s="103"/>
      <c r="G758" s="103"/>
    </row>
    <row r="759">
      <c r="C759" s="103"/>
      <c r="D759" s="103"/>
      <c r="E759" s="103"/>
      <c r="F759" s="103"/>
      <c r="G759" s="103"/>
    </row>
    <row r="760">
      <c r="C760" s="103"/>
      <c r="D760" s="103"/>
      <c r="E760" s="103"/>
      <c r="F760" s="103"/>
      <c r="G760" s="103"/>
    </row>
    <row r="761">
      <c r="C761" s="103"/>
      <c r="D761" s="103"/>
      <c r="E761" s="103"/>
      <c r="F761" s="103"/>
      <c r="G761" s="103"/>
    </row>
    <row r="762">
      <c r="C762" s="103"/>
      <c r="D762" s="103"/>
      <c r="E762" s="103"/>
      <c r="F762" s="103"/>
      <c r="G762" s="103"/>
    </row>
    <row r="763">
      <c r="C763" s="103"/>
      <c r="D763" s="103"/>
      <c r="E763" s="103"/>
      <c r="F763" s="103"/>
      <c r="G763" s="103"/>
    </row>
    <row r="764">
      <c r="C764" s="103"/>
      <c r="D764" s="103"/>
      <c r="E764" s="103"/>
      <c r="F764" s="103"/>
      <c r="G764" s="103"/>
    </row>
    <row r="765">
      <c r="C765" s="103"/>
      <c r="D765" s="103"/>
      <c r="E765" s="103"/>
      <c r="F765" s="103"/>
      <c r="G765" s="103"/>
    </row>
    <row r="766">
      <c r="C766" s="103"/>
      <c r="D766" s="103"/>
      <c r="E766" s="103"/>
      <c r="F766" s="103"/>
      <c r="G766" s="103"/>
    </row>
    <row r="767">
      <c r="C767" s="103"/>
      <c r="D767" s="103"/>
      <c r="E767" s="103"/>
      <c r="F767" s="103"/>
      <c r="G767" s="103"/>
    </row>
    <row r="768">
      <c r="C768" s="103"/>
      <c r="D768" s="103"/>
      <c r="E768" s="103"/>
      <c r="F768" s="103"/>
      <c r="G768" s="103"/>
    </row>
    <row r="769">
      <c r="C769" s="103"/>
      <c r="D769" s="103"/>
      <c r="E769" s="103"/>
      <c r="F769" s="103"/>
      <c r="G769" s="103"/>
    </row>
    <row r="770">
      <c r="C770" s="103"/>
      <c r="D770" s="103"/>
      <c r="E770" s="103"/>
      <c r="F770" s="103"/>
      <c r="G770" s="103"/>
    </row>
    <row r="771">
      <c r="C771" s="103"/>
      <c r="D771" s="103"/>
      <c r="E771" s="103"/>
      <c r="F771" s="103"/>
      <c r="G771" s="103"/>
    </row>
    <row r="772">
      <c r="C772" s="103"/>
      <c r="D772" s="103"/>
      <c r="E772" s="103"/>
      <c r="F772" s="103"/>
      <c r="G772" s="103"/>
    </row>
    <row r="773">
      <c r="C773" s="103"/>
      <c r="D773" s="103"/>
      <c r="E773" s="103"/>
      <c r="F773" s="103"/>
      <c r="G773" s="103"/>
    </row>
    <row r="774">
      <c r="C774" s="103"/>
      <c r="D774" s="103"/>
      <c r="E774" s="103"/>
      <c r="F774" s="103"/>
      <c r="G774" s="103"/>
    </row>
    <row r="775">
      <c r="C775" s="103"/>
      <c r="D775" s="103"/>
      <c r="E775" s="103"/>
      <c r="F775" s="103"/>
      <c r="G775" s="103"/>
    </row>
    <row r="776">
      <c r="C776" s="103"/>
      <c r="D776" s="103"/>
      <c r="E776" s="103"/>
      <c r="F776" s="103"/>
      <c r="G776" s="103"/>
    </row>
    <row r="777">
      <c r="C777" s="103"/>
      <c r="D777" s="103"/>
      <c r="E777" s="103"/>
      <c r="F777" s="103"/>
      <c r="G777" s="103"/>
    </row>
    <row r="778">
      <c r="C778" s="103"/>
      <c r="D778" s="103"/>
      <c r="E778" s="103"/>
      <c r="F778" s="103"/>
      <c r="G778" s="103"/>
    </row>
    <row r="779">
      <c r="C779" s="103"/>
      <c r="D779" s="103"/>
      <c r="E779" s="103"/>
      <c r="F779" s="103"/>
      <c r="G779" s="103"/>
    </row>
    <row r="780">
      <c r="C780" s="103"/>
      <c r="D780" s="103"/>
      <c r="E780" s="103"/>
      <c r="F780" s="103"/>
      <c r="G780" s="103"/>
    </row>
    <row r="781">
      <c r="C781" s="103"/>
      <c r="D781" s="103"/>
      <c r="E781" s="103"/>
      <c r="F781" s="103"/>
      <c r="G781" s="103"/>
    </row>
    <row r="782">
      <c r="C782" s="103"/>
      <c r="D782" s="103"/>
      <c r="E782" s="103"/>
      <c r="F782" s="103"/>
      <c r="G782" s="103"/>
    </row>
    <row r="783">
      <c r="C783" s="103"/>
      <c r="D783" s="103"/>
      <c r="E783" s="103"/>
      <c r="F783" s="103"/>
      <c r="G783" s="103"/>
    </row>
    <row r="784">
      <c r="C784" s="103"/>
      <c r="D784" s="103"/>
      <c r="E784" s="103"/>
      <c r="F784" s="103"/>
      <c r="G784" s="103"/>
    </row>
    <row r="785">
      <c r="C785" s="103"/>
      <c r="D785" s="103"/>
      <c r="E785" s="103"/>
      <c r="F785" s="103"/>
      <c r="G785" s="103"/>
    </row>
    <row r="786">
      <c r="C786" s="103"/>
      <c r="D786" s="103"/>
      <c r="E786" s="103"/>
      <c r="F786" s="103"/>
      <c r="G786" s="103"/>
    </row>
    <row r="787">
      <c r="C787" s="103"/>
      <c r="D787" s="103"/>
      <c r="E787" s="103"/>
      <c r="F787" s="103"/>
      <c r="G787" s="103"/>
    </row>
    <row r="788">
      <c r="C788" s="103"/>
      <c r="D788" s="103"/>
      <c r="E788" s="103"/>
      <c r="F788" s="103"/>
      <c r="G788" s="103"/>
    </row>
    <row r="789">
      <c r="C789" s="103"/>
      <c r="D789" s="103"/>
      <c r="E789" s="103"/>
      <c r="F789" s="103"/>
      <c r="G789" s="103"/>
    </row>
    <row r="790">
      <c r="C790" s="103"/>
      <c r="D790" s="103"/>
      <c r="E790" s="103"/>
      <c r="F790" s="103"/>
      <c r="G790" s="103"/>
    </row>
    <row r="791">
      <c r="C791" s="103"/>
      <c r="D791" s="103"/>
      <c r="E791" s="103"/>
      <c r="F791" s="103"/>
      <c r="G791" s="103"/>
    </row>
    <row r="792">
      <c r="C792" s="103"/>
      <c r="D792" s="103"/>
      <c r="E792" s="103"/>
      <c r="F792" s="103"/>
      <c r="G792" s="103"/>
    </row>
    <row r="793">
      <c r="C793" s="103"/>
      <c r="D793" s="103"/>
      <c r="E793" s="103"/>
      <c r="F793" s="103"/>
      <c r="G793" s="103"/>
    </row>
    <row r="794">
      <c r="C794" s="103"/>
      <c r="D794" s="103"/>
      <c r="E794" s="103"/>
      <c r="F794" s="103"/>
      <c r="G794" s="103"/>
    </row>
    <row r="795">
      <c r="C795" s="103"/>
      <c r="D795" s="103"/>
      <c r="E795" s="103"/>
      <c r="F795" s="103"/>
      <c r="G795" s="103"/>
    </row>
    <row r="796">
      <c r="C796" s="103"/>
      <c r="D796" s="103"/>
      <c r="E796" s="103"/>
      <c r="F796" s="103"/>
      <c r="G796" s="103"/>
    </row>
    <row r="797">
      <c r="C797" s="103"/>
      <c r="D797" s="103"/>
      <c r="E797" s="103"/>
      <c r="F797" s="103"/>
      <c r="G797" s="103"/>
    </row>
    <row r="798">
      <c r="C798" s="103"/>
      <c r="D798" s="103"/>
      <c r="E798" s="103"/>
      <c r="F798" s="103"/>
      <c r="G798" s="103"/>
    </row>
    <row r="799">
      <c r="C799" s="103"/>
      <c r="D799" s="103"/>
      <c r="E799" s="103"/>
      <c r="F799" s="103"/>
      <c r="G799" s="103"/>
    </row>
    <row r="800">
      <c r="C800" s="103"/>
      <c r="D800" s="103"/>
      <c r="E800" s="103"/>
      <c r="F800" s="103"/>
      <c r="G800" s="103"/>
    </row>
    <row r="801">
      <c r="C801" s="103"/>
      <c r="D801" s="103"/>
      <c r="E801" s="103"/>
      <c r="F801" s="103"/>
      <c r="G801" s="103"/>
    </row>
    <row r="802">
      <c r="C802" s="103"/>
      <c r="D802" s="103"/>
      <c r="E802" s="103"/>
      <c r="F802" s="103"/>
      <c r="G802" s="103"/>
    </row>
    <row r="803">
      <c r="C803" s="103"/>
      <c r="D803" s="103"/>
      <c r="E803" s="103"/>
      <c r="F803" s="103"/>
      <c r="G803" s="103"/>
    </row>
    <row r="804">
      <c r="C804" s="103"/>
      <c r="D804" s="103"/>
      <c r="E804" s="103"/>
      <c r="F804" s="103"/>
      <c r="G804" s="103"/>
    </row>
    <row r="805">
      <c r="C805" s="103"/>
      <c r="D805" s="103"/>
      <c r="E805" s="103"/>
      <c r="F805" s="103"/>
      <c r="G805" s="103"/>
    </row>
    <row r="806">
      <c r="C806" s="103"/>
      <c r="D806" s="103"/>
      <c r="E806" s="103"/>
      <c r="F806" s="103"/>
      <c r="G806" s="103"/>
    </row>
    <row r="807">
      <c r="C807" s="103"/>
      <c r="D807" s="103"/>
      <c r="E807" s="103"/>
      <c r="F807" s="103"/>
      <c r="G807" s="103"/>
    </row>
    <row r="808">
      <c r="C808" s="103"/>
      <c r="D808" s="103"/>
      <c r="E808" s="103"/>
      <c r="F808" s="103"/>
      <c r="G808" s="103"/>
    </row>
    <row r="809">
      <c r="C809" s="103"/>
      <c r="D809" s="103"/>
      <c r="E809" s="103"/>
      <c r="F809" s="103"/>
      <c r="G809" s="103"/>
    </row>
    <row r="810">
      <c r="C810" s="103"/>
      <c r="D810" s="103"/>
      <c r="E810" s="103"/>
      <c r="F810" s="103"/>
      <c r="G810" s="103"/>
    </row>
    <row r="811">
      <c r="C811" s="103"/>
      <c r="D811" s="103"/>
      <c r="E811" s="103"/>
      <c r="F811" s="103"/>
      <c r="G811" s="103"/>
    </row>
    <row r="812">
      <c r="C812" s="103"/>
      <c r="D812" s="103"/>
      <c r="E812" s="103"/>
      <c r="F812" s="103"/>
      <c r="G812" s="103"/>
    </row>
    <row r="813">
      <c r="C813" s="103"/>
      <c r="D813" s="103"/>
      <c r="E813" s="103"/>
      <c r="F813" s="103"/>
      <c r="G813" s="103"/>
    </row>
    <row r="814">
      <c r="C814" s="103"/>
      <c r="D814" s="103"/>
      <c r="E814" s="103"/>
      <c r="F814" s="103"/>
      <c r="G814" s="103"/>
    </row>
    <row r="815">
      <c r="C815" s="103"/>
      <c r="D815" s="103"/>
      <c r="E815" s="103"/>
      <c r="F815" s="103"/>
      <c r="G815" s="103"/>
    </row>
    <row r="816">
      <c r="C816" s="103"/>
      <c r="D816" s="103"/>
      <c r="E816" s="103"/>
      <c r="F816" s="103"/>
      <c r="G816" s="103"/>
    </row>
    <row r="817">
      <c r="C817" s="103"/>
      <c r="D817" s="103"/>
      <c r="E817" s="103"/>
      <c r="F817" s="103"/>
      <c r="G817" s="103"/>
    </row>
    <row r="818">
      <c r="C818" s="103"/>
      <c r="D818" s="103"/>
      <c r="E818" s="103"/>
      <c r="F818" s="103"/>
      <c r="G818" s="103"/>
    </row>
    <row r="819">
      <c r="C819" s="103"/>
      <c r="D819" s="103"/>
      <c r="E819" s="103"/>
      <c r="F819" s="103"/>
      <c r="G819" s="103"/>
    </row>
    <row r="820">
      <c r="C820" s="103"/>
      <c r="D820" s="103"/>
      <c r="E820" s="103"/>
      <c r="F820" s="103"/>
      <c r="G820" s="103"/>
    </row>
    <row r="821">
      <c r="C821" s="103"/>
      <c r="D821" s="103"/>
      <c r="E821" s="103"/>
      <c r="F821" s="103"/>
      <c r="G821" s="103"/>
    </row>
    <row r="822">
      <c r="C822" s="103"/>
      <c r="D822" s="103"/>
      <c r="E822" s="103"/>
      <c r="F822" s="103"/>
      <c r="G822" s="103"/>
    </row>
    <row r="823">
      <c r="C823" s="103"/>
      <c r="D823" s="103"/>
      <c r="E823" s="103"/>
      <c r="F823" s="103"/>
      <c r="G823" s="103"/>
    </row>
    <row r="824">
      <c r="C824" s="103"/>
      <c r="D824" s="103"/>
      <c r="E824" s="103"/>
      <c r="F824" s="103"/>
      <c r="G824" s="103"/>
    </row>
    <row r="825">
      <c r="C825" s="103"/>
      <c r="D825" s="103"/>
      <c r="E825" s="103"/>
      <c r="F825" s="103"/>
      <c r="G825" s="103"/>
    </row>
    <row r="826">
      <c r="C826" s="103"/>
      <c r="D826" s="103"/>
      <c r="E826" s="103"/>
      <c r="F826" s="103"/>
      <c r="G826" s="103"/>
    </row>
    <row r="827">
      <c r="C827" s="103"/>
      <c r="D827" s="103"/>
      <c r="E827" s="103"/>
      <c r="F827" s="103"/>
      <c r="G827" s="103"/>
    </row>
    <row r="828">
      <c r="C828" s="103"/>
      <c r="D828" s="103"/>
      <c r="E828" s="103"/>
      <c r="F828" s="103"/>
      <c r="G828" s="103"/>
    </row>
    <row r="829">
      <c r="C829" s="103"/>
      <c r="D829" s="103"/>
      <c r="E829" s="103"/>
      <c r="F829" s="103"/>
      <c r="G829" s="103"/>
    </row>
    <row r="830">
      <c r="C830" s="103"/>
      <c r="D830" s="103"/>
      <c r="E830" s="103"/>
      <c r="F830" s="103"/>
      <c r="G830" s="103"/>
    </row>
    <row r="831">
      <c r="C831" s="103"/>
      <c r="D831" s="103"/>
      <c r="E831" s="103"/>
      <c r="F831" s="103"/>
      <c r="G831" s="103"/>
    </row>
    <row r="832">
      <c r="C832" s="103"/>
      <c r="D832" s="103"/>
      <c r="E832" s="103"/>
      <c r="F832" s="103"/>
      <c r="G832" s="103"/>
    </row>
    <row r="833">
      <c r="C833" s="103"/>
      <c r="D833" s="103"/>
      <c r="E833" s="103"/>
      <c r="F833" s="103"/>
      <c r="G833" s="103"/>
    </row>
    <row r="834">
      <c r="C834" s="103"/>
      <c r="D834" s="103"/>
      <c r="E834" s="103"/>
      <c r="F834" s="103"/>
      <c r="G834" s="103"/>
    </row>
    <row r="835">
      <c r="C835" s="103"/>
      <c r="D835" s="103"/>
      <c r="E835" s="103"/>
      <c r="F835" s="103"/>
      <c r="G835" s="103"/>
    </row>
    <row r="836">
      <c r="C836" s="103"/>
      <c r="D836" s="103"/>
      <c r="E836" s="103"/>
      <c r="F836" s="103"/>
      <c r="G836" s="103"/>
    </row>
    <row r="837">
      <c r="C837" s="103"/>
      <c r="D837" s="103"/>
      <c r="E837" s="103"/>
      <c r="F837" s="103"/>
      <c r="G837" s="103"/>
    </row>
    <row r="838">
      <c r="C838" s="103"/>
      <c r="D838" s="103"/>
      <c r="E838" s="103"/>
      <c r="F838" s="103"/>
      <c r="G838" s="103"/>
    </row>
    <row r="839">
      <c r="C839" s="103"/>
      <c r="D839" s="103"/>
      <c r="E839" s="103"/>
      <c r="F839" s="103"/>
      <c r="G839" s="103"/>
    </row>
    <row r="840">
      <c r="C840" s="103"/>
      <c r="D840" s="103"/>
      <c r="E840" s="103"/>
      <c r="F840" s="103"/>
      <c r="G840" s="103"/>
    </row>
    <row r="841">
      <c r="C841" s="103"/>
      <c r="D841" s="103"/>
      <c r="E841" s="103"/>
      <c r="F841" s="103"/>
      <c r="G841" s="103"/>
    </row>
    <row r="842">
      <c r="C842" s="103"/>
      <c r="D842" s="103"/>
      <c r="E842" s="103"/>
      <c r="F842" s="103"/>
      <c r="G842" s="103"/>
    </row>
    <row r="843">
      <c r="C843" s="103"/>
      <c r="D843" s="103"/>
      <c r="E843" s="103"/>
      <c r="F843" s="103"/>
      <c r="G843" s="103"/>
    </row>
    <row r="844">
      <c r="C844" s="103"/>
      <c r="D844" s="103"/>
      <c r="E844" s="103"/>
      <c r="F844" s="103"/>
      <c r="G844" s="103"/>
    </row>
    <row r="845">
      <c r="C845" s="103"/>
      <c r="D845" s="103"/>
      <c r="E845" s="103"/>
      <c r="F845" s="103"/>
      <c r="G845" s="103"/>
    </row>
    <row r="846">
      <c r="C846" s="103"/>
      <c r="D846" s="103"/>
      <c r="E846" s="103"/>
      <c r="F846" s="103"/>
      <c r="G846" s="103"/>
    </row>
    <row r="847">
      <c r="C847" s="103"/>
      <c r="D847" s="103"/>
      <c r="E847" s="103"/>
      <c r="F847" s="103"/>
      <c r="G847" s="103"/>
    </row>
    <row r="848">
      <c r="C848" s="103"/>
      <c r="D848" s="103"/>
      <c r="E848" s="103"/>
      <c r="F848" s="103"/>
      <c r="G848" s="103"/>
    </row>
    <row r="849">
      <c r="C849" s="103"/>
      <c r="D849" s="103"/>
      <c r="E849" s="103"/>
      <c r="F849" s="103"/>
      <c r="G849" s="103"/>
    </row>
    <row r="850">
      <c r="C850" s="103"/>
      <c r="D850" s="103"/>
      <c r="E850" s="103"/>
      <c r="F850" s="103"/>
      <c r="G850" s="103"/>
    </row>
    <row r="851">
      <c r="C851" s="103"/>
      <c r="D851" s="103"/>
      <c r="E851" s="103"/>
      <c r="F851" s="103"/>
      <c r="G851" s="103"/>
    </row>
    <row r="852">
      <c r="C852" s="103"/>
      <c r="D852" s="103"/>
      <c r="E852" s="103"/>
      <c r="F852" s="103"/>
      <c r="G852" s="103"/>
    </row>
    <row r="853">
      <c r="C853" s="103"/>
      <c r="D853" s="103"/>
      <c r="E853" s="103"/>
      <c r="F853" s="103"/>
      <c r="G853" s="103"/>
    </row>
    <row r="854">
      <c r="C854" s="103"/>
      <c r="D854" s="103"/>
      <c r="E854" s="103"/>
      <c r="F854" s="103"/>
      <c r="G854" s="103"/>
    </row>
    <row r="855">
      <c r="C855" s="103"/>
      <c r="D855" s="103"/>
      <c r="E855" s="103"/>
      <c r="F855" s="103"/>
      <c r="G855" s="103"/>
    </row>
    <row r="856">
      <c r="C856" s="103"/>
      <c r="D856" s="103"/>
      <c r="E856" s="103"/>
      <c r="F856" s="103"/>
      <c r="G856" s="103"/>
    </row>
    <row r="857">
      <c r="C857" s="103"/>
      <c r="D857" s="103"/>
      <c r="E857" s="103"/>
      <c r="F857" s="103"/>
      <c r="G857" s="103"/>
    </row>
    <row r="858">
      <c r="C858" s="103"/>
      <c r="D858" s="103"/>
      <c r="E858" s="103"/>
      <c r="F858" s="103"/>
      <c r="G858" s="103"/>
    </row>
    <row r="859">
      <c r="C859" s="103"/>
      <c r="D859" s="103"/>
      <c r="E859" s="103"/>
      <c r="F859" s="103"/>
      <c r="G859" s="103"/>
    </row>
    <row r="860">
      <c r="C860" s="103"/>
      <c r="D860" s="103"/>
      <c r="E860" s="103"/>
      <c r="F860" s="103"/>
      <c r="G860" s="103"/>
    </row>
    <row r="861">
      <c r="C861" s="103"/>
      <c r="D861" s="103"/>
      <c r="E861" s="103"/>
      <c r="F861" s="103"/>
      <c r="G861" s="103"/>
    </row>
    <row r="862">
      <c r="C862" s="103"/>
      <c r="D862" s="103"/>
      <c r="E862" s="103"/>
      <c r="F862" s="103"/>
      <c r="G862" s="103"/>
    </row>
    <row r="863">
      <c r="C863" s="103"/>
      <c r="D863" s="103"/>
      <c r="E863" s="103"/>
      <c r="F863" s="103"/>
      <c r="G863" s="103"/>
    </row>
    <row r="864">
      <c r="C864" s="103"/>
      <c r="D864" s="103"/>
      <c r="E864" s="103"/>
      <c r="F864" s="103"/>
      <c r="G864" s="103"/>
    </row>
    <row r="865">
      <c r="C865" s="103"/>
      <c r="D865" s="103"/>
      <c r="E865" s="103"/>
      <c r="F865" s="103"/>
      <c r="G865" s="103"/>
    </row>
    <row r="866">
      <c r="C866" s="103"/>
      <c r="D866" s="103"/>
      <c r="E866" s="103"/>
      <c r="F866" s="103"/>
      <c r="G866" s="103"/>
    </row>
    <row r="867">
      <c r="C867" s="103"/>
      <c r="D867" s="103"/>
      <c r="E867" s="103"/>
      <c r="F867" s="103"/>
      <c r="G867" s="103"/>
    </row>
    <row r="868">
      <c r="C868" s="103"/>
      <c r="D868" s="103"/>
      <c r="E868" s="103"/>
      <c r="F868" s="103"/>
      <c r="G868" s="103"/>
    </row>
    <row r="869">
      <c r="C869" s="103"/>
      <c r="D869" s="103"/>
      <c r="E869" s="103"/>
      <c r="F869" s="103"/>
      <c r="G869" s="103"/>
    </row>
    <row r="870">
      <c r="C870" s="103"/>
      <c r="D870" s="103"/>
      <c r="E870" s="103"/>
      <c r="F870" s="103"/>
      <c r="G870" s="103"/>
    </row>
    <row r="871">
      <c r="C871" s="103"/>
      <c r="D871" s="103"/>
      <c r="E871" s="103"/>
      <c r="F871" s="103"/>
      <c r="G871" s="103"/>
    </row>
    <row r="872">
      <c r="C872" s="103"/>
      <c r="D872" s="103"/>
      <c r="E872" s="103"/>
      <c r="F872" s="103"/>
      <c r="G872" s="103"/>
    </row>
    <row r="873">
      <c r="C873" s="103"/>
      <c r="D873" s="103"/>
      <c r="E873" s="103"/>
      <c r="F873" s="103"/>
      <c r="G873" s="103"/>
    </row>
    <row r="874">
      <c r="C874" s="103"/>
      <c r="D874" s="103"/>
      <c r="E874" s="103"/>
      <c r="F874" s="103"/>
      <c r="G874" s="103"/>
    </row>
    <row r="875">
      <c r="C875" s="103"/>
      <c r="D875" s="103"/>
      <c r="E875" s="103"/>
      <c r="F875" s="103"/>
      <c r="G875" s="103"/>
    </row>
    <row r="876">
      <c r="C876" s="103"/>
      <c r="D876" s="103"/>
      <c r="E876" s="103"/>
      <c r="F876" s="103"/>
      <c r="G876" s="103"/>
    </row>
    <row r="877">
      <c r="C877" s="103"/>
      <c r="D877" s="103"/>
      <c r="E877" s="103"/>
      <c r="F877" s="103"/>
      <c r="G877" s="103"/>
    </row>
    <row r="878">
      <c r="C878" s="103"/>
      <c r="D878" s="103"/>
      <c r="E878" s="103"/>
      <c r="F878" s="103"/>
      <c r="G878" s="103"/>
    </row>
    <row r="879">
      <c r="C879" s="103"/>
      <c r="D879" s="103"/>
      <c r="E879" s="103"/>
      <c r="F879" s="103"/>
      <c r="G879" s="103"/>
    </row>
    <row r="880">
      <c r="C880" s="103"/>
      <c r="D880" s="103"/>
      <c r="E880" s="103"/>
      <c r="F880" s="103"/>
      <c r="G880" s="103"/>
    </row>
    <row r="881">
      <c r="C881" s="103"/>
      <c r="D881" s="103"/>
      <c r="E881" s="103"/>
      <c r="F881" s="103"/>
      <c r="G881" s="103"/>
    </row>
    <row r="882">
      <c r="C882" s="103"/>
      <c r="D882" s="103"/>
      <c r="E882" s="103"/>
      <c r="F882" s="103"/>
      <c r="G882" s="103"/>
    </row>
    <row r="883">
      <c r="C883" s="103"/>
      <c r="D883" s="103"/>
      <c r="E883" s="103"/>
      <c r="F883" s="103"/>
      <c r="G883" s="103"/>
    </row>
    <row r="884">
      <c r="C884" s="103"/>
      <c r="D884" s="103"/>
      <c r="E884" s="103"/>
      <c r="F884" s="103"/>
      <c r="G884" s="103"/>
    </row>
    <row r="885">
      <c r="C885" s="103"/>
      <c r="D885" s="103"/>
      <c r="E885" s="103"/>
      <c r="F885" s="103"/>
      <c r="G885" s="103"/>
    </row>
    <row r="886">
      <c r="C886" s="103"/>
      <c r="D886" s="103"/>
      <c r="E886" s="103"/>
      <c r="F886" s="103"/>
      <c r="G886" s="103"/>
    </row>
    <row r="887">
      <c r="C887" s="103"/>
      <c r="D887" s="103"/>
      <c r="E887" s="103"/>
      <c r="F887" s="103"/>
      <c r="G887" s="103"/>
    </row>
    <row r="888">
      <c r="C888" s="103"/>
      <c r="D888" s="103"/>
      <c r="E888" s="103"/>
      <c r="F888" s="103"/>
      <c r="G888" s="103"/>
    </row>
    <row r="889">
      <c r="C889" s="103"/>
      <c r="D889" s="103"/>
      <c r="E889" s="103"/>
      <c r="F889" s="103"/>
      <c r="G889" s="103"/>
    </row>
    <row r="890">
      <c r="C890" s="103"/>
      <c r="D890" s="103"/>
      <c r="E890" s="103"/>
      <c r="F890" s="103"/>
      <c r="G890" s="103"/>
    </row>
    <row r="891">
      <c r="C891" s="103"/>
      <c r="D891" s="103"/>
      <c r="E891" s="103"/>
      <c r="F891" s="103"/>
      <c r="G891" s="103"/>
    </row>
    <row r="892">
      <c r="C892" s="103"/>
      <c r="D892" s="103"/>
      <c r="E892" s="103"/>
      <c r="F892" s="103"/>
      <c r="G892" s="103"/>
    </row>
    <row r="893">
      <c r="C893" s="103"/>
      <c r="D893" s="103"/>
      <c r="E893" s="103"/>
      <c r="F893" s="103"/>
      <c r="G893" s="103"/>
    </row>
    <row r="894">
      <c r="C894" s="103"/>
      <c r="D894" s="103"/>
      <c r="E894" s="103"/>
      <c r="F894" s="103"/>
      <c r="G894" s="103"/>
    </row>
    <row r="895">
      <c r="C895" s="103"/>
      <c r="D895" s="103"/>
      <c r="E895" s="103"/>
      <c r="F895" s="103"/>
      <c r="G895" s="103"/>
    </row>
    <row r="896">
      <c r="C896" s="103"/>
      <c r="D896" s="103"/>
      <c r="E896" s="103"/>
      <c r="F896" s="103"/>
      <c r="G896" s="103"/>
    </row>
    <row r="897">
      <c r="C897" s="103"/>
      <c r="D897" s="103"/>
      <c r="E897" s="103"/>
      <c r="F897" s="103"/>
      <c r="G897" s="103"/>
    </row>
    <row r="898">
      <c r="C898" s="103"/>
      <c r="D898" s="103"/>
      <c r="E898" s="103"/>
      <c r="F898" s="103"/>
      <c r="G898" s="103"/>
    </row>
    <row r="899">
      <c r="C899" s="103"/>
      <c r="D899" s="103"/>
      <c r="E899" s="103"/>
      <c r="F899" s="103"/>
      <c r="G899" s="103"/>
    </row>
    <row r="900">
      <c r="C900" s="103"/>
      <c r="D900" s="103"/>
      <c r="E900" s="103"/>
      <c r="F900" s="103"/>
      <c r="G900" s="103"/>
    </row>
    <row r="901">
      <c r="C901" s="103"/>
      <c r="D901" s="103"/>
      <c r="E901" s="103"/>
      <c r="F901" s="103"/>
      <c r="G901" s="103"/>
    </row>
    <row r="902">
      <c r="C902" s="103"/>
      <c r="D902" s="103"/>
      <c r="E902" s="103"/>
      <c r="F902" s="103"/>
      <c r="G902" s="103"/>
    </row>
    <row r="903">
      <c r="C903" s="103"/>
      <c r="D903" s="103"/>
      <c r="E903" s="103"/>
      <c r="F903" s="103"/>
      <c r="G903" s="103"/>
    </row>
    <row r="904">
      <c r="C904" s="103"/>
      <c r="D904" s="103"/>
      <c r="E904" s="103"/>
      <c r="F904" s="103"/>
      <c r="G904" s="103"/>
    </row>
    <row r="905">
      <c r="C905" s="103"/>
      <c r="D905" s="103"/>
      <c r="E905" s="103"/>
      <c r="F905" s="103"/>
      <c r="G905" s="103"/>
    </row>
    <row r="906">
      <c r="C906" s="103"/>
      <c r="D906" s="103"/>
      <c r="E906" s="103"/>
      <c r="F906" s="103"/>
      <c r="G906" s="103"/>
    </row>
    <row r="907">
      <c r="C907" s="103"/>
      <c r="D907" s="103"/>
      <c r="E907" s="103"/>
      <c r="F907" s="103"/>
      <c r="G907" s="103"/>
    </row>
    <row r="908">
      <c r="C908" s="103"/>
      <c r="D908" s="103"/>
      <c r="E908" s="103"/>
      <c r="F908" s="103"/>
      <c r="G908" s="103"/>
    </row>
    <row r="909">
      <c r="C909" s="103"/>
      <c r="D909" s="103"/>
      <c r="E909" s="103"/>
      <c r="F909" s="103"/>
      <c r="G909" s="103"/>
    </row>
    <row r="910">
      <c r="C910" s="103"/>
      <c r="D910" s="103"/>
      <c r="E910" s="103"/>
      <c r="F910" s="103"/>
      <c r="G910" s="103"/>
    </row>
    <row r="911">
      <c r="C911" s="103"/>
      <c r="D911" s="103"/>
      <c r="E911" s="103"/>
      <c r="F911" s="103"/>
      <c r="G911" s="103"/>
    </row>
    <row r="912">
      <c r="C912" s="103"/>
      <c r="D912" s="103"/>
      <c r="E912" s="103"/>
      <c r="F912" s="103"/>
      <c r="G912" s="103"/>
    </row>
    <row r="913">
      <c r="C913" s="103"/>
      <c r="D913" s="103"/>
      <c r="E913" s="103"/>
      <c r="F913" s="103"/>
      <c r="G913" s="103"/>
    </row>
    <row r="914">
      <c r="C914" s="103"/>
      <c r="D914" s="103"/>
      <c r="E914" s="103"/>
      <c r="F914" s="103"/>
      <c r="G914" s="103"/>
    </row>
    <row r="915">
      <c r="C915" s="103"/>
      <c r="D915" s="103"/>
      <c r="E915" s="103"/>
      <c r="F915" s="103"/>
      <c r="G915" s="103"/>
    </row>
    <row r="916">
      <c r="C916" s="103"/>
      <c r="D916" s="103"/>
      <c r="E916" s="103"/>
      <c r="F916" s="103"/>
      <c r="G916" s="103"/>
    </row>
    <row r="917">
      <c r="C917" s="103"/>
      <c r="D917" s="103"/>
      <c r="E917" s="103"/>
      <c r="F917" s="103"/>
      <c r="G917" s="103"/>
    </row>
    <row r="918">
      <c r="C918" s="103"/>
      <c r="D918" s="103"/>
      <c r="E918" s="103"/>
      <c r="F918" s="103"/>
      <c r="G918" s="103"/>
    </row>
    <row r="919">
      <c r="C919" s="103"/>
      <c r="D919" s="103"/>
      <c r="E919" s="103"/>
      <c r="F919" s="103"/>
      <c r="G919" s="103"/>
    </row>
    <row r="920">
      <c r="C920" s="103"/>
      <c r="D920" s="103"/>
      <c r="E920" s="103"/>
      <c r="F920" s="103"/>
      <c r="G920" s="103"/>
    </row>
    <row r="921">
      <c r="C921" s="103"/>
      <c r="D921" s="103"/>
      <c r="E921" s="103"/>
      <c r="F921" s="103"/>
      <c r="G921" s="103"/>
    </row>
    <row r="922">
      <c r="C922" s="103"/>
      <c r="D922" s="103"/>
      <c r="E922" s="103"/>
      <c r="F922" s="103"/>
      <c r="G922" s="103"/>
    </row>
    <row r="923">
      <c r="C923" s="103"/>
      <c r="D923" s="103"/>
      <c r="E923" s="103"/>
      <c r="F923" s="103"/>
      <c r="G923" s="103"/>
    </row>
    <row r="924">
      <c r="C924" s="103"/>
      <c r="D924" s="103"/>
      <c r="E924" s="103"/>
      <c r="F924" s="103"/>
      <c r="G924" s="103"/>
    </row>
    <row r="925">
      <c r="C925" s="103"/>
      <c r="D925" s="103"/>
      <c r="E925" s="103"/>
      <c r="F925" s="103"/>
      <c r="G925" s="103"/>
    </row>
    <row r="926">
      <c r="C926" s="103"/>
      <c r="D926" s="103"/>
      <c r="E926" s="103"/>
      <c r="F926" s="103"/>
      <c r="G926" s="103"/>
    </row>
    <row r="927">
      <c r="C927" s="103"/>
      <c r="D927" s="103"/>
      <c r="E927" s="103"/>
      <c r="F927" s="103"/>
      <c r="G927" s="103"/>
    </row>
    <row r="928">
      <c r="C928" s="103"/>
      <c r="D928" s="103"/>
      <c r="E928" s="103"/>
      <c r="F928" s="103"/>
      <c r="G928" s="103"/>
    </row>
    <row r="929">
      <c r="C929" s="103"/>
      <c r="D929" s="103"/>
      <c r="E929" s="103"/>
      <c r="F929" s="103"/>
      <c r="G929" s="103"/>
    </row>
    <row r="930">
      <c r="C930" s="103"/>
      <c r="D930" s="103"/>
      <c r="E930" s="103"/>
      <c r="F930" s="103"/>
      <c r="G930" s="103"/>
    </row>
    <row r="931">
      <c r="C931" s="103"/>
      <c r="D931" s="103"/>
      <c r="E931" s="103"/>
      <c r="F931" s="103"/>
      <c r="G931" s="103"/>
    </row>
    <row r="932">
      <c r="C932" s="103"/>
      <c r="D932" s="103"/>
      <c r="E932" s="103"/>
      <c r="F932" s="103"/>
      <c r="G932" s="103"/>
    </row>
    <row r="933">
      <c r="C933" s="103"/>
      <c r="D933" s="103"/>
      <c r="E933" s="103"/>
      <c r="F933" s="103"/>
      <c r="G933" s="103"/>
    </row>
    <row r="934">
      <c r="C934" s="103"/>
      <c r="D934" s="103"/>
      <c r="E934" s="103"/>
      <c r="F934" s="103"/>
      <c r="G934" s="103"/>
    </row>
    <row r="935">
      <c r="C935" s="103"/>
      <c r="D935" s="103"/>
      <c r="E935" s="103"/>
      <c r="F935" s="103"/>
      <c r="G935" s="103"/>
    </row>
    <row r="936">
      <c r="C936" s="103"/>
      <c r="D936" s="103"/>
      <c r="E936" s="103"/>
      <c r="F936" s="103"/>
      <c r="G936" s="103"/>
    </row>
    <row r="937">
      <c r="C937" s="103"/>
      <c r="D937" s="103"/>
      <c r="E937" s="103"/>
      <c r="F937" s="103"/>
      <c r="G937" s="103"/>
    </row>
    <row r="938">
      <c r="C938" s="103"/>
      <c r="D938" s="103"/>
      <c r="E938" s="103"/>
      <c r="F938" s="103"/>
      <c r="G938" s="103"/>
    </row>
    <row r="939">
      <c r="C939" s="103"/>
      <c r="D939" s="103"/>
      <c r="E939" s="103"/>
      <c r="F939" s="103"/>
      <c r="G939" s="103"/>
    </row>
    <row r="940">
      <c r="C940" s="103"/>
      <c r="D940" s="103"/>
      <c r="E940" s="103"/>
      <c r="F940" s="103"/>
      <c r="G940" s="103"/>
    </row>
    <row r="941">
      <c r="C941" s="103"/>
      <c r="D941" s="103"/>
      <c r="E941" s="103"/>
      <c r="F941" s="103"/>
      <c r="G941" s="103"/>
    </row>
    <row r="942">
      <c r="C942" s="103"/>
      <c r="D942" s="103"/>
      <c r="E942" s="103"/>
      <c r="F942" s="103"/>
      <c r="G942" s="103"/>
    </row>
    <row r="943">
      <c r="C943" s="103"/>
      <c r="D943" s="103"/>
      <c r="E943" s="103"/>
      <c r="F943" s="103"/>
      <c r="G943" s="103"/>
    </row>
    <row r="944">
      <c r="C944" s="103"/>
      <c r="D944" s="103"/>
      <c r="E944" s="103"/>
      <c r="F944" s="103"/>
      <c r="G944" s="103"/>
    </row>
    <row r="945">
      <c r="C945" s="103"/>
      <c r="D945" s="103"/>
      <c r="E945" s="103"/>
      <c r="F945" s="103"/>
      <c r="G945" s="103"/>
    </row>
    <row r="946">
      <c r="C946" s="103"/>
      <c r="D946" s="103"/>
      <c r="E946" s="103"/>
      <c r="F946" s="103"/>
      <c r="G946" s="103"/>
    </row>
    <row r="947">
      <c r="C947" s="103"/>
      <c r="D947" s="103"/>
      <c r="E947" s="103"/>
      <c r="F947" s="103"/>
      <c r="G947" s="103"/>
    </row>
    <row r="948">
      <c r="C948" s="103"/>
      <c r="D948" s="103"/>
      <c r="E948" s="103"/>
      <c r="F948" s="103"/>
      <c r="G948" s="103"/>
    </row>
    <row r="949">
      <c r="C949" s="103"/>
      <c r="D949" s="103"/>
      <c r="E949" s="103"/>
      <c r="F949" s="103"/>
      <c r="G949" s="103"/>
    </row>
    <row r="950">
      <c r="C950" s="103"/>
      <c r="D950" s="103"/>
      <c r="E950" s="103"/>
      <c r="F950" s="103"/>
      <c r="G950" s="103"/>
    </row>
    <row r="951">
      <c r="C951" s="103"/>
      <c r="D951" s="103"/>
      <c r="E951" s="103"/>
      <c r="F951" s="103"/>
      <c r="G951" s="103"/>
    </row>
    <row r="952">
      <c r="C952" s="103"/>
      <c r="D952" s="103"/>
      <c r="E952" s="103"/>
      <c r="F952" s="103"/>
      <c r="G952" s="103"/>
    </row>
    <row r="953">
      <c r="C953" s="103"/>
      <c r="D953" s="103"/>
      <c r="E953" s="103"/>
      <c r="F953" s="103"/>
      <c r="G953" s="103"/>
    </row>
    <row r="954">
      <c r="C954" s="103"/>
      <c r="D954" s="103"/>
      <c r="E954" s="103"/>
      <c r="F954" s="103"/>
      <c r="G954" s="103"/>
    </row>
    <row r="955">
      <c r="C955" s="103"/>
      <c r="D955" s="103"/>
      <c r="E955" s="103"/>
      <c r="F955" s="103"/>
      <c r="G955" s="103"/>
    </row>
    <row r="956">
      <c r="C956" s="103"/>
      <c r="D956" s="103"/>
      <c r="E956" s="103"/>
      <c r="F956" s="103"/>
      <c r="G956" s="103"/>
    </row>
    <row r="957">
      <c r="C957" s="103"/>
      <c r="D957" s="103"/>
      <c r="E957" s="103"/>
      <c r="F957" s="103"/>
      <c r="G957" s="103"/>
    </row>
    <row r="958">
      <c r="C958" s="103"/>
      <c r="D958" s="103"/>
      <c r="E958" s="103"/>
      <c r="F958" s="103"/>
      <c r="G958" s="103"/>
    </row>
    <row r="959">
      <c r="C959" s="103"/>
      <c r="D959" s="103"/>
      <c r="E959" s="103"/>
      <c r="F959" s="103"/>
      <c r="G959" s="103"/>
    </row>
    <row r="960">
      <c r="C960" s="103"/>
      <c r="D960" s="103"/>
      <c r="E960" s="103"/>
      <c r="F960" s="103"/>
      <c r="G960" s="103"/>
    </row>
    <row r="961">
      <c r="C961" s="103"/>
      <c r="D961" s="103"/>
      <c r="E961" s="103"/>
      <c r="F961" s="103"/>
      <c r="G961" s="103"/>
    </row>
    <row r="962">
      <c r="C962" s="103"/>
      <c r="D962" s="103"/>
      <c r="E962" s="103"/>
      <c r="F962" s="103"/>
      <c r="G962" s="103"/>
    </row>
    <row r="963">
      <c r="C963" s="103"/>
      <c r="D963" s="103"/>
      <c r="E963" s="103"/>
      <c r="F963" s="103"/>
      <c r="G963" s="103"/>
    </row>
    <row r="964">
      <c r="C964" s="103"/>
      <c r="D964" s="103"/>
      <c r="E964" s="103"/>
      <c r="F964" s="103"/>
      <c r="G964" s="103"/>
    </row>
    <row r="965">
      <c r="C965" s="103"/>
      <c r="D965" s="103"/>
      <c r="E965" s="103"/>
      <c r="F965" s="103"/>
      <c r="G965" s="103"/>
    </row>
    <row r="966">
      <c r="C966" s="103"/>
      <c r="D966" s="103"/>
      <c r="E966" s="103"/>
      <c r="F966" s="103"/>
      <c r="G966" s="103"/>
    </row>
    <row r="967">
      <c r="C967" s="103"/>
      <c r="D967" s="103"/>
      <c r="E967" s="103"/>
      <c r="F967" s="103"/>
      <c r="G967" s="103"/>
    </row>
    <row r="968">
      <c r="C968" s="103"/>
      <c r="D968" s="103"/>
      <c r="E968" s="103"/>
      <c r="F968" s="103"/>
      <c r="G968" s="103"/>
    </row>
    <row r="969">
      <c r="C969" s="103"/>
      <c r="D969" s="103"/>
      <c r="E969" s="103"/>
      <c r="F969" s="103"/>
      <c r="G969" s="103"/>
    </row>
    <row r="970">
      <c r="C970" s="103"/>
      <c r="D970" s="103"/>
      <c r="E970" s="103"/>
      <c r="F970" s="103"/>
      <c r="G970" s="103"/>
    </row>
    <row r="971">
      <c r="C971" s="103"/>
      <c r="D971" s="103"/>
      <c r="E971" s="103"/>
      <c r="F971" s="103"/>
      <c r="G971" s="103"/>
    </row>
    <row r="972">
      <c r="C972" s="103"/>
      <c r="D972" s="103"/>
      <c r="E972" s="103"/>
      <c r="F972" s="103"/>
      <c r="G972" s="103"/>
    </row>
    <row r="973">
      <c r="C973" s="103"/>
      <c r="D973" s="103"/>
      <c r="E973" s="103"/>
      <c r="F973" s="103"/>
      <c r="G973" s="103"/>
    </row>
    <row r="974">
      <c r="C974" s="103"/>
      <c r="D974" s="103"/>
      <c r="E974" s="103"/>
      <c r="F974" s="103"/>
      <c r="G974" s="103"/>
    </row>
    <row r="975">
      <c r="C975" s="103"/>
      <c r="D975" s="103"/>
      <c r="E975" s="103"/>
      <c r="F975" s="103"/>
      <c r="G975" s="103"/>
    </row>
    <row r="976">
      <c r="C976" s="103"/>
      <c r="D976" s="103"/>
      <c r="E976" s="103"/>
      <c r="F976" s="103"/>
      <c r="G976" s="103"/>
    </row>
    <row r="977">
      <c r="C977" s="103"/>
      <c r="D977" s="103"/>
      <c r="E977" s="103"/>
      <c r="F977" s="103"/>
      <c r="G977" s="103"/>
    </row>
    <row r="978">
      <c r="C978" s="103"/>
      <c r="D978" s="103"/>
      <c r="E978" s="103"/>
      <c r="F978" s="103"/>
      <c r="G978" s="103"/>
    </row>
    <row r="979">
      <c r="C979" s="103"/>
      <c r="D979" s="103"/>
      <c r="E979" s="103"/>
      <c r="F979" s="103"/>
      <c r="G979" s="103"/>
    </row>
    <row r="980">
      <c r="C980" s="103"/>
      <c r="D980" s="103"/>
      <c r="E980" s="103"/>
      <c r="F980" s="103"/>
      <c r="G980" s="103"/>
    </row>
    <row r="981">
      <c r="C981" s="103"/>
      <c r="D981" s="103"/>
      <c r="E981" s="103"/>
      <c r="F981" s="103"/>
      <c r="G981" s="103"/>
    </row>
    <row r="982">
      <c r="C982" s="103"/>
      <c r="D982" s="103"/>
      <c r="E982" s="103"/>
      <c r="F982" s="103"/>
      <c r="G982" s="103"/>
    </row>
    <row r="983">
      <c r="C983" s="103"/>
      <c r="D983" s="103"/>
      <c r="E983" s="103"/>
      <c r="F983" s="103"/>
      <c r="G983" s="103"/>
    </row>
    <row r="984">
      <c r="C984" s="103"/>
      <c r="D984" s="103"/>
      <c r="E984" s="103"/>
      <c r="F984" s="103"/>
      <c r="G984" s="103"/>
    </row>
    <row r="985">
      <c r="C985" s="103"/>
      <c r="D985" s="103"/>
      <c r="E985" s="103"/>
      <c r="F985" s="103"/>
      <c r="G985" s="103"/>
    </row>
    <row r="986">
      <c r="C986" s="103"/>
      <c r="D986" s="103"/>
      <c r="E986" s="103"/>
      <c r="F986" s="103"/>
      <c r="G986" s="103"/>
    </row>
    <row r="987">
      <c r="C987" s="103"/>
      <c r="D987" s="103"/>
      <c r="E987" s="103"/>
      <c r="F987" s="103"/>
      <c r="G987" s="103"/>
    </row>
    <row r="988">
      <c r="C988" s="103"/>
      <c r="D988" s="103"/>
      <c r="E988" s="103"/>
      <c r="F988" s="103"/>
      <c r="G988" s="103"/>
    </row>
    <row r="989">
      <c r="C989" s="103"/>
      <c r="D989" s="103"/>
      <c r="E989" s="103"/>
      <c r="F989" s="103"/>
      <c r="G989" s="103"/>
    </row>
    <row r="990">
      <c r="C990" s="103"/>
      <c r="D990" s="103"/>
      <c r="E990" s="103"/>
      <c r="F990" s="103"/>
      <c r="G990" s="103"/>
    </row>
    <row r="991">
      <c r="C991" s="103"/>
      <c r="D991" s="103"/>
      <c r="E991" s="103"/>
      <c r="F991" s="103"/>
      <c r="G991" s="103"/>
    </row>
    <row r="992">
      <c r="C992" s="103"/>
      <c r="D992" s="103"/>
      <c r="E992" s="103"/>
      <c r="F992" s="103"/>
      <c r="G992" s="103"/>
    </row>
    <row r="993">
      <c r="C993" s="103"/>
      <c r="D993" s="103"/>
      <c r="E993" s="103"/>
      <c r="F993" s="103"/>
      <c r="G993" s="103"/>
    </row>
  </sheetData>
  <mergeCells count="1">
    <mergeCell ref="A1:I1"/>
  </mergeCells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611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ABRIL27!H3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ABRIL27!H4</f>
        <v>38</v>
      </c>
      <c r="C4" s="89">
        <v>3.0</v>
      </c>
      <c r="D4" s="8">
        <f t="shared" si="1"/>
        <v>41</v>
      </c>
      <c r="E4" s="8" t="str">
        <f>IFERROR(VLOOKUP("HUMITAS",J:K,2,FALSE),"0")</f>
        <v>0</v>
      </c>
      <c r="F4" s="90"/>
      <c r="G4" s="91"/>
      <c r="H4" s="92">
        <f t="shared" si="2"/>
        <v>41</v>
      </c>
      <c r="I4" s="11"/>
      <c r="J4" s="40"/>
      <c r="K4" s="41"/>
    </row>
    <row r="5">
      <c r="A5" s="6" t="s">
        <v>13</v>
      </c>
      <c r="B5" s="87">
        <f>ABRIL27!H5</f>
        <v>71</v>
      </c>
      <c r="C5" s="89">
        <v>6.0</v>
      </c>
      <c r="D5" s="8">
        <f t="shared" si="1"/>
        <v>77</v>
      </c>
      <c r="E5" s="8" t="str">
        <f>IFERROR(VLOOKUP("PAPA RELLENA",J:K,2,FALSE),"0")</f>
        <v>0</v>
      </c>
      <c r="F5" s="90"/>
      <c r="G5" s="91"/>
      <c r="H5" s="92">
        <f t="shared" si="2"/>
        <v>77</v>
      </c>
      <c r="I5" s="11"/>
      <c r="J5" s="40"/>
      <c r="K5" s="41"/>
    </row>
    <row r="6">
      <c r="A6" s="6" t="s">
        <v>16</v>
      </c>
      <c r="B6" s="87">
        <f>ABRIL27!H6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ABRIL27!H7</f>
        <v>29.5</v>
      </c>
      <c r="C7" s="89">
        <v>3.0</v>
      </c>
      <c r="D7" s="8">
        <f t="shared" si="1"/>
        <v>32.5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32.5</v>
      </c>
      <c r="I7" s="7"/>
      <c r="J7" s="40"/>
      <c r="K7" s="41"/>
    </row>
    <row r="8">
      <c r="A8" s="6" t="s">
        <v>19</v>
      </c>
      <c r="B8" s="87">
        <f>ABRIL27!H8</f>
        <v>44.5</v>
      </c>
      <c r="C8" s="89">
        <v>4.0</v>
      </c>
      <c r="D8" s="8">
        <f t="shared" si="1"/>
        <v>48.5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48.5</v>
      </c>
      <c r="I8" s="7"/>
      <c r="J8" s="40"/>
      <c r="K8" s="41"/>
    </row>
    <row r="9">
      <c r="A9" s="6" t="s">
        <v>21</v>
      </c>
      <c r="B9" s="87">
        <f>ABRIL27!H9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ABRIL27!H10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ABRIL27!H11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ABRIL27!H12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ABRIL27!H13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ABRIL27!H14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ABRIL27!H15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ABRIL27!H16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ABRIL27!H17</f>
        <v>60</v>
      </c>
      <c r="C17" s="89">
        <v>5.0</v>
      </c>
      <c r="D17" s="19">
        <f t="shared" si="4"/>
        <v>65</v>
      </c>
      <c r="E17" s="25" t="str">
        <f>IFERROR(VLOOKUP("AJIACO DE CUY(1/2 CUY) C/ARROZ",J:K,2,FALSE),"0")</f>
        <v>0</v>
      </c>
      <c r="F17" s="94"/>
      <c r="G17" s="90"/>
      <c r="H17" s="8">
        <f t="shared" si="5"/>
        <v>65</v>
      </c>
      <c r="I17" s="7"/>
      <c r="J17" s="40"/>
      <c r="K17" s="41"/>
    </row>
    <row r="18">
      <c r="A18" s="6" t="s">
        <v>39</v>
      </c>
      <c r="B18" s="87">
        <f>ABRIL27!H18</f>
        <v>31</v>
      </c>
      <c r="C18" s="89">
        <v>3.0</v>
      </c>
      <c r="D18" s="19">
        <f t="shared" si="4"/>
        <v>34</v>
      </c>
      <c r="E18" s="97" t="str">
        <f>IFERROR(VLOOKUP("ALBONDIGA CON ARROZ",J:K,2,FALSE),"0")</f>
        <v>0</v>
      </c>
      <c r="F18" s="94"/>
      <c r="G18" s="91"/>
      <c r="H18" s="8">
        <f t="shared" si="5"/>
        <v>34</v>
      </c>
      <c r="I18" s="7"/>
      <c r="J18" s="40"/>
      <c r="K18" s="41"/>
    </row>
    <row r="19">
      <c r="A19" s="6" t="s">
        <v>41</v>
      </c>
      <c r="B19" s="87">
        <f>ABRIL27!H19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ABRIL27!H20</f>
        <v>195</v>
      </c>
      <c r="C20" s="89">
        <v>20.0</v>
      </c>
      <c r="D20" s="19">
        <f t="shared" si="4"/>
        <v>215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215</v>
      </c>
      <c r="I20" s="87"/>
      <c r="J20" s="40"/>
      <c r="K20" s="41"/>
    </row>
    <row r="21">
      <c r="A21" s="6"/>
      <c r="B21" s="87" t="str">
        <f>ABRIL27!H21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ABRIL27!H22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ABRIL27!H23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ABRIL27!H24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ABRIL27!H25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ABRIL27!H26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ABRIL27!H27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ABRIL27!H28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ABRIL27!H29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ABRIL27!H30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ABRIL27!H31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ABRIL27!H32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ABRIL27!H33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ABRIL27!H34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ABRIL27!H35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ABRIL27!H36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ABRIL27!H37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ABRIL27!H38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ABRIL27!H39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ABRIL27!H40</f>
        <v>-17</v>
      </c>
      <c r="C40" s="89">
        <v>0.0</v>
      </c>
      <c r="D40" s="19">
        <f t="shared" si="10"/>
        <v>-17</v>
      </c>
      <c r="E40" s="111">
        <v>2.0</v>
      </c>
      <c r="F40" s="94"/>
      <c r="G40" s="94"/>
      <c r="H40" s="8">
        <f t="shared" si="9"/>
        <v>-19</v>
      </c>
      <c r="I40" s="7"/>
      <c r="J40" s="40"/>
      <c r="K40" s="41"/>
    </row>
    <row r="41">
      <c r="A41" s="46" t="s">
        <v>488</v>
      </c>
      <c r="B41" s="87">
        <f>ABRIL27!H41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ABRIL27!H42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ABRIL27!H43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612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ABRIL28!H3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ABRIL28!H4</f>
        <v>41</v>
      </c>
      <c r="C4" s="89">
        <v>3.0</v>
      </c>
      <c r="D4" s="8">
        <f t="shared" si="1"/>
        <v>44</v>
      </c>
      <c r="E4" s="8" t="str">
        <f>IFERROR(VLOOKUP("HUMITAS",J:K,2,FALSE),"0")</f>
        <v>0</v>
      </c>
      <c r="F4" s="90"/>
      <c r="G4" s="91"/>
      <c r="H4" s="92">
        <f t="shared" si="2"/>
        <v>44</v>
      </c>
      <c r="I4" s="11"/>
      <c r="J4" s="40"/>
      <c r="K4" s="41"/>
    </row>
    <row r="5">
      <c r="A5" s="6" t="s">
        <v>13</v>
      </c>
      <c r="B5" s="87">
        <f>ABRIL28!H5</f>
        <v>77</v>
      </c>
      <c r="C5" s="89">
        <v>6.0</v>
      </c>
      <c r="D5" s="8">
        <f t="shared" si="1"/>
        <v>83</v>
      </c>
      <c r="E5" s="8" t="str">
        <f>IFERROR(VLOOKUP("PAPA RELLENA",J:K,2,FALSE),"0")</f>
        <v>0</v>
      </c>
      <c r="F5" s="90"/>
      <c r="G5" s="91"/>
      <c r="H5" s="92">
        <f t="shared" si="2"/>
        <v>83</v>
      </c>
      <c r="I5" s="11"/>
      <c r="J5" s="40"/>
      <c r="K5" s="41"/>
    </row>
    <row r="6">
      <c r="A6" s="6" t="s">
        <v>16</v>
      </c>
      <c r="B6" s="87">
        <f>ABRIL28!H6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ABRIL28!H7</f>
        <v>32.5</v>
      </c>
      <c r="C7" s="89">
        <v>3.0</v>
      </c>
      <c r="D7" s="8">
        <f t="shared" si="1"/>
        <v>35.5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35.5</v>
      </c>
      <c r="I7" s="7"/>
      <c r="J7" s="40"/>
      <c r="K7" s="41"/>
    </row>
    <row r="8">
      <c r="A8" s="6" t="s">
        <v>19</v>
      </c>
      <c r="B8" s="87">
        <f>ABRIL28!H8</f>
        <v>48.5</v>
      </c>
      <c r="C8" s="89">
        <v>4.0</v>
      </c>
      <c r="D8" s="8">
        <f t="shared" si="1"/>
        <v>52.5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52.5</v>
      </c>
      <c r="I8" s="7"/>
      <c r="J8" s="40"/>
      <c r="K8" s="41"/>
    </row>
    <row r="9">
      <c r="A9" s="6" t="s">
        <v>21</v>
      </c>
      <c r="B9" s="87">
        <f>ABRIL28!H9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ABRIL28!H10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ABRIL28!H11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ABRIL28!H12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ABRIL28!H13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ABRIL28!H14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ABRIL28!H15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ABRIL28!H16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ABRIL28!H17</f>
        <v>65</v>
      </c>
      <c r="C17" s="89">
        <v>5.0</v>
      </c>
      <c r="D17" s="19">
        <f t="shared" si="4"/>
        <v>70</v>
      </c>
      <c r="E17" s="25" t="str">
        <f>IFERROR(VLOOKUP("AJIACO DE CUY(1/2 CUY) C/ARROZ",J:K,2,FALSE),"0")</f>
        <v>0</v>
      </c>
      <c r="F17" s="94"/>
      <c r="G17" s="90"/>
      <c r="H17" s="8">
        <f t="shared" si="5"/>
        <v>70</v>
      </c>
      <c r="I17" s="7"/>
      <c r="J17" s="40"/>
      <c r="K17" s="41"/>
    </row>
    <row r="18">
      <c r="A18" s="6" t="s">
        <v>39</v>
      </c>
      <c r="B18" s="87">
        <f>ABRIL28!H18</f>
        <v>34</v>
      </c>
      <c r="C18" s="89">
        <v>3.0</v>
      </c>
      <c r="D18" s="19">
        <f t="shared" si="4"/>
        <v>37</v>
      </c>
      <c r="E18" s="97" t="str">
        <f>IFERROR(VLOOKUP("ALBONDIGA CON ARROZ",J:K,2,FALSE),"0")</f>
        <v>0</v>
      </c>
      <c r="F18" s="94"/>
      <c r="G18" s="91"/>
      <c r="H18" s="8">
        <f t="shared" si="5"/>
        <v>37</v>
      </c>
      <c r="I18" s="7"/>
      <c r="J18" s="40"/>
      <c r="K18" s="41"/>
    </row>
    <row r="19">
      <c r="A19" s="6" t="s">
        <v>41</v>
      </c>
      <c r="B19" s="87">
        <f>ABRIL28!H19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ABRIL28!H20</f>
        <v>215</v>
      </c>
      <c r="C20" s="89">
        <v>20.0</v>
      </c>
      <c r="D20" s="19">
        <f t="shared" si="4"/>
        <v>235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235</v>
      </c>
      <c r="I20" s="87"/>
      <c r="J20" s="40"/>
      <c r="K20" s="41"/>
    </row>
    <row r="21">
      <c r="A21" s="6"/>
      <c r="B21" s="87" t="str">
        <f>ABRIL28!H21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ABRIL28!H22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ABRIL28!H23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ABRIL28!H24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ABRIL28!H25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ABRIL28!H26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ABRIL28!H27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ABRIL28!H28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ABRIL28!H29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ABRIL28!H30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ABRIL28!H31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ABRIL28!H32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ABRIL28!H33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ABRIL28!H34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ABRIL28!H35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ABRIL28!H36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ABRIL28!H37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ABRIL28!H38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ABRIL28!H39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ABRIL28!H40</f>
        <v>-19</v>
      </c>
      <c r="C40" s="89">
        <v>0.0</v>
      </c>
      <c r="D40" s="19">
        <f t="shared" si="10"/>
        <v>-19</v>
      </c>
      <c r="E40" s="111">
        <v>2.0</v>
      </c>
      <c r="F40" s="94"/>
      <c r="G40" s="94"/>
      <c r="H40" s="8">
        <f t="shared" si="9"/>
        <v>-21</v>
      </c>
      <c r="I40" s="7"/>
      <c r="J40" s="40"/>
      <c r="K40" s="41"/>
    </row>
    <row r="41">
      <c r="A41" s="46" t="s">
        <v>488</v>
      </c>
      <c r="B41" s="87">
        <f>ABRIL28!H41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ABRIL28!H42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ABRIL28!H43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9" max="9" width="34.5"/>
    <col customWidth="1" min="10" max="10" width="44.5"/>
  </cols>
  <sheetData>
    <row r="1">
      <c r="A1" s="1" t="s">
        <v>613</v>
      </c>
      <c r="B1" s="2"/>
      <c r="C1" s="2"/>
      <c r="D1" s="2"/>
      <c r="E1" s="2"/>
      <c r="F1" s="2"/>
      <c r="G1" s="2"/>
      <c r="H1" s="2"/>
      <c r="I1" s="3"/>
    </row>
    <row r="2">
      <c r="A2" s="129" t="s">
        <v>0</v>
      </c>
      <c r="B2" s="130" t="s">
        <v>1</v>
      </c>
      <c r="C2" s="130" t="s">
        <v>2</v>
      </c>
      <c r="D2" s="130" t="s">
        <v>3</v>
      </c>
      <c r="E2" s="130" t="s">
        <v>4</v>
      </c>
      <c r="F2" s="130" t="s">
        <v>5</v>
      </c>
      <c r="G2" s="130" t="s">
        <v>6</v>
      </c>
      <c r="H2" s="130" t="s">
        <v>7</v>
      </c>
      <c r="I2" s="130" t="s">
        <v>8</v>
      </c>
    </row>
    <row r="3">
      <c r="A3" s="6" t="s">
        <v>9</v>
      </c>
      <c r="B3" s="87">
        <f>ABRIL29!H3</f>
        <v>0</v>
      </c>
      <c r="C3" s="89">
        <v>0.0</v>
      </c>
      <c r="D3" s="8">
        <f t="shared" ref="D3:D14" si="1">B3+C3</f>
        <v>0</v>
      </c>
      <c r="E3" s="8" t="str">
        <f>IFERROR(VLOOKUP("TAMAL DE LA CASA CON ZARZA CRIOLLA",J:K,2,FALSE),"0")</f>
        <v>0</v>
      </c>
      <c r="F3" s="88"/>
      <c r="G3" s="89"/>
      <c r="H3" s="8">
        <f t="shared" ref="H3:H14" si="2">D3-E3-F3-G3</f>
        <v>0</v>
      </c>
      <c r="I3" s="11"/>
      <c r="J3" s="40"/>
      <c r="K3" s="41"/>
    </row>
    <row r="4">
      <c r="A4" s="6" t="s">
        <v>11</v>
      </c>
      <c r="B4" s="87">
        <f>ABRIL29!H4</f>
        <v>44</v>
      </c>
      <c r="C4" s="89">
        <v>3.0</v>
      </c>
      <c r="D4" s="8">
        <f t="shared" si="1"/>
        <v>47</v>
      </c>
      <c r="E4" s="8" t="str">
        <f>IFERROR(VLOOKUP("HUMITAS",J:K,2,FALSE),"0")</f>
        <v>0</v>
      </c>
      <c r="F4" s="90"/>
      <c r="G4" s="91"/>
      <c r="H4" s="92">
        <f t="shared" si="2"/>
        <v>47</v>
      </c>
      <c r="I4" s="11"/>
      <c r="J4" s="40"/>
      <c r="K4" s="41"/>
    </row>
    <row r="5">
      <c r="A5" s="6" t="s">
        <v>13</v>
      </c>
      <c r="B5" s="87">
        <f>ABRIL29!H5</f>
        <v>83</v>
      </c>
      <c r="C5" s="89">
        <v>6.0</v>
      </c>
      <c r="D5" s="8">
        <f t="shared" si="1"/>
        <v>89</v>
      </c>
      <c r="E5" s="8" t="str">
        <f>IFERROR(VLOOKUP("PAPA RELLENA",J:K,2,FALSE),"0")</f>
        <v>0</v>
      </c>
      <c r="F5" s="90"/>
      <c r="G5" s="91"/>
      <c r="H5" s="92">
        <f t="shared" si="2"/>
        <v>89</v>
      </c>
      <c r="I5" s="11"/>
      <c r="J5" s="40"/>
      <c r="K5" s="41"/>
    </row>
    <row r="6">
      <c r="A6" s="6" t="s">
        <v>16</v>
      </c>
      <c r="B6" s="87">
        <f>ABRIL29!H6</f>
        <v>0</v>
      </c>
      <c r="C6" s="89">
        <v>0.0</v>
      </c>
      <c r="D6" s="8">
        <f t="shared" si="1"/>
        <v>0</v>
      </c>
      <c r="E6" s="8" t="str">
        <f>IFERROR(VLOOKUP("SANGRECITA C/YUCA",J:K,2,FALSE),"0")</f>
        <v>0</v>
      </c>
      <c r="F6" s="90"/>
      <c r="G6" s="91"/>
      <c r="H6" s="92">
        <f t="shared" si="2"/>
        <v>0</v>
      </c>
      <c r="I6" s="7"/>
      <c r="J6" s="40"/>
      <c r="K6" s="41"/>
    </row>
    <row r="7">
      <c r="A7" s="6" t="s">
        <v>10</v>
      </c>
      <c r="B7" s="87">
        <f>ABRIL29!H7</f>
        <v>35.5</v>
      </c>
      <c r="C7" s="89">
        <v>3.0</v>
      </c>
      <c r="D7" s="8">
        <f t="shared" si="1"/>
        <v>38.5</v>
      </c>
      <c r="E7" s="8">
        <f>IFERROR(VLOOKUP("HUMITA DOÑA FRESIA C/AJI DE GALLINA", J:K,2, FALSE)/2, 0) + IFERROR(VLOOKUP("AJI DE GALLINA",J:K,2, FALSE), 0)</f>
        <v>0</v>
      </c>
      <c r="F7" s="90"/>
      <c r="G7" s="91"/>
      <c r="H7" s="92">
        <f t="shared" si="2"/>
        <v>38.5</v>
      </c>
      <c r="I7" s="7"/>
      <c r="J7" s="40"/>
      <c r="K7" s="41"/>
    </row>
    <row r="8">
      <c r="A8" s="6" t="s">
        <v>19</v>
      </c>
      <c r="B8" s="87">
        <f>ABRIL29!H8</f>
        <v>52.5</v>
      </c>
      <c r="C8" s="89">
        <v>4.0</v>
      </c>
      <c r="D8" s="8">
        <f t="shared" si="1"/>
        <v>56.5</v>
      </c>
      <c r="E8" s="8">
        <f>IFERROR(VLOOKUP("MOLLEJITAS GUISADAS",J:K,2,FALSE),"0")+IFERROR(VLOOKUP("PIQUEO DOÑA FRESIA",J:K,2,FALSE),0)</f>
        <v>0</v>
      </c>
      <c r="F8" s="90"/>
      <c r="G8" s="90"/>
      <c r="H8" s="92">
        <f t="shared" si="2"/>
        <v>56.5</v>
      </c>
      <c r="I8" s="7"/>
      <c r="J8" s="40"/>
      <c r="K8" s="41"/>
    </row>
    <row r="9">
      <c r="A9" s="6" t="s">
        <v>21</v>
      </c>
      <c r="B9" s="87">
        <f>ABRIL29!H9</f>
        <v>3.5</v>
      </c>
      <c r="C9" s="89">
        <v>0.0</v>
      </c>
      <c r="D9" s="8">
        <f t="shared" si="1"/>
        <v>3.5</v>
      </c>
      <c r="E9" s="8">
        <f>IFERROR(VLOOKUP("1/2 PATITA EN FIAMBRE",J:K,2, FALSE)/2, 0) + IFERROR(VLOOKUP("PATITA EN FIAMBRE",J:K, 2, FALSE), 0)</f>
        <v>0</v>
      </c>
      <c r="F9" s="90"/>
      <c r="G9" s="90"/>
      <c r="H9" s="92">
        <f t="shared" si="2"/>
        <v>3.5</v>
      </c>
      <c r="I9" s="12"/>
      <c r="J9" s="40"/>
      <c r="K9" s="41"/>
    </row>
    <row r="10">
      <c r="A10" s="6" t="s">
        <v>23</v>
      </c>
      <c r="B10" s="87">
        <f>ABRIL29!H10</f>
        <v>3</v>
      </c>
      <c r="C10" s="89">
        <v>0.0</v>
      </c>
      <c r="D10" s="8">
        <f t="shared" si="1"/>
        <v>3</v>
      </c>
      <c r="E10" s="8">
        <f>IFERROR(VLOOKUP("CECINAS DE LOMO C/YUCA",J:K,2,FALSE),"0")+IFERROR(VLOOKUP("PIQUEO DOÑA FRESIA",J:K,2,FALSE)/2,0)</f>
        <v>0</v>
      </c>
      <c r="F10" s="90"/>
      <c r="G10" s="90"/>
      <c r="H10" s="92">
        <f t="shared" si="2"/>
        <v>3</v>
      </c>
      <c r="I10" s="7"/>
      <c r="J10" s="40"/>
      <c r="K10" s="41"/>
    </row>
    <row r="11">
      <c r="A11" s="6" t="s">
        <v>25</v>
      </c>
      <c r="B11" s="87">
        <f>ABRIL29!H11</f>
        <v>1</v>
      </c>
      <c r="C11" s="89">
        <v>0.0</v>
      </c>
      <c r="D11" s="8">
        <f t="shared" si="1"/>
        <v>1</v>
      </c>
      <c r="E11" s="18">
        <f>IFERROR(VLOOKUP("CARNE DE CERDO ADOBADA",J:K,2,FALSE),0)</f>
        <v>0</v>
      </c>
      <c r="F11" s="90"/>
      <c r="G11" s="90"/>
      <c r="H11" s="92">
        <f t="shared" si="2"/>
        <v>1</v>
      </c>
      <c r="I11" s="7"/>
      <c r="J11" s="40"/>
      <c r="K11" s="41"/>
    </row>
    <row r="12">
      <c r="A12" s="6" t="s">
        <v>27</v>
      </c>
      <c r="B12" s="87">
        <f>ABRIL29!H12</f>
        <v>-7</v>
      </c>
      <c r="C12" s="89">
        <v>0.0</v>
      </c>
      <c r="D12" s="8">
        <f t="shared" si="1"/>
        <v>-7</v>
      </c>
      <c r="E12" s="8">
        <f>IFERROR(VLOOKUP("SANCOCHADO 450g.",J:K,2,FALSE),0)</f>
        <v>0</v>
      </c>
      <c r="F12" s="90"/>
      <c r="G12" s="90"/>
      <c r="H12" s="92">
        <f t="shared" si="2"/>
        <v>-7</v>
      </c>
      <c r="I12" s="7"/>
      <c r="J12" s="40"/>
      <c r="K12" s="41"/>
    </row>
    <row r="13">
      <c r="A13" s="6" t="s">
        <v>29</v>
      </c>
      <c r="B13" s="87">
        <f>ABRIL29!H13</f>
        <v>0</v>
      </c>
      <c r="C13" s="89">
        <v>0.0</v>
      </c>
      <c r="D13" s="19">
        <f t="shared" si="1"/>
        <v>0</v>
      </c>
      <c r="E13" s="8">
        <f t="shared" ref="E13:E14" si="3">IFERROR(VLOOKUP(A13,J:K,2,FALSE),0)</f>
        <v>0</v>
      </c>
      <c r="F13" s="94"/>
      <c r="G13" s="90"/>
      <c r="H13" s="92">
        <f t="shared" si="2"/>
        <v>0</v>
      </c>
      <c r="I13" s="7"/>
      <c r="J13" s="40"/>
      <c r="K13" s="41"/>
    </row>
    <row r="14">
      <c r="A14" s="6" t="s">
        <v>31</v>
      </c>
      <c r="B14" s="87">
        <f>ABRIL29!H14</f>
        <v>-4</v>
      </c>
      <c r="C14" s="89">
        <v>0.0</v>
      </c>
      <c r="D14" s="19">
        <f t="shared" si="1"/>
        <v>-4</v>
      </c>
      <c r="E14" s="8">
        <f t="shared" si="3"/>
        <v>0</v>
      </c>
      <c r="F14" s="94"/>
      <c r="G14" s="90"/>
      <c r="H14" s="92">
        <f t="shared" si="2"/>
        <v>-4</v>
      </c>
      <c r="I14" s="7"/>
      <c r="J14" s="40"/>
      <c r="K14" s="41"/>
    </row>
    <row r="15">
      <c r="A15" s="21" t="s">
        <v>33</v>
      </c>
      <c r="B15" s="87" t="str">
        <f>ABRIL29!H15</f>
        <v/>
      </c>
      <c r="C15" s="95"/>
      <c r="D15" s="95"/>
      <c r="E15" s="95"/>
      <c r="F15" s="95"/>
      <c r="G15" s="96"/>
      <c r="H15" s="7"/>
      <c r="I15" s="23"/>
      <c r="J15" s="40"/>
      <c r="K15" s="41"/>
    </row>
    <row r="16">
      <c r="A16" s="6" t="s">
        <v>35</v>
      </c>
      <c r="B16" s="87">
        <f>ABRIL29!H16</f>
        <v>4</v>
      </c>
      <c r="C16" s="89">
        <v>0.0</v>
      </c>
      <c r="D16" s="25">
        <f t="shared" ref="D16:D20" si="4">B16+C16</f>
        <v>4</v>
      </c>
      <c r="E16" s="25">
        <f>IFERROR(VLOOKUP("ASADO DE RES CON ARROZ Y PURE",J:K,2,FALSE),0)+IFERROR(VLOOKUP("FETUCCINI AL P.C/ ASADO DE RES",J:K,2,FALSE),"0")+IFERROR(VLOOKUP("FETUCCINI A LO ALFR.C/ ASADO DE RES",J:K,2,FALSE),"0")+IFERROR(VLOOKUP("FETUCCINI A LA H.C/ ASADO DE RES",J:K,2,FALSE),"0")+IFERROR(VLOOKUP("SANDWICH DE ASADO DE RES",J:K,2,FALSE),0)+IFERROR(VLOOKUP("RISOTTO A LA H. C/ASADO",J:K,2,FALSE),0)+IFERROR(VLOOKUP("RISOTTO AL PESTO C/ASADO",J:K,2,FALSE),0)+IFERROR(VLOOKUP("TACU TACU C/ ASADO DE RES",J:K,2,FALSE),0)</f>
        <v>0</v>
      </c>
      <c r="F16" s="94"/>
      <c r="G16" s="90"/>
      <c r="H16" s="8">
        <f t="shared" ref="H16:H18" si="5">D16-E16-F16-G16</f>
        <v>4</v>
      </c>
      <c r="I16" s="7"/>
      <c r="J16" s="40"/>
      <c r="K16" s="41"/>
    </row>
    <row r="17">
      <c r="A17" s="6" t="s">
        <v>37</v>
      </c>
      <c r="B17" s="87">
        <f>ABRIL29!H17</f>
        <v>70</v>
      </c>
      <c r="C17" s="89">
        <v>5.0</v>
      </c>
      <c r="D17" s="19">
        <f t="shared" si="4"/>
        <v>75</v>
      </c>
      <c r="E17" s="25" t="str">
        <f>IFERROR(VLOOKUP("AJIACO DE CUY(1/2 CUY) C/ARROZ",J:K,2,FALSE),"0")</f>
        <v>0</v>
      </c>
      <c r="F17" s="94"/>
      <c r="G17" s="90"/>
      <c r="H17" s="8">
        <f t="shared" si="5"/>
        <v>75</v>
      </c>
      <c r="I17" s="7"/>
      <c r="J17" s="40"/>
      <c r="K17" s="41"/>
    </row>
    <row r="18">
      <c r="A18" s="6" t="s">
        <v>39</v>
      </c>
      <c r="B18" s="87">
        <f>ABRIL29!H18</f>
        <v>37</v>
      </c>
      <c r="C18" s="89">
        <v>3.0</v>
      </c>
      <c r="D18" s="19">
        <f t="shared" si="4"/>
        <v>40</v>
      </c>
      <c r="E18" s="97" t="str">
        <f>IFERROR(VLOOKUP("ALBONDIGA CON ARROZ",J:K,2,FALSE),"0")</f>
        <v>0</v>
      </c>
      <c r="F18" s="94"/>
      <c r="G18" s="91"/>
      <c r="H18" s="8">
        <f t="shared" si="5"/>
        <v>40</v>
      </c>
      <c r="I18" s="7"/>
      <c r="J18" s="40"/>
      <c r="K18" s="41"/>
    </row>
    <row r="19">
      <c r="A19" s="6" t="s">
        <v>41</v>
      </c>
      <c r="B19" s="87">
        <f>ABRIL29!H19</f>
        <v>4</v>
      </c>
      <c r="C19" s="89">
        <v>8.0</v>
      </c>
      <c r="D19" s="19">
        <f t="shared" si="4"/>
        <v>12</v>
      </c>
      <c r="E19" s="25">
        <f>IFERROR(VLOOKUP("ARROZ C/PATO DESHUESADO", J:K, 2, FALSE)*2, 0)+IFERROR(VLOOKUP("ARROZ C/PATO",J:K,2,FALSE),"0")</f>
        <v>0</v>
      </c>
      <c r="F19" s="94"/>
      <c r="G19" s="91"/>
      <c r="H19" s="117">
        <v>4.0</v>
      </c>
      <c r="I19" s="11"/>
      <c r="J19" s="40"/>
      <c r="K19" s="41"/>
    </row>
    <row r="20">
      <c r="A20" s="6" t="s">
        <v>43</v>
      </c>
      <c r="B20" s="87">
        <f>ABRIL29!H20</f>
        <v>235</v>
      </c>
      <c r="C20" s="89">
        <v>20.0</v>
      </c>
      <c r="D20" s="19">
        <f t="shared" si="4"/>
        <v>255</v>
      </c>
      <c r="E20" s="26">
        <f>IFERROR(VLOOKUP("CABRITO C/ TACU TACU",J:K,2,FALSE),"0")+IFERROR(VLOOKUP("CABRITO C/ARROZ FRIJOL Y YUCA",J:K,2,FALSE),"0")+IFERROR(VLOOKUP("PRESA DE CABRITO",J:K,2,FALSE),"0")+IFERROR(VLOOKUP("CABRITO DESHUESADO",J:K,2,FALSE)*2,"0")+IFERROR(VLOOKUP("CABRITO DESHUESADO C TACU TACU",J:K,2,FALSE)*2,"0")+IFERROR(VLOOKUP("PIQUEO DOÑA FRESIA",J:K,2,FALSE)*2,"0")</f>
        <v>0</v>
      </c>
      <c r="F20" s="94"/>
      <c r="G20" s="99"/>
      <c r="H20" s="8">
        <f>D20-E20-F20-G20</f>
        <v>255</v>
      </c>
      <c r="I20" s="87"/>
      <c r="J20" s="40"/>
      <c r="K20" s="41"/>
    </row>
    <row r="21">
      <c r="A21" s="6"/>
      <c r="B21" s="87" t="str">
        <f>ABRIL29!H21</f>
        <v/>
      </c>
      <c r="C21" s="89"/>
      <c r="D21" s="19"/>
      <c r="E21" s="94"/>
      <c r="F21" s="94"/>
      <c r="G21" s="91"/>
      <c r="H21" s="8"/>
      <c r="I21" s="11"/>
      <c r="J21" s="40"/>
      <c r="K21" s="41"/>
    </row>
    <row r="22">
      <c r="A22" s="6" t="s">
        <v>46</v>
      </c>
      <c r="B22" s="87">
        <f>ABRIL29!H22</f>
        <v>9</v>
      </c>
      <c r="C22" s="89">
        <v>0.0</v>
      </c>
      <c r="D22" s="19">
        <f t="shared" ref="D22:D24" si="6">B22+C22</f>
        <v>9</v>
      </c>
      <c r="E22" s="25">
        <f>IFERROR(VLOOKUP("PATO ESTOFADO C/ARROZ Y FRIJOL",J:K,2,FALSE),0)+IFERROR(VLOOKUP("PATO ESTOFADO DESHUESADO",J:K,2,FALSE)*2,0)+IFERROR(VLOOKUP("TACU TACU C/ PATO ESTOF. DESHUESADO",J:K,2,FALSE)*2,0)+IFERROR(VLOOKUP("PIQUEO DOÑA FRESIA",J:K,2,FALSE)*2,0)+IFERROR(VLOOKUP("PATO ESTOFADO CON TACU TACU",J:K,2,FALSE),0)</f>
        <v>0</v>
      </c>
      <c r="F22" s="94"/>
      <c r="G22" s="91"/>
      <c r="H22" s="8">
        <f>D22-E22-F22-G22</f>
        <v>9</v>
      </c>
      <c r="I22" s="11"/>
      <c r="J22" s="40"/>
      <c r="K22" s="41"/>
    </row>
    <row r="23">
      <c r="A23" s="6" t="s">
        <v>49</v>
      </c>
      <c r="B23" s="87">
        <f>ABRIL29!H23</f>
        <v>1</v>
      </c>
      <c r="C23" s="89">
        <v>0.0</v>
      </c>
      <c r="D23" s="19">
        <f t="shared" si="6"/>
        <v>1</v>
      </c>
      <c r="E23" s="25">
        <f>IFERROR(VLOOKUP("PEPIAN DE PAVO",J:K,2,FALSE),"0")+IFERROR(VLOOKUP("PRESA DE PAVA",J:K,2,FALSE),0)+IFERROR(VLOOKUP("SANDWICH DE PAVO",J:K,2,FALSE),0)</f>
        <v>0</v>
      </c>
      <c r="F23" s="94"/>
      <c r="G23" s="90"/>
      <c r="H23" s="50">
        <v>1.0</v>
      </c>
      <c r="I23" s="11"/>
      <c r="J23" s="40"/>
      <c r="K23" s="41"/>
    </row>
    <row r="24">
      <c r="A24" s="6" t="s">
        <v>51</v>
      </c>
      <c r="B24" s="87">
        <f>ABRIL29!H24</f>
        <v>-2</v>
      </c>
      <c r="C24" s="89">
        <v>0.0</v>
      </c>
      <c r="D24" s="19">
        <f t="shared" si="6"/>
        <v>-2</v>
      </c>
      <c r="E24" s="25" t="str">
        <f>IFERROR(VLOOKUP("CORVINA GUISADA C/E CHOCLO",J:K,2,FALSE),"0")</f>
        <v>0</v>
      </c>
      <c r="F24" s="94"/>
      <c r="G24" s="90"/>
      <c r="H24" s="8">
        <f>D24-E24-F24-G24</f>
        <v>-2</v>
      </c>
      <c r="I24" s="11" t="s">
        <v>578</v>
      </c>
      <c r="J24" s="40"/>
      <c r="K24" s="41"/>
    </row>
    <row r="25">
      <c r="A25" s="21" t="s">
        <v>53</v>
      </c>
      <c r="B25" s="87" t="str">
        <f>ABRIL29!H25</f>
        <v/>
      </c>
      <c r="C25" s="89">
        <v>0.0</v>
      </c>
      <c r="D25" s="95"/>
      <c r="E25" s="95"/>
      <c r="F25" s="95"/>
      <c r="G25" s="96"/>
      <c r="H25" s="7"/>
      <c r="I25" s="23"/>
      <c r="J25" s="40"/>
      <c r="K25" s="41"/>
    </row>
    <row r="26">
      <c r="A26" s="6" t="s">
        <v>55</v>
      </c>
      <c r="B26" s="87">
        <f>ABRIL29!H26</f>
        <v>-9.5</v>
      </c>
      <c r="C26" s="89">
        <v>0.0</v>
      </c>
      <c r="D26" s="19">
        <f t="shared" ref="D26:D30" si="7">B26+C26</f>
        <v>-9.5</v>
      </c>
      <c r="E26" s="25">
        <f>IFERROR(VLOOKUP("LOMO SALTADO C/ARROZ",J:K,2,FALSE),0)+IFERROR(VLOOKUP("TACU TACU C/ LOMO SALTADO",J:K,2,FALSE),0)+IFERROR(VLOOKUP("LOMO SALTADO A LO POBRE",J:K,2,FALSE),0)++IFERROR(VLOOKUP("FETUCCINI AL P.C/ LOMO SALTADO",J:K,2,FALSE),"0")+IFERROR(VLOOKUP("FETUCCINI A LO ALFR.C/ LOMO SALTADO",J:K,2,FALSE),"0")+IFERROR(VLOOKUP("FETUCCINI A LA H.C/ LOMO SALTADO",J:K,2,FALSE),"0")+IFERROR(VLOOKUP("RISOTTO A LA H. C/ LOMO SALTADO",J:K,2,FALSE),0)+IFERROR(VLOOKUP("RISOTTO PESTO C/LOMO SALTADO",J:K,2,FALSE),0)+IFERROR(VLOOKUP("CAUSA DE LOMO FINO SALTADO",J:K,2,FALSE)/2,0)+IFERROR(VLOOKUP("LOMO SALTADO A NUESTRO ESTILO",J:K,2,FALSE),0)+IFERROR(VLOOKUP("SANDWICH DE LOMO FINO SALTADO",J:K,2,FALSE)/2,0)+IFERROR(VLOOKUP("LOMO SALTADO C/ ARROZ Y FRIJOL",J:K,2,FALSE),0)+IFERROR(VLOOKUP("SALTADO MAR Y TIERRA
",$J:$K,2,FALSE)/2,0)+IFERROR(VLOOKUP("LOMO EN NUESTRO ESTILO",$J:$K,2,FALSE),0)</f>
        <v>0</v>
      </c>
      <c r="F26" s="90"/>
      <c r="G26" s="90"/>
      <c r="H26" s="8">
        <f t="shared" ref="H26:H29" si="8">D26-E26-F26-G26</f>
        <v>-9.5</v>
      </c>
      <c r="I26" s="7"/>
      <c r="J26" s="40"/>
      <c r="K26" s="41"/>
    </row>
    <row r="27">
      <c r="A27" s="6" t="s">
        <v>57</v>
      </c>
      <c r="B27" s="87">
        <f>ABRIL29!H27</f>
        <v>-6</v>
      </c>
      <c r="C27" s="89">
        <v>0.0</v>
      </c>
      <c r="D27" s="19">
        <f t="shared" si="7"/>
        <v>-6</v>
      </c>
      <c r="E27" s="25">
        <f>IFERROR(VLOOKUP("FILETE DE POLLO A LA PLANCHA",J:K,2,FALSE),"0")+IFERROR(VLOOKUP("FETUCCINI A LO ALFR.C/ FILETE DE POLLO",J:K,2,FALSE),"0")+IFERROR(VLOOKUP("FETUCCINI A LA H.C/ FILETE DE POLLO",J:K,2,FALSE),"0")+IFERROR(VLOOKUP("FETUCCINI AL P.C/ FILETE DE POLLO",J:K,2,FALSE),"0")+IFERROR(VLOOKUP("PIQUEO PERUANISIMO",J:K,2,FALSE)*2,0)+IFERROR(VLOOKUP("DIETA DE POLLO",J:K,2,FALSE),0)/2+IFERROR(VLOOKUP("RISOTTO PESTO C/FILETE DE POLLO",J:K,2,FALSE),0)+IFERROR(VLOOKUP("POLLO SALTADO C/ ARROZ Y PAPAS FRITAS",J:K,2,FALSE),0)+IFERROR(VLOOKUP("PRESA DE FILETE DE POLLO",J:K,2,FALSE),0)+IFERROR(VLOOKUP("SALTADO MAR Y TIERRA
",J:K,2,FALSE)/2,0)+IFERROR(VLOOKUP("CAUSA DE POLLO
",J:K,2,FALSE),0)+IFERROR(VLOOKUP("SANDWICH DE POLLO
",J:K,2,FALSE),0)</f>
        <v>0</v>
      </c>
      <c r="F27" s="90"/>
      <c r="G27" s="91"/>
      <c r="H27" s="8">
        <f t="shared" si="8"/>
        <v>-6</v>
      </c>
      <c r="I27" s="12"/>
      <c r="J27" s="40"/>
      <c r="K27" s="41"/>
    </row>
    <row r="28">
      <c r="A28" s="6" t="s">
        <v>58</v>
      </c>
      <c r="B28" s="87">
        <f>ABRIL29!H28</f>
        <v>4</v>
      </c>
      <c r="C28" s="89">
        <v>0.0</v>
      </c>
      <c r="D28" s="19">
        <f t="shared" si="7"/>
        <v>4</v>
      </c>
      <c r="E28" s="25">
        <f>IFERROR(VLOOKUP("MILANESA DE POLLO",J:K,2,FALSE),"0")+IFERROR(VLOOKUP("FETUCCINI AL P.C/ MILANESA",J:K,2,FALSE),"0")+IFERROR(VLOOKUP("FETUCCINI A LO ALFR.C/ MILANESA",J:K,2,FALSE),"0")+IFERROR(VLOOKUP("FETUCCINI A LA H.C/ MILANESA",J:K,2,FALSE),"0")+IFERROR(VLOOKUP("MILANESA DE POLLO A LO POBRE",J:K,2,FALSE),"0")+IFERROR(VLOOKUP("RISOTTO PESTO C/MILANESA",J:K,2,FALSE),0)+IFERROR(VLOOKUP("TACU TACU C/ MILANESA",J:K,2,FALSE),0)+IFERROR(VLOOKUP("RISOTTO A LA H. C/MILANESA DE POLLO",J:K,2,FALSE),0)+IFERROR(VLOOKUP("ENSALADA DOÑA FRESIA",J:K,2,FALSE),0)/2</f>
        <v>0</v>
      </c>
      <c r="F28" s="90"/>
      <c r="G28" s="91"/>
      <c r="H28" s="8">
        <f t="shared" si="8"/>
        <v>4</v>
      </c>
      <c r="I28" s="24"/>
      <c r="J28" s="40"/>
      <c r="K28" s="41"/>
    </row>
    <row r="29">
      <c r="A29" s="46" t="s">
        <v>589</v>
      </c>
      <c r="B29" s="87">
        <f>ABRIL29!H29</f>
        <v>-4</v>
      </c>
      <c r="C29" s="89">
        <v>0.0</v>
      </c>
      <c r="D29" s="19">
        <f t="shared" si="7"/>
        <v>-4</v>
      </c>
      <c r="E29" s="25">
        <f>IFERROR(VLOOKUP("TACU TACU C/ BISTEC A LO POBRE",J:K,2,FALSE),0)+IFERROR(VLOOKUP("BISTEC DE LOMO FINO A LO POBRE",J:K,2,FALSE),0)+IFERROR(VLOOKUP("FETUCCINI AL P.C/ BISTEC DE LOMO 250 G",J:K,2,FALSE),"0")+IFERROR(VLOOKUP("FETUCCINI A LO ALFR.C/ BISTEC DE LOMO 250 G",J:K,2,FALSE),"0")+IFERROR(VLOOKUP("FETUCCINI A LA H.C/ BISTEC DE LOMO 250 G",J:K,2,FALSE),"0")+IFERROR(VLOOKUP("FETUCCINI AL P.C/ BISTEC DE LOMO APANADO",J:K,2,FALSE),"0")+IFERROR(VLOOKUP("FETUCCINI A LO ALFR.C/ BISTEC DE LOMO APANADO",J:K,2,FALSE),"0")+IFERROR(VLOOKUP("FETUCCINI A LA H.C/ BISTEC DE LOMO APANADO",J:K,2,FALSE),"0")+IFERROR(VLOOKUP("RISOTTO A LA H. BISTEC DE LOMO 250 G",J:K,2,FALSE),0)+IFERROR(VLOOKUP("RISOTTO PESTO C/BISTEC DE LOMO 250 G",J:K,2,FALSE),0)+IFERROR(VLOOKUP("BISTEC DE LOMO FINO A LA PLANCHA",J:K,2,FALSE),0)+IFERROR(VLOOKUP("LOMO A LAS 3 PIMIENTAS",J:K,2,FALSE),0)+IFERROR(VLOOKUP("LOMO FINO EN SALSA D CHAMPIÑONES",J:K,2,FALSE),0)+IFERROR(VLOOKUP("BISTEC DE LOMO FINO APANADO",J:K,2,FALSE),0)+IFERROR(VLOOKUP("TACU TACU C/LOMO FINO EN SALSA DE LANGOSTINOS",J:K,2,FALSE),0)</f>
        <v>0</v>
      </c>
      <c r="F29" s="90"/>
      <c r="G29" s="90"/>
      <c r="H29" s="8">
        <f t="shared" si="8"/>
        <v>-4</v>
      </c>
      <c r="I29" s="11"/>
      <c r="J29" s="40"/>
      <c r="K29" s="41"/>
    </row>
    <row r="30">
      <c r="A30" s="6" t="s">
        <v>62</v>
      </c>
      <c r="B30" s="87" t="str">
        <f>ABRIL29!H30</f>
        <v/>
      </c>
      <c r="C30" s="89">
        <v>0.0</v>
      </c>
      <c r="D30" s="19">
        <f t="shared" si="7"/>
        <v>0</v>
      </c>
      <c r="E30" s="25">
        <f>IFERROR(VLOOKUP("CHICHARRON DE POLLO C/ PAPAS FRITAS",J:K,2,FALSE),0)+IFERROR(VLOOKUP("1/2 PORC. CHICHARRON DE POLLO",J:K,2,FALSE),0)</f>
        <v>0</v>
      </c>
      <c r="F30" s="90"/>
      <c r="G30" s="90"/>
      <c r="H30" s="8"/>
      <c r="I30" s="7"/>
      <c r="J30" s="40"/>
      <c r="K30" s="41"/>
    </row>
    <row r="31">
      <c r="A31" s="29" t="s">
        <v>64</v>
      </c>
      <c r="B31" s="87">
        <f>ABRIL29!H31</f>
        <v>0</v>
      </c>
      <c r="C31" s="89">
        <v>0.0</v>
      </c>
      <c r="D31" s="95"/>
      <c r="E31" s="95"/>
      <c r="F31" s="96"/>
      <c r="G31" s="96"/>
      <c r="H31" s="8">
        <f t="shared" ref="H31:H42" si="9">D31-E31-F31-G31</f>
        <v>0</v>
      </c>
      <c r="I31" s="23"/>
      <c r="J31" s="40"/>
      <c r="K31" s="41"/>
    </row>
    <row r="32">
      <c r="A32" s="6" t="s">
        <v>66</v>
      </c>
      <c r="B32" s="87">
        <f>ABRIL29!H32</f>
        <v>-21</v>
      </c>
      <c r="C32" s="89">
        <v>0.0</v>
      </c>
      <c r="D32" s="19">
        <f t="shared" ref="D32:D42" si="10">B32+C32</f>
        <v>-21</v>
      </c>
      <c r="E32" s="25">
        <f>IFERROR(VLOOKUP("CEVICHE MIXTO DE MARISCOS",J:K,2,FALSE),0)+IFERROR(VLOOKUP("CEVICHE DE LENGUADO",J:K,2,FALSE),0)+IFERROR(VLOOKUP("LENGUADO A LA PLANCHA CON ARROZ",J:K,2,FALSE),0)+IFERROR(VLOOKUP("LENGUADO A LO MACHO CON YUCA",J:K,2,FALSE),0)+IFERROR(VLOOKUP("LENGUADO APANADA C/ARROZ Y FRIJOL",J:K,2,FALSE),0)+IFERROR(VLOOKUP("LENGUADO ESCABECHADO C/ARROZ Y CAMOTE",J:K,2,FALSE),0)+IFERROR(VLOOKUP("TACU TACU C/ LENGUADO EN SALSA DE LANGOSTINOS",J:K,2,FALSE),0)+IFERROR(VLOOKUP("TACU TACU C/LENGUADO EN SALSA DE MARISCOS",J:K,2,FALSE),0)+IFERROR(VLOOKUP("TIRADITO DE LENGUADO A LAS DOS CREMAS",J:K,2,FALSE),0)+IFERROR(VLOOKUP("TIRADITO DE LENGUADO O SIMILAR",J:K,2,FALSE),0)+IFERROR(VLOOKUP("CHICHARRON DE LENGUADO",J:K,2,FALSE),0)+IFERROR(VLOOKUP("JALEA DE LENGUADO O SIMILAR",J:K,2,FALSE),0)+IFERROR(VLOOKUP("LENGUADO O CORVINA FRITA C/ARROZ Y YUCA",J:K,FALSE),0)+IFERROR(VLOOKUP("LENGUADO O CORVINA FRITA EN S/MARISCOS",J:K,2,FALSE),0)+IFERROR(VLOOKUP("LENGUADO O SIMILAR AL AJO C/ARROZ",J:K,2,FALSE),0)+IFERROR(VLOOKUP("LENGUADO A LA MEUNIERE",J:K,2,FALSE),0)+IFERROR(VLOOKUP("TACU TACU C/ LENGUADO A LO MACHO",J:K,2,FALSE),0)+IFERROR(VLOOKUP("CHICHARRON MIXTO DE MARISCOS",J:K,2,FALSE),0)+IFERROR(VLOOKUP("FUENTE DE CEVICHE DE CORVINA O LENGUADO",J:K,2,FALSE)*2,0)+IFERROR(VLOOKUP("CAUSA DE LA CASA
",J:K,2,FALSE),0)+IFERROR(VLOOKUP("TACU TACU C/ LENGUDO EN SALSA DE LANGOSTINOS",J:K,2,FALSE),0)+IFERROR(VLOOKUP("CAUSA EN LAPA",J:K,2,FALSE),0)</f>
        <v>0</v>
      </c>
      <c r="F32" s="90"/>
      <c r="G32" s="90"/>
      <c r="H32" s="8">
        <f t="shared" si="9"/>
        <v>-21</v>
      </c>
      <c r="I32" s="7"/>
      <c r="J32" s="40"/>
      <c r="K32" s="41"/>
    </row>
    <row r="33">
      <c r="A33" s="6" t="s">
        <v>68</v>
      </c>
      <c r="B33" s="87">
        <f>ABRIL29!H33</f>
        <v>3</v>
      </c>
      <c r="C33" s="89">
        <v>0.0</v>
      </c>
      <c r="D33" s="19">
        <f t="shared" si="10"/>
        <v>3</v>
      </c>
      <c r="E33" s="25">
        <f>IFERROR(VLOOKUP("CORVINA SUDADA",J:K,2,FALSE),0)+IFERROR(VLOOKUP("CHUPE DE CORVINA",J:K,2,FALSE),0)</f>
        <v>0</v>
      </c>
      <c r="F33" s="90"/>
      <c r="G33" s="90"/>
      <c r="H33" s="8">
        <f t="shared" si="9"/>
        <v>3</v>
      </c>
      <c r="I33" s="7"/>
      <c r="J33" s="40"/>
      <c r="K33" s="41"/>
    </row>
    <row r="34">
      <c r="A34" s="46" t="s">
        <v>483</v>
      </c>
      <c r="B34" s="87">
        <f>ABRIL29!H34</f>
        <v>3</v>
      </c>
      <c r="C34" s="89">
        <v>0.0</v>
      </c>
      <c r="D34" s="19">
        <f t="shared" si="10"/>
        <v>3</v>
      </c>
      <c r="E34" s="25">
        <f>IFERROR(VLOOKUP("PULPO AL OLIVO 200G",J:K,2,FALSE),0)+IFERROR(VLOOKUP("CEVICHE DE PULPO",J:K,2,FALSE),0)</f>
        <v>0</v>
      </c>
      <c r="F34" s="90"/>
      <c r="G34" s="91"/>
      <c r="H34" s="8">
        <f t="shared" si="9"/>
        <v>3</v>
      </c>
      <c r="I34" s="7"/>
      <c r="J34" s="40"/>
      <c r="K34" s="41"/>
    </row>
    <row r="35">
      <c r="A35" s="46" t="s">
        <v>484</v>
      </c>
      <c r="B35" s="87">
        <f>ABRIL29!H35</f>
        <v>-1</v>
      </c>
      <c r="C35" s="89">
        <v>0.0</v>
      </c>
      <c r="D35" s="19">
        <f t="shared" si="10"/>
        <v>-1</v>
      </c>
      <c r="E35" s="25">
        <f>IFERROR(VLOOKUP("PULPO ANTICUCHERO 250G",J:K,2,FALSE),0)</f>
        <v>0</v>
      </c>
      <c r="F35" s="90"/>
      <c r="G35" s="90"/>
      <c r="H35" s="8">
        <f t="shared" si="9"/>
        <v>-1</v>
      </c>
      <c r="I35" s="7"/>
      <c r="J35" s="40"/>
      <c r="K35" s="41"/>
    </row>
    <row r="36">
      <c r="A36" s="46" t="s">
        <v>485</v>
      </c>
      <c r="B36" s="87">
        <f>ABRIL29!H36</f>
        <v>0</v>
      </c>
      <c r="C36" s="89">
        <v>0.0</v>
      </c>
      <c r="D36" s="19">
        <f t="shared" si="10"/>
        <v>0</v>
      </c>
      <c r="E36" s="25">
        <f>IFERROR(VLOOKUP("CAUSA DE PULPO AL OLIVO",J:K,2,FALSE),0)+IFERROR(VLOOKUP("TRES CAUSAS UNA PARRILLA",J:K,2,FALSE)/2,0)</f>
        <v>0</v>
      </c>
      <c r="F36" s="90"/>
      <c r="G36" s="100"/>
      <c r="H36" s="8">
        <f t="shared" si="9"/>
        <v>0</v>
      </c>
      <c r="I36" s="7"/>
      <c r="J36" s="40"/>
      <c r="K36" s="41"/>
    </row>
    <row r="37">
      <c r="A37" s="6" t="s">
        <v>72</v>
      </c>
      <c r="B37" s="87">
        <f>ABRIL29!H37</f>
        <v>-1</v>
      </c>
      <c r="C37" s="89">
        <v>0.0</v>
      </c>
      <c r="D37" s="19">
        <f t="shared" si="10"/>
        <v>-1</v>
      </c>
      <c r="E37" s="25">
        <f>IFERROR(VLOOKUP("CHUPE DE CAMARORES",J:K,2,FALSE),0)+IFERROR(VLOOKUP("CAMARONES AL AJO",J:K,2,FALSE),0)+IFERROR(VLOOKUP("CEVICHE DE CAMARONES",J:K,2,FALSE),0)+IFERROR(VLOOKUP("ARROZ CON CAMARONES",J:K,2,FALSE),0)+IFERROR(VLOOKUP("CAUSA DE CAMARONES",J:K,2,FALSE),0)</f>
        <v>0</v>
      </c>
      <c r="F37" s="90"/>
      <c r="G37" s="90"/>
      <c r="H37" s="8">
        <f t="shared" si="9"/>
        <v>-1</v>
      </c>
      <c r="I37" s="7"/>
      <c r="J37" s="40"/>
      <c r="K37" s="41"/>
    </row>
    <row r="38">
      <c r="A38" s="46" t="s">
        <v>486</v>
      </c>
      <c r="B38" s="87">
        <f>ABRIL29!H38</f>
        <v>8</v>
      </c>
      <c r="C38" s="89">
        <v>0.0</v>
      </c>
      <c r="D38" s="19">
        <f t="shared" si="10"/>
        <v>8</v>
      </c>
      <c r="E38" s="25">
        <f>IFERROR(VLOOKUP("PIQUEO FRUTOS DEL MAR",J:K,2,FALSE)*2,0)+IFERROR(VLOOKUP("ARROZ C/MARISCOS",J:K,2,FALSE),0)+IFERROR(VLOOKUP("TORTILLA DE MARISCOS C/ ARROZ",J:K,2,FALSE),0)+IFERROR(VLOOKUP("CHAUFA DE MARISCOS",J:K,2,FALSE),0)+IFERROR(VLOOKUP("PARIHUELA DE MARISCOS",J:K,2,FALSE),0)+IFERROR(VLOOKUP("PICANTE DE MARISCOS",J:K,2,FALSE),0)+IFERROR(VLOOKUP("TACU TACU EN SALSA DE MARISCOS",J:K,2,FALSE),0)+IFERROR(VLOOKUP("TRÍO DE CAUSAS",J:K,2,FALSE),0)+IFERROR(VLOOKUP("CHICHARRON MIXTO DE MARISCOS",J:K,2,FALSE),0)+IFERROR(VLOOKUP("LENGUADO O CORVINA FRITA EN S/MARISCOS",J:K,2,FALSE),0)+IFERROR(VLOOKUP("TACU TACU C/LENGUADO EN SALSA DE MARISCOS",J:K,2,FALSE),0)+IFERROR(VLOOKUP("RISOTTO FRUTOS DEL MAR",J:K,2,FALSE),0)+IFERROR(VLOOKUP("TRES CAUSAS UNA PARRILLA",J:K,2,FALSE)/2,0)</f>
        <v>0</v>
      </c>
      <c r="F38" s="101"/>
      <c r="G38" s="90"/>
      <c r="H38" s="8">
        <f t="shared" si="9"/>
        <v>8</v>
      </c>
      <c r="I38" s="7"/>
      <c r="J38" s="40"/>
      <c r="K38" s="41"/>
    </row>
    <row r="39">
      <c r="A39" s="46" t="s">
        <v>487</v>
      </c>
      <c r="B39" s="87">
        <f>ABRIL29!H39</f>
        <v>4</v>
      </c>
      <c r="C39" s="89">
        <v>0.0</v>
      </c>
      <c r="D39" s="19">
        <f t="shared" si="10"/>
        <v>4</v>
      </c>
      <c r="E39" s="25">
        <f>IFERROR(VLOOKUP("CEVICHE MIXTO DE MARISCOS",J:K,2,FALSE),0)</f>
        <v>0</v>
      </c>
      <c r="F39" s="94"/>
      <c r="G39" s="94"/>
      <c r="H39" s="8">
        <f t="shared" si="9"/>
        <v>4</v>
      </c>
      <c r="I39" s="7"/>
      <c r="J39" s="40"/>
      <c r="K39" s="41"/>
    </row>
    <row r="40">
      <c r="A40" s="6" t="s">
        <v>76</v>
      </c>
      <c r="B40" s="87">
        <f>ABRIL29!H40</f>
        <v>-21</v>
      </c>
      <c r="C40" s="89">
        <v>0.0</v>
      </c>
      <c r="D40" s="19">
        <f t="shared" si="10"/>
        <v>-21</v>
      </c>
      <c r="E40" s="111">
        <v>2.0</v>
      </c>
      <c r="F40" s="94"/>
      <c r="G40" s="94"/>
      <c r="H40" s="8">
        <f t="shared" si="9"/>
        <v>-23</v>
      </c>
      <c r="I40" s="7"/>
      <c r="J40" s="40"/>
      <c r="K40" s="41"/>
    </row>
    <row r="41">
      <c r="A41" s="46" t="s">
        <v>488</v>
      </c>
      <c r="B41" s="87">
        <f>ABRIL29!H41</f>
        <v>1.5</v>
      </c>
      <c r="C41" s="89">
        <v>0.0</v>
      </c>
      <c r="D41" s="19">
        <f t="shared" si="10"/>
        <v>1.5</v>
      </c>
      <c r="E41" s="25">
        <f>IFERROR(VLOOKUP("LANGOSTINO THAI",J:K,2,FALSE),0)+IFERROR(VLOOKUP("LANGOSTINOS CROCANTES CON PALTA BRACEADA",J:K,2,FALSE),0)+IFERROR(VLOOKUP("ARROZ C/LANGOSTINOS",J:K,2,FALSE),0)+IFERROR(VLOOKUP("SALTADO MAR Y TIERRA",J:K,2,FALSE)/2,0)+IFERROR(VLOOKUP("TACU TACU C/ LENGUADO EN SALSA DE LANGOSTINOS",J:K,2,FALSE),0)+IFERROR(VLOOKUP("TACU TACU C/LOMO FINO EN SALSA DE LANGOSTINOS",J:K,2,FALSE),0)</f>
        <v>0</v>
      </c>
      <c r="F41" s="94"/>
      <c r="G41" s="94"/>
      <c r="H41" s="8">
        <f t="shared" si="9"/>
        <v>1.5</v>
      </c>
      <c r="I41" s="7"/>
      <c r="J41" s="40"/>
      <c r="K41" s="41"/>
    </row>
    <row r="42">
      <c r="A42" s="51" t="s">
        <v>489</v>
      </c>
      <c r="B42" s="87">
        <f>ABRIL29!H42</f>
        <v>1</v>
      </c>
      <c r="C42" s="89">
        <v>0.0</v>
      </c>
      <c r="D42" s="19">
        <f t="shared" si="10"/>
        <v>1</v>
      </c>
      <c r="E42" s="25">
        <f>IFERROR(VLOOKUP("CAUSA DE LANGOSTINOS",J:K,2,FALSE),0)+IFERROR(VLOOKUP("TRÍO DE CAUSAS",J:K,2,FALSE),0)+IFERROR(VLOOKUP("TRES CAUSAS UNA PARRILLA",J:K,2,FALSE),0)</f>
        <v>0</v>
      </c>
      <c r="F42" s="94"/>
      <c r="G42" s="94"/>
      <c r="H42" s="8">
        <f t="shared" si="9"/>
        <v>1</v>
      </c>
      <c r="I42" s="7"/>
      <c r="J42" s="40"/>
      <c r="K42" s="41"/>
    </row>
    <row r="43">
      <c r="A43" s="29"/>
      <c r="B43" s="87" t="str">
        <f>ABRIL29!H43</f>
        <v/>
      </c>
      <c r="C43" s="89">
        <v>0.0</v>
      </c>
      <c r="D43" s="29"/>
      <c r="E43" s="95"/>
      <c r="F43" s="96"/>
      <c r="G43" s="96"/>
      <c r="H43" s="8"/>
      <c r="I43" s="23"/>
      <c r="J43" s="40"/>
      <c r="K43" s="41"/>
    </row>
    <row r="44">
      <c r="J44" s="40"/>
      <c r="K44" s="41"/>
    </row>
    <row r="45">
      <c r="J45" s="40"/>
      <c r="K45" s="41"/>
    </row>
  </sheetData>
  <mergeCells count="1">
    <mergeCell ref="A1:I1"/>
  </mergeCells>
  <drawing r:id="rId1"/>
</worksheet>
</file>