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<sst xmlns="http://schemas.openxmlformats.org/spreadsheetml/2006/main" count="5198" uniqueCount="400">
  <si>
    <t>Data</t>
  </si>
  <si>
    <t>Nome do paciente</t>
  </si>
  <si>
    <t>Procedimento</t>
  </si>
  <si>
    <t>Valor</t>
  </si>
  <si>
    <t>17/03/2020</t>
  </si>
  <si>
    <t>Adalvira Davi Cordeiro</t>
  </si>
  <si>
    <t>Filme</t>
  </si>
  <si>
    <t>Abdomen Total</t>
  </si>
  <si>
    <t>13/03/2020</t>
  </si>
  <si>
    <t>Ademar Cordeiro Agra</t>
  </si>
  <si>
    <t>28/02/2020</t>
  </si>
  <si>
    <t>Adezilda Cordeio De Macedo</t>
  </si>
  <si>
    <t>Estruturas superficiais</t>
  </si>
  <si>
    <t>Mamas</t>
  </si>
  <si>
    <t>05/03/2020</t>
  </si>
  <si>
    <t>Transvaginal</t>
  </si>
  <si>
    <t>09/03/2020</t>
  </si>
  <si>
    <t>Adriana Lima De Holanda</t>
  </si>
  <si>
    <t>12/03/2020</t>
  </si>
  <si>
    <t>Adriana Monyke Nascimento De Alencar</t>
  </si>
  <si>
    <t>Abdominal</t>
  </si>
  <si>
    <t>07/03/2020</t>
  </si>
  <si>
    <t>Adriano C De Vasconcelos</t>
  </si>
  <si>
    <t>18/03/2020</t>
  </si>
  <si>
    <t>Aida Medeiros Mangueira Bezerra</t>
  </si>
  <si>
    <t>Ginecológico</t>
  </si>
  <si>
    <t>Aila Maria Barbosa</t>
  </si>
  <si>
    <t>Alana Kadigina Goncalves Castro</t>
  </si>
  <si>
    <t>11/03/2020</t>
  </si>
  <si>
    <t>Alane Thaisy De Lima Guedes</t>
  </si>
  <si>
    <t>Albertina Oliveira Nascimento Ferreira</t>
  </si>
  <si>
    <t>16/03/2020</t>
  </si>
  <si>
    <t>Alcione Barbosa Lira De Farias</t>
  </si>
  <si>
    <t>19/02/2020</t>
  </si>
  <si>
    <t>Aldenice Guimaraes Goncalves</t>
  </si>
  <si>
    <t>10/03/2020</t>
  </si>
  <si>
    <t>Aline De Souza Bezerra</t>
  </si>
  <si>
    <t>Alrileida L L Albuquerque</t>
  </si>
  <si>
    <t>Órgãos superficiais</t>
  </si>
  <si>
    <t>20/02/2020</t>
  </si>
  <si>
    <t>Amelia Maria Tavares De Brito</t>
  </si>
  <si>
    <t>Ana Dayra De Melo Teixeira</t>
  </si>
  <si>
    <t>Aparelho Urinário</t>
  </si>
  <si>
    <t>Ana Emilia De Almeida Pinto</t>
  </si>
  <si>
    <t>Material</t>
  </si>
  <si>
    <t>Medicamento</t>
  </si>
  <si>
    <t>PAAF Mama</t>
  </si>
  <si>
    <t>Ana Lorena Guimaraes De O</t>
  </si>
  <si>
    <t>Ana Lucia Aires De Souza</t>
  </si>
  <si>
    <t>Ana Maria Belo Mangueira</t>
  </si>
  <si>
    <t>Ana Maria De Sousa Pereira</t>
  </si>
  <si>
    <t>03/03/2020</t>
  </si>
  <si>
    <t>Ana Maria M De S Araujo</t>
  </si>
  <si>
    <t>Ana Paula De Sousa Cabral</t>
  </si>
  <si>
    <t>Ana Paula De Souza Barbosa</t>
  </si>
  <si>
    <t>Biopsia de Fragmento</t>
  </si>
  <si>
    <t>06/03/2020</t>
  </si>
  <si>
    <t>Ana Priscila Lira De Farias</t>
  </si>
  <si>
    <t>Andriellie Lacerda De Morais</t>
  </si>
  <si>
    <t>Annamaria Laurentino Teodosio De Freitas</t>
  </si>
  <si>
    <t>27/02/2020</t>
  </si>
  <si>
    <t>Antonio Gomes Da Silva</t>
  </si>
  <si>
    <t>Próstata</t>
  </si>
  <si>
    <t>Arcy De Farias Morais</t>
  </si>
  <si>
    <t>Arnaldo Alves Farias</t>
  </si>
  <si>
    <t>Arthur Giordano Pereira Rodrigues</t>
  </si>
  <si>
    <t>Assua A A A C A Mello</t>
  </si>
  <si>
    <t>Astrid Camelo Palmeira</t>
  </si>
  <si>
    <t>Auriceia Mendes Medeiros De Assis</t>
  </si>
  <si>
    <t>Agulhamento</t>
  </si>
  <si>
    <t>21/02/2020</t>
  </si>
  <si>
    <t>Azenete Leite De Farias Alves</t>
  </si>
  <si>
    <t>Benira Brito Neves Pereira</t>
  </si>
  <si>
    <t>Berenice Do Nascimento Tavares Cabral</t>
  </si>
  <si>
    <t>Blucia Fatima D Santana</t>
  </si>
  <si>
    <t>Brenda Lauana Pereira De Souza</t>
  </si>
  <si>
    <t>Bruna Farias Lopes Andrade</t>
  </si>
  <si>
    <t>Camilla Oliveira Ricarte</t>
  </si>
  <si>
    <t>Carla C M Figueiredo</t>
  </si>
  <si>
    <t>Carlinda Cavalcante Costa</t>
  </si>
  <si>
    <t>Carlinda Ernesto Do Rego</t>
  </si>
  <si>
    <t>Carlos Augusto Resende Barros</t>
  </si>
  <si>
    <t>Carmen Lucia Cavalcanti Gomes</t>
  </si>
  <si>
    <t>Cassandra Amaral De Medeiros Moraes</t>
  </si>
  <si>
    <t>Cassandra Maria Amorim Colaco</t>
  </si>
  <si>
    <t>Órgãos superficiais Com Doppler</t>
  </si>
  <si>
    <t>Claudia Maria De Oliveira Raposo</t>
  </si>
  <si>
    <t>Cleide Alves De Almeida</t>
  </si>
  <si>
    <t>20/03/2020</t>
  </si>
  <si>
    <t>Cleise Maria Da Silva Santos</t>
  </si>
  <si>
    <t>Cleonice Gomes</t>
  </si>
  <si>
    <t>Cleonice Maria De Lima</t>
  </si>
  <si>
    <t>Cleudo Rodrigues Ferreira</t>
  </si>
  <si>
    <t>Clovis Jose Da Silva Borges</t>
  </si>
  <si>
    <t>Cynthia Maria Nobre Vasconcellos</t>
  </si>
  <si>
    <t>Cyntya Lorena Pereira Da Silva</t>
  </si>
  <si>
    <t>Daiane Garcias Barreto</t>
  </si>
  <si>
    <t>Daniele Ananias De Lima</t>
  </si>
  <si>
    <t>Obstétrico</t>
  </si>
  <si>
    <t>Daniele Maria Tabosa Machado</t>
  </si>
  <si>
    <t>Daniele Quirino Wanderley</t>
  </si>
  <si>
    <t>Danielle Risucci Dantas Saraiva</t>
  </si>
  <si>
    <t>David Helder Oliveira Gomes</t>
  </si>
  <si>
    <t>Debora Prazeres Balbino</t>
  </si>
  <si>
    <t>Diana Gabrielle De Andrade</t>
  </si>
  <si>
    <t>Diana Neves Dos Santos</t>
  </si>
  <si>
    <t>Dianny Sabino Furtado De Carvalho</t>
  </si>
  <si>
    <t>Diogo Jose Gomes Silva</t>
  </si>
  <si>
    <t>Edcleide Maria Araujo</t>
  </si>
  <si>
    <t>Edjane De Oliveira Gusmao Alves</t>
  </si>
  <si>
    <t>Edman Gutemberg Da Silva</t>
  </si>
  <si>
    <t>04/03/2020</t>
  </si>
  <si>
    <t>Edna Tavares Silva</t>
  </si>
  <si>
    <t>Ednadi Batista Da Silva</t>
  </si>
  <si>
    <t>Edson Augusto Ferreira Ferraz</t>
  </si>
  <si>
    <t>Edvanda Maria Dantas Alves</t>
  </si>
  <si>
    <t>Ekarani Teles Silvestre</t>
  </si>
  <si>
    <t>Elaene Oliveira Da Silva</t>
  </si>
  <si>
    <t>Eliane Barros Almeida Santos</t>
  </si>
  <si>
    <t>Eliane Nascimento De Lima</t>
  </si>
  <si>
    <t>Eliane Tarradt Rocha</t>
  </si>
  <si>
    <t>Eliete Da Costa Santos</t>
  </si>
  <si>
    <t>Elisabete Cavalcante De Araujo</t>
  </si>
  <si>
    <t>Elizabete Mendes Goncalves</t>
  </si>
  <si>
    <t>Elizete Rocha Moura</t>
  </si>
  <si>
    <t>Elza Gurjao Pontes</t>
  </si>
  <si>
    <t>Emanuel Cordeiro De Sousa Santos</t>
  </si>
  <si>
    <t>Emmanuelle Araujo De Santana</t>
  </si>
  <si>
    <t>Erica Dos Prazeres Balbino</t>
  </si>
  <si>
    <t>Erzyanne Maciel Lacerda</t>
  </si>
  <si>
    <t>Eulina Pereira Barros</t>
  </si>
  <si>
    <t>Eva Maria De M Castanha</t>
  </si>
  <si>
    <t>Fabricia De Morais Cabral</t>
  </si>
  <si>
    <t>Fatima Da Assuncao Dias Ramos Alcantara</t>
  </si>
  <si>
    <t>Felipe Roche Pessoa</t>
  </si>
  <si>
    <t>Fernanda Cristina Marques Barreto</t>
  </si>
  <si>
    <t>Fernanda Maria De Franca Paashaus</t>
  </si>
  <si>
    <t>Fernanda Ramos Castelo Branco</t>
  </si>
  <si>
    <t>Fernando A C Ribeiro</t>
  </si>
  <si>
    <t>Francimeire Carla Garcia Dutra</t>
  </si>
  <si>
    <t>Francisca Macena Da Silva</t>
  </si>
  <si>
    <t>Francisca Rodrigues De Moura</t>
  </si>
  <si>
    <t>Francisco A G Melo</t>
  </si>
  <si>
    <t>Georgia Andreia Pereira</t>
  </si>
  <si>
    <t>Gerana Gouveia Xavier Pereira</t>
  </si>
  <si>
    <t>Germano Almeida De Araujo</t>
  </si>
  <si>
    <t>Gilda Goncalves Dos Santos</t>
  </si>
  <si>
    <t>Gilvanilda Virgolino Nunes</t>
  </si>
  <si>
    <t>Giselda Gonzaga De Moraes</t>
  </si>
  <si>
    <t>19/03/2020</t>
  </si>
  <si>
    <t>Glicia Virginia Lopes Da Silva</t>
  </si>
  <si>
    <t>Haynny Travassos Rocha</t>
  </si>
  <si>
    <t>Idalesia De Alcantara Da</t>
  </si>
  <si>
    <t>Idelvaneide Leite Batista De Araujo</t>
  </si>
  <si>
    <t>Ieda Amelia De Lima Costa</t>
  </si>
  <si>
    <t>Ieda Louredo Barbosa</t>
  </si>
  <si>
    <t>Ingridy Keyla C De Lucena</t>
  </si>
  <si>
    <t>Ione Felipe De Oliveira</t>
  </si>
  <si>
    <t>Ioneide Santana De Lima</t>
  </si>
  <si>
    <t>Iracema De Oliveira Ferreira</t>
  </si>
  <si>
    <t>Doppler</t>
  </si>
  <si>
    <t>Iris Porto Silveira Ribeiro</t>
  </si>
  <si>
    <t>Isabella Maria Lucio Da Costa</t>
  </si>
  <si>
    <t>Ivalda Gomes De Macedo</t>
  </si>
  <si>
    <t>Ivaldinete Cordeiro De Oliveira Lima</t>
  </si>
  <si>
    <t>Ivanilda Maria De Oliveira Silva</t>
  </si>
  <si>
    <t>Ivenete Teixeira Dos Santos Rocha</t>
  </si>
  <si>
    <t>Ivoneide M De Medeiros</t>
  </si>
  <si>
    <t>Ivonete Martins Cavalcante</t>
  </si>
  <si>
    <t>Jacinta De Fatima Moura Medeiros</t>
  </si>
  <si>
    <t>Jackson De Brito Simoes</t>
  </si>
  <si>
    <t>Jacy Cruz De Lira</t>
  </si>
  <si>
    <t>Jandira Vieira Costa</t>
  </si>
  <si>
    <t>Janine Onofre Dos Anjos</t>
  </si>
  <si>
    <t>Janniery Fidelis Da Silva</t>
  </si>
  <si>
    <t>Jaqueline Maria C Soares</t>
  </si>
  <si>
    <t>Jeane Coutinho Da Silva</t>
  </si>
  <si>
    <t>Jeane Gomes De Lima</t>
  </si>
  <si>
    <t>Jessica Correia Batista</t>
  </si>
  <si>
    <t>Joao Batista Da Silva</t>
  </si>
  <si>
    <t>Joao Victor Fernandes Fabricio</t>
  </si>
  <si>
    <t>Joelma Magali De Melo Nascimento</t>
  </si>
  <si>
    <t>Joilma Farias Soares</t>
  </si>
  <si>
    <t>Jordeana Gomes De Lima</t>
  </si>
  <si>
    <t>Joseane Inocencio De Vasconcelos</t>
  </si>
  <si>
    <t>Josefa Maurina A Silva</t>
  </si>
  <si>
    <t>Josefa Vicente Cabral</t>
  </si>
  <si>
    <t>Joselia Gomes De Lima Bezerra</t>
  </si>
  <si>
    <t>Joselia Maria De Albuquerque Monteiro</t>
  </si>
  <si>
    <t>Joselita Pereira Da Silva</t>
  </si>
  <si>
    <t>Joselito Ramalho Costa</t>
  </si>
  <si>
    <t>Josely De Fatima Targino De Souza Silva</t>
  </si>
  <si>
    <t>Josenilde Bezerra Lima</t>
  </si>
  <si>
    <t>Josilene Galdino Dos Santos</t>
  </si>
  <si>
    <t>Joyce Honorato De Araujo</t>
  </si>
  <si>
    <t>Judy Cely S N Leal</t>
  </si>
  <si>
    <t>Juliana Vale Ribeiro Freire</t>
  </si>
  <si>
    <t>Jussara Silva De Assis</t>
  </si>
  <si>
    <t>Kalinne L F Vasconcelos</t>
  </si>
  <si>
    <t>Kamila Deodato Francisco</t>
  </si>
  <si>
    <t>Kamila Guia Araujo Cabral</t>
  </si>
  <si>
    <t>Karine Simplicio Lacerda</t>
  </si>
  <si>
    <t>Katharinne A A Beividas</t>
  </si>
  <si>
    <t>Katia Sueli Peixoto Rodrigues</t>
  </si>
  <si>
    <t>Katia Virginia Teles Cavalcanti</t>
  </si>
  <si>
    <t>Lana Tayane Alves De Freitas</t>
  </si>
  <si>
    <t>Larissa De Sa Lira De Albuquerque Braga</t>
  </si>
  <si>
    <t>02/03/2020</t>
  </si>
  <si>
    <t>Laurivan Da Silva Barbosa</t>
  </si>
  <si>
    <t>Lays Amorim Colaco</t>
  </si>
  <si>
    <t>Lizete De Souza Pereira Alexandre</t>
  </si>
  <si>
    <t>Lucia De F F Dos Santos</t>
  </si>
  <si>
    <t>Lucia De Fatima Borges De Araujo</t>
  </si>
  <si>
    <t>Lucia De Queiroz Carneiro</t>
  </si>
  <si>
    <t>Luciana Cristina Bandeira Souza Lobo</t>
  </si>
  <si>
    <t>Luciana Nahara Da Cunha Guimaraes</t>
  </si>
  <si>
    <t>Luciene B Cavalcante</t>
  </si>
  <si>
    <t>Luiz De Araujo Farias</t>
  </si>
  <si>
    <t>Luiza Almeida De Araujo</t>
  </si>
  <si>
    <t>Luzeni Rodrigues Duarte Oliveira</t>
  </si>
  <si>
    <t>Lytze Ly Sena Novaes Viana</t>
  </si>
  <si>
    <t>Maisa De Melo Souto</t>
  </si>
  <si>
    <t>22/01/2020</t>
  </si>
  <si>
    <t>Manuella Ferreira Leal Telino</t>
  </si>
  <si>
    <t>Marcia Rosario De Carvalho Pedrosa</t>
  </si>
  <si>
    <t>Marcia Veronica M Lelis</t>
  </si>
  <si>
    <t>Maria Aparecida Dantas</t>
  </si>
  <si>
    <t>Maria Aparecida Silva Porto</t>
  </si>
  <si>
    <t>Maria Augusta Goncalves De Macedo Reinaldo</t>
  </si>
  <si>
    <t>Maria Auxiliadora Moura De Oliveira</t>
  </si>
  <si>
    <t>Maria Betania De Araujo</t>
  </si>
  <si>
    <t>Maria Braga De Sa</t>
  </si>
  <si>
    <t>Maria D A G Figueiroa</t>
  </si>
  <si>
    <t>Maria Da Conceicao Cunha</t>
  </si>
  <si>
    <t>Maria Da Conceicao Gomes De Azevedo</t>
  </si>
  <si>
    <t>Maria Da Gloria Cruz Cavalcante</t>
  </si>
  <si>
    <t>Maria Da Salete Souza Silva</t>
  </si>
  <si>
    <t>Maria Das Gracas Licariao Santos</t>
  </si>
  <si>
    <t>Maria Das Gracas Neves Silva</t>
  </si>
  <si>
    <t>Maria Das Gracas Ouriques Ramos</t>
  </si>
  <si>
    <t>Maria Das Neves Porto De Andrade</t>
  </si>
  <si>
    <t>Maria Das Vitorias Borges Porto</t>
  </si>
  <si>
    <t>Maria De Almeida De Lima Barbosa</t>
  </si>
  <si>
    <t>Maria De F C Palmeira</t>
  </si>
  <si>
    <t>15/01/2020</t>
  </si>
  <si>
    <t>Maria De Fatima Celestino Almeida</t>
  </si>
  <si>
    <t>Maria De Fatima Duarte Olegario</t>
  </si>
  <si>
    <t>Maria De Fatima Ferreira Nobrega</t>
  </si>
  <si>
    <t>Maria De Fatima Medeiros</t>
  </si>
  <si>
    <t>Maria De Fatima Pimentel</t>
  </si>
  <si>
    <t>Maria De Fatima Ramalho Costa</t>
  </si>
  <si>
    <t>Maria De Lourdes Barros De Moura</t>
  </si>
  <si>
    <t>Maria De Lourdes Da Silva Leandro</t>
  </si>
  <si>
    <t>Maria De Lourdes Pessoa Machado</t>
  </si>
  <si>
    <t>Maria Do Carmo Bezerra</t>
  </si>
  <si>
    <t>Maria Do Carmo Silva Batista</t>
  </si>
  <si>
    <t>Maria Do S Do N Braz</t>
  </si>
  <si>
    <t>Maria Do Socorro Limeira De Queiroz</t>
  </si>
  <si>
    <t>Maria Do Socorro Santos Farias</t>
  </si>
  <si>
    <t>Maria Do Socorro Santos Lemos</t>
  </si>
  <si>
    <t>Maria Do Socorro Silva Araujo</t>
  </si>
  <si>
    <t>Maria Do Socorro Vilar Campos</t>
  </si>
  <si>
    <t>Maria Fatima Santos Soares</t>
  </si>
  <si>
    <t>Maria Francinete Reis Da Silva</t>
  </si>
  <si>
    <t>Maria Gabriela Tabosa Machado Jeronimo</t>
  </si>
  <si>
    <t>Maria Gorete Barros Lopes</t>
  </si>
  <si>
    <t>Maria Gorette Bezerra De Lucena</t>
  </si>
  <si>
    <t>Maria Goretti Duarte Costa</t>
  </si>
  <si>
    <t>Maria H De S Negreiros</t>
  </si>
  <si>
    <t>Maria Jose Dos Santos Trajano</t>
  </si>
  <si>
    <t>Maria Jose Fernandes Alves</t>
  </si>
  <si>
    <t>Maria Jose Gomes Soares</t>
  </si>
  <si>
    <t>Maria Jose Oliveira Pachu</t>
  </si>
  <si>
    <t>Maria Ligia Loureiro Santos</t>
  </si>
  <si>
    <t>Maria Lucia De Sousa</t>
  </si>
  <si>
    <t>Maria Lucia Egito De Araujo</t>
  </si>
  <si>
    <t>Maria Lucinda Lima</t>
  </si>
  <si>
    <t>Maria Magnolia Almeida Cavalcante</t>
  </si>
  <si>
    <t>Maria S V Araujo</t>
  </si>
  <si>
    <t>Maria Salete Xavier De Andrade</t>
  </si>
  <si>
    <t>Maria Veronica Tavares De Macedo</t>
  </si>
  <si>
    <t>Marialba Medeiros Guimaraes</t>
  </si>
  <si>
    <t>Marianna Reis Porto</t>
  </si>
  <si>
    <t>Marianne Rego Lucena</t>
  </si>
  <si>
    <t>Maricleide Alves Cirne</t>
  </si>
  <si>
    <t>Marina Nobrega De Sousa</t>
  </si>
  <si>
    <t>Marionete Trajano Da Silva</t>
  </si>
  <si>
    <t>Marisa Barbosa Marques Da Silva</t>
  </si>
  <si>
    <t>Marizelia Da Silva Patricio</t>
  </si>
  <si>
    <t>Marjorier Lino Gurjao</t>
  </si>
  <si>
    <t>Marta Cunha L De Oliveira</t>
  </si>
  <si>
    <t>Marta Lilia Cavalcanti Aragao</t>
  </si>
  <si>
    <t>Marta Lucia Andrade Holanda</t>
  </si>
  <si>
    <t>Marta M Freire S Delena</t>
  </si>
  <si>
    <t>Marta Maria Campelo Barbosa</t>
  </si>
  <si>
    <t>Martha Alves De Almeida</t>
  </si>
  <si>
    <t>Marx Magnus Silva Nobrega</t>
  </si>
  <si>
    <t>Marylane Cardoso Dos Santos</t>
  </si>
  <si>
    <t>Mayana Kelly Tavares De Souza</t>
  </si>
  <si>
    <t>Mercia Cardoso Da Silva</t>
  </si>
  <si>
    <t>Micheline Dos Santos Cruz Palhano</t>
  </si>
  <si>
    <t>Miriam Sivini Ferreira</t>
  </si>
  <si>
    <t>Mirian Lopes Da Fonseca</t>
  </si>
  <si>
    <t>Monica Mangueira Cunha</t>
  </si>
  <si>
    <t>Morgana Monyque Aires De Souza</t>
  </si>
  <si>
    <t>Nadir Santiago Da Silva</t>
  </si>
  <si>
    <t>Nair De Queiroz E Souza</t>
  </si>
  <si>
    <t>Nair Teixeira Barbosa</t>
  </si>
  <si>
    <t>Nara Rubya Barreto Paiva</t>
  </si>
  <si>
    <t>Natalia Da Costa Araujo</t>
  </si>
  <si>
    <t>Natalia Pereira Lourenco</t>
  </si>
  <si>
    <t>Obstetrico - 1º Trimestre</t>
  </si>
  <si>
    <t>Nataly Barmardo Souza</t>
  </si>
  <si>
    <t>Neli Araujo De Souza</t>
  </si>
  <si>
    <t>Nelsania Rodrigues Dos Santos Scherf</t>
  </si>
  <si>
    <t>Neusa Alves Araujo</t>
  </si>
  <si>
    <t>Neuza Cardoso De Morais</t>
  </si>
  <si>
    <t>Nicole Lima Crispim</t>
  </si>
  <si>
    <t>Nivandro Oliveira Araujo</t>
  </si>
  <si>
    <t>Noemia Regis Da Silva</t>
  </si>
  <si>
    <t>Noilma Suelene Silva Sousa</t>
  </si>
  <si>
    <t>Norma Candeas Viana</t>
  </si>
  <si>
    <t>Olga Maria Da Silva</t>
  </si>
  <si>
    <t>Olga Maria Rodrigues Ribeiro Leite</t>
  </si>
  <si>
    <t>Oneide Nascimento Silva</t>
  </si>
  <si>
    <t>Orlanda Pereira Rodrigues</t>
  </si>
  <si>
    <t>Osvaldo Pereira Leite</t>
  </si>
  <si>
    <t>Ozana Silva Francisco</t>
  </si>
  <si>
    <t>Pablo Bezerra Vilar</t>
  </si>
  <si>
    <t>Pavla Fabinea C Duarte</t>
  </si>
  <si>
    <t>Petronilio Ferreira Lima</t>
  </si>
  <si>
    <t>Poliana Arruda Do Rego Farias</t>
  </si>
  <si>
    <t>Puamma Dutra Pinheiro</t>
  </si>
  <si>
    <t>Raiana Fernandes Mariz Simoes</t>
  </si>
  <si>
    <t>Raimunda Barreto Da Silva</t>
  </si>
  <si>
    <t>Raissa Lira Ribeiro</t>
  </si>
  <si>
    <t>Raissa Tavares De Queiroz</t>
  </si>
  <si>
    <t>Ranilda Pereira Saraiva</t>
  </si>
  <si>
    <t>Raullah Munirah Scheibler</t>
  </si>
  <si>
    <t>Raynara Karenina Verissimo Correia</t>
  </si>
  <si>
    <t>Renata Cristina Lisboa De Carvalho</t>
  </si>
  <si>
    <t>Renato Nunes De Queiroz</t>
  </si>
  <si>
    <t>Rennata Meira Gomes</t>
  </si>
  <si>
    <t>Renyelle Pimentel Cartaxo</t>
  </si>
  <si>
    <t>Rhute Filgueiras De Menezes Abreu</t>
  </si>
  <si>
    <t>Rita De Cassia Pereira</t>
  </si>
  <si>
    <t>Rita De Cassia Pinheiro Dos Santos</t>
  </si>
  <si>
    <t>Rita Maria Pedrosa</t>
  </si>
  <si>
    <t>Rita Paulino De Araujo Arruda</t>
  </si>
  <si>
    <t>Roberta Ribeiro Veloso</t>
  </si>
  <si>
    <t>Robson Jose Lucas Barbosa</t>
  </si>
  <si>
    <t>Rosa Cristina Guedes Almeida Silva</t>
  </si>
  <si>
    <t>Rosa Lucia Vieira Souza</t>
  </si>
  <si>
    <t>Roseana Souza Pedrosa</t>
  </si>
  <si>
    <t>Rossana Vilma Silva Oliveira</t>
  </si>
  <si>
    <t>Rubia Rafaela Ferreira Ribeiro</t>
  </si>
  <si>
    <t>Sabrina De Lira Oliveira Santos</t>
  </si>
  <si>
    <t>Samara Marrone Simoes Borba</t>
  </si>
  <si>
    <t>Sandra Amelia Sampaio Silveira</t>
  </si>
  <si>
    <t>Sarah Brunet Cavalcanti</t>
  </si>
  <si>
    <t>Severina De Fatima Silva Ramos</t>
  </si>
  <si>
    <t>Sheila Rocha Moura</t>
  </si>
  <si>
    <t>Silvana Amorim Araujo</t>
  </si>
  <si>
    <t>Silvana Correia Da Cruz Nunes</t>
  </si>
  <si>
    <t>Silvana Da Silva Melo</t>
  </si>
  <si>
    <t>Simone Cristina M C Rocha</t>
  </si>
  <si>
    <t>Sinaida De Oliveira Branco</t>
  </si>
  <si>
    <t>Solange B Trigueiro</t>
  </si>
  <si>
    <t>Solange Pessoa A Medeiros</t>
  </si>
  <si>
    <t>Sonia Maria De Andrade Oliveira</t>
  </si>
  <si>
    <t>Sonia Maria Gonzaga Albuquerque</t>
  </si>
  <si>
    <t>Suanne Jamille Fonseca Dos Santos</t>
  </si>
  <si>
    <t>Sueli Santos Ribeiro</t>
  </si>
  <si>
    <t>Articulação</t>
  </si>
  <si>
    <t>Taliana Sales Veiga</t>
  </si>
  <si>
    <t>Tania Maria Aragao Almeida</t>
  </si>
  <si>
    <t>Tatiane Nunes Ribeiro De Sousa</t>
  </si>
  <si>
    <t>Teresa Donato De Medeiros</t>
  </si>
  <si>
    <t>Teresinha De Jesus Oliveira Cavalcante</t>
  </si>
  <si>
    <t>Terezinha De Sa Braga</t>
  </si>
  <si>
    <t>Terlucio De Queiroz Silva</t>
  </si>
  <si>
    <t>Thaisy Kelly Ancelmo De Oliveira</t>
  </si>
  <si>
    <t>Thiago Dos Santos Soares</t>
  </si>
  <si>
    <t>Uilma Mendes Medeiros</t>
  </si>
  <si>
    <t>Valdinete Guedes Pinheiro</t>
  </si>
  <si>
    <t>Valdirene Pereira Sousa</t>
  </si>
  <si>
    <t>Valeria De Castro Costa Barros</t>
  </si>
  <si>
    <t>Valeria Ribeiro Nogueira Barbosa</t>
  </si>
  <si>
    <t>Vanessa Torres Queiroz</t>
  </si>
  <si>
    <t>Vania Lucia Bezerra Silva</t>
  </si>
  <si>
    <t>Vera Lucia Chaves Costa Cabral</t>
  </si>
  <si>
    <t>Vera Lucia Do Nascimento Rodrigues</t>
  </si>
  <si>
    <t>Vilma Guimaraes De Sousa</t>
  </si>
  <si>
    <t>Violeta L J Medeiros</t>
  </si>
  <si>
    <t>Vitoria Souza Guimaraes</t>
  </si>
  <si>
    <t>Wemelly Tavares De Sousa</t>
  </si>
  <si>
    <t>Wiviany De Medeiros Valdivino</t>
  </si>
  <si>
    <t>Zuleide Barros De Souza</t>
  </si>
  <si>
    <t>Zuleide Oliveira Anastacio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</si>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</sst>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Font="1" applyNumberFormat="1"/>
    <xf borderId="0" fillId="0" fontId="4" numFmtId="0" xfId="0" applyFon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16.49</v>
      </c>
    </row>
    <row r="3">
      <c r="A3" s="4" t="s">
        <v>4</v>
      </c>
      <c r="B3" s="5" t="s">
        <v>5</v>
      </c>
      <c r="C3" s="5" t="s">
        <v>7</v>
      </c>
      <c r="D3" s="6">
        <v>113.15</v>
      </c>
    </row>
    <row r="4">
      <c r="A4" s="4" t="s">
        <v>8</v>
      </c>
      <c r="B4" s="5" t="s">
        <v>9</v>
      </c>
      <c r="C4" s="5" t="s">
        <v>6</v>
      </c>
      <c r="D4" s="6">
        <v>16.49</v>
      </c>
    </row>
    <row r="5">
      <c r="A5" s="4" t="s">
        <v>8</v>
      </c>
      <c r="B5" s="5" t="s">
        <v>9</v>
      </c>
      <c r="C5" s="5" t="s">
        <v>7</v>
      </c>
      <c r="D5" s="6">
        <v>113.15</v>
      </c>
    </row>
    <row r="6">
      <c r="A6" s="4" t="s">
        <v>10</v>
      </c>
      <c r="B6" s="5" t="s">
        <v>11</v>
      </c>
      <c r="C6" s="5" t="s">
        <v>6</v>
      </c>
      <c r="D6" s="6">
        <v>4.12</v>
      </c>
    </row>
    <row r="7">
      <c r="A7" s="4" t="s">
        <v>10</v>
      </c>
      <c r="B7" s="5" t="s">
        <v>11</v>
      </c>
      <c r="C7" s="5" t="s">
        <v>6</v>
      </c>
      <c r="D7" s="6">
        <v>4.12</v>
      </c>
    </row>
    <row r="8">
      <c r="A8" s="4" t="s">
        <v>10</v>
      </c>
      <c r="B8" s="5" t="s">
        <v>11</v>
      </c>
      <c r="C8" s="5" t="s">
        <v>6</v>
      </c>
      <c r="D8" s="6">
        <v>16.49</v>
      </c>
    </row>
    <row r="9">
      <c r="A9" s="4" t="s">
        <v>10</v>
      </c>
      <c r="B9" s="5" t="s">
        <v>11</v>
      </c>
      <c r="C9" s="5" t="s">
        <v>12</v>
      </c>
      <c r="D9" s="6">
        <v>60.49</v>
      </c>
    </row>
    <row r="10">
      <c r="A10" s="4" t="s">
        <v>10</v>
      </c>
      <c r="B10" s="5" t="s">
        <v>11</v>
      </c>
      <c r="C10" s="5" t="s">
        <v>13</v>
      </c>
      <c r="D10" s="6">
        <v>60.49</v>
      </c>
    </row>
    <row r="11">
      <c r="A11" s="4" t="s">
        <v>14</v>
      </c>
      <c r="B11" s="5" t="s">
        <v>11</v>
      </c>
      <c r="C11" s="5" t="s">
        <v>7</v>
      </c>
      <c r="D11" s="6">
        <v>113.15</v>
      </c>
    </row>
    <row r="12">
      <c r="A12" s="4" t="s">
        <v>14</v>
      </c>
      <c r="B12" s="5" t="s">
        <v>11</v>
      </c>
      <c r="C12" s="5" t="s">
        <v>6</v>
      </c>
      <c r="D12" s="6">
        <v>4.12</v>
      </c>
    </row>
    <row r="13">
      <c r="A13" s="4" t="s">
        <v>14</v>
      </c>
      <c r="B13" s="5" t="s">
        <v>11</v>
      </c>
      <c r="C13" s="5" t="s">
        <v>15</v>
      </c>
      <c r="D13" s="6">
        <v>68.5</v>
      </c>
    </row>
    <row r="14">
      <c r="A14" s="4" t="s">
        <v>16</v>
      </c>
      <c r="B14" s="5" t="s">
        <v>17</v>
      </c>
      <c r="C14" s="5" t="s">
        <v>6</v>
      </c>
      <c r="D14" s="6">
        <v>4.12</v>
      </c>
    </row>
    <row r="15">
      <c r="A15" s="4" t="s">
        <v>16</v>
      </c>
      <c r="B15" s="5" t="s">
        <v>17</v>
      </c>
      <c r="C15" s="5" t="s">
        <v>13</v>
      </c>
      <c r="D15" s="6">
        <v>60.49</v>
      </c>
    </row>
    <row r="16">
      <c r="A16" s="4" t="s">
        <v>18</v>
      </c>
      <c r="B16" s="5" t="s">
        <v>19</v>
      </c>
      <c r="C16" s="5" t="s">
        <v>6</v>
      </c>
      <c r="D16" s="6">
        <v>12.37</v>
      </c>
    </row>
    <row r="17">
      <c r="A17" s="4" t="s">
        <v>18</v>
      </c>
      <c r="B17" s="5" t="s">
        <v>19</v>
      </c>
      <c r="C17" s="5" t="s">
        <v>20</v>
      </c>
      <c r="D17" s="6">
        <v>73.94</v>
      </c>
    </row>
    <row r="18">
      <c r="A18" s="4" t="s">
        <v>21</v>
      </c>
      <c r="B18" s="5" t="s">
        <v>22</v>
      </c>
      <c r="C18" s="5" t="s">
        <v>6</v>
      </c>
      <c r="D18" s="6">
        <v>16.49</v>
      </c>
    </row>
    <row r="19">
      <c r="A19" s="4" t="s">
        <v>21</v>
      </c>
      <c r="B19" s="5" t="s">
        <v>22</v>
      </c>
      <c r="C19" s="5" t="s">
        <v>7</v>
      </c>
      <c r="D19" s="6">
        <v>113.15</v>
      </c>
    </row>
    <row r="20">
      <c r="A20" s="4" t="s">
        <v>23</v>
      </c>
      <c r="B20" s="5" t="s">
        <v>24</v>
      </c>
      <c r="C20" s="5" t="s">
        <v>6</v>
      </c>
      <c r="D20" s="6">
        <v>4.12</v>
      </c>
    </row>
    <row r="21">
      <c r="A21" s="4" t="s">
        <v>23</v>
      </c>
      <c r="B21" s="5" t="s">
        <v>24</v>
      </c>
      <c r="C21" s="5" t="s">
        <v>25</v>
      </c>
      <c r="D21" s="6">
        <v>50.34</v>
      </c>
    </row>
    <row r="22">
      <c r="A22" s="4" t="s">
        <v>10</v>
      </c>
      <c r="B22" s="5" t="s">
        <v>26</v>
      </c>
      <c r="C22" s="5" t="s">
        <v>6</v>
      </c>
      <c r="D22" s="6">
        <v>16.49</v>
      </c>
    </row>
    <row r="23">
      <c r="A23" s="4" t="s">
        <v>10</v>
      </c>
      <c r="B23" s="5" t="s">
        <v>26</v>
      </c>
      <c r="C23" s="5" t="s">
        <v>7</v>
      </c>
      <c r="D23" s="6">
        <v>113.15</v>
      </c>
    </row>
    <row r="24">
      <c r="A24" s="4" t="s">
        <v>21</v>
      </c>
      <c r="B24" s="5" t="s">
        <v>27</v>
      </c>
      <c r="C24" s="5" t="s">
        <v>6</v>
      </c>
      <c r="D24" s="6">
        <v>4.12</v>
      </c>
    </row>
    <row r="25">
      <c r="A25" s="4" t="s">
        <v>21</v>
      </c>
      <c r="B25" s="5" t="s">
        <v>27</v>
      </c>
      <c r="C25" s="5" t="s">
        <v>6</v>
      </c>
      <c r="D25" s="6">
        <v>4.12</v>
      </c>
    </row>
    <row r="26">
      <c r="A26" s="4" t="s">
        <v>21</v>
      </c>
      <c r="B26" s="5" t="s">
        <v>27</v>
      </c>
      <c r="C26" s="5" t="s">
        <v>6</v>
      </c>
      <c r="D26" s="6">
        <v>16.49</v>
      </c>
    </row>
    <row r="27">
      <c r="A27" s="4" t="s">
        <v>21</v>
      </c>
      <c r="B27" s="5" t="s">
        <v>27</v>
      </c>
      <c r="C27" s="5" t="s">
        <v>6</v>
      </c>
      <c r="D27" s="6">
        <v>4.12</v>
      </c>
    </row>
    <row r="28">
      <c r="A28" s="4" t="s">
        <v>21</v>
      </c>
      <c r="B28" s="5" t="s">
        <v>27</v>
      </c>
      <c r="C28" s="5" t="s">
        <v>13</v>
      </c>
      <c r="D28" s="6">
        <v>60.49</v>
      </c>
    </row>
    <row r="29">
      <c r="A29" s="4" t="s">
        <v>21</v>
      </c>
      <c r="B29" s="5" t="s">
        <v>27</v>
      </c>
      <c r="C29" s="5" t="s">
        <v>7</v>
      </c>
      <c r="D29" s="6">
        <v>113.15</v>
      </c>
    </row>
    <row r="30">
      <c r="A30" s="4" t="s">
        <v>21</v>
      </c>
      <c r="B30" s="5" t="s">
        <v>27</v>
      </c>
      <c r="C30" s="5" t="s">
        <v>12</v>
      </c>
      <c r="D30" s="6">
        <v>60.49</v>
      </c>
    </row>
    <row r="31">
      <c r="A31" s="4" t="s">
        <v>21</v>
      </c>
      <c r="B31" s="5" t="s">
        <v>27</v>
      </c>
      <c r="C31" s="5" t="s">
        <v>15</v>
      </c>
      <c r="D31" s="6">
        <v>68.5</v>
      </c>
    </row>
    <row r="32">
      <c r="A32" s="4" t="s">
        <v>28</v>
      </c>
      <c r="B32" s="5" t="s">
        <v>29</v>
      </c>
      <c r="C32" s="5" t="s">
        <v>20</v>
      </c>
      <c r="D32" s="6">
        <v>73.94</v>
      </c>
    </row>
    <row r="33">
      <c r="A33" s="4" t="s">
        <v>28</v>
      </c>
      <c r="B33" s="5" t="s">
        <v>29</v>
      </c>
      <c r="C33" s="5" t="s">
        <v>6</v>
      </c>
      <c r="D33" s="6">
        <v>12.37</v>
      </c>
    </row>
    <row r="34">
      <c r="A34" s="4" t="s">
        <v>8</v>
      </c>
      <c r="B34" s="5" t="s">
        <v>30</v>
      </c>
      <c r="C34" s="5" t="s">
        <v>6</v>
      </c>
      <c r="D34" s="6">
        <v>16.49</v>
      </c>
    </row>
    <row r="35">
      <c r="A35" s="4" t="s">
        <v>8</v>
      </c>
      <c r="B35" s="5" t="s">
        <v>30</v>
      </c>
      <c r="C35" s="5" t="s">
        <v>7</v>
      </c>
      <c r="D35" s="6">
        <v>113.15</v>
      </c>
    </row>
    <row r="36">
      <c r="A36" s="4" t="s">
        <v>31</v>
      </c>
      <c r="B36" s="5" t="s">
        <v>32</v>
      </c>
      <c r="C36" s="5" t="s">
        <v>6</v>
      </c>
      <c r="D36" s="6">
        <v>4.12</v>
      </c>
    </row>
    <row r="37">
      <c r="A37" s="4" t="s">
        <v>31</v>
      </c>
      <c r="B37" s="5" t="s">
        <v>32</v>
      </c>
      <c r="C37" s="5" t="s">
        <v>6</v>
      </c>
      <c r="D37" s="6">
        <v>16.49</v>
      </c>
    </row>
    <row r="38">
      <c r="A38" s="4" t="s">
        <v>31</v>
      </c>
      <c r="B38" s="5" t="s">
        <v>32</v>
      </c>
      <c r="C38" s="5" t="s">
        <v>6</v>
      </c>
      <c r="D38" s="6">
        <v>4.12</v>
      </c>
    </row>
    <row r="39">
      <c r="A39" s="4" t="s">
        <v>31</v>
      </c>
      <c r="B39" s="5" t="s">
        <v>32</v>
      </c>
      <c r="C39" s="5" t="s">
        <v>6</v>
      </c>
      <c r="D39" s="6">
        <v>4.12</v>
      </c>
    </row>
    <row r="40">
      <c r="A40" s="4" t="s">
        <v>31</v>
      </c>
      <c r="B40" s="5" t="s">
        <v>32</v>
      </c>
      <c r="C40" s="5" t="s">
        <v>13</v>
      </c>
      <c r="D40" s="6">
        <v>60.49</v>
      </c>
    </row>
    <row r="41">
      <c r="A41" s="4" t="s">
        <v>31</v>
      </c>
      <c r="B41" s="5" t="s">
        <v>32</v>
      </c>
      <c r="C41" s="5" t="s">
        <v>7</v>
      </c>
      <c r="D41" s="6">
        <v>113.15</v>
      </c>
    </row>
    <row r="42">
      <c r="A42" s="4" t="s">
        <v>31</v>
      </c>
      <c r="B42" s="5" t="s">
        <v>32</v>
      </c>
      <c r="C42" s="5" t="s">
        <v>12</v>
      </c>
      <c r="D42" s="6">
        <v>60.49</v>
      </c>
    </row>
    <row r="43">
      <c r="A43" s="4" t="s">
        <v>31</v>
      </c>
      <c r="B43" s="5" t="s">
        <v>32</v>
      </c>
      <c r="C43" s="5" t="s">
        <v>15</v>
      </c>
      <c r="D43" s="6">
        <v>68.5</v>
      </c>
    </row>
    <row r="44">
      <c r="A44" s="4" t="s">
        <v>33</v>
      </c>
      <c r="B44" s="5" t="s">
        <v>34</v>
      </c>
      <c r="C44" s="5" t="s">
        <v>6</v>
      </c>
      <c r="D44" s="6">
        <v>4.12</v>
      </c>
    </row>
    <row r="45">
      <c r="A45" s="4" t="s">
        <v>33</v>
      </c>
      <c r="B45" s="5" t="s">
        <v>34</v>
      </c>
      <c r="C45" s="5" t="s">
        <v>6</v>
      </c>
      <c r="D45" s="6">
        <v>4.12</v>
      </c>
    </row>
    <row r="46">
      <c r="A46" s="4" t="s">
        <v>33</v>
      </c>
      <c r="B46" s="5" t="s">
        <v>34</v>
      </c>
      <c r="C46" s="5" t="s">
        <v>6</v>
      </c>
      <c r="D46" s="6">
        <v>4.12</v>
      </c>
    </row>
    <row r="47">
      <c r="A47" s="4" t="s">
        <v>33</v>
      </c>
      <c r="B47" s="5" t="s">
        <v>34</v>
      </c>
      <c r="C47" s="5" t="s">
        <v>13</v>
      </c>
      <c r="D47" s="6">
        <v>60.49</v>
      </c>
    </row>
    <row r="48">
      <c r="A48" s="4" t="s">
        <v>33</v>
      </c>
      <c r="B48" s="5" t="s">
        <v>34</v>
      </c>
      <c r="C48" s="5" t="s">
        <v>12</v>
      </c>
      <c r="D48" s="6">
        <v>60.49</v>
      </c>
    </row>
    <row r="49">
      <c r="A49" s="4" t="s">
        <v>33</v>
      </c>
      <c r="B49" s="5" t="s">
        <v>34</v>
      </c>
      <c r="C49" s="5" t="s">
        <v>15</v>
      </c>
      <c r="D49" s="6">
        <v>68.5</v>
      </c>
    </row>
    <row r="50">
      <c r="A50" s="4" t="s">
        <v>35</v>
      </c>
      <c r="B50" s="5" t="s">
        <v>36</v>
      </c>
      <c r="C50" s="5" t="s">
        <v>6</v>
      </c>
      <c r="D50" s="6">
        <v>4.12</v>
      </c>
    </row>
    <row r="51">
      <c r="A51" s="4" t="s">
        <v>35</v>
      </c>
      <c r="B51" s="5" t="s">
        <v>36</v>
      </c>
      <c r="C51" s="5" t="s">
        <v>12</v>
      </c>
      <c r="D51" s="6">
        <v>60.49</v>
      </c>
    </row>
    <row r="52">
      <c r="A52" s="4" t="s">
        <v>16</v>
      </c>
      <c r="B52" s="5" t="s">
        <v>37</v>
      </c>
      <c r="C52" s="5" t="s">
        <v>6</v>
      </c>
      <c r="D52" s="6">
        <v>4.12</v>
      </c>
    </row>
    <row r="53">
      <c r="A53" s="4" t="s">
        <v>16</v>
      </c>
      <c r="B53" s="5" t="s">
        <v>37</v>
      </c>
      <c r="C53" s="5" t="s">
        <v>38</v>
      </c>
      <c r="D53" s="6">
        <v>60.49</v>
      </c>
    </row>
    <row r="54">
      <c r="A54" s="4" t="s">
        <v>39</v>
      </c>
      <c r="B54" s="5" t="s">
        <v>40</v>
      </c>
      <c r="C54" s="5" t="s">
        <v>6</v>
      </c>
      <c r="D54" s="6">
        <v>4.12</v>
      </c>
    </row>
    <row r="55">
      <c r="A55" s="4" t="s">
        <v>39</v>
      </c>
      <c r="B55" s="5" t="s">
        <v>40</v>
      </c>
      <c r="C55" s="5" t="s">
        <v>38</v>
      </c>
      <c r="D55" s="6">
        <v>60.49</v>
      </c>
    </row>
    <row r="56">
      <c r="A56" s="4" t="s">
        <v>8</v>
      </c>
      <c r="B56" s="5" t="s">
        <v>41</v>
      </c>
      <c r="C56" s="5" t="s">
        <v>6</v>
      </c>
      <c r="D56" s="6">
        <v>7.38</v>
      </c>
    </row>
    <row r="57">
      <c r="A57" s="4" t="s">
        <v>8</v>
      </c>
      <c r="B57" s="5" t="s">
        <v>41</v>
      </c>
      <c r="C57" s="5" t="s">
        <v>42</v>
      </c>
      <c r="D57" s="6">
        <v>73.94</v>
      </c>
    </row>
    <row r="58">
      <c r="A58" s="4" t="s">
        <v>10</v>
      </c>
      <c r="B58" s="5" t="s">
        <v>43</v>
      </c>
      <c r="C58" s="5" t="s">
        <v>6</v>
      </c>
      <c r="D58" s="6">
        <v>4.12</v>
      </c>
    </row>
    <row r="59">
      <c r="A59" s="4" t="s">
        <v>10</v>
      </c>
      <c r="B59" s="5" t="s">
        <v>43</v>
      </c>
      <c r="C59" s="5" t="s">
        <v>6</v>
      </c>
      <c r="D59" s="6">
        <v>4.12</v>
      </c>
    </row>
    <row r="60">
      <c r="A60" s="4" t="s">
        <v>10</v>
      </c>
      <c r="B60" s="5" t="s">
        <v>43</v>
      </c>
      <c r="C60" s="5" t="s">
        <v>12</v>
      </c>
      <c r="D60" s="6">
        <v>60.49</v>
      </c>
    </row>
    <row r="61">
      <c r="A61" s="4" t="s">
        <v>28</v>
      </c>
      <c r="B61" s="5" t="s">
        <v>43</v>
      </c>
      <c r="C61" s="5" t="s">
        <v>13</v>
      </c>
      <c r="D61" s="6">
        <v>60.49</v>
      </c>
    </row>
    <row r="62">
      <c r="A62" s="4" t="s">
        <v>28</v>
      </c>
      <c r="B62" s="5" t="s">
        <v>43</v>
      </c>
      <c r="C62" s="5" t="s">
        <v>44</v>
      </c>
      <c r="D62" s="6">
        <v>5.4</v>
      </c>
    </row>
    <row r="63">
      <c r="A63" s="4" t="s">
        <v>28</v>
      </c>
      <c r="B63" s="5" t="s">
        <v>43</v>
      </c>
      <c r="C63" s="5" t="s">
        <v>44</v>
      </c>
      <c r="D63" s="6">
        <v>3.08</v>
      </c>
    </row>
    <row r="64">
      <c r="A64" s="4" t="s">
        <v>28</v>
      </c>
      <c r="B64" s="5" t="s">
        <v>43</v>
      </c>
      <c r="C64" s="5" t="s">
        <v>44</v>
      </c>
      <c r="D64" s="6">
        <v>8.36</v>
      </c>
    </row>
    <row r="65">
      <c r="A65" s="4" t="s">
        <v>28</v>
      </c>
      <c r="B65" s="5" t="s">
        <v>43</v>
      </c>
      <c r="C65" s="5" t="s">
        <v>45</v>
      </c>
      <c r="D65" s="6">
        <v>3.18</v>
      </c>
    </row>
    <row r="66">
      <c r="A66" s="4" t="s">
        <v>28</v>
      </c>
      <c r="B66" s="5" t="s">
        <v>43</v>
      </c>
      <c r="C66" s="5" t="s">
        <v>6</v>
      </c>
      <c r="D66" s="6">
        <v>4.12</v>
      </c>
    </row>
    <row r="67">
      <c r="A67" s="4" t="s">
        <v>28</v>
      </c>
      <c r="B67" s="5" t="s">
        <v>43</v>
      </c>
      <c r="C67" s="5" t="s">
        <v>13</v>
      </c>
      <c r="D67" s="6">
        <v>60.49</v>
      </c>
    </row>
    <row r="68">
      <c r="A68" s="4" t="s">
        <v>28</v>
      </c>
      <c r="B68" s="5" t="s">
        <v>43</v>
      </c>
      <c r="C68" s="5" t="s">
        <v>46</v>
      </c>
      <c r="D68" s="6">
        <v>319.24</v>
      </c>
    </row>
    <row r="69">
      <c r="A69" s="4" t="s">
        <v>21</v>
      </c>
      <c r="B69" s="5" t="s">
        <v>47</v>
      </c>
      <c r="C69" s="5" t="s">
        <v>6</v>
      </c>
      <c r="D69" s="6">
        <v>4.12</v>
      </c>
    </row>
    <row r="70">
      <c r="A70" s="4" t="s">
        <v>21</v>
      </c>
      <c r="B70" s="5" t="s">
        <v>47</v>
      </c>
      <c r="C70" s="5" t="s">
        <v>6</v>
      </c>
      <c r="D70" s="6">
        <v>4.12</v>
      </c>
    </row>
    <row r="71">
      <c r="A71" s="4" t="s">
        <v>21</v>
      </c>
      <c r="B71" s="5" t="s">
        <v>47</v>
      </c>
      <c r="C71" s="5" t="s">
        <v>6</v>
      </c>
      <c r="D71" s="6">
        <v>4.12</v>
      </c>
    </row>
    <row r="72">
      <c r="A72" s="4" t="s">
        <v>21</v>
      </c>
      <c r="B72" s="5" t="s">
        <v>47</v>
      </c>
      <c r="C72" s="5" t="s">
        <v>13</v>
      </c>
      <c r="D72" s="6">
        <v>60.49</v>
      </c>
    </row>
    <row r="73">
      <c r="A73" s="4" t="s">
        <v>21</v>
      </c>
      <c r="B73" s="5" t="s">
        <v>47</v>
      </c>
      <c r="C73" s="5" t="s">
        <v>12</v>
      </c>
      <c r="D73" s="6">
        <v>60.49</v>
      </c>
    </row>
    <row r="74">
      <c r="A74" s="4" t="s">
        <v>21</v>
      </c>
      <c r="B74" s="5" t="s">
        <v>47</v>
      </c>
      <c r="C74" s="5" t="s">
        <v>15</v>
      </c>
      <c r="D74" s="6">
        <v>68.5</v>
      </c>
    </row>
    <row r="75">
      <c r="A75" s="4" t="s">
        <v>14</v>
      </c>
      <c r="B75" s="5" t="s">
        <v>48</v>
      </c>
      <c r="C75" s="5" t="s">
        <v>6</v>
      </c>
      <c r="D75" s="6">
        <v>16.49</v>
      </c>
    </row>
    <row r="76">
      <c r="A76" s="4" t="s">
        <v>14</v>
      </c>
      <c r="B76" s="5" t="s">
        <v>48</v>
      </c>
      <c r="C76" s="5" t="s">
        <v>6</v>
      </c>
      <c r="D76" s="6">
        <v>4.12</v>
      </c>
    </row>
    <row r="77">
      <c r="A77" s="4" t="s">
        <v>14</v>
      </c>
      <c r="B77" s="5" t="s">
        <v>48</v>
      </c>
      <c r="C77" s="5" t="s">
        <v>6</v>
      </c>
      <c r="D77" s="6">
        <v>4.12</v>
      </c>
    </row>
    <row r="78">
      <c r="A78" s="4" t="s">
        <v>14</v>
      </c>
      <c r="B78" s="5" t="s">
        <v>48</v>
      </c>
      <c r="C78" s="5" t="s">
        <v>6</v>
      </c>
      <c r="D78" s="6">
        <v>4.12</v>
      </c>
    </row>
    <row r="79">
      <c r="A79" s="4" t="s">
        <v>14</v>
      </c>
      <c r="B79" s="5" t="s">
        <v>48</v>
      </c>
      <c r="C79" s="5" t="s">
        <v>6</v>
      </c>
      <c r="D79" s="6">
        <v>4.12</v>
      </c>
    </row>
    <row r="80">
      <c r="A80" s="4" t="s">
        <v>14</v>
      </c>
      <c r="B80" s="5" t="s">
        <v>48</v>
      </c>
      <c r="C80" s="5" t="s">
        <v>7</v>
      </c>
      <c r="D80" s="6">
        <v>113.15</v>
      </c>
    </row>
    <row r="81">
      <c r="A81" s="4" t="s">
        <v>14</v>
      </c>
      <c r="B81" s="5" t="s">
        <v>48</v>
      </c>
      <c r="C81" s="5" t="s">
        <v>15</v>
      </c>
      <c r="D81" s="6">
        <v>68.5</v>
      </c>
    </row>
    <row r="82">
      <c r="A82" s="4" t="s">
        <v>14</v>
      </c>
      <c r="B82" s="5" t="s">
        <v>48</v>
      </c>
      <c r="C82" s="5" t="s">
        <v>13</v>
      </c>
      <c r="D82" s="6">
        <v>60.49</v>
      </c>
    </row>
    <row r="83">
      <c r="A83" s="4" t="s">
        <v>14</v>
      </c>
      <c r="B83" s="5" t="s">
        <v>48</v>
      </c>
      <c r="C83" s="5" t="s">
        <v>38</v>
      </c>
      <c r="D83" s="6">
        <v>60.49</v>
      </c>
    </row>
    <row r="84">
      <c r="A84" s="4" t="s">
        <v>14</v>
      </c>
      <c r="B84" s="5" t="s">
        <v>48</v>
      </c>
      <c r="C84" s="5" t="s">
        <v>12</v>
      </c>
      <c r="D84" s="6">
        <v>60.49</v>
      </c>
    </row>
    <row r="85">
      <c r="A85" s="4" t="s">
        <v>33</v>
      </c>
      <c r="B85" s="5" t="s">
        <v>49</v>
      </c>
      <c r="C85" s="5" t="s">
        <v>6</v>
      </c>
      <c r="D85" s="6">
        <v>7.38</v>
      </c>
    </row>
    <row r="86">
      <c r="A86" s="4" t="s">
        <v>33</v>
      </c>
      <c r="B86" s="5" t="s">
        <v>49</v>
      </c>
      <c r="C86" s="5" t="s">
        <v>42</v>
      </c>
      <c r="D86" s="6">
        <v>73.94</v>
      </c>
    </row>
    <row r="87">
      <c r="A87" s="4" t="s">
        <v>33</v>
      </c>
      <c r="B87" s="5" t="s">
        <v>50</v>
      </c>
      <c r="C87" s="5" t="s">
        <v>6</v>
      </c>
      <c r="D87" s="6">
        <v>4.12</v>
      </c>
    </row>
    <row r="88">
      <c r="A88" s="4" t="s">
        <v>33</v>
      </c>
      <c r="B88" s="5" t="s">
        <v>50</v>
      </c>
      <c r="C88" s="5" t="s">
        <v>38</v>
      </c>
      <c r="D88" s="6">
        <v>60.49</v>
      </c>
    </row>
    <row r="89">
      <c r="A89" s="4" t="s">
        <v>51</v>
      </c>
      <c r="B89" s="5" t="s">
        <v>52</v>
      </c>
      <c r="C89" s="5" t="s">
        <v>7</v>
      </c>
      <c r="D89" s="6">
        <v>113.15</v>
      </c>
    </row>
    <row r="90">
      <c r="A90" s="4" t="s">
        <v>51</v>
      </c>
      <c r="B90" s="5" t="s">
        <v>52</v>
      </c>
      <c r="C90" s="5" t="s">
        <v>6</v>
      </c>
      <c r="D90" s="6">
        <v>16.49</v>
      </c>
    </row>
    <row r="91">
      <c r="A91" s="4" t="s">
        <v>35</v>
      </c>
      <c r="B91" s="5" t="s">
        <v>53</v>
      </c>
      <c r="C91" s="5" t="s">
        <v>6</v>
      </c>
      <c r="D91" s="6">
        <v>4.12</v>
      </c>
    </row>
    <row r="92">
      <c r="A92" s="4" t="s">
        <v>35</v>
      </c>
      <c r="B92" s="5" t="s">
        <v>53</v>
      </c>
      <c r="C92" s="5" t="s">
        <v>15</v>
      </c>
      <c r="D92" s="6">
        <v>68.5</v>
      </c>
    </row>
    <row r="93">
      <c r="A93" s="4" t="s">
        <v>33</v>
      </c>
      <c r="B93" s="5" t="s">
        <v>54</v>
      </c>
      <c r="C93" s="5" t="s">
        <v>44</v>
      </c>
      <c r="D93" s="6">
        <v>153.74</v>
      </c>
    </row>
    <row r="94">
      <c r="A94" s="4" t="s">
        <v>33</v>
      </c>
      <c r="B94" s="5" t="s">
        <v>54</v>
      </c>
      <c r="C94" s="5" t="s">
        <v>44</v>
      </c>
      <c r="D94" s="6">
        <v>10.8</v>
      </c>
    </row>
    <row r="95">
      <c r="A95" s="4" t="s">
        <v>33</v>
      </c>
      <c r="B95" s="5" t="s">
        <v>54</v>
      </c>
      <c r="C95" s="5" t="s">
        <v>44</v>
      </c>
      <c r="D95" s="6">
        <v>6.16</v>
      </c>
    </row>
    <row r="96">
      <c r="A96" s="4" t="s">
        <v>33</v>
      </c>
      <c r="B96" s="5" t="s">
        <v>54</v>
      </c>
      <c r="C96" s="5" t="s">
        <v>44</v>
      </c>
      <c r="D96" s="6">
        <v>8.36</v>
      </c>
    </row>
    <row r="97">
      <c r="A97" s="4" t="s">
        <v>33</v>
      </c>
      <c r="B97" s="5" t="s">
        <v>54</v>
      </c>
      <c r="C97" s="5" t="s">
        <v>45</v>
      </c>
      <c r="D97" s="6">
        <v>6.36</v>
      </c>
    </row>
    <row r="98">
      <c r="A98" s="4" t="s">
        <v>33</v>
      </c>
      <c r="B98" s="5" t="s">
        <v>54</v>
      </c>
      <c r="C98" s="5" t="s">
        <v>6</v>
      </c>
      <c r="D98" s="6">
        <v>4.12</v>
      </c>
    </row>
    <row r="99">
      <c r="A99" s="4" t="s">
        <v>33</v>
      </c>
      <c r="B99" s="5" t="s">
        <v>54</v>
      </c>
      <c r="C99" s="5" t="s">
        <v>46</v>
      </c>
      <c r="D99" s="6">
        <v>67.85</v>
      </c>
    </row>
    <row r="100">
      <c r="A100" s="4" t="s">
        <v>33</v>
      </c>
      <c r="B100" s="5" t="s">
        <v>54</v>
      </c>
      <c r="C100" s="5" t="s">
        <v>55</v>
      </c>
      <c r="D100" s="6">
        <v>266.98</v>
      </c>
    </row>
    <row r="101">
      <c r="A101" s="4" t="s">
        <v>33</v>
      </c>
      <c r="B101" s="5" t="s">
        <v>54</v>
      </c>
      <c r="C101" s="5" t="s">
        <v>13</v>
      </c>
      <c r="D101" s="6">
        <v>60.49</v>
      </c>
    </row>
    <row r="102">
      <c r="A102" s="4" t="s">
        <v>56</v>
      </c>
      <c r="B102" s="5" t="s">
        <v>54</v>
      </c>
      <c r="C102" s="5" t="s">
        <v>6</v>
      </c>
      <c r="D102" s="6">
        <v>4.12</v>
      </c>
    </row>
    <row r="103">
      <c r="A103" s="4" t="s">
        <v>56</v>
      </c>
      <c r="B103" s="5" t="s">
        <v>54</v>
      </c>
      <c r="C103" s="5" t="s">
        <v>6</v>
      </c>
      <c r="D103" s="6">
        <v>4.12</v>
      </c>
    </row>
    <row r="104">
      <c r="A104" s="4" t="s">
        <v>56</v>
      </c>
      <c r="B104" s="5" t="s">
        <v>54</v>
      </c>
      <c r="C104" s="5" t="s">
        <v>6</v>
      </c>
      <c r="D104" s="6">
        <v>4.12</v>
      </c>
    </row>
    <row r="105">
      <c r="A105" s="4" t="s">
        <v>56</v>
      </c>
      <c r="B105" s="5" t="s">
        <v>54</v>
      </c>
      <c r="C105" s="5" t="s">
        <v>13</v>
      </c>
      <c r="D105" s="6">
        <v>60.49</v>
      </c>
    </row>
    <row r="106">
      <c r="A106" s="4" t="s">
        <v>56</v>
      </c>
      <c r="B106" s="5" t="s">
        <v>54</v>
      </c>
      <c r="C106" s="5" t="s">
        <v>25</v>
      </c>
      <c r="D106" s="6">
        <v>50.34</v>
      </c>
    </row>
    <row r="107">
      <c r="A107" s="4" t="s">
        <v>56</v>
      </c>
      <c r="B107" s="5" t="s">
        <v>54</v>
      </c>
      <c r="C107" s="5" t="s">
        <v>12</v>
      </c>
      <c r="D107" s="6">
        <v>60.49</v>
      </c>
    </row>
    <row r="108">
      <c r="A108" s="4" t="s">
        <v>16</v>
      </c>
      <c r="B108" s="5" t="s">
        <v>57</v>
      </c>
      <c r="C108" s="5" t="s">
        <v>6</v>
      </c>
      <c r="D108" s="6">
        <v>4.12</v>
      </c>
    </row>
    <row r="109">
      <c r="A109" s="4" t="s">
        <v>16</v>
      </c>
      <c r="B109" s="5" t="s">
        <v>57</v>
      </c>
      <c r="C109" s="5" t="s">
        <v>6</v>
      </c>
      <c r="D109" s="6">
        <v>4.12</v>
      </c>
    </row>
    <row r="110">
      <c r="A110" s="4" t="s">
        <v>16</v>
      </c>
      <c r="B110" s="5" t="s">
        <v>57</v>
      </c>
      <c r="C110" s="5" t="s">
        <v>12</v>
      </c>
      <c r="D110" s="6">
        <v>60.49</v>
      </c>
    </row>
    <row r="111">
      <c r="A111" s="4" t="s">
        <v>16</v>
      </c>
      <c r="B111" s="5" t="s">
        <v>57</v>
      </c>
      <c r="C111" s="5" t="s">
        <v>13</v>
      </c>
      <c r="D111" s="6">
        <v>60.49</v>
      </c>
    </row>
    <row r="112">
      <c r="A112" s="4" t="s">
        <v>28</v>
      </c>
      <c r="B112" s="5" t="s">
        <v>58</v>
      </c>
      <c r="C112" s="5" t="s">
        <v>6</v>
      </c>
      <c r="D112" s="6">
        <v>12.37</v>
      </c>
    </row>
    <row r="113">
      <c r="A113" s="4" t="s">
        <v>28</v>
      </c>
      <c r="B113" s="5" t="s">
        <v>58</v>
      </c>
      <c r="C113" s="5" t="s">
        <v>20</v>
      </c>
      <c r="D113" s="6">
        <v>73.94</v>
      </c>
    </row>
    <row r="114">
      <c r="A114" s="4" t="s">
        <v>23</v>
      </c>
      <c r="B114" s="5" t="s">
        <v>59</v>
      </c>
      <c r="C114" s="5" t="s">
        <v>6</v>
      </c>
      <c r="D114" s="6">
        <v>4.12</v>
      </c>
    </row>
    <row r="115">
      <c r="A115" s="4" t="s">
        <v>23</v>
      </c>
      <c r="B115" s="5" t="s">
        <v>59</v>
      </c>
      <c r="C115" s="5" t="s">
        <v>6</v>
      </c>
      <c r="D115" s="6">
        <v>4.12</v>
      </c>
    </row>
    <row r="116">
      <c r="A116" s="4" t="s">
        <v>23</v>
      </c>
      <c r="B116" s="5" t="s">
        <v>59</v>
      </c>
      <c r="C116" s="5" t="s">
        <v>6</v>
      </c>
      <c r="D116" s="6">
        <v>4.12</v>
      </c>
    </row>
    <row r="117">
      <c r="A117" s="4" t="s">
        <v>23</v>
      </c>
      <c r="B117" s="5" t="s">
        <v>59</v>
      </c>
      <c r="C117" s="5" t="s">
        <v>13</v>
      </c>
      <c r="D117" s="6">
        <v>60.49</v>
      </c>
    </row>
    <row r="118">
      <c r="A118" s="4" t="s">
        <v>23</v>
      </c>
      <c r="B118" s="5" t="s">
        <v>59</v>
      </c>
      <c r="C118" s="5" t="s">
        <v>12</v>
      </c>
      <c r="D118" s="6">
        <v>60.49</v>
      </c>
    </row>
    <row r="119">
      <c r="A119" s="4" t="s">
        <v>23</v>
      </c>
      <c r="B119" s="5" t="s">
        <v>59</v>
      </c>
      <c r="C119" s="5" t="s">
        <v>15</v>
      </c>
      <c r="D119" s="6">
        <v>68.5</v>
      </c>
    </row>
    <row r="120">
      <c r="A120" s="4" t="s">
        <v>60</v>
      </c>
      <c r="B120" s="5" t="s">
        <v>61</v>
      </c>
      <c r="C120" s="5" t="s">
        <v>6</v>
      </c>
      <c r="D120" s="6">
        <v>16.49</v>
      </c>
    </row>
    <row r="121">
      <c r="A121" s="4" t="s">
        <v>60</v>
      </c>
      <c r="B121" s="5" t="s">
        <v>61</v>
      </c>
      <c r="C121" s="5" t="s">
        <v>6</v>
      </c>
      <c r="D121" s="6">
        <v>4.12</v>
      </c>
    </row>
    <row r="122">
      <c r="A122" s="4" t="s">
        <v>60</v>
      </c>
      <c r="B122" s="5" t="s">
        <v>61</v>
      </c>
      <c r="C122" s="5" t="s">
        <v>62</v>
      </c>
      <c r="D122" s="6">
        <v>50.4</v>
      </c>
    </row>
    <row r="123">
      <c r="A123" s="4" t="s">
        <v>60</v>
      </c>
      <c r="B123" s="5" t="s">
        <v>61</v>
      </c>
      <c r="C123" s="5" t="s">
        <v>7</v>
      </c>
      <c r="D123" s="6">
        <v>113.15</v>
      </c>
    </row>
    <row r="124">
      <c r="A124" s="4" t="s">
        <v>23</v>
      </c>
      <c r="B124" s="5" t="s">
        <v>63</v>
      </c>
      <c r="C124" s="5" t="s">
        <v>6</v>
      </c>
      <c r="D124" s="6">
        <v>4.12</v>
      </c>
    </row>
    <row r="125">
      <c r="A125" s="4" t="s">
        <v>23</v>
      </c>
      <c r="B125" s="5" t="s">
        <v>63</v>
      </c>
      <c r="C125" s="5" t="s">
        <v>6</v>
      </c>
      <c r="D125" s="6">
        <v>16.49</v>
      </c>
    </row>
    <row r="126">
      <c r="A126" s="4" t="s">
        <v>23</v>
      </c>
      <c r="B126" s="5" t="s">
        <v>63</v>
      </c>
      <c r="C126" s="5" t="s">
        <v>6</v>
      </c>
      <c r="D126" s="6">
        <v>4.12</v>
      </c>
    </row>
    <row r="127">
      <c r="A127" s="4" t="s">
        <v>23</v>
      </c>
      <c r="B127" s="5" t="s">
        <v>63</v>
      </c>
      <c r="C127" s="5" t="s">
        <v>13</v>
      </c>
      <c r="D127" s="6">
        <v>60.49</v>
      </c>
    </row>
    <row r="128">
      <c r="A128" s="4" t="s">
        <v>23</v>
      </c>
      <c r="B128" s="5" t="s">
        <v>63</v>
      </c>
      <c r="C128" s="5" t="s">
        <v>7</v>
      </c>
      <c r="D128" s="6">
        <v>113.15</v>
      </c>
    </row>
    <row r="129">
      <c r="A129" s="4" t="s">
        <v>23</v>
      </c>
      <c r="B129" s="5" t="s">
        <v>63</v>
      </c>
      <c r="C129" s="5" t="s">
        <v>12</v>
      </c>
      <c r="D129" s="6">
        <v>60.49</v>
      </c>
    </row>
    <row r="130">
      <c r="A130" s="4" t="s">
        <v>39</v>
      </c>
      <c r="B130" s="5" t="s">
        <v>64</v>
      </c>
      <c r="C130" s="5" t="s">
        <v>6</v>
      </c>
      <c r="D130" s="6">
        <v>12.37</v>
      </c>
    </row>
    <row r="131">
      <c r="A131" s="4" t="s">
        <v>39</v>
      </c>
      <c r="B131" s="5" t="s">
        <v>64</v>
      </c>
      <c r="C131" s="5" t="s">
        <v>20</v>
      </c>
      <c r="D131" s="6">
        <v>73.94</v>
      </c>
    </row>
    <row r="132">
      <c r="A132" s="4" t="s">
        <v>8</v>
      </c>
      <c r="B132" s="5" t="s">
        <v>65</v>
      </c>
      <c r="C132" s="5" t="s">
        <v>6</v>
      </c>
      <c r="D132" s="6">
        <v>16.49</v>
      </c>
    </row>
    <row r="133">
      <c r="A133" s="4" t="s">
        <v>8</v>
      </c>
      <c r="B133" s="5" t="s">
        <v>65</v>
      </c>
      <c r="C133" s="5" t="s">
        <v>7</v>
      </c>
      <c r="D133" s="6">
        <v>113.15</v>
      </c>
    </row>
    <row r="134">
      <c r="A134" s="4" t="s">
        <v>10</v>
      </c>
      <c r="B134" s="5" t="s">
        <v>66</v>
      </c>
      <c r="C134" s="5" t="s">
        <v>6</v>
      </c>
      <c r="D134" s="6">
        <v>4.12</v>
      </c>
    </row>
    <row r="135">
      <c r="A135" s="4" t="s">
        <v>10</v>
      </c>
      <c r="B135" s="5" t="s">
        <v>66</v>
      </c>
      <c r="C135" s="5" t="s">
        <v>6</v>
      </c>
      <c r="D135" s="6">
        <v>4.12</v>
      </c>
    </row>
    <row r="136">
      <c r="A136" s="4" t="s">
        <v>10</v>
      </c>
      <c r="B136" s="5" t="s">
        <v>66</v>
      </c>
      <c r="C136" s="5" t="s">
        <v>6</v>
      </c>
      <c r="D136" s="6">
        <v>4.12</v>
      </c>
    </row>
    <row r="137">
      <c r="A137" s="4" t="s">
        <v>10</v>
      </c>
      <c r="B137" s="5" t="s">
        <v>66</v>
      </c>
      <c r="C137" s="5" t="s">
        <v>13</v>
      </c>
      <c r="D137" s="6">
        <v>60.49</v>
      </c>
    </row>
    <row r="138">
      <c r="A138" s="4" t="s">
        <v>10</v>
      </c>
      <c r="B138" s="5" t="s">
        <v>66</v>
      </c>
      <c r="C138" s="5" t="s">
        <v>12</v>
      </c>
      <c r="D138" s="6">
        <v>60.49</v>
      </c>
    </row>
    <row r="139">
      <c r="A139" s="4" t="s">
        <v>10</v>
      </c>
      <c r="B139" s="5" t="s">
        <v>66</v>
      </c>
      <c r="C139" s="5" t="s">
        <v>15</v>
      </c>
      <c r="D139" s="6">
        <v>68.5</v>
      </c>
    </row>
    <row r="140">
      <c r="A140" s="4" t="s">
        <v>10</v>
      </c>
      <c r="B140" s="5" t="s">
        <v>67</v>
      </c>
      <c r="C140" s="5" t="s">
        <v>6</v>
      </c>
      <c r="D140" s="6">
        <v>4.12</v>
      </c>
    </row>
    <row r="141">
      <c r="A141" s="4" t="s">
        <v>10</v>
      </c>
      <c r="B141" s="5" t="s">
        <v>67</v>
      </c>
      <c r="C141" s="5" t="s">
        <v>6</v>
      </c>
      <c r="D141" s="6">
        <v>4.12</v>
      </c>
    </row>
    <row r="142">
      <c r="A142" s="4" t="s">
        <v>10</v>
      </c>
      <c r="B142" s="5" t="s">
        <v>67</v>
      </c>
      <c r="C142" s="5" t="s">
        <v>12</v>
      </c>
      <c r="D142" s="6">
        <v>60.49</v>
      </c>
    </row>
    <row r="143">
      <c r="A143" s="4" t="s">
        <v>10</v>
      </c>
      <c r="B143" s="5" t="s">
        <v>67</v>
      </c>
      <c r="C143" s="5" t="s">
        <v>13</v>
      </c>
      <c r="D143" s="6">
        <v>60.49</v>
      </c>
    </row>
    <row r="144">
      <c r="A144" s="4" t="s">
        <v>56</v>
      </c>
      <c r="B144" s="5" t="s">
        <v>68</v>
      </c>
      <c r="C144" s="5" t="s">
        <v>44</v>
      </c>
      <c r="D144" s="6">
        <v>9.6</v>
      </c>
    </row>
    <row r="145">
      <c r="A145" s="4" t="s">
        <v>56</v>
      </c>
      <c r="B145" s="5" t="s">
        <v>68</v>
      </c>
      <c r="C145" s="5" t="s">
        <v>44</v>
      </c>
      <c r="D145" s="6">
        <v>5.4</v>
      </c>
    </row>
    <row r="146">
      <c r="A146" s="4" t="s">
        <v>56</v>
      </c>
      <c r="B146" s="5" t="s">
        <v>68</v>
      </c>
      <c r="C146" s="5" t="s">
        <v>44</v>
      </c>
      <c r="D146" s="6">
        <v>192.5</v>
      </c>
    </row>
    <row r="147">
      <c r="A147" s="4" t="s">
        <v>56</v>
      </c>
      <c r="B147" s="5" t="s">
        <v>68</v>
      </c>
      <c r="C147" s="5" t="s">
        <v>44</v>
      </c>
      <c r="D147" s="6">
        <v>3.08</v>
      </c>
    </row>
    <row r="148">
      <c r="A148" s="4" t="s">
        <v>56</v>
      </c>
      <c r="B148" s="5" t="s">
        <v>68</v>
      </c>
      <c r="C148" s="5" t="s">
        <v>44</v>
      </c>
      <c r="D148" s="6">
        <v>8.36</v>
      </c>
    </row>
    <row r="149">
      <c r="A149" s="4" t="s">
        <v>56</v>
      </c>
      <c r="B149" s="5" t="s">
        <v>68</v>
      </c>
      <c r="C149" s="5" t="s">
        <v>45</v>
      </c>
      <c r="D149" s="6">
        <v>3.18</v>
      </c>
    </row>
    <row r="150">
      <c r="A150" s="4" t="s">
        <v>56</v>
      </c>
      <c r="B150" s="5" t="s">
        <v>68</v>
      </c>
      <c r="C150" s="5" t="s">
        <v>6</v>
      </c>
      <c r="D150" s="6">
        <v>4.12</v>
      </c>
    </row>
    <row r="151">
      <c r="A151" s="4" t="s">
        <v>56</v>
      </c>
      <c r="B151" s="5" t="s">
        <v>68</v>
      </c>
      <c r="C151" s="5" t="s">
        <v>6</v>
      </c>
      <c r="D151" s="6">
        <v>104.16</v>
      </c>
    </row>
    <row r="152">
      <c r="A152" s="4" t="s">
        <v>56</v>
      </c>
      <c r="B152" s="5" t="s">
        <v>68</v>
      </c>
      <c r="C152" s="5" t="s">
        <v>13</v>
      </c>
      <c r="D152" s="6">
        <v>60.49</v>
      </c>
    </row>
    <row r="153">
      <c r="A153" s="4" t="s">
        <v>23</v>
      </c>
      <c r="B153" s="5" t="s">
        <v>68</v>
      </c>
      <c r="C153" s="5" t="s">
        <v>69</v>
      </c>
      <c r="D153" s="6">
        <v>201.78</v>
      </c>
    </row>
    <row r="154">
      <c r="A154" s="4" t="s">
        <v>23</v>
      </c>
      <c r="B154" s="5" t="s">
        <v>68</v>
      </c>
      <c r="C154" s="5" t="s">
        <v>6</v>
      </c>
      <c r="D154" s="6">
        <v>4.12</v>
      </c>
    </row>
    <row r="155">
      <c r="A155" s="4" t="s">
        <v>23</v>
      </c>
      <c r="B155" s="5" t="s">
        <v>68</v>
      </c>
      <c r="C155" s="5" t="s">
        <v>6</v>
      </c>
      <c r="D155" s="6">
        <v>4.12</v>
      </c>
    </row>
    <row r="156">
      <c r="A156" s="4" t="s">
        <v>23</v>
      </c>
      <c r="B156" s="5" t="s">
        <v>68</v>
      </c>
      <c r="C156" s="5" t="s">
        <v>12</v>
      </c>
      <c r="D156" s="6">
        <v>60.49</v>
      </c>
    </row>
    <row r="157">
      <c r="A157" s="4" t="s">
        <v>23</v>
      </c>
      <c r="B157" s="5" t="s">
        <v>68</v>
      </c>
      <c r="C157" s="5" t="s">
        <v>13</v>
      </c>
      <c r="D157" s="6">
        <v>60.49</v>
      </c>
    </row>
    <row r="158">
      <c r="A158" s="4" t="s">
        <v>70</v>
      </c>
      <c r="B158" s="5" t="s">
        <v>71</v>
      </c>
      <c r="C158" s="5" t="s">
        <v>6</v>
      </c>
      <c r="D158" s="6">
        <v>16.49</v>
      </c>
    </row>
    <row r="159">
      <c r="A159" s="4" t="s">
        <v>70</v>
      </c>
      <c r="B159" s="5" t="s">
        <v>71</v>
      </c>
      <c r="C159" s="5" t="s">
        <v>7</v>
      </c>
      <c r="D159" s="6">
        <v>113.15</v>
      </c>
    </row>
    <row r="160">
      <c r="A160" s="4" t="s">
        <v>8</v>
      </c>
      <c r="B160" s="5" t="s">
        <v>72</v>
      </c>
      <c r="C160" s="5" t="s">
        <v>6</v>
      </c>
      <c r="D160" s="6">
        <v>16.49</v>
      </c>
    </row>
    <row r="161">
      <c r="A161" s="4" t="s">
        <v>8</v>
      </c>
      <c r="B161" s="5" t="s">
        <v>72</v>
      </c>
      <c r="C161" s="5" t="s">
        <v>7</v>
      </c>
      <c r="D161" s="6">
        <v>113.15</v>
      </c>
    </row>
    <row r="162">
      <c r="A162" s="4" t="s">
        <v>31</v>
      </c>
      <c r="B162" s="5" t="s">
        <v>73</v>
      </c>
      <c r="C162" s="5" t="s">
        <v>6</v>
      </c>
      <c r="D162" s="6">
        <v>4.12</v>
      </c>
    </row>
    <row r="163">
      <c r="A163" s="4" t="s">
        <v>31</v>
      </c>
      <c r="B163" s="5" t="s">
        <v>73</v>
      </c>
      <c r="C163" s="5" t="s">
        <v>15</v>
      </c>
      <c r="D163" s="6">
        <v>68.5</v>
      </c>
    </row>
    <row r="164">
      <c r="A164" s="4" t="s">
        <v>28</v>
      </c>
      <c r="B164" s="5" t="s">
        <v>74</v>
      </c>
      <c r="C164" s="5" t="s">
        <v>6</v>
      </c>
      <c r="D164" s="6">
        <v>16.49</v>
      </c>
    </row>
    <row r="165">
      <c r="A165" s="4" t="s">
        <v>28</v>
      </c>
      <c r="B165" s="5" t="s">
        <v>74</v>
      </c>
      <c r="C165" s="5" t="s">
        <v>6</v>
      </c>
      <c r="D165" s="6">
        <v>4.12</v>
      </c>
    </row>
    <row r="166">
      <c r="A166" s="4" t="s">
        <v>28</v>
      </c>
      <c r="B166" s="5" t="s">
        <v>74</v>
      </c>
      <c r="C166" s="5" t="s">
        <v>6</v>
      </c>
      <c r="D166" s="6">
        <v>4.12</v>
      </c>
    </row>
    <row r="167">
      <c r="A167" s="4" t="s">
        <v>28</v>
      </c>
      <c r="B167" s="5" t="s">
        <v>74</v>
      </c>
      <c r="C167" s="5" t="s">
        <v>6</v>
      </c>
      <c r="D167" s="6">
        <v>4.12</v>
      </c>
    </row>
    <row r="168">
      <c r="A168" s="4" t="s">
        <v>28</v>
      </c>
      <c r="B168" s="5" t="s">
        <v>74</v>
      </c>
      <c r="C168" s="5" t="s">
        <v>6</v>
      </c>
      <c r="D168" s="6">
        <v>4.12</v>
      </c>
    </row>
    <row r="169">
      <c r="A169" s="4" t="s">
        <v>28</v>
      </c>
      <c r="B169" s="5" t="s">
        <v>74</v>
      </c>
      <c r="C169" s="5" t="s">
        <v>13</v>
      </c>
      <c r="D169" s="6">
        <v>60.49</v>
      </c>
    </row>
    <row r="170">
      <c r="A170" s="4" t="s">
        <v>28</v>
      </c>
      <c r="B170" s="5" t="s">
        <v>74</v>
      </c>
      <c r="C170" s="5" t="s">
        <v>7</v>
      </c>
      <c r="D170" s="6">
        <v>113.15</v>
      </c>
    </row>
    <row r="171">
      <c r="A171" s="4" t="s">
        <v>28</v>
      </c>
      <c r="B171" s="5" t="s">
        <v>74</v>
      </c>
      <c r="C171" s="5" t="s">
        <v>38</v>
      </c>
      <c r="D171" s="6">
        <v>60.49</v>
      </c>
    </row>
    <row r="172">
      <c r="A172" s="4" t="s">
        <v>28</v>
      </c>
      <c r="B172" s="5" t="s">
        <v>74</v>
      </c>
      <c r="C172" s="5" t="s">
        <v>12</v>
      </c>
      <c r="D172" s="6">
        <v>60.49</v>
      </c>
    </row>
    <row r="173">
      <c r="A173" s="4" t="s">
        <v>28</v>
      </c>
      <c r="B173" s="5" t="s">
        <v>74</v>
      </c>
      <c r="C173" s="5" t="s">
        <v>15</v>
      </c>
      <c r="D173" s="6">
        <v>68.5</v>
      </c>
    </row>
    <row r="174">
      <c r="A174" s="4" t="s">
        <v>33</v>
      </c>
      <c r="B174" s="5" t="s">
        <v>75</v>
      </c>
      <c r="C174" s="5" t="s">
        <v>6</v>
      </c>
      <c r="D174" s="6">
        <v>16.49</v>
      </c>
    </row>
    <row r="175">
      <c r="A175" s="4" t="s">
        <v>33</v>
      </c>
      <c r="B175" s="5" t="s">
        <v>75</v>
      </c>
      <c r="C175" s="5" t="s">
        <v>7</v>
      </c>
      <c r="D175" s="6">
        <v>113.15</v>
      </c>
    </row>
    <row r="176">
      <c r="A176" s="4" t="s">
        <v>28</v>
      </c>
      <c r="B176" s="5" t="s">
        <v>76</v>
      </c>
      <c r="C176" s="5" t="s">
        <v>44</v>
      </c>
      <c r="D176" s="6">
        <v>76.87</v>
      </c>
    </row>
    <row r="177">
      <c r="A177" s="4" t="s">
        <v>28</v>
      </c>
      <c r="B177" s="5" t="s">
        <v>76</v>
      </c>
      <c r="C177" s="5" t="s">
        <v>44</v>
      </c>
      <c r="D177" s="6">
        <v>2.7</v>
      </c>
    </row>
    <row r="178">
      <c r="A178" s="4" t="s">
        <v>28</v>
      </c>
      <c r="B178" s="5" t="s">
        <v>76</v>
      </c>
      <c r="C178" s="5" t="s">
        <v>44</v>
      </c>
      <c r="D178" s="6">
        <v>3.08</v>
      </c>
    </row>
    <row r="179">
      <c r="A179" s="4" t="s">
        <v>28</v>
      </c>
      <c r="B179" s="5" t="s">
        <v>76</v>
      </c>
      <c r="C179" s="5" t="s">
        <v>44</v>
      </c>
      <c r="D179" s="6">
        <v>4.18</v>
      </c>
    </row>
    <row r="180">
      <c r="A180" s="4" t="s">
        <v>28</v>
      </c>
      <c r="B180" s="5" t="s">
        <v>76</v>
      </c>
      <c r="C180" s="5" t="s">
        <v>45</v>
      </c>
      <c r="D180" s="6">
        <v>1.59</v>
      </c>
    </row>
    <row r="181">
      <c r="A181" s="4" t="s">
        <v>28</v>
      </c>
      <c r="B181" s="5" t="s">
        <v>76</v>
      </c>
      <c r="C181" s="5" t="s">
        <v>13</v>
      </c>
      <c r="D181" s="6">
        <v>60.49</v>
      </c>
    </row>
    <row r="182">
      <c r="A182" s="4" t="s">
        <v>28</v>
      </c>
      <c r="B182" s="5" t="s">
        <v>76</v>
      </c>
      <c r="C182" s="5" t="s">
        <v>6</v>
      </c>
      <c r="D182" s="6">
        <v>4.12</v>
      </c>
    </row>
    <row r="183">
      <c r="A183" s="4" t="s">
        <v>28</v>
      </c>
      <c r="B183" s="5" t="s">
        <v>76</v>
      </c>
      <c r="C183" s="5" t="s">
        <v>55</v>
      </c>
      <c r="D183" s="6">
        <v>266.98</v>
      </c>
    </row>
    <row r="184">
      <c r="A184" s="4" t="s">
        <v>56</v>
      </c>
      <c r="B184" s="5" t="s">
        <v>77</v>
      </c>
      <c r="C184" s="5" t="s">
        <v>6</v>
      </c>
      <c r="D184" s="6">
        <v>4.12</v>
      </c>
    </row>
    <row r="185">
      <c r="A185" s="4" t="s">
        <v>56</v>
      </c>
      <c r="B185" s="5" t="s">
        <v>77</v>
      </c>
      <c r="C185" s="5" t="s">
        <v>6</v>
      </c>
      <c r="D185" s="6">
        <v>4.12</v>
      </c>
    </row>
    <row r="186">
      <c r="A186" s="4" t="s">
        <v>56</v>
      </c>
      <c r="B186" s="5" t="s">
        <v>77</v>
      </c>
      <c r="C186" s="5" t="s">
        <v>12</v>
      </c>
      <c r="D186" s="6">
        <v>60.49</v>
      </c>
    </row>
    <row r="187">
      <c r="A187" s="4" t="s">
        <v>56</v>
      </c>
      <c r="B187" s="5" t="s">
        <v>77</v>
      </c>
      <c r="C187" s="5" t="s">
        <v>13</v>
      </c>
      <c r="D187" s="6">
        <v>60.49</v>
      </c>
    </row>
    <row r="188">
      <c r="A188" s="4" t="s">
        <v>35</v>
      </c>
      <c r="B188" s="5" t="s">
        <v>78</v>
      </c>
      <c r="C188" s="5" t="s">
        <v>6</v>
      </c>
      <c r="D188" s="6">
        <v>4.12</v>
      </c>
    </row>
    <row r="189">
      <c r="A189" s="4" t="s">
        <v>35</v>
      </c>
      <c r="B189" s="5" t="s">
        <v>78</v>
      </c>
      <c r="C189" s="5" t="s">
        <v>6</v>
      </c>
      <c r="D189" s="6">
        <v>4.12</v>
      </c>
    </row>
    <row r="190">
      <c r="A190" s="4" t="s">
        <v>35</v>
      </c>
      <c r="B190" s="5" t="s">
        <v>78</v>
      </c>
      <c r="C190" s="5" t="s">
        <v>12</v>
      </c>
      <c r="D190" s="6">
        <v>60.49</v>
      </c>
    </row>
    <row r="191">
      <c r="A191" s="4" t="s">
        <v>35</v>
      </c>
      <c r="B191" s="5" t="s">
        <v>78</v>
      </c>
      <c r="C191" s="5" t="s">
        <v>13</v>
      </c>
      <c r="D191" s="6">
        <v>60.49</v>
      </c>
    </row>
    <row r="192">
      <c r="A192" s="4" t="s">
        <v>8</v>
      </c>
      <c r="B192" s="5" t="s">
        <v>79</v>
      </c>
      <c r="C192" s="5" t="s">
        <v>6</v>
      </c>
      <c r="D192" s="6">
        <v>16.49</v>
      </c>
    </row>
    <row r="193">
      <c r="A193" s="4" t="s">
        <v>8</v>
      </c>
      <c r="B193" s="5" t="s">
        <v>79</v>
      </c>
      <c r="C193" s="5" t="s">
        <v>6</v>
      </c>
      <c r="D193" s="6">
        <v>4.12</v>
      </c>
    </row>
    <row r="194">
      <c r="A194" s="4" t="s">
        <v>8</v>
      </c>
      <c r="B194" s="5" t="s">
        <v>79</v>
      </c>
      <c r="C194" s="5" t="s">
        <v>25</v>
      </c>
      <c r="D194" s="6">
        <v>50.34</v>
      </c>
    </row>
    <row r="195">
      <c r="A195" s="4" t="s">
        <v>8</v>
      </c>
      <c r="B195" s="5" t="s">
        <v>79</v>
      </c>
      <c r="C195" s="5" t="s">
        <v>7</v>
      </c>
      <c r="D195" s="6">
        <v>113.15</v>
      </c>
    </row>
    <row r="196">
      <c r="A196" s="4" t="s">
        <v>33</v>
      </c>
      <c r="B196" s="5" t="s">
        <v>80</v>
      </c>
      <c r="C196" s="5" t="s">
        <v>44</v>
      </c>
      <c r="D196" s="6">
        <v>2.7</v>
      </c>
    </row>
    <row r="197">
      <c r="A197" s="4" t="s">
        <v>33</v>
      </c>
      <c r="B197" s="5" t="s">
        <v>80</v>
      </c>
      <c r="C197" s="5" t="s">
        <v>44</v>
      </c>
      <c r="D197" s="6">
        <v>3.08</v>
      </c>
    </row>
    <row r="198">
      <c r="A198" s="4" t="s">
        <v>33</v>
      </c>
      <c r="B198" s="5" t="s">
        <v>80</v>
      </c>
      <c r="C198" s="5" t="s">
        <v>44</v>
      </c>
      <c r="D198" s="6">
        <v>4.18</v>
      </c>
    </row>
    <row r="199">
      <c r="A199" s="4" t="s">
        <v>33</v>
      </c>
      <c r="B199" s="5" t="s">
        <v>80</v>
      </c>
      <c r="C199" s="5" t="s">
        <v>45</v>
      </c>
      <c r="D199" s="6">
        <v>1.59</v>
      </c>
    </row>
    <row r="200">
      <c r="A200" s="4" t="s">
        <v>33</v>
      </c>
      <c r="B200" s="5" t="s">
        <v>80</v>
      </c>
      <c r="C200" s="5" t="s">
        <v>46</v>
      </c>
      <c r="D200" s="6">
        <v>159.62</v>
      </c>
    </row>
    <row r="201">
      <c r="A201" s="4" t="s">
        <v>33</v>
      </c>
      <c r="B201" s="5" t="s">
        <v>80</v>
      </c>
      <c r="C201" s="5" t="s">
        <v>6</v>
      </c>
      <c r="D201" s="6">
        <v>4.12</v>
      </c>
    </row>
    <row r="202">
      <c r="A202" s="4" t="s">
        <v>33</v>
      </c>
      <c r="B202" s="5" t="s">
        <v>80</v>
      </c>
      <c r="C202" s="5" t="s">
        <v>13</v>
      </c>
      <c r="D202" s="6">
        <v>60.49</v>
      </c>
    </row>
    <row r="203">
      <c r="A203" s="4" t="s">
        <v>39</v>
      </c>
      <c r="B203" s="5" t="s">
        <v>81</v>
      </c>
      <c r="C203" s="5" t="s">
        <v>6</v>
      </c>
      <c r="D203" s="6">
        <v>16.49</v>
      </c>
    </row>
    <row r="204">
      <c r="A204" s="4" t="s">
        <v>70</v>
      </c>
      <c r="B204" s="5" t="s">
        <v>81</v>
      </c>
      <c r="C204" s="5" t="s">
        <v>7</v>
      </c>
      <c r="D204" s="6">
        <v>113.15</v>
      </c>
    </row>
    <row r="205">
      <c r="A205" s="4" t="s">
        <v>70</v>
      </c>
      <c r="B205" s="5" t="s">
        <v>81</v>
      </c>
      <c r="C205" s="5" t="s">
        <v>6</v>
      </c>
      <c r="D205" s="6">
        <v>4.12</v>
      </c>
    </row>
    <row r="206">
      <c r="A206" s="4" t="s">
        <v>70</v>
      </c>
      <c r="B206" s="5" t="s">
        <v>81</v>
      </c>
      <c r="C206" s="5" t="s">
        <v>62</v>
      </c>
      <c r="D206" s="6">
        <v>50.4</v>
      </c>
    </row>
    <row r="207">
      <c r="A207" s="4" t="s">
        <v>33</v>
      </c>
      <c r="B207" s="5" t="s">
        <v>82</v>
      </c>
      <c r="C207" s="5" t="s">
        <v>6</v>
      </c>
      <c r="D207" s="6">
        <v>16.49</v>
      </c>
    </row>
    <row r="208">
      <c r="A208" s="4" t="s">
        <v>33</v>
      </c>
      <c r="B208" s="5" t="s">
        <v>82</v>
      </c>
      <c r="C208" s="5" t="s">
        <v>6</v>
      </c>
      <c r="D208" s="6">
        <v>4.12</v>
      </c>
    </row>
    <row r="209">
      <c r="A209" s="4" t="s">
        <v>33</v>
      </c>
      <c r="B209" s="5" t="s">
        <v>82</v>
      </c>
      <c r="C209" s="5" t="s">
        <v>15</v>
      </c>
      <c r="D209" s="6">
        <v>68.5</v>
      </c>
    </row>
    <row r="210">
      <c r="A210" s="4" t="s">
        <v>33</v>
      </c>
      <c r="B210" s="5" t="s">
        <v>82</v>
      </c>
      <c r="C210" s="5" t="s">
        <v>7</v>
      </c>
      <c r="D210" s="6">
        <v>113.15</v>
      </c>
    </row>
    <row r="211">
      <c r="A211" s="4" t="s">
        <v>35</v>
      </c>
      <c r="B211" s="5" t="s">
        <v>83</v>
      </c>
      <c r="C211" s="5" t="s">
        <v>6</v>
      </c>
      <c r="D211" s="6">
        <v>4.12</v>
      </c>
    </row>
    <row r="212">
      <c r="A212" s="4" t="s">
        <v>35</v>
      </c>
      <c r="B212" s="5" t="s">
        <v>83</v>
      </c>
      <c r="C212" s="5" t="s">
        <v>6</v>
      </c>
      <c r="D212" s="6">
        <v>16.49</v>
      </c>
    </row>
    <row r="213">
      <c r="A213" s="4" t="s">
        <v>35</v>
      </c>
      <c r="B213" s="5" t="s">
        <v>83</v>
      </c>
      <c r="C213" s="5" t="s">
        <v>6</v>
      </c>
      <c r="D213" s="6">
        <v>4.12</v>
      </c>
    </row>
    <row r="214">
      <c r="A214" s="4" t="s">
        <v>35</v>
      </c>
      <c r="B214" s="5" t="s">
        <v>83</v>
      </c>
      <c r="C214" s="5" t="s">
        <v>6</v>
      </c>
      <c r="D214" s="6">
        <v>4.12</v>
      </c>
    </row>
    <row r="215">
      <c r="A215" s="4" t="s">
        <v>35</v>
      </c>
      <c r="B215" s="5" t="s">
        <v>83</v>
      </c>
      <c r="C215" s="5" t="s">
        <v>13</v>
      </c>
      <c r="D215" s="6">
        <v>60.49</v>
      </c>
    </row>
    <row r="216">
      <c r="A216" s="4" t="s">
        <v>35</v>
      </c>
      <c r="B216" s="5" t="s">
        <v>83</v>
      </c>
      <c r="C216" s="5" t="s">
        <v>7</v>
      </c>
      <c r="D216" s="6">
        <v>113.15</v>
      </c>
    </row>
    <row r="217">
      <c r="A217" s="4" t="s">
        <v>35</v>
      </c>
      <c r="B217" s="5" t="s">
        <v>83</v>
      </c>
      <c r="C217" s="5" t="s">
        <v>12</v>
      </c>
      <c r="D217" s="6">
        <v>60.49</v>
      </c>
    </row>
    <row r="218">
      <c r="A218" s="4" t="s">
        <v>35</v>
      </c>
      <c r="B218" s="5" t="s">
        <v>83</v>
      </c>
      <c r="C218" s="5" t="s">
        <v>15</v>
      </c>
      <c r="D218" s="6">
        <v>68.5</v>
      </c>
    </row>
    <row r="219">
      <c r="A219" s="4" t="s">
        <v>10</v>
      </c>
      <c r="B219" s="5" t="s">
        <v>84</v>
      </c>
      <c r="C219" s="5" t="s">
        <v>6</v>
      </c>
      <c r="D219" s="6">
        <v>16.49</v>
      </c>
    </row>
    <row r="220">
      <c r="A220" s="4" t="s">
        <v>10</v>
      </c>
      <c r="B220" s="5" t="s">
        <v>84</v>
      </c>
      <c r="C220" s="5" t="s">
        <v>6</v>
      </c>
      <c r="D220" s="6">
        <v>4.12</v>
      </c>
    </row>
    <row r="221">
      <c r="A221" s="4" t="s">
        <v>10</v>
      </c>
      <c r="B221" s="5" t="s">
        <v>84</v>
      </c>
      <c r="C221" s="5" t="s">
        <v>6</v>
      </c>
      <c r="D221" s="6">
        <v>4.12</v>
      </c>
    </row>
    <row r="222">
      <c r="A222" s="4" t="s">
        <v>10</v>
      </c>
      <c r="B222" s="5" t="s">
        <v>84</v>
      </c>
      <c r="C222" s="5" t="s">
        <v>6</v>
      </c>
      <c r="D222" s="6">
        <v>8.25</v>
      </c>
    </row>
    <row r="223">
      <c r="A223" s="4" t="s">
        <v>10</v>
      </c>
      <c r="B223" s="5" t="s">
        <v>84</v>
      </c>
      <c r="C223" s="5" t="s">
        <v>7</v>
      </c>
      <c r="D223" s="6">
        <v>113.15</v>
      </c>
    </row>
    <row r="224">
      <c r="A224" s="4" t="s">
        <v>10</v>
      </c>
      <c r="B224" s="5" t="s">
        <v>84</v>
      </c>
      <c r="C224" s="5" t="s">
        <v>25</v>
      </c>
      <c r="D224" s="6">
        <v>50.34</v>
      </c>
    </row>
    <row r="225">
      <c r="A225" s="4" t="s">
        <v>10</v>
      </c>
      <c r="B225" s="5" t="s">
        <v>84</v>
      </c>
      <c r="C225" s="5" t="s">
        <v>38</v>
      </c>
      <c r="D225" s="6">
        <v>60.49</v>
      </c>
    </row>
    <row r="226">
      <c r="A226" s="4" t="s">
        <v>10</v>
      </c>
      <c r="B226" s="5" t="s">
        <v>84</v>
      </c>
      <c r="C226" s="5" t="s">
        <v>85</v>
      </c>
      <c r="D226" s="6">
        <v>105.61</v>
      </c>
    </row>
    <row r="227">
      <c r="A227" s="4" t="s">
        <v>8</v>
      </c>
      <c r="B227" s="5" t="s">
        <v>86</v>
      </c>
      <c r="C227" s="5" t="s">
        <v>6</v>
      </c>
      <c r="D227" s="6">
        <v>4.12</v>
      </c>
    </row>
    <row r="228">
      <c r="A228" s="4" t="s">
        <v>8</v>
      </c>
      <c r="B228" s="5" t="s">
        <v>86</v>
      </c>
      <c r="C228" s="5" t="s">
        <v>6</v>
      </c>
      <c r="D228" s="6">
        <v>4.12</v>
      </c>
    </row>
    <row r="229">
      <c r="A229" s="4" t="s">
        <v>8</v>
      </c>
      <c r="B229" s="5" t="s">
        <v>86</v>
      </c>
      <c r="C229" s="5" t="s">
        <v>6</v>
      </c>
      <c r="D229" s="6">
        <v>4.12</v>
      </c>
    </row>
    <row r="230">
      <c r="A230" s="4" t="s">
        <v>8</v>
      </c>
      <c r="B230" s="5" t="s">
        <v>86</v>
      </c>
      <c r="C230" s="5" t="s">
        <v>6</v>
      </c>
      <c r="D230" s="6">
        <v>16.49</v>
      </c>
    </row>
    <row r="231">
      <c r="A231" s="4" t="s">
        <v>8</v>
      </c>
      <c r="B231" s="5" t="s">
        <v>86</v>
      </c>
      <c r="C231" s="5" t="s">
        <v>13</v>
      </c>
      <c r="D231" s="6">
        <v>60.49</v>
      </c>
    </row>
    <row r="232">
      <c r="A232" s="4" t="s">
        <v>8</v>
      </c>
      <c r="B232" s="5" t="s">
        <v>86</v>
      </c>
      <c r="C232" s="5" t="s">
        <v>7</v>
      </c>
      <c r="D232" s="6">
        <v>113.15</v>
      </c>
    </row>
    <row r="233">
      <c r="A233" s="4" t="s">
        <v>8</v>
      </c>
      <c r="B233" s="5" t="s">
        <v>86</v>
      </c>
      <c r="C233" s="5" t="s">
        <v>25</v>
      </c>
      <c r="D233" s="6">
        <v>50.34</v>
      </c>
    </row>
    <row r="234">
      <c r="A234" s="4" t="s">
        <v>8</v>
      </c>
      <c r="B234" s="5" t="s">
        <v>86</v>
      </c>
      <c r="C234" s="5" t="s">
        <v>12</v>
      </c>
      <c r="D234" s="6">
        <v>60.49</v>
      </c>
    </row>
    <row r="235">
      <c r="A235" s="4" t="s">
        <v>8</v>
      </c>
      <c r="B235" s="5" t="s">
        <v>86</v>
      </c>
      <c r="C235" s="5" t="s">
        <v>6</v>
      </c>
      <c r="D235" s="6">
        <v>4.12</v>
      </c>
    </row>
    <row r="236">
      <c r="A236" s="4" t="s">
        <v>8</v>
      </c>
      <c r="B236" s="5" t="s">
        <v>86</v>
      </c>
      <c r="C236" s="5" t="s">
        <v>38</v>
      </c>
      <c r="D236" s="6">
        <v>60.49</v>
      </c>
    </row>
    <row r="237">
      <c r="A237" s="4" t="s">
        <v>56</v>
      </c>
      <c r="B237" s="5" t="s">
        <v>87</v>
      </c>
      <c r="C237" s="5" t="s">
        <v>6</v>
      </c>
      <c r="D237" s="6">
        <v>7.38</v>
      </c>
    </row>
    <row r="238">
      <c r="A238" s="4" t="s">
        <v>56</v>
      </c>
      <c r="B238" s="5" t="s">
        <v>87</v>
      </c>
      <c r="C238" s="5" t="s">
        <v>42</v>
      </c>
      <c r="D238" s="6">
        <v>73.94</v>
      </c>
    </row>
    <row r="239">
      <c r="A239" s="4" t="s">
        <v>88</v>
      </c>
      <c r="B239" s="5" t="s">
        <v>89</v>
      </c>
      <c r="C239" s="5" t="s">
        <v>6</v>
      </c>
      <c r="D239" s="6">
        <v>8.25</v>
      </c>
    </row>
    <row r="240">
      <c r="A240" s="4" t="s">
        <v>88</v>
      </c>
      <c r="B240" s="5" t="s">
        <v>89</v>
      </c>
      <c r="C240" s="5" t="s">
        <v>6</v>
      </c>
      <c r="D240" s="6">
        <v>4.12</v>
      </c>
    </row>
    <row r="241">
      <c r="A241" s="4" t="s">
        <v>88</v>
      </c>
      <c r="B241" s="5" t="s">
        <v>89</v>
      </c>
      <c r="C241" s="5" t="s">
        <v>6</v>
      </c>
      <c r="D241" s="6">
        <v>16.49</v>
      </c>
    </row>
    <row r="242">
      <c r="A242" s="4" t="s">
        <v>88</v>
      </c>
      <c r="B242" s="5" t="s">
        <v>89</v>
      </c>
      <c r="C242" s="5" t="s">
        <v>6</v>
      </c>
      <c r="D242" s="6">
        <v>4.12</v>
      </c>
    </row>
    <row r="243">
      <c r="A243" s="4" t="s">
        <v>88</v>
      </c>
      <c r="B243" s="5" t="s">
        <v>89</v>
      </c>
      <c r="C243" s="5" t="s">
        <v>6</v>
      </c>
      <c r="D243" s="6">
        <v>4.12</v>
      </c>
    </row>
    <row r="244">
      <c r="A244" s="4" t="s">
        <v>88</v>
      </c>
      <c r="B244" s="5" t="s">
        <v>89</v>
      </c>
      <c r="C244" s="5" t="s">
        <v>13</v>
      </c>
      <c r="D244" s="6">
        <v>60.49</v>
      </c>
    </row>
    <row r="245">
      <c r="A245" s="4" t="s">
        <v>88</v>
      </c>
      <c r="B245" s="5" t="s">
        <v>89</v>
      </c>
      <c r="C245" s="5" t="s">
        <v>7</v>
      </c>
      <c r="D245" s="6">
        <v>113.15</v>
      </c>
    </row>
    <row r="246">
      <c r="A246" s="4" t="s">
        <v>88</v>
      </c>
      <c r="B246" s="5" t="s">
        <v>89</v>
      </c>
      <c r="C246" s="5" t="s">
        <v>12</v>
      </c>
      <c r="D246" s="6">
        <v>60.49</v>
      </c>
    </row>
    <row r="247">
      <c r="A247" s="4" t="s">
        <v>88</v>
      </c>
      <c r="B247" s="5" t="s">
        <v>89</v>
      </c>
      <c r="C247" s="5" t="s">
        <v>15</v>
      </c>
      <c r="D247" s="6">
        <v>68.5</v>
      </c>
    </row>
    <row r="248">
      <c r="A248" s="4" t="s">
        <v>88</v>
      </c>
      <c r="B248" s="5" t="s">
        <v>89</v>
      </c>
      <c r="C248" s="5" t="s">
        <v>85</v>
      </c>
      <c r="D248" s="6">
        <v>105.61</v>
      </c>
    </row>
    <row r="249">
      <c r="A249" s="4" t="s">
        <v>88</v>
      </c>
      <c r="B249" s="5" t="s">
        <v>89</v>
      </c>
      <c r="C249" s="5" t="s">
        <v>6</v>
      </c>
      <c r="D249" s="6">
        <v>4.12</v>
      </c>
    </row>
    <row r="250">
      <c r="A250" s="4" t="s">
        <v>88</v>
      </c>
      <c r="B250" s="5" t="s">
        <v>89</v>
      </c>
      <c r="C250" s="5" t="s">
        <v>6</v>
      </c>
      <c r="D250" s="6">
        <v>4.12</v>
      </c>
    </row>
    <row r="251">
      <c r="A251" s="4" t="s">
        <v>88</v>
      </c>
      <c r="B251" s="5" t="s">
        <v>89</v>
      </c>
      <c r="C251" s="5" t="s">
        <v>12</v>
      </c>
      <c r="D251" s="6">
        <v>60.49</v>
      </c>
    </row>
    <row r="252">
      <c r="A252" s="4" t="s">
        <v>88</v>
      </c>
      <c r="B252" s="5" t="s">
        <v>89</v>
      </c>
      <c r="C252" s="5" t="s">
        <v>38</v>
      </c>
      <c r="D252" s="6">
        <v>60.49</v>
      </c>
    </row>
    <row r="253">
      <c r="A253" s="4" t="s">
        <v>21</v>
      </c>
      <c r="B253" s="5" t="s">
        <v>90</v>
      </c>
      <c r="C253" s="5" t="s">
        <v>6</v>
      </c>
      <c r="D253" s="6">
        <v>16.49</v>
      </c>
    </row>
    <row r="254">
      <c r="A254" s="4" t="s">
        <v>21</v>
      </c>
      <c r="B254" s="5" t="s">
        <v>90</v>
      </c>
      <c r="C254" s="5" t="s">
        <v>6</v>
      </c>
      <c r="D254" s="6">
        <v>4.12</v>
      </c>
    </row>
    <row r="255">
      <c r="A255" s="4" t="s">
        <v>21</v>
      </c>
      <c r="B255" s="5" t="s">
        <v>90</v>
      </c>
      <c r="C255" s="5" t="s">
        <v>6</v>
      </c>
      <c r="D255" s="6">
        <v>4.12</v>
      </c>
    </row>
    <row r="256">
      <c r="A256" s="4" t="s">
        <v>21</v>
      </c>
      <c r="B256" s="5" t="s">
        <v>90</v>
      </c>
      <c r="C256" s="5" t="s">
        <v>7</v>
      </c>
      <c r="D256" s="6">
        <v>113.15</v>
      </c>
    </row>
    <row r="257">
      <c r="A257" s="4" t="s">
        <v>21</v>
      </c>
      <c r="B257" s="5" t="s">
        <v>90</v>
      </c>
      <c r="C257" s="5" t="s">
        <v>38</v>
      </c>
      <c r="D257" s="6">
        <v>60.49</v>
      </c>
    </row>
    <row r="258">
      <c r="A258" s="4" t="s">
        <v>21</v>
      </c>
      <c r="B258" s="5" t="s">
        <v>90</v>
      </c>
      <c r="C258" s="5" t="s">
        <v>15</v>
      </c>
      <c r="D258" s="6">
        <v>68.5</v>
      </c>
    </row>
    <row r="259">
      <c r="A259" s="4" t="s">
        <v>70</v>
      </c>
      <c r="B259" s="5" t="s">
        <v>91</v>
      </c>
      <c r="C259" s="5" t="s">
        <v>6</v>
      </c>
      <c r="D259" s="6">
        <v>4.12</v>
      </c>
    </row>
    <row r="260">
      <c r="A260" s="4" t="s">
        <v>70</v>
      </c>
      <c r="B260" s="5" t="s">
        <v>91</v>
      </c>
      <c r="C260" s="5" t="s">
        <v>6</v>
      </c>
      <c r="D260" s="6">
        <v>4.12</v>
      </c>
    </row>
    <row r="261">
      <c r="A261" s="4" t="s">
        <v>70</v>
      </c>
      <c r="B261" s="5" t="s">
        <v>91</v>
      </c>
      <c r="C261" s="5" t="s">
        <v>6</v>
      </c>
      <c r="D261" s="6">
        <v>4.12</v>
      </c>
    </row>
    <row r="262">
      <c r="A262" s="4" t="s">
        <v>70</v>
      </c>
      <c r="B262" s="5" t="s">
        <v>91</v>
      </c>
      <c r="C262" s="5" t="s">
        <v>13</v>
      </c>
      <c r="D262" s="6">
        <v>60.49</v>
      </c>
    </row>
    <row r="263">
      <c r="A263" s="4" t="s">
        <v>70</v>
      </c>
      <c r="B263" s="5" t="s">
        <v>91</v>
      </c>
      <c r="C263" s="5" t="s">
        <v>12</v>
      </c>
      <c r="D263" s="6">
        <v>60.49</v>
      </c>
    </row>
    <row r="264">
      <c r="A264" s="4" t="s">
        <v>70</v>
      </c>
      <c r="B264" s="5" t="s">
        <v>91</v>
      </c>
      <c r="C264" s="5" t="s">
        <v>15</v>
      </c>
      <c r="D264" s="6">
        <v>68.5</v>
      </c>
    </row>
    <row r="265">
      <c r="A265" s="4" t="s">
        <v>16</v>
      </c>
      <c r="B265" s="5" t="s">
        <v>92</v>
      </c>
      <c r="C265" s="5" t="s">
        <v>6</v>
      </c>
      <c r="D265" s="6">
        <v>4.12</v>
      </c>
    </row>
    <row r="266">
      <c r="A266" s="4" t="s">
        <v>16</v>
      </c>
      <c r="B266" s="5" t="s">
        <v>92</v>
      </c>
      <c r="C266" s="5" t="s">
        <v>6</v>
      </c>
      <c r="D266" s="6">
        <v>8.25</v>
      </c>
    </row>
    <row r="267">
      <c r="A267" s="4" t="s">
        <v>16</v>
      </c>
      <c r="B267" s="5" t="s">
        <v>92</v>
      </c>
      <c r="C267" s="5" t="s">
        <v>85</v>
      </c>
      <c r="D267" s="6">
        <v>105.61</v>
      </c>
    </row>
    <row r="268">
      <c r="A268" s="4" t="s">
        <v>16</v>
      </c>
      <c r="B268" s="5" t="s">
        <v>92</v>
      </c>
      <c r="C268" s="5" t="s">
        <v>38</v>
      </c>
      <c r="D268" s="6">
        <v>60.49</v>
      </c>
    </row>
    <row r="269">
      <c r="A269" s="4" t="s">
        <v>35</v>
      </c>
      <c r="B269" s="5" t="s">
        <v>93</v>
      </c>
      <c r="C269" s="5" t="s">
        <v>6</v>
      </c>
      <c r="D269" s="6">
        <v>4.12</v>
      </c>
    </row>
    <row r="270">
      <c r="A270" s="4" t="s">
        <v>35</v>
      </c>
      <c r="B270" s="5" t="s">
        <v>93</v>
      </c>
      <c r="C270" s="5" t="s">
        <v>6</v>
      </c>
      <c r="D270" s="6">
        <v>16.49</v>
      </c>
    </row>
    <row r="271">
      <c r="A271" s="4" t="s">
        <v>35</v>
      </c>
      <c r="B271" s="5" t="s">
        <v>93</v>
      </c>
      <c r="C271" s="5" t="s">
        <v>62</v>
      </c>
      <c r="D271" s="6">
        <v>47.65</v>
      </c>
    </row>
    <row r="272">
      <c r="A272" s="4" t="s">
        <v>35</v>
      </c>
      <c r="B272" s="5" t="s">
        <v>93</v>
      </c>
      <c r="C272" s="5" t="s">
        <v>7</v>
      </c>
      <c r="D272" s="6">
        <v>113.15</v>
      </c>
    </row>
    <row r="273">
      <c r="A273" s="4" t="s">
        <v>16</v>
      </c>
      <c r="B273" s="5" t="s">
        <v>94</v>
      </c>
      <c r="C273" s="5" t="s">
        <v>6</v>
      </c>
      <c r="D273" s="6">
        <v>16.49</v>
      </c>
    </row>
    <row r="274">
      <c r="A274" s="4" t="s">
        <v>16</v>
      </c>
      <c r="B274" s="5" t="s">
        <v>94</v>
      </c>
      <c r="C274" s="5" t="s">
        <v>7</v>
      </c>
      <c r="D274" s="6">
        <v>113.15</v>
      </c>
    </row>
    <row r="275">
      <c r="A275" s="4" t="s">
        <v>35</v>
      </c>
      <c r="B275" s="5" t="s">
        <v>95</v>
      </c>
      <c r="C275" s="5" t="s">
        <v>6</v>
      </c>
      <c r="D275" s="6">
        <v>4.12</v>
      </c>
    </row>
    <row r="276">
      <c r="A276" s="4" t="s">
        <v>35</v>
      </c>
      <c r="B276" s="5" t="s">
        <v>95</v>
      </c>
      <c r="C276" s="5" t="s">
        <v>6</v>
      </c>
      <c r="D276" s="6">
        <v>4.12</v>
      </c>
    </row>
    <row r="277">
      <c r="A277" s="4" t="s">
        <v>35</v>
      </c>
      <c r="B277" s="5" t="s">
        <v>95</v>
      </c>
      <c r="C277" s="5" t="s">
        <v>6</v>
      </c>
      <c r="D277" s="6">
        <v>4.12</v>
      </c>
    </row>
    <row r="278">
      <c r="A278" s="4" t="s">
        <v>35</v>
      </c>
      <c r="B278" s="5" t="s">
        <v>95</v>
      </c>
      <c r="C278" s="5" t="s">
        <v>6</v>
      </c>
      <c r="D278" s="6">
        <v>16.49</v>
      </c>
    </row>
    <row r="279">
      <c r="A279" s="4" t="s">
        <v>35</v>
      </c>
      <c r="B279" s="5" t="s">
        <v>95</v>
      </c>
      <c r="C279" s="5" t="s">
        <v>13</v>
      </c>
      <c r="D279" s="6">
        <v>60.49</v>
      </c>
    </row>
    <row r="280">
      <c r="A280" s="4" t="s">
        <v>35</v>
      </c>
      <c r="B280" s="5" t="s">
        <v>95</v>
      </c>
      <c r="C280" s="5" t="s">
        <v>7</v>
      </c>
      <c r="D280" s="6">
        <v>113.15</v>
      </c>
    </row>
    <row r="281">
      <c r="A281" s="4" t="s">
        <v>35</v>
      </c>
      <c r="B281" s="5" t="s">
        <v>95</v>
      </c>
      <c r="C281" s="5" t="s">
        <v>12</v>
      </c>
      <c r="D281" s="6">
        <v>60.49</v>
      </c>
    </row>
    <row r="282">
      <c r="A282" s="4" t="s">
        <v>35</v>
      </c>
      <c r="B282" s="5" t="s">
        <v>95</v>
      </c>
      <c r="C282" s="5" t="s">
        <v>15</v>
      </c>
      <c r="D282" s="6">
        <v>68.5</v>
      </c>
    </row>
    <row r="283">
      <c r="A283" s="4" t="s">
        <v>51</v>
      </c>
      <c r="B283" s="5" t="s">
        <v>96</v>
      </c>
      <c r="C283" s="5" t="s">
        <v>44</v>
      </c>
      <c r="D283" s="6">
        <v>5.4</v>
      </c>
    </row>
    <row r="284">
      <c r="A284" s="4" t="s">
        <v>51</v>
      </c>
      <c r="B284" s="5" t="s">
        <v>96</v>
      </c>
      <c r="C284" s="5" t="s">
        <v>44</v>
      </c>
      <c r="D284" s="6">
        <v>3.08</v>
      </c>
    </row>
    <row r="285">
      <c r="A285" s="4" t="s">
        <v>51</v>
      </c>
      <c r="B285" s="5" t="s">
        <v>96</v>
      </c>
      <c r="C285" s="5" t="s">
        <v>44</v>
      </c>
      <c r="D285" s="6">
        <v>8.36</v>
      </c>
    </row>
    <row r="286">
      <c r="A286" s="4" t="s">
        <v>51</v>
      </c>
      <c r="B286" s="5" t="s">
        <v>96</v>
      </c>
      <c r="C286" s="5" t="s">
        <v>45</v>
      </c>
      <c r="D286" s="6">
        <v>3.18</v>
      </c>
    </row>
    <row r="287">
      <c r="A287" s="4" t="s">
        <v>51</v>
      </c>
      <c r="B287" s="5" t="s">
        <v>96</v>
      </c>
      <c r="C287" s="5" t="s">
        <v>6</v>
      </c>
      <c r="D287" s="6">
        <v>4.12</v>
      </c>
    </row>
    <row r="288">
      <c r="A288" s="4" t="s">
        <v>51</v>
      </c>
      <c r="B288" s="5" t="s">
        <v>96</v>
      </c>
      <c r="C288" s="5" t="s">
        <v>13</v>
      </c>
      <c r="D288" s="6">
        <v>60.49</v>
      </c>
    </row>
    <row r="289">
      <c r="A289" s="4" t="s">
        <v>51</v>
      </c>
      <c r="B289" s="5" t="s">
        <v>96</v>
      </c>
      <c r="C289" s="5" t="s">
        <v>46</v>
      </c>
      <c r="D289" s="6">
        <v>319.24</v>
      </c>
    </row>
    <row r="290">
      <c r="A290" s="4" t="s">
        <v>4</v>
      </c>
      <c r="B290" s="5" t="s">
        <v>97</v>
      </c>
      <c r="C290" s="5" t="s">
        <v>6</v>
      </c>
      <c r="D290" s="6">
        <v>4.12</v>
      </c>
    </row>
    <row r="291">
      <c r="A291" s="4" t="s">
        <v>4</v>
      </c>
      <c r="B291" s="5" t="s">
        <v>97</v>
      </c>
      <c r="C291" s="5" t="s">
        <v>98</v>
      </c>
      <c r="D291" s="6">
        <v>50.79</v>
      </c>
    </row>
    <row r="292">
      <c r="A292" s="4" t="s">
        <v>23</v>
      </c>
      <c r="B292" s="5" t="s">
        <v>99</v>
      </c>
      <c r="C292" s="5" t="s">
        <v>6</v>
      </c>
      <c r="D292" s="6">
        <v>4.12</v>
      </c>
    </row>
    <row r="293">
      <c r="A293" s="4" t="s">
        <v>23</v>
      </c>
      <c r="B293" s="5" t="s">
        <v>99</v>
      </c>
      <c r="C293" s="5" t="s">
        <v>6</v>
      </c>
      <c r="D293" s="6">
        <v>4.12</v>
      </c>
    </row>
    <row r="294">
      <c r="A294" s="4" t="s">
        <v>23</v>
      </c>
      <c r="B294" s="5" t="s">
        <v>99</v>
      </c>
      <c r="C294" s="5" t="s">
        <v>12</v>
      </c>
      <c r="D294" s="6">
        <v>60.49</v>
      </c>
    </row>
    <row r="295">
      <c r="A295" s="4" t="s">
        <v>23</v>
      </c>
      <c r="B295" s="5" t="s">
        <v>99</v>
      </c>
      <c r="C295" s="5" t="s">
        <v>13</v>
      </c>
      <c r="D295" s="6">
        <v>60.49</v>
      </c>
    </row>
    <row r="296">
      <c r="A296" s="4" t="s">
        <v>8</v>
      </c>
      <c r="B296" s="5" t="s">
        <v>100</v>
      </c>
      <c r="C296" s="5" t="s">
        <v>6</v>
      </c>
      <c r="D296" s="6">
        <v>4.12</v>
      </c>
    </row>
    <row r="297">
      <c r="A297" s="4" t="s">
        <v>8</v>
      </c>
      <c r="B297" s="5" t="s">
        <v>100</v>
      </c>
      <c r="C297" s="5" t="s">
        <v>6</v>
      </c>
      <c r="D297" s="6">
        <v>12.37</v>
      </c>
    </row>
    <row r="298">
      <c r="A298" s="4" t="s">
        <v>8</v>
      </c>
      <c r="B298" s="5" t="s">
        <v>100</v>
      </c>
      <c r="C298" s="5" t="s">
        <v>15</v>
      </c>
      <c r="D298" s="6">
        <v>68.5</v>
      </c>
    </row>
    <row r="299">
      <c r="A299" s="4" t="s">
        <v>8</v>
      </c>
      <c r="B299" s="5" t="s">
        <v>100</v>
      </c>
      <c r="C299" s="5" t="s">
        <v>20</v>
      </c>
      <c r="D299" s="6">
        <v>73.94</v>
      </c>
    </row>
    <row r="300">
      <c r="A300" s="4" t="s">
        <v>14</v>
      </c>
      <c r="B300" s="5" t="s">
        <v>101</v>
      </c>
      <c r="C300" s="5" t="s">
        <v>6</v>
      </c>
      <c r="D300" s="6">
        <v>4.12</v>
      </c>
    </row>
    <row r="301">
      <c r="A301" s="4" t="s">
        <v>14</v>
      </c>
      <c r="B301" s="5" t="s">
        <v>101</v>
      </c>
      <c r="C301" s="5" t="s">
        <v>6</v>
      </c>
      <c r="D301" s="6">
        <v>16.49</v>
      </c>
    </row>
    <row r="302">
      <c r="A302" s="4" t="s">
        <v>14</v>
      </c>
      <c r="B302" s="5" t="s">
        <v>101</v>
      </c>
      <c r="C302" s="5" t="s">
        <v>6</v>
      </c>
      <c r="D302" s="6">
        <v>4.12</v>
      </c>
    </row>
    <row r="303">
      <c r="A303" s="4" t="s">
        <v>14</v>
      </c>
      <c r="B303" s="5" t="s">
        <v>101</v>
      </c>
      <c r="C303" s="5" t="s">
        <v>6</v>
      </c>
      <c r="D303" s="6">
        <v>4.12</v>
      </c>
    </row>
    <row r="304">
      <c r="A304" s="4" t="s">
        <v>14</v>
      </c>
      <c r="B304" s="5" t="s">
        <v>101</v>
      </c>
      <c r="C304" s="5" t="s">
        <v>13</v>
      </c>
      <c r="D304" s="6">
        <v>60.49</v>
      </c>
    </row>
    <row r="305">
      <c r="A305" s="4" t="s">
        <v>14</v>
      </c>
      <c r="B305" s="5" t="s">
        <v>101</v>
      </c>
      <c r="C305" s="5" t="s">
        <v>7</v>
      </c>
      <c r="D305" s="6">
        <v>113.15</v>
      </c>
    </row>
    <row r="306">
      <c r="A306" s="4" t="s">
        <v>14</v>
      </c>
      <c r="B306" s="5" t="s">
        <v>101</v>
      </c>
      <c r="C306" s="5" t="s">
        <v>12</v>
      </c>
      <c r="D306" s="6">
        <v>60.49</v>
      </c>
    </row>
    <row r="307">
      <c r="A307" s="4" t="s">
        <v>28</v>
      </c>
      <c r="B307" s="5" t="s">
        <v>101</v>
      </c>
      <c r="C307" s="5" t="s">
        <v>15</v>
      </c>
      <c r="D307" s="6">
        <v>68.5</v>
      </c>
    </row>
    <row r="308">
      <c r="A308" s="4" t="s">
        <v>28</v>
      </c>
      <c r="B308" s="5" t="s">
        <v>101</v>
      </c>
      <c r="C308" s="5" t="s">
        <v>6</v>
      </c>
      <c r="D308" s="6">
        <v>4.12</v>
      </c>
    </row>
    <row r="309">
      <c r="A309" s="4" t="s">
        <v>28</v>
      </c>
      <c r="B309" s="5" t="s">
        <v>101</v>
      </c>
      <c r="C309" s="5" t="s">
        <v>38</v>
      </c>
      <c r="D309" s="6">
        <v>60.49</v>
      </c>
    </row>
    <row r="310">
      <c r="A310" s="4" t="s">
        <v>56</v>
      </c>
      <c r="B310" s="5" t="s">
        <v>102</v>
      </c>
      <c r="C310" s="5" t="s">
        <v>6</v>
      </c>
      <c r="D310" s="6">
        <v>4.12</v>
      </c>
    </row>
    <row r="311">
      <c r="A311" s="4" t="s">
        <v>56</v>
      </c>
      <c r="B311" s="5" t="s">
        <v>102</v>
      </c>
      <c r="C311" s="5" t="s">
        <v>38</v>
      </c>
      <c r="D311" s="6">
        <v>60.49</v>
      </c>
    </row>
    <row r="312">
      <c r="A312" s="4" t="s">
        <v>4</v>
      </c>
      <c r="B312" s="5" t="s">
        <v>103</v>
      </c>
      <c r="C312" s="5" t="s">
        <v>6</v>
      </c>
      <c r="D312" s="6">
        <v>4.12</v>
      </c>
    </row>
    <row r="313">
      <c r="A313" s="4" t="s">
        <v>4</v>
      </c>
      <c r="B313" s="5" t="s">
        <v>103</v>
      </c>
      <c r="C313" s="5" t="s">
        <v>6</v>
      </c>
      <c r="D313" s="6">
        <v>4.12</v>
      </c>
    </row>
    <row r="314">
      <c r="A314" s="4" t="s">
        <v>4</v>
      </c>
      <c r="B314" s="5" t="s">
        <v>103</v>
      </c>
      <c r="C314" s="5" t="s">
        <v>6</v>
      </c>
      <c r="D314" s="6">
        <v>4.12</v>
      </c>
    </row>
    <row r="315">
      <c r="A315" s="4" t="s">
        <v>4</v>
      </c>
      <c r="B315" s="5" t="s">
        <v>103</v>
      </c>
      <c r="C315" s="5" t="s">
        <v>13</v>
      </c>
      <c r="D315" s="6">
        <v>60.49</v>
      </c>
    </row>
    <row r="316">
      <c r="A316" s="4" t="s">
        <v>4</v>
      </c>
      <c r="B316" s="5" t="s">
        <v>103</v>
      </c>
      <c r="C316" s="5" t="s">
        <v>12</v>
      </c>
      <c r="D316" s="6">
        <v>60.49</v>
      </c>
    </row>
    <row r="317">
      <c r="A317" s="4" t="s">
        <v>4</v>
      </c>
      <c r="B317" s="5" t="s">
        <v>103</v>
      </c>
      <c r="C317" s="5" t="s">
        <v>15</v>
      </c>
      <c r="D317" s="6">
        <v>68.5</v>
      </c>
    </row>
    <row r="318">
      <c r="A318" s="4" t="s">
        <v>56</v>
      </c>
      <c r="B318" s="5" t="s">
        <v>104</v>
      </c>
      <c r="C318" s="5" t="s">
        <v>6</v>
      </c>
      <c r="D318" s="6">
        <v>4.12</v>
      </c>
    </row>
    <row r="319">
      <c r="A319" s="4" t="s">
        <v>56</v>
      </c>
      <c r="B319" s="5" t="s">
        <v>104</v>
      </c>
      <c r="C319" s="5" t="s">
        <v>6</v>
      </c>
      <c r="D319" s="6">
        <v>4.12</v>
      </c>
    </row>
    <row r="320">
      <c r="A320" s="4" t="s">
        <v>56</v>
      </c>
      <c r="B320" s="5" t="s">
        <v>104</v>
      </c>
      <c r="C320" s="5" t="s">
        <v>6</v>
      </c>
      <c r="D320" s="6">
        <v>4.12</v>
      </c>
    </row>
    <row r="321">
      <c r="A321" s="4" t="s">
        <v>56</v>
      </c>
      <c r="B321" s="5" t="s">
        <v>104</v>
      </c>
      <c r="C321" s="5" t="s">
        <v>6</v>
      </c>
      <c r="D321" s="6">
        <v>4.12</v>
      </c>
    </row>
    <row r="322">
      <c r="A322" s="4" t="s">
        <v>56</v>
      </c>
      <c r="B322" s="5" t="s">
        <v>104</v>
      </c>
      <c r="C322" s="5" t="s">
        <v>13</v>
      </c>
      <c r="D322" s="6">
        <v>60.49</v>
      </c>
    </row>
    <row r="323">
      <c r="A323" s="4" t="s">
        <v>56</v>
      </c>
      <c r="B323" s="5" t="s">
        <v>104</v>
      </c>
      <c r="C323" s="5" t="s">
        <v>38</v>
      </c>
      <c r="D323" s="6">
        <v>60.49</v>
      </c>
    </row>
    <row r="324">
      <c r="A324" s="4" t="s">
        <v>56</v>
      </c>
      <c r="B324" s="5" t="s">
        <v>104</v>
      </c>
      <c r="C324" s="5" t="s">
        <v>12</v>
      </c>
      <c r="D324" s="6">
        <v>60.49</v>
      </c>
    </row>
    <row r="325">
      <c r="A325" s="4" t="s">
        <v>56</v>
      </c>
      <c r="B325" s="5" t="s">
        <v>104</v>
      </c>
      <c r="C325" s="5" t="s">
        <v>15</v>
      </c>
      <c r="D325" s="6">
        <v>68.5</v>
      </c>
    </row>
    <row r="326">
      <c r="A326" s="4" t="s">
        <v>8</v>
      </c>
      <c r="B326" s="5" t="s">
        <v>105</v>
      </c>
      <c r="C326" s="5" t="s">
        <v>6</v>
      </c>
      <c r="D326" s="6">
        <v>4.12</v>
      </c>
    </row>
    <row r="327">
      <c r="A327" s="4" t="s">
        <v>8</v>
      </c>
      <c r="B327" s="5" t="s">
        <v>105</v>
      </c>
      <c r="C327" s="5" t="s">
        <v>6</v>
      </c>
      <c r="D327" s="6">
        <v>4.12</v>
      </c>
    </row>
    <row r="328">
      <c r="A328" s="4" t="s">
        <v>8</v>
      </c>
      <c r="B328" s="5" t="s">
        <v>105</v>
      </c>
      <c r="C328" s="5" t="s">
        <v>6</v>
      </c>
      <c r="D328" s="6">
        <v>4.12</v>
      </c>
    </row>
    <row r="329">
      <c r="A329" s="4" t="s">
        <v>8</v>
      </c>
      <c r="B329" s="5" t="s">
        <v>105</v>
      </c>
      <c r="C329" s="5" t="s">
        <v>6</v>
      </c>
      <c r="D329" s="6">
        <v>12.37</v>
      </c>
    </row>
    <row r="330">
      <c r="A330" s="4" t="s">
        <v>8</v>
      </c>
      <c r="B330" s="5" t="s">
        <v>105</v>
      </c>
      <c r="C330" s="5" t="s">
        <v>13</v>
      </c>
      <c r="D330" s="6">
        <v>60.49</v>
      </c>
    </row>
    <row r="331">
      <c r="A331" s="4" t="s">
        <v>8</v>
      </c>
      <c r="B331" s="5" t="s">
        <v>105</v>
      </c>
      <c r="C331" s="5" t="s">
        <v>20</v>
      </c>
      <c r="D331" s="6">
        <v>73.94</v>
      </c>
    </row>
    <row r="332">
      <c r="A332" s="4" t="s">
        <v>8</v>
      </c>
      <c r="B332" s="5" t="s">
        <v>105</v>
      </c>
      <c r="C332" s="5" t="s">
        <v>12</v>
      </c>
      <c r="D332" s="6">
        <v>60.49</v>
      </c>
    </row>
    <row r="333">
      <c r="A333" s="4" t="s">
        <v>8</v>
      </c>
      <c r="B333" s="5" t="s">
        <v>105</v>
      </c>
      <c r="C333" s="5" t="s">
        <v>15</v>
      </c>
      <c r="D333" s="6">
        <v>68.5</v>
      </c>
    </row>
    <row r="334">
      <c r="A334" s="4" t="s">
        <v>33</v>
      </c>
      <c r="B334" s="5" t="s">
        <v>106</v>
      </c>
      <c r="C334" s="5" t="s">
        <v>6</v>
      </c>
      <c r="D334" s="6">
        <v>16.49</v>
      </c>
    </row>
    <row r="335">
      <c r="A335" s="4" t="s">
        <v>33</v>
      </c>
      <c r="B335" s="5" t="s">
        <v>106</v>
      </c>
      <c r="C335" s="5" t="s">
        <v>6</v>
      </c>
      <c r="D335" s="6">
        <v>4.12</v>
      </c>
    </row>
    <row r="336">
      <c r="A336" s="4" t="s">
        <v>33</v>
      </c>
      <c r="B336" s="5" t="s">
        <v>106</v>
      </c>
      <c r="C336" s="5" t="s">
        <v>6</v>
      </c>
      <c r="D336" s="6">
        <v>4.12</v>
      </c>
    </row>
    <row r="337">
      <c r="A337" s="4" t="s">
        <v>33</v>
      </c>
      <c r="B337" s="5" t="s">
        <v>106</v>
      </c>
      <c r="C337" s="5" t="s">
        <v>13</v>
      </c>
      <c r="D337" s="6">
        <v>60.49</v>
      </c>
    </row>
    <row r="338">
      <c r="A338" s="4" t="s">
        <v>33</v>
      </c>
      <c r="B338" s="5" t="s">
        <v>106</v>
      </c>
      <c r="C338" s="5" t="s">
        <v>7</v>
      </c>
      <c r="D338" s="6">
        <v>113.15</v>
      </c>
    </row>
    <row r="339">
      <c r="A339" s="4" t="s">
        <v>33</v>
      </c>
      <c r="B339" s="5" t="s">
        <v>106</v>
      </c>
      <c r="C339" s="5" t="s">
        <v>12</v>
      </c>
      <c r="D339" s="6">
        <v>60.49</v>
      </c>
    </row>
    <row r="340">
      <c r="A340" s="4" t="s">
        <v>33</v>
      </c>
      <c r="B340" s="5" t="s">
        <v>106</v>
      </c>
      <c r="C340" s="5" t="s">
        <v>6</v>
      </c>
      <c r="D340" s="6">
        <v>4.12</v>
      </c>
    </row>
    <row r="341">
      <c r="A341" s="4" t="s">
        <v>33</v>
      </c>
      <c r="B341" s="5" t="s">
        <v>106</v>
      </c>
      <c r="C341" s="5" t="s">
        <v>6</v>
      </c>
      <c r="D341" s="6">
        <v>4.12</v>
      </c>
    </row>
    <row r="342">
      <c r="A342" s="4" t="s">
        <v>33</v>
      </c>
      <c r="B342" s="5" t="s">
        <v>106</v>
      </c>
      <c r="C342" s="5" t="s">
        <v>15</v>
      </c>
      <c r="D342" s="6">
        <v>68.5</v>
      </c>
    </row>
    <row r="343">
      <c r="A343" s="4" t="s">
        <v>33</v>
      </c>
      <c r="B343" s="5" t="s">
        <v>106</v>
      </c>
      <c r="C343" s="5" t="s">
        <v>38</v>
      </c>
      <c r="D343" s="6">
        <v>60.49</v>
      </c>
    </row>
    <row r="344">
      <c r="A344" s="4" t="s">
        <v>21</v>
      </c>
      <c r="B344" s="5" t="s">
        <v>107</v>
      </c>
      <c r="C344" s="5" t="s">
        <v>6</v>
      </c>
      <c r="D344" s="6">
        <v>4.12</v>
      </c>
    </row>
    <row r="345">
      <c r="A345" s="4" t="s">
        <v>21</v>
      </c>
      <c r="B345" s="5" t="s">
        <v>107</v>
      </c>
      <c r="C345" s="5" t="s">
        <v>6</v>
      </c>
      <c r="D345" s="6">
        <v>4.12</v>
      </c>
    </row>
    <row r="346">
      <c r="A346" s="4" t="s">
        <v>21</v>
      </c>
      <c r="B346" s="5" t="s">
        <v>107</v>
      </c>
      <c r="C346" s="5" t="s">
        <v>6</v>
      </c>
      <c r="D346" s="6">
        <v>16.49</v>
      </c>
    </row>
    <row r="347">
      <c r="A347" s="4" t="s">
        <v>21</v>
      </c>
      <c r="B347" s="5" t="s">
        <v>107</v>
      </c>
      <c r="C347" s="5" t="s">
        <v>6</v>
      </c>
      <c r="D347" s="6">
        <v>8.25</v>
      </c>
    </row>
    <row r="348">
      <c r="A348" s="4" t="s">
        <v>21</v>
      </c>
      <c r="B348" s="5" t="s">
        <v>107</v>
      </c>
      <c r="C348" s="5" t="s">
        <v>7</v>
      </c>
      <c r="D348" s="6">
        <v>113.15</v>
      </c>
    </row>
    <row r="349">
      <c r="A349" s="4" t="s">
        <v>21</v>
      </c>
      <c r="B349" s="5" t="s">
        <v>107</v>
      </c>
      <c r="C349" s="5" t="s">
        <v>62</v>
      </c>
      <c r="D349" s="6">
        <v>50.4</v>
      </c>
    </row>
    <row r="350">
      <c r="A350" s="4" t="s">
        <v>21</v>
      </c>
      <c r="B350" s="5" t="s">
        <v>107</v>
      </c>
      <c r="C350" s="5" t="s">
        <v>38</v>
      </c>
      <c r="D350" s="6">
        <v>60.49</v>
      </c>
    </row>
    <row r="351">
      <c r="A351" s="4" t="s">
        <v>21</v>
      </c>
      <c r="B351" s="5" t="s">
        <v>107</v>
      </c>
      <c r="C351" s="5" t="s">
        <v>85</v>
      </c>
      <c r="D351" s="6">
        <v>105.61</v>
      </c>
    </row>
    <row r="352">
      <c r="A352" s="4" t="s">
        <v>8</v>
      </c>
      <c r="B352" s="5" t="s">
        <v>108</v>
      </c>
      <c r="C352" s="5" t="s">
        <v>6</v>
      </c>
      <c r="D352" s="6">
        <v>4.12</v>
      </c>
    </row>
    <row r="353">
      <c r="A353" s="4" t="s">
        <v>8</v>
      </c>
      <c r="B353" s="5" t="s">
        <v>108</v>
      </c>
      <c r="C353" s="5" t="s">
        <v>25</v>
      </c>
      <c r="D353" s="6">
        <v>50.34</v>
      </c>
    </row>
    <row r="354">
      <c r="A354" s="4" t="s">
        <v>31</v>
      </c>
      <c r="B354" s="5" t="s">
        <v>109</v>
      </c>
      <c r="C354" s="5" t="s">
        <v>6</v>
      </c>
      <c r="D354" s="6">
        <v>16.49</v>
      </c>
    </row>
    <row r="355">
      <c r="A355" s="4" t="s">
        <v>31</v>
      </c>
      <c r="B355" s="5" t="s">
        <v>109</v>
      </c>
      <c r="C355" s="5" t="s">
        <v>7</v>
      </c>
      <c r="D355" s="6">
        <v>113.15</v>
      </c>
    </row>
    <row r="356">
      <c r="A356" s="4" t="s">
        <v>35</v>
      </c>
      <c r="B356" s="5" t="s">
        <v>110</v>
      </c>
      <c r="C356" s="5" t="s">
        <v>6</v>
      </c>
      <c r="D356" s="6">
        <v>4.12</v>
      </c>
    </row>
    <row r="357">
      <c r="A357" s="4" t="s">
        <v>35</v>
      </c>
      <c r="B357" s="5" t="s">
        <v>110</v>
      </c>
      <c r="C357" s="5" t="s">
        <v>38</v>
      </c>
      <c r="D357" s="6">
        <v>60.49</v>
      </c>
    </row>
    <row r="358">
      <c r="A358" s="4" t="s">
        <v>111</v>
      </c>
      <c r="B358" s="5" t="s">
        <v>112</v>
      </c>
      <c r="C358" s="5" t="s">
        <v>44</v>
      </c>
      <c r="D358" s="6">
        <v>5.4</v>
      </c>
    </row>
    <row r="359">
      <c r="A359" s="4" t="s">
        <v>111</v>
      </c>
      <c r="B359" s="5" t="s">
        <v>112</v>
      </c>
      <c r="C359" s="5" t="s">
        <v>44</v>
      </c>
      <c r="D359" s="6">
        <v>3.08</v>
      </c>
    </row>
    <row r="360">
      <c r="A360" s="4" t="s">
        <v>111</v>
      </c>
      <c r="B360" s="5" t="s">
        <v>112</v>
      </c>
      <c r="C360" s="5" t="s">
        <v>44</v>
      </c>
      <c r="D360" s="6">
        <v>8.36</v>
      </c>
    </row>
    <row r="361">
      <c r="A361" s="4" t="s">
        <v>111</v>
      </c>
      <c r="B361" s="5" t="s">
        <v>112</v>
      </c>
      <c r="C361" s="5" t="s">
        <v>45</v>
      </c>
      <c r="D361" s="6">
        <v>3.18</v>
      </c>
    </row>
    <row r="362">
      <c r="A362" s="4" t="s">
        <v>111</v>
      </c>
      <c r="B362" s="5" t="s">
        <v>112</v>
      </c>
      <c r="C362" s="5" t="s">
        <v>6</v>
      </c>
      <c r="D362" s="6">
        <v>4.12</v>
      </c>
    </row>
    <row r="363">
      <c r="A363" s="4" t="s">
        <v>111</v>
      </c>
      <c r="B363" s="5" t="s">
        <v>112</v>
      </c>
      <c r="C363" s="5" t="s">
        <v>13</v>
      </c>
      <c r="D363" s="6">
        <v>60.49</v>
      </c>
    </row>
    <row r="364">
      <c r="A364" s="4" t="s">
        <v>111</v>
      </c>
      <c r="B364" s="5" t="s">
        <v>112</v>
      </c>
      <c r="C364" s="5" t="s">
        <v>46</v>
      </c>
      <c r="D364" s="6">
        <v>135.7</v>
      </c>
    </row>
    <row r="365">
      <c r="A365" s="4" t="s">
        <v>39</v>
      </c>
      <c r="B365" s="5" t="s">
        <v>113</v>
      </c>
      <c r="C365" s="5" t="s">
        <v>6</v>
      </c>
      <c r="D365" s="6">
        <v>16.49</v>
      </c>
    </row>
    <row r="366">
      <c r="A366" s="4" t="s">
        <v>39</v>
      </c>
      <c r="B366" s="5" t="s">
        <v>113</v>
      </c>
      <c r="C366" s="5" t="s">
        <v>6</v>
      </c>
      <c r="D366" s="6">
        <v>4.12</v>
      </c>
    </row>
    <row r="367">
      <c r="A367" s="4" t="s">
        <v>39</v>
      </c>
      <c r="B367" s="5" t="s">
        <v>113</v>
      </c>
      <c r="C367" s="5" t="s">
        <v>6</v>
      </c>
      <c r="D367" s="6">
        <v>4.12</v>
      </c>
    </row>
    <row r="368">
      <c r="A368" s="4" t="s">
        <v>39</v>
      </c>
      <c r="B368" s="5" t="s">
        <v>113</v>
      </c>
      <c r="C368" s="5" t="s">
        <v>6</v>
      </c>
      <c r="D368" s="6">
        <v>4.12</v>
      </c>
    </row>
    <row r="369">
      <c r="A369" s="4" t="s">
        <v>39</v>
      </c>
      <c r="B369" s="5" t="s">
        <v>113</v>
      </c>
      <c r="C369" s="5" t="s">
        <v>6</v>
      </c>
      <c r="D369" s="6">
        <v>4.12</v>
      </c>
    </row>
    <row r="370">
      <c r="A370" s="4" t="s">
        <v>39</v>
      </c>
      <c r="B370" s="5" t="s">
        <v>113</v>
      </c>
      <c r="C370" s="5" t="s">
        <v>6</v>
      </c>
      <c r="D370" s="6">
        <v>8.25</v>
      </c>
    </row>
    <row r="371">
      <c r="A371" s="4" t="s">
        <v>39</v>
      </c>
      <c r="B371" s="5" t="s">
        <v>113</v>
      </c>
      <c r="C371" s="5" t="s">
        <v>13</v>
      </c>
      <c r="D371" s="6">
        <v>60.49</v>
      </c>
    </row>
    <row r="372">
      <c r="A372" s="4" t="s">
        <v>39</v>
      </c>
      <c r="B372" s="5" t="s">
        <v>113</v>
      </c>
      <c r="C372" s="5" t="s">
        <v>7</v>
      </c>
      <c r="D372" s="6">
        <v>113.15</v>
      </c>
    </row>
    <row r="373">
      <c r="A373" s="4" t="s">
        <v>39</v>
      </c>
      <c r="B373" s="5" t="s">
        <v>113</v>
      </c>
      <c r="C373" s="5" t="s">
        <v>25</v>
      </c>
      <c r="D373" s="6">
        <v>50.34</v>
      </c>
    </row>
    <row r="374">
      <c r="A374" s="4" t="s">
        <v>39</v>
      </c>
      <c r="B374" s="5" t="s">
        <v>113</v>
      </c>
      <c r="C374" s="5" t="s">
        <v>38</v>
      </c>
      <c r="D374" s="6">
        <v>60.49</v>
      </c>
    </row>
    <row r="375">
      <c r="A375" s="4" t="s">
        <v>39</v>
      </c>
      <c r="B375" s="5" t="s">
        <v>113</v>
      </c>
      <c r="C375" s="5" t="s">
        <v>12</v>
      </c>
      <c r="D375" s="6">
        <v>60.49</v>
      </c>
    </row>
    <row r="376">
      <c r="A376" s="4" t="s">
        <v>39</v>
      </c>
      <c r="B376" s="5" t="s">
        <v>113</v>
      </c>
      <c r="C376" s="5" t="s">
        <v>85</v>
      </c>
      <c r="D376" s="6">
        <v>105.61</v>
      </c>
    </row>
    <row r="377">
      <c r="A377" s="4" t="s">
        <v>14</v>
      </c>
      <c r="B377" s="5" t="s">
        <v>114</v>
      </c>
      <c r="C377" s="5" t="s">
        <v>6</v>
      </c>
      <c r="D377" s="6">
        <v>4.12</v>
      </c>
    </row>
    <row r="378">
      <c r="A378" s="4" t="s">
        <v>14</v>
      </c>
      <c r="B378" s="5" t="s">
        <v>114</v>
      </c>
      <c r="C378" s="5" t="s">
        <v>6</v>
      </c>
      <c r="D378" s="6">
        <v>4.12</v>
      </c>
    </row>
    <row r="379">
      <c r="A379" s="4" t="s">
        <v>14</v>
      </c>
      <c r="B379" s="5" t="s">
        <v>114</v>
      </c>
      <c r="C379" s="5" t="s">
        <v>12</v>
      </c>
      <c r="D379" s="6">
        <v>60.49</v>
      </c>
    </row>
    <row r="380">
      <c r="A380" s="4" t="s">
        <v>14</v>
      </c>
      <c r="B380" s="5" t="s">
        <v>114</v>
      </c>
      <c r="C380" s="5" t="s">
        <v>13</v>
      </c>
      <c r="D380" s="6">
        <v>60.49</v>
      </c>
    </row>
    <row r="381">
      <c r="A381" s="4" t="s">
        <v>33</v>
      </c>
      <c r="B381" s="5" t="s">
        <v>115</v>
      </c>
      <c r="C381" s="5" t="s">
        <v>6</v>
      </c>
      <c r="D381" s="6">
        <v>12.37</v>
      </c>
    </row>
    <row r="382">
      <c r="A382" s="4" t="s">
        <v>33</v>
      </c>
      <c r="B382" s="5" t="s">
        <v>115</v>
      </c>
      <c r="C382" s="5" t="s">
        <v>20</v>
      </c>
      <c r="D382" s="6">
        <v>73.94</v>
      </c>
    </row>
    <row r="383">
      <c r="A383" s="4" t="s">
        <v>33</v>
      </c>
      <c r="B383" s="5" t="s">
        <v>115</v>
      </c>
      <c r="C383" s="5" t="s">
        <v>6</v>
      </c>
      <c r="D383" s="6">
        <v>4.12</v>
      </c>
    </row>
    <row r="384">
      <c r="A384" s="4" t="s">
        <v>33</v>
      </c>
      <c r="B384" s="5" t="s">
        <v>115</v>
      </c>
      <c r="C384" s="5" t="s">
        <v>15</v>
      </c>
      <c r="D384" s="6">
        <v>68.5</v>
      </c>
    </row>
    <row r="385">
      <c r="A385" s="4" t="s">
        <v>35</v>
      </c>
      <c r="B385" s="5" t="s">
        <v>116</v>
      </c>
      <c r="C385" s="5" t="s">
        <v>6</v>
      </c>
      <c r="D385" s="6">
        <v>4.12</v>
      </c>
    </row>
    <row r="386">
      <c r="A386" s="4" t="s">
        <v>35</v>
      </c>
      <c r="B386" s="5" t="s">
        <v>116</v>
      </c>
      <c r="C386" s="5" t="s">
        <v>15</v>
      </c>
      <c r="D386" s="6">
        <v>68.5</v>
      </c>
    </row>
    <row r="387">
      <c r="A387" s="4" t="s">
        <v>111</v>
      </c>
      <c r="B387" s="5" t="s">
        <v>117</v>
      </c>
      <c r="C387" s="5" t="s">
        <v>44</v>
      </c>
      <c r="D387" s="6">
        <v>2.7</v>
      </c>
    </row>
    <row r="388">
      <c r="A388" s="4" t="s">
        <v>111</v>
      </c>
      <c r="B388" s="5" t="s">
        <v>117</v>
      </c>
      <c r="C388" s="5" t="s">
        <v>44</v>
      </c>
      <c r="D388" s="6">
        <v>3.08</v>
      </c>
    </row>
    <row r="389">
      <c r="A389" s="4" t="s">
        <v>111</v>
      </c>
      <c r="B389" s="5" t="s">
        <v>117</v>
      </c>
      <c r="C389" s="5" t="s">
        <v>44</v>
      </c>
      <c r="D389" s="6">
        <v>4.18</v>
      </c>
    </row>
    <row r="390">
      <c r="A390" s="4" t="s">
        <v>111</v>
      </c>
      <c r="B390" s="5" t="s">
        <v>117</v>
      </c>
      <c r="C390" s="5" t="s">
        <v>45</v>
      </c>
      <c r="D390" s="6">
        <v>1.59</v>
      </c>
    </row>
    <row r="391">
      <c r="A391" s="4" t="s">
        <v>111</v>
      </c>
      <c r="B391" s="5" t="s">
        <v>117</v>
      </c>
      <c r="C391" s="5" t="s">
        <v>6</v>
      </c>
      <c r="D391" s="6">
        <v>4.12</v>
      </c>
    </row>
    <row r="392">
      <c r="A392" s="4" t="s">
        <v>111</v>
      </c>
      <c r="B392" s="5" t="s">
        <v>117</v>
      </c>
      <c r="C392" s="5" t="s">
        <v>13</v>
      </c>
      <c r="D392" s="6">
        <v>60.49</v>
      </c>
    </row>
    <row r="393">
      <c r="A393" s="4" t="s">
        <v>111</v>
      </c>
      <c r="B393" s="5" t="s">
        <v>117</v>
      </c>
      <c r="C393" s="5" t="s">
        <v>46</v>
      </c>
      <c r="D393" s="6">
        <v>67.85</v>
      </c>
    </row>
    <row r="394">
      <c r="A394" s="4" t="s">
        <v>28</v>
      </c>
      <c r="B394" s="5" t="s">
        <v>118</v>
      </c>
      <c r="C394" s="5" t="s">
        <v>44</v>
      </c>
      <c r="D394" s="6">
        <v>5.4</v>
      </c>
    </row>
    <row r="395">
      <c r="A395" s="4" t="s">
        <v>28</v>
      </c>
      <c r="B395" s="5" t="s">
        <v>118</v>
      </c>
      <c r="C395" s="5" t="s">
        <v>44</v>
      </c>
      <c r="D395" s="6">
        <v>3.08</v>
      </c>
    </row>
    <row r="396">
      <c r="A396" s="4" t="s">
        <v>28</v>
      </c>
      <c r="B396" s="5" t="s">
        <v>118</v>
      </c>
      <c r="C396" s="5" t="s">
        <v>44</v>
      </c>
      <c r="D396" s="6">
        <v>8.36</v>
      </c>
    </row>
    <row r="397">
      <c r="A397" s="4" t="s">
        <v>28</v>
      </c>
      <c r="B397" s="5" t="s">
        <v>118</v>
      </c>
      <c r="C397" s="5" t="s">
        <v>45</v>
      </c>
      <c r="D397" s="6">
        <v>3.18</v>
      </c>
    </row>
    <row r="398">
      <c r="A398" s="4" t="s">
        <v>28</v>
      </c>
      <c r="B398" s="5" t="s">
        <v>118</v>
      </c>
      <c r="C398" s="5" t="s">
        <v>46</v>
      </c>
      <c r="D398" s="6">
        <v>319.24</v>
      </c>
    </row>
    <row r="399">
      <c r="A399" s="4" t="s">
        <v>28</v>
      </c>
      <c r="B399" s="5" t="s">
        <v>118</v>
      </c>
      <c r="C399" s="5" t="s">
        <v>6</v>
      </c>
      <c r="D399" s="6">
        <v>4.12</v>
      </c>
    </row>
    <row r="400">
      <c r="A400" s="4" t="s">
        <v>28</v>
      </c>
      <c r="B400" s="5" t="s">
        <v>118</v>
      </c>
      <c r="C400" s="5" t="s">
        <v>13</v>
      </c>
      <c r="D400" s="6">
        <v>60.49</v>
      </c>
    </row>
    <row r="401">
      <c r="A401" s="4" t="s">
        <v>70</v>
      </c>
      <c r="B401" s="5" t="s">
        <v>119</v>
      </c>
      <c r="C401" s="5" t="s">
        <v>6</v>
      </c>
      <c r="D401" s="6">
        <v>4.12</v>
      </c>
    </row>
    <row r="402">
      <c r="A402" s="4" t="s">
        <v>70</v>
      </c>
      <c r="B402" s="5" t="s">
        <v>119</v>
      </c>
      <c r="C402" s="5" t="s">
        <v>6</v>
      </c>
      <c r="D402" s="6">
        <v>16.49</v>
      </c>
    </row>
    <row r="403">
      <c r="A403" s="4" t="s">
        <v>70</v>
      </c>
      <c r="B403" s="5" t="s">
        <v>119</v>
      </c>
      <c r="C403" s="5" t="s">
        <v>6</v>
      </c>
      <c r="D403" s="6">
        <v>4.12</v>
      </c>
    </row>
    <row r="404">
      <c r="A404" s="4" t="s">
        <v>70</v>
      </c>
      <c r="B404" s="5" t="s">
        <v>119</v>
      </c>
      <c r="C404" s="5" t="s">
        <v>6</v>
      </c>
      <c r="D404" s="6">
        <v>4.12</v>
      </c>
    </row>
    <row r="405">
      <c r="A405" s="4" t="s">
        <v>70</v>
      </c>
      <c r="B405" s="5" t="s">
        <v>119</v>
      </c>
      <c r="C405" s="5" t="s">
        <v>13</v>
      </c>
      <c r="D405" s="6">
        <v>60.49</v>
      </c>
    </row>
    <row r="406">
      <c r="A406" s="4" t="s">
        <v>70</v>
      </c>
      <c r="B406" s="5" t="s">
        <v>119</v>
      </c>
      <c r="C406" s="5" t="s">
        <v>7</v>
      </c>
      <c r="D406" s="6">
        <v>113.15</v>
      </c>
    </row>
    <row r="407">
      <c r="A407" s="4" t="s">
        <v>70</v>
      </c>
      <c r="B407" s="5" t="s">
        <v>119</v>
      </c>
      <c r="C407" s="5" t="s">
        <v>25</v>
      </c>
      <c r="D407" s="6">
        <v>50.34</v>
      </c>
    </row>
    <row r="408">
      <c r="A408" s="4" t="s">
        <v>70</v>
      </c>
      <c r="B408" s="5" t="s">
        <v>119</v>
      </c>
      <c r="C408" s="5" t="s">
        <v>12</v>
      </c>
      <c r="D408" s="6">
        <v>60.49</v>
      </c>
    </row>
    <row r="409">
      <c r="A409" s="4" t="s">
        <v>70</v>
      </c>
      <c r="B409" s="5" t="s">
        <v>119</v>
      </c>
      <c r="C409" s="5" t="s">
        <v>6</v>
      </c>
      <c r="D409" s="6">
        <v>8.25</v>
      </c>
    </row>
    <row r="410">
      <c r="A410" s="4" t="s">
        <v>70</v>
      </c>
      <c r="B410" s="5" t="s">
        <v>119</v>
      </c>
      <c r="C410" s="5" t="s">
        <v>85</v>
      </c>
      <c r="D410" s="6">
        <v>105.61</v>
      </c>
    </row>
    <row r="411">
      <c r="A411" s="4" t="s">
        <v>70</v>
      </c>
      <c r="B411" s="5" t="s">
        <v>119</v>
      </c>
      <c r="C411" s="5" t="s">
        <v>6</v>
      </c>
      <c r="D411" s="6">
        <v>4.12</v>
      </c>
    </row>
    <row r="412">
      <c r="A412" s="4" t="s">
        <v>70</v>
      </c>
      <c r="B412" s="5" t="s">
        <v>119</v>
      </c>
      <c r="C412" s="5" t="s">
        <v>38</v>
      </c>
      <c r="D412" s="6">
        <v>60.49</v>
      </c>
    </row>
    <row r="413">
      <c r="A413" s="4" t="s">
        <v>4</v>
      </c>
      <c r="B413" s="5" t="s">
        <v>120</v>
      </c>
      <c r="C413" s="5" t="s">
        <v>6</v>
      </c>
      <c r="D413" s="6">
        <v>4.12</v>
      </c>
    </row>
    <row r="414">
      <c r="A414" s="4" t="s">
        <v>4</v>
      </c>
      <c r="B414" s="5" t="s">
        <v>120</v>
      </c>
      <c r="C414" s="5" t="s">
        <v>6</v>
      </c>
      <c r="D414" s="6">
        <v>4.12</v>
      </c>
    </row>
    <row r="415">
      <c r="A415" s="4" t="s">
        <v>4</v>
      </c>
      <c r="B415" s="5" t="s">
        <v>120</v>
      </c>
      <c r="C415" s="5" t="s">
        <v>12</v>
      </c>
      <c r="D415" s="6">
        <v>60.49</v>
      </c>
    </row>
    <row r="416">
      <c r="A416" s="4" t="s">
        <v>4</v>
      </c>
      <c r="B416" s="5" t="s">
        <v>120</v>
      </c>
      <c r="C416" s="5" t="s">
        <v>13</v>
      </c>
      <c r="D416" s="6">
        <v>60.49</v>
      </c>
    </row>
    <row r="417">
      <c r="A417" s="4" t="s">
        <v>28</v>
      </c>
      <c r="B417" s="5" t="s">
        <v>121</v>
      </c>
      <c r="C417" s="5" t="s">
        <v>6</v>
      </c>
      <c r="D417" s="6">
        <v>4.12</v>
      </c>
    </row>
    <row r="418">
      <c r="A418" s="4" t="s">
        <v>28</v>
      </c>
      <c r="B418" s="5" t="s">
        <v>121</v>
      </c>
      <c r="C418" s="5" t="s">
        <v>6</v>
      </c>
      <c r="D418" s="6">
        <v>16.49</v>
      </c>
    </row>
    <row r="419">
      <c r="A419" s="4" t="s">
        <v>28</v>
      </c>
      <c r="B419" s="5" t="s">
        <v>121</v>
      </c>
      <c r="C419" s="5" t="s">
        <v>25</v>
      </c>
      <c r="D419" s="6">
        <v>50.34</v>
      </c>
    </row>
    <row r="420">
      <c r="A420" s="4" t="s">
        <v>28</v>
      </c>
      <c r="B420" s="5" t="s">
        <v>121</v>
      </c>
      <c r="C420" s="5" t="s">
        <v>7</v>
      </c>
      <c r="D420" s="6">
        <v>113.15</v>
      </c>
    </row>
    <row r="421">
      <c r="A421" s="4" t="s">
        <v>8</v>
      </c>
      <c r="B421" s="5" t="s">
        <v>122</v>
      </c>
      <c r="C421" s="5" t="s">
        <v>6</v>
      </c>
      <c r="D421" s="6">
        <v>16.49</v>
      </c>
    </row>
    <row r="422">
      <c r="A422" s="4" t="s">
        <v>8</v>
      </c>
      <c r="B422" s="5" t="s">
        <v>122</v>
      </c>
      <c r="C422" s="5" t="s">
        <v>7</v>
      </c>
      <c r="D422" s="6">
        <v>113.15</v>
      </c>
    </row>
    <row r="423">
      <c r="A423" s="4" t="s">
        <v>8</v>
      </c>
      <c r="B423" s="5" t="s">
        <v>123</v>
      </c>
      <c r="C423" s="5" t="s">
        <v>6</v>
      </c>
      <c r="D423" s="6">
        <v>4.12</v>
      </c>
    </row>
    <row r="424">
      <c r="A424" s="4" t="s">
        <v>8</v>
      </c>
      <c r="B424" s="5" t="s">
        <v>123</v>
      </c>
      <c r="C424" s="5" t="s">
        <v>6</v>
      </c>
      <c r="D424" s="6">
        <v>4.12</v>
      </c>
    </row>
    <row r="425">
      <c r="A425" s="4" t="s">
        <v>8</v>
      </c>
      <c r="B425" s="5" t="s">
        <v>123</v>
      </c>
      <c r="C425" s="5" t="s">
        <v>12</v>
      </c>
      <c r="D425" s="6">
        <v>60.49</v>
      </c>
    </row>
    <row r="426">
      <c r="A426" s="4" t="s">
        <v>8</v>
      </c>
      <c r="B426" s="5" t="s">
        <v>123</v>
      </c>
      <c r="C426" s="5" t="s">
        <v>13</v>
      </c>
      <c r="D426" s="6">
        <v>60.49</v>
      </c>
    </row>
    <row r="427">
      <c r="A427" s="4" t="s">
        <v>16</v>
      </c>
      <c r="B427" s="5" t="s">
        <v>124</v>
      </c>
      <c r="C427" s="5" t="s">
        <v>13</v>
      </c>
      <c r="D427" s="6">
        <v>60.49</v>
      </c>
    </row>
    <row r="428">
      <c r="A428" s="4" t="s">
        <v>16</v>
      </c>
      <c r="B428" s="5" t="s">
        <v>124</v>
      </c>
      <c r="C428" s="5" t="s">
        <v>6</v>
      </c>
      <c r="D428" s="6">
        <v>4.12</v>
      </c>
    </row>
    <row r="429">
      <c r="A429" s="4" t="s">
        <v>16</v>
      </c>
      <c r="B429" s="5" t="s">
        <v>124</v>
      </c>
      <c r="C429" s="5" t="s">
        <v>6</v>
      </c>
      <c r="D429" s="6">
        <v>4.12</v>
      </c>
    </row>
    <row r="430">
      <c r="A430" s="4" t="s">
        <v>16</v>
      </c>
      <c r="B430" s="5" t="s">
        <v>124</v>
      </c>
      <c r="C430" s="5" t="s">
        <v>6</v>
      </c>
      <c r="D430" s="6">
        <v>4.12</v>
      </c>
    </row>
    <row r="431">
      <c r="A431" s="4" t="s">
        <v>16</v>
      </c>
      <c r="B431" s="5" t="s">
        <v>124</v>
      </c>
      <c r="C431" s="5" t="s">
        <v>12</v>
      </c>
      <c r="D431" s="6">
        <v>60.49</v>
      </c>
    </row>
    <row r="432">
      <c r="A432" s="4" t="s">
        <v>16</v>
      </c>
      <c r="B432" s="5" t="s">
        <v>124</v>
      </c>
      <c r="C432" s="5" t="s">
        <v>15</v>
      </c>
      <c r="D432" s="6">
        <v>68.5</v>
      </c>
    </row>
    <row r="433">
      <c r="A433" s="4" t="s">
        <v>16</v>
      </c>
      <c r="B433" s="5" t="s">
        <v>124</v>
      </c>
      <c r="C433" s="5" t="s">
        <v>6</v>
      </c>
      <c r="D433" s="6">
        <v>16.49</v>
      </c>
    </row>
    <row r="434">
      <c r="A434" s="4" t="s">
        <v>16</v>
      </c>
      <c r="B434" s="5" t="s">
        <v>124</v>
      </c>
      <c r="C434" s="5" t="s">
        <v>7</v>
      </c>
      <c r="D434" s="6">
        <v>113.15</v>
      </c>
    </row>
    <row r="435">
      <c r="A435" s="4" t="s">
        <v>16</v>
      </c>
      <c r="B435" s="5" t="s">
        <v>124</v>
      </c>
      <c r="C435" s="5" t="s">
        <v>38</v>
      </c>
      <c r="D435" s="6">
        <v>60.49</v>
      </c>
    </row>
    <row r="436">
      <c r="A436" s="4" t="s">
        <v>16</v>
      </c>
      <c r="B436" s="5" t="s">
        <v>124</v>
      </c>
      <c r="C436" s="5" t="s">
        <v>6</v>
      </c>
      <c r="D436" s="6">
        <v>4.12</v>
      </c>
    </row>
    <row r="437">
      <c r="A437" s="4" t="s">
        <v>111</v>
      </c>
      <c r="B437" s="5" t="s">
        <v>125</v>
      </c>
      <c r="C437" s="5" t="s">
        <v>6</v>
      </c>
      <c r="D437" s="6">
        <v>4.12</v>
      </c>
    </row>
    <row r="438">
      <c r="A438" s="4" t="s">
        <v>111</v>
      </c>
      <c r="B438" s="5" t="s">
        <v>125</v>
      </c>
      <c r="C438" s="5" t="s">
        <v>38</v>
      </c>
      <c r="D438" s="6">
        <v>60.49</v>
      </c>
    </row>
    <row r="439">
      <c r="A439" s="4" t="s">
        <v>111</v>
      </c>
      <c r="B439" s="5" t="s">
        <v>125</v>
      </c>
      <c r="C439" s="5" t="s">
        <v>6</v>
      </c>
      <c r="D439" s="6">
        <v>16.49</v>
      </c>
    </row>
    <row r="440">
      <c r="A440" s="4" t="s">
        <v>111</v>
      </c>
      <c r="B440" s="5" t="s">
        <v>125</v>
      </c>
      <c r="C440" s="5" t="s">
        <v>7</v>
      </c>
      <c r="D440" s="6">
        <v>113.15</v>
      </c>
    </row>
    <row r="441">
      <c r="A441" s="4" t="s">
        <v>14</v>
      </c>
      <c r="B441" s="5" t="s">
        <v>126</v>
      </c>
      <c r="C441" s="5" t="s">
        <v>6</v>
      </c>
      <c r="D441" s="6">
        <v>4.12</v>
      </c>
    </row>
    <row r="442">
      <c r="A442" s="4" t="s">
        <v>14</v>
      </c>
      <c r="B442" s="5" t="s">
        <v>126</v>
      </c>
      <c r="C442" s="5" t="s">
        <v>38</v>
      </c>
      <c r="D442" s="6">
        <v>60.49</v>
      </c>
    </row>
    <row r="443">
      <c r="A443" s="4" t="s">
        <v>56</v>
      </c>
      <c r="B443" s="5" t="s">
        <v>127</v>
      </c>
      <c r="C443" s="5" t="s">
        <v>6</v>
      </c>
      <c r="D443" s="6">
        <v>4.12</v>
      </c>
    </row>
    <row r="444">
      <c r="A444" s="4" t="s">
        <v>56</v>
      </c>
      <c r="B444" s="5" t="s">
        <v>127</v>
      </c>
      <c r="C444" s="5" t="s">
        <v>15</v>
      </c>
      <c r="D444" s="6">
        <v>68.5</v>
      </c>
    </row>
    <row r="445">
      <c r="A445" s="4" t="s">
        <v>10</v>
      </c>
      <c r="B445" s="5" t="s">
        <v>128</v>
      </c>
      <c r="C445" s="5" t="s">
        <v>6</v>
      </c>
      <c r="D445" s="6">
        <v>4.12</v>
      </c>
    </row>
    <row r="446">
      <c r="A446" s="4" t="s">
        <v>10</v>
      </c>
      <c r="B446" s="5" t="s">
        <v>128</v>
      </c>
      <c r="C446" s="5" t="s">
        <v>6</v>
      </c>
      <c r="D446" s="6">
        <v>4.12</v>
      </c>
    </row>
    <row r="447">
      <c r="A447" s="4" t="s">
        <v>10</v>
      </c>
      <c r="B447" s="5" t="s">
        <v>128</v>
      </c>
      <c r="C447" s="5" t="s">
        <v>6</v>
      </c>
      <c r="D447" s="6">
        <v>16.49</v>
      </c>
    </row>
    <row r="448">
      <c r="A448" s="4" t="s">
        <v>10</v>
      </c>
      <c r="B448" s="5" t="s">
        <v>128</v>
      </c>
      <c r="C448" s="5" t="s">
        <v>6</v>
      </c>
      <c r="D448" s="6">
        <v>4.12</v>
      </c>
    </row>
    <row r="449">
      <c r="A449" s="4" t="s">
        <v>10</v>
      </c>
      <c r="B449" s="5" t="s">
        <v>128</v>
      </c>
      <c r="C449" s="5" t="s">
        <v>13</v>
      </c>
      <c r="D449" s="6">
        <v>60.49</v>
      </c>
    </row>
    <row r="450">
      <c r="A450" s="4" t="s">
        <v>10</v>
      </c>
      <c r="B450" s="5" t="s">
        <v>128</v>
      </c>
      <c r="C450" s="5" t="s">
        <v>7</v>
      </c>
      <c r="D450" s="6">
        <v>113.15</v>
      </c>
    </row>
    <row r="451">
      <c r="A451" s="4" t="s">
        <v>10</v>
      </c>
      <c r="B451" s="5" t="s">
        <v>128</v>
      </c>
      <c r="C451" s="5" t="s">
        <v>12</v>
      </c>
      <c r="D451" s="6">
        <v>60.49</v>
      </c>
    </row>
    <row r="452">
      <c r="A452" s="4" t="s">
        <v>10</v>
      </c>
      <c r="B452" s="5" t="s">
        <v>128</v>
      </c>
      <c r="C452" s="5" t="s">
        <v>15</v>
      </c>
      <c r="D452" s="6">
        <v>68.5</v>
      </c>
    </row>
    <row r="453">
      <c r="A453" s="4" t="s">
        <v>35</v>
      </c>
      <c r="B453" s="5" t="s">
        <v>129</v>
      </c>
      <c r="C453" s="5" t="s">
        <v>6</v>
      </c>
      <c r="D453" s="6">
        <v>4.12</v>
      </c>
    </row>
    <row r="454">
      <c r="A454" s="4" t="s">
        <v>35</v>
      </c>
      <c r="B454" s="5" t="s">
        <v>129</v>
      </c>
      <c r="C454" s="5" t="s">
        <v>6</v>
      </c>
      <c r="D454" s="6">
        <v>7.38</v>
      </c>
    </row>
    <row r="455">
      <c r="A455" s="4" t="s">
        <v>35</v>
      </c>
      <c r="B455" s="5" t="s">
        <v>129</v>
      </c>
      <c r="C455" s="5" t="s">
        <v>42</v>
      </c>
      <c r="D455" s="6">
        <v>73.94</v>
      </c>
    </row>
    <row r="456">
      <c r="A456" s="4" t="s">
        <v>35</v>
      </c>
      <c r="B456" s="5" t="s">
        <v>129</v>
      </c>
      <c r="C456" s="5" t="s">
        <v>15</v>
      </c>
      <c r="D456" s="6">
        <v>68.5</v>
      </c>
    </row>
    <row r="457">
      <c r="A457" s="4" t="s">
        <v>23</v>
      </c>
      <c r="B457" s="5" t="s">
        <v>130</v>
      </c>
      <c r="C457" s="5" t="s">
        <v>6</v>
      </c>
      <c r="D457" s="6">
        <v>4.12</v>
      </c>
    </row>
    <row r="458">
      <c r="A458" s="4" t="s">
        <v>23</v>
      </c>
      <c r="B458" s="5" t="s">
        <v>130</v>
      </c>
      <c r="C458" s="5" t="s">
        <v>6</v>
      </c>
      <c r="D458" s="6">
        <v>4.12</v>
      </c>
    </row>
    <row r="459">
      <c r="A459" s="4" t="s">
        <v>23</v>
      </c>
      <c r="B459" s="5" t="s">
        <v>130</v>
      </c>
      <c r="C459" s="5" t="s">
        <v>12</v>
      </c>
      <c r="D459" s="6">
        <v>60.49</v>
      </c>
    </row>
    <row r="460">
      <c r="A460" s="4" t="s">
        <v>23</v>
      </c>
      <c r="B460" s="5" t="s">
        <v>130</v>
      </c>
      <c r="C460" s="5" t="s">
        <v>13</v>
      </c>
      <c r="D460" s="6">
        <v>60.49</v>
      </c>
    </row>
    <row r="461">
      <c r="A461" s="4" t="s">
        <v>111</v>
      </c>
      <c r="B461" s="5" t="s">
        <v>131</v>
      </c>
      <c r="C461" s="5" t="s">
        <v>6</v>
      </c>
      <c r="D461" s="6">
        <v>4.12</v>
      </c>
    </row>
    <row r="462">
      <c r="A462" s="4" t="s">
        <v>111</v>
      </c>
      <c r="B462" s="5" t="s">
        <v>131</v>
      </c>
      <c r="C462" s="5" t="s">
        <v>6</v>
      </c>
      <c r="D462" s="6">
        <v>16.49</v>
      </c>
    </row>
    <row r="463">
      <c r="A463" s="4" t="s">
        <v>111</v>
      </c>
      <c r="B463" s="5" t="s">
        <v>131</v>
      </c>
      <c r="C463" s="5" t="s">
        <v>6</v>
      </c>
      <c r="D463" s="6">
        <v>4.12</v>
      </c>
    </row>
    <row r="464">
      <c r="A464" s="4" t="s">
        <v>111</v>
      </c>
      <c r="B464" s="5" t="s">
        <v>131</v>
      </c>
      <c r="C464" s="5" t="s">
        <v>6</v>
      </c>
      <c r="D464" s="6">
        <v>4.12</v>
      </c>
    </row>
    <row r="465">
      <c r="A465" s="4" t="s">
        <v>111</v>
      </c>
      <c r="B465" s="5" t="s">
        <v>131</v>
      </c>
      <c r="C465" s="5" t="s">
        <v>13</v>
      </c>
      <c r="D465" s="6">
        <v>60.49</v>
      </c>
    </row>
    <row r="466">
      <c r="A466" s="4" t="s">
        <v>111</v>
      </c>
      <c r="B466" s="5" t="s">
        <v>131</v>
      </c>
      <c r="C466" s="5" t="s">
        <v>12</v>
      </c>
      <c r="D466" s="6">
        <v>60.49</v>
      </c>
    </row>
    <row r="467">
      <c r="A467" s="4" t="s">
        <v>111</v>
      </c>
      <c r="B467" s="5" t="s">
        <v>131</v>
      </c>
      <c r="C467" s="5" t="s">
        <v>7</v>
      </c>
      <c r="D467" s="6">
        <v>113.15</v>
      </c>
    </row>
    <row r="468">
      <c r="A468" s="4" t="s">
        <v>111</v>
      </c>
      <c r="B468" s="5" t="s">
        <v>131</v>
      </c>
      <c r="C468" s="5" t="s">
        <v>15</v>
      </c>
      <c r="D468" s="6">
        <v>68.5</v>
      </c>
    </row>
    <row r="469">
      <c r="A469" s="4" t="s">
        <v>70</v>
      </c>
      <c r="B469" s="5" t="s">
        <v>132</v>
      </c>
      <c r="C469" s="5" t="s">
        <v>6</v>
      </c>
      <c r="D469" s="6">
        <v>4.12</v>
      </c>
    </row>
    <row r="470">
      <c r="A470" s="4" t="s">
        <v>70</v>
      </c>
      <c r="B470" s="5" t="s">
        <v>132</v>
      </c>
      <c r="C470" s="5" t="s">
        <v>6</v>
      </c>
      <c r="D470" s="6">
        <v>4.12</v>
      </c>
    </row>
    <row r="471">
      <c r="A471" s="4" t="s">
        <v>70</v>
      </c>
      <c r="B471" s="5" t="s">
        <v>132</v>
      </c>
      <c r="C471" s="5" t="s">
        <v>12</v>
      </c>
      <c r="D471" s="6">
        <v>60.49</v>
      </c>
    </row>
    <row r="472">
      <c r="A472" s="4" t="s">
        <v>70</v>
      </c>
      <c r="B472" s="5" t="s">
        <v>132</v>
      </c>
      <c r="C472" s="5" t="s">
        <v>13</v>
      </c>
      <c r="D472" s="6">
        <v>60.49</v>
      </c>
    </row>
    <row r="473">
      <c r="A473" s="4" t="s">
        <v>35</v>
      </c>
      <c r="B473" s="5" t="s">
        <v>133</v>
      </c>
      <c r="C473" s="5" t="s">
        <v>6</v>
      </c>
      <c r="D473" s="6">
        <v>4.12</v>
      </c>
    </row>
    <row r="474">
      <c r="A474" s="4" t="s">
        <v>35</v>
      </c>
      <c r="B474" s="5" t="s">
        <v>133</v>
      </c>
      <c r="C474" s="5" t="s">
        <v>15</v>
      </c>
      <c r="D474" s="6">
        <v>68.5</v>
      </c>
    </row>
    <row r="475">
      <c r="A475" s="4" t="s">
        <v>33</v>
      </c>
      <c r="B475" s="5" t="s">
        <v>134</v>
      </c>
      <c r="C475" s="5" t="s">
        <v>7</v>
      </c>
      <c r="D475" s="6">
        <v>113.15</v>
      </c>
    </row>
    <row r="476">
      <c r="A476" s="4" t="s">
        <v>33</v>
      </c>
      <c r="B476" s="5" t="s">
        <v>134</v>
      </c>
      <c r="C476" s="5" t="s">
        <v>6</v>
      </c>
      <c r="D476" s="6">
        <v>16.49</v>
      </c>
    </row>
    <row r="477">
      <c r="A477" s="4" t="s">
        <v>51</v>
      </c>
      <c r="B477" s="5" t="s">
        <v>135</v>
      </c>
      <c r="C477" s="5" t="s">
        <v>6</v>
      </c>
      <c r="D477" s="6">
        <v>4.12</v>
      </c>
    </row>
    <row r="478">
      <c r="A478" s="4" t="s">
        <v>51</v>
      </c>
      <c r="B478" s="5" t="s">
        <v>135</v>
      </c>
      <c r="C478" s="5" t="s">
        <v>12</v>
      </c>
      <c r="D478" s="6">
        <v>60.49</v>
      </c>
    </row>
    <row r="479">
      <c r="A479" s="4" t="s">
        <v>35</v>
      </c>
      <c r="B479" s="5" t="s">
        <v>136</v>
      </c>
      <c r="C479" s="5" t="s">
        <v>6</v>
      </c>
      <c r="D479" s="6">
        <v>4.12</v>
      </c>
    </row>
    <row r="480">
      <c r="A480" s="4" t="s">
        <v>35</v>
      </c>
      <c r="B480" s="5" t="s">
        <v>136</v>
      </c>
      <c r="C480" s="5" t="s">
        <v>6</v>
      </c>
      <c r="D480" s="6">
        <v>4.12</v>
      </c>
    </row>
    <row r="481">
      <c r="A481" s="4" t="s">
        <v>35</v>
      </c>
      <c r="B481" s="5" t="s">
        <v>136</v>
      </c>
      <c r="C481" s="5" t="s">
        <v>6</v>
      </c>
      <c r="D481" s="6">
        <v>4.12</v>
      </c>
    </row>
    <row r="482">
      <c r="A482" s="4" t="s">
        <v>35</v>
      </c>
      <c r="B482" s="5" t="s">
        <v>136</v>
      </c>
      <c r="C482" s="5" t="s">
        <v>13</v>
      </c>
      <c r="D482" s="6">
        <v>60.49</v>
      </c>
    </row>
    <row r="483">
      <c r="A483" s="4" t="s">
        <v>35</v>
      </c>
      <c r="B483" s="5" t="s">
        <v>136</v>
      </c>
      <c r="C483" s="5" t="s">
        <v>12</v>
      </c>
      <c r="D483" s="6">
        <v>60.49</v>
      </c>
    </row>
    <row r="484">
      <c r="A484" s="4" t="s">
        <v>35</v>
      </c>
      <c r="B484" s="5" t="s">
        <v>136</v>
      </c>
      <c r="C484" s="5" t="s">
        <v>15</v>
      </c>
      <c r="D484" s="6">
        <v>68.5</v>
      </c>
    </row>
    <row r="485">
      <c r="A485" s="4" t="s">
        <v>33</v>
      </c>
      <c r="B485" s="5" t="s">
        <v>137</v>
      </c>
      <c r="C485" s="5" t="s">
        <v>6</v>
      </c>
      <c r="D485" s="6">
        <v>16.49</v>
      </c>
    </row>
    <row r="486">
      <c r="A486" s="4" t="s">
        <v>33</v>
      </c>
      <c r="B486" s="5" t="s">
        <v>137</v>
      </c>
      <c r="C486" s="5" t="s">
        <v>6</v>
      </c>
      <c r="D486" s="6">
        <v>4.12</v>
      </c>
    </row>
    <row r="487">
      <c r="A487" s="4" t="s">
        <v>33</v>
      </c>
      <c r="B487" s="5" t="s">
        <v>137</v>
      </c>
      <c r="C487" s="5" t="s">
        <v>38</v>
      </c>
      <c r="D487" s="6">
        <v>60.49</v>
      </c>
    </row>
    <row r="488">
      <c r="A488" s="4" t="s">
        <v>33</v>
      </c>
      <c r="B488" s="5" t="s">
        <v>137</v>
      </c>
      <c r="C488" s="5" t="s">
        <v>7</v>
      </c>
      <c r="D488" s="6">
        <v>113.15</v>
      </c>
    </row>
    <row r="489">
      <c r="A489" s="4" t="s">
        <v>70</v>
      </c>
      <c r="B489" s="5" t="s">
        <v>138</v>
      </c>
      <c r="C489" s="5" t="s">
        <v>6</v>
      </c>
      <c r="D489" s="6">
        <v>16.49</v>
      </c>
    </row>
    <row r="490">
      <c r="A490" s="4" t="s">
        <v>70</v>
      </c>
      <c r="B490" s="5" t="s">
        <v>138</v>
      </c>
      <c r="C490" s="5" t="s">
        <v>7</v>
      </c>
      <c r="D490" s="6">
        <v>113.15</v>
      </c>
    </row>
    <row r="491">
      <c r="A491" s="4" t="s">
        <v>70</v>
      </c>
      <c r="B491" s="5" t="s">
        <v>138</v>
      </c>
      <c r="C491" s="5" t="s">
        <v>6</v>
      </c>
      <c r="D491" s="6">
        <v>4.12</v>
      </c>
    </row>
    <row r="492">
      <c r="A492" s="4" t="s">
        <v>70</v>
      </c>
      <c r="B492" s="5" t="s">
        <v>138</v>
      </c>
      <c r="C492" s="5" t="s">
        <v>62</v>
      </c>
      <c r="D492" s="6">
        <v>50.4</v>
      </c>
    </row>
    <row r="493">
      <c r="A493" s="4" t="s">
        <v>28</v>
      </c>
      <c r="B493" s="5" t="s">
        <v>139</v>
      </c>
      <c r="C493" s="5" t="s">
        <v>44</v>
      </c>
      <c r="D493" s="6">
        <v>2.7</v>
      </c>
    </row>
    <row r="494">
      <c r="A494" s="4" t="s">
        <v>28</v>
      </c>
      <c r="B494" s="5" t="s">
        <v>139</v>
      </c>
      <c r="C494" s="5" t="s">
        <v>44</v>
      </c>
      <c r="D494" s="6">
        <v>3.08</v>
      </c>
    </row>
    <row r="495">
      <c r="A495" s="4" t="s">
        <v>28</v>
      </c>
      <c r="B495" s="5" t="s">
        <v>139</v>
      </c>
      <c r="C495" s="5" t="s">
        <v>44</v>
      </c>
      <c r="D495" s="6">
        <v>4.18</v>
      </c>
    </row>
    <row r="496">
      <c r="A496" s="4" t="s">
        <v>28</v>
      </c>
      <c r="B496" s="5" t="s">
        <v>139</v>
      </c>
      <c r="C496" s="5" t="s">
        <v>45</v>
      </c>
      <c r="D496" s="6">
        <v>1.59</v>
      </c>
    </row>
    <row r="497">
      <c r="A497" s="4" t="s">
        <v>28</v>
      </c>
      <c r="B497" s="5" t="s">
        <v>139</v>
      </c>
      <c r="C497" s="5" t="s">
        <v>6</v>
      </c>
      <c r="D497" s="6">
        <v>4.12</v>
      </c>
    </row>
    <row r="498">
      <c r="A498" s="4" t="s">
        <v>28</v>
      </c>
      <c r="B498" s="5" t="s">
        <v>139</v>
      </c>
      <c r="C498" s="5" t="s">
        <v>13</v>
      </c>
      <c r="D498" s="6">
        <v>60.49</v>
      </c>
    </row>
    <row r="499">
      <c r="A499" s="4" t="s">
        <v>28</v>
      </c>
      <c r="B499" s="5" t="s">
        <v>139</v>
      </c>
      <c r="C499" s="5" t="s">
        <v>46</v>
      </c>
      <c r="D499" s="6">
        <v>67.85</v>
      </c>
    </row>
    <row r="500">
      <c r="A500" s="4" t="s">
        <v>51</v>
      </c>
      <c r="B500" s="5" t="s">
        <v>140</v>
      </c>
      <c r="C500" s="5" t="s">
        <v>6</v>
      </c>
      <c r="D500" s="6">
        <v>16.49</v>
      </c>
    </row>
    <row r="501">
      <c r="A501" s="4" t="s">
        <v>51</v>
      </c>
      <c r="B501" s="5" t="s">
        <v>140</v>
      </c>
      <c r="C501" s="5" t="s">
        <v>6</v>
      </c>
      <c r="D501" s="6">
        <v>4.12</v>
      </c>
    </row>
    <row r="502">
      <c r="A502" s="4" t="s">
        <v>51</v>
      </c>
      <c r="B502" s="5" t="s">
        <v>140</v>
      </c>
      <c r="C502" s="5" t="s">
        <v>25</v>
      </c>
      <c r="D502" s="6">
        <v>50.34</v>
      </c>
    </row>
    <row r="503">
      <c r="A503" s="4" t="s">
        <v>51</v>
      </c>
      <c r="B503" s="5" t="s">
        <v>140</v>
      </c>
      <c r="C503" s="5" t="s">
        <v>7</v>
      </c>
      <c r="D503" s="6">
        <v>113.15</v>
      </c>
    </row>
    <row r="504">
      <c r="A504" s="4" t="s">
        <v>4</v>
      </c>
      <c r="B504" s="5" t="s">
        <v>141</v>
      </c>
      <c r="C504" s="5" t="s">
        <v>6</v>
      </c>
      <c r="D504" s="6">
        <v>16.49</v>
      </c>
    </row>
    <row r="505">
      <c r="A505" s="4" t="s">
        <v>4</v>
      </c>
      <c r="B505" s="5" t="s">
        <v>141</v>
      </c>
      <c r="C505" s="5" t="s">
        <v>6</v>
      </c>
      <c r="D505" s="6">
        <v>4.12</v>
      </c>
    </row>
    <row r="506">
      <c r="A506" s="4" t="s">
        <v>4</v>
      </c>
      <c r="B506" s="5" t="s">
        <v>141</v>
      </c>
      <c r="C506" s="5" t="s">
        <v>15</v>
      </c>
      <c r="D506" s="6">
        <v>68.5</v>
      </c>
    </row>
    <row r="507">
      <c r="A507" s="4" t="s">
        <v>4</v>
      </c>
      <c r="B507" s="5" t="s">
        <v>141</v>
      </c>
      <c r="C507" s="5" t="s">
        <v>7</v>
      </c>
      <c r="D507" s="6">
        <v>113.15</v>
      </c>
    </row>
    <row r="508">
      <c r="A508" s="4" t="s">
        <v>4</v>
      </c>
      <c r="B508" s="5" t="s">
        <v>141</v>
      </c>
      <c r="C508" s="5" t="s">
        <v>6</v>
      </c>
      <c r="D508" s="6">
        <v>8.25</v>
      </c>
    </row>
    <row r="509">
      <c r="A509" s="4" t="s">
        <v>4</v>
      </c>
      <c r="B509" s="5" t="s">
        <v>141</v>
      </c>
      <c r="C509" s="5" t="s">
        <v>6</v>
      </c>
      <c r="D509" s="6">
        <v>4.12</v>
      </c>
    </row>
    <row r="510">
      <c r="A510" s="4" t="s">
        <v>4</v>
      </c>
      <c r="B510" s="5" t="s">
        <v>141</v>
      </c>
      <c r="C510" s="5" t="s">
        <v>85</v>
      </c>
      <c r="D510" s="6">
        <v>105.61</v>
      </c>
    </row>
    <row r="511">
      <c r="A511" s="4" t="s">
        <v>4</v>
      </c>
      <c r="B511" s="5" t="s">
        <v>141</v>
      </c>
      <c r="C511" s="5" t="s">
        <v>38</v>
      </c>
      <c r="D511" s="6">
        <v>60.49</v>
      </c>
    </row>
    <row r="512">
      <c r="A512" s="4" t="s">
        <v>31</v>
      </c>
      <c r="B512" s="5" t="s">
        <v>142</v>
      </c>
      <c r="C512" s="5" t="s">
        <v>6</v>
      </c>
      <c r="D512" s="6">
        <v>7.38</v>
      </c>
    </row>
    <row r="513">
      <c r="A513" s="4" t="s">
        <v>31</v>
      </c>
      <c r="B513" s="5" t="s">
        <v>142</v>
      </c>
      <c r="C513" s="5" t="s">
        <v>42</v>
      </c>
      <c r="D513" s="6">
        <v>73.94</v>
      </c>
    </row>
    <row r="514">
      <c r="A514" s="4" t="s">
        <v>31</v>
      </c>
      <c r="B514" s="5" t="s">
        <v>142</v>
      </c>
      <c r="C514" s="5" t="s">
        <v>6</v>
      </c>
      <c r="D514" s="6">
        <v>4.12</v>
      </c>
    </row>
    <row r="515">
      <c r="A515" s="4" t="s">
        <v>31</v>
      </c>
      <c r="B515" s="5" t="s">
        <v>142</v>
      </c>
      <c r="C515" s="5" t="s">
        <v>62</v>
      </c>
      <c r="D515" s="6">
        <v>50.4</v>
      </c>
    </row>
    <row r="516">
      <c r="A516" s="4" t="s">
        <v>8</v>
      </c>
      <c r="B516" s="5" t="s">
        <v>143</v>
      </c>
      <c r="C516" s="5" t="s">
        <v>6</v>
      </c>
      <c r="D516" s="6">
        <v>4.12</v>
      </c>
    </row>
    <row r="517">
      <c r="A517" s="4" t="s">
        <v>8</v>
      </c>
      <c r="B517" s="5" t="s">
        <v>143</v>
      </c>
      <c r="C517" s="5" t="s">
        <v>6</v>
      </c>
      <c r="D517" s="6">
        <v>4.12</v>
      </c>
    </row>
    <row r="518">
      <c r="A518" s="4" t="s">
        <v>8</v>
      </c>
      <c r="B518" s="5" t="s">
        <v>143</v>
      </c>
      <c r="C518" s="5" t="s">
        <v>6</v>
      </c>
      <c r="D518" s="6">
        <v>16.49</v>
      </c>
    </row>
    <row r="519">
      <c r="A519" s="4" t="s">
        <v>8</v>
      </c>
      <c r="B519" s="5" t="s">
        <v>143</v>
      </c>
      <c r="C519" s="5" t="s">
        <v>13</v>
      </c>
      <c r="D519" s="6">
        <v>60.49</v>
      </c>
    </row>
    <row r="520">
      <c r="A520" s="4" t="s">
        <v>8</v>
      </c>
      <c r="B520" s="5" t="s">
        <v>143</v>
      </c>
      <c r="C520" s="5" t="s">
        <v>7</v>
      </c>
      <c r="D520" s="6">
        <v>113.15</v>
      </c>
    </row>
    <row r="521">
      <c r="A521" s="4" t="s">
        <v>8</v>
      </c>
      <c r="B521" s="5" t="s">
        <v>143</v>
      </c>
      <c r="C521" s="5" t="s">
        <v>38</v>
      </c>
      <c r="D521" s="6">
        <v>60.49</v>
      </c>
    </row>
    <row r="522">
      <c r="A522" s="4" t="s">
        <v>35</v>
      </c>
      <c r="B522" s="5" t="s">
        <v>144</v>
      </c>
      <c r="C522" s="5" t="s">
        <v>6</v>
      </c>
      <c r="D522" s="6">
        <v>4.12</v>
      </c>
    </row>
    <row r="523">
      <c r="A523" s="4" t="s">
        <v>35</v>
      </c>
      <c r="B523" s="5" t="s">
        <v>144</v>
      </c>
      <c r="C523" s="5" t="s">
        <v>15</v>
      </c>
      <c r="D523" s="6">
        <v>68.5</v>
      </c>
    </row>
    <row r="524">
      <c r="A524" s="4" t="s">
        <v>18</v>
      </c>
      <c r="B524" s="5" t="s">
        <v>145</v>
      </c>
      <c r="C524" s="5" t="s">
        <v>6</v>
      </c>
      <c r="D524" s="6">
        <v>16.49</v>
      </c>
    </row>
    <row r="525">
      <c r="A525" s="4" t="s">
        <v>18</v>
      </c>
      <c r="B525" s="5" t="s">
        <v>145</v>
      </c>
      <c r="C525" s="5" t="s">
        <v>6</v>
      </c>
      <c r="D525" s="6">
        <v>4.12</v>
      </c>
    </row>
    <row r="526">
      <c r="A526" s="4" t="s">
        <v>18</v>
      </c>
      <c r="B526" s="5" t="s">
        <v>145</v>
      </c>
      <c r="C526" s="5" t="s">
        <v>7</v>
      </c>
      <c r="D526" s="6">
        <v>113.15</v>
      </c>
    </row>
    <row r="527">
      <c r="A527" s="4" t="s">
        <v>18</v>
      </c>
      <c r="B527" s="5" t="s">
        <v>145</v>
      </c>
      <c r="C527" s="5" t="s">
        <v>62</v>
      </c>
      <c r="D527" s="6">
        <v>50.4</v>
      </c>
    </row>
    <row r="528">
      <c r="A528" s="4" t="s">
        <v>35</v>
      </c>
      <c r="B528" s="5" t="s">
        <v>146</v>
      </c>
      <c r="C528" s="5" t="s">
        <v>6</v>
      </c>
      <c r="D528" s="6">
        <v>4.12</v>
      </c>
    </row>
    <row r="529">
      <c r="A529" s="4" t="s">
        <v>35</v>
      </c>
      <c r="B529" s="5" t="s">
        <v>146</v>
      </c>
      <c r="C529" s="5" t="s">
        <v>6</v>
      </c>
      <c r="D529" s="6">
        <v>4.12</v>
      </c>
    </row>
    <row r="530">
      <c r="A530" s="4" t="s">
        <v>35</v>
      </c>
      <c r="B530" s="5" t="s">
        <v>146</v>
      </c>
      <c r="C530" s="5" t="s">
        <v>12</v>
      </c>
      <c r="D530" s="6">
        <v>60.49</v>
      </c>
    </row>
    <row r="531">
      <c r="A531" s="4" t="s">
        <v>35</v>
      </c>
      <c r="B531" s="5" t="s">
        <v>146</v>
      </c>
      <c r="C531" s="5" t="s">
        <v>13</v>
      </c>
      <c r="D531" s="6">
        <v>60.49</v>
      </c>
    </row>
    <row r="532">
      <c r="A532" s="4" t="s">
        <v>35</v>
      </c>
      <c r="B532" s="5" t="s">
        <v>146</v>
      </c>
      <c r="C532" s="5" t="s">
        <v>6</v>
      </c>
      <c r="D532" s="6">
        <v>4.12</v>
      </c>
    </row>
    <row r="533">
      <c r="A533" s="4" t="s">
        <v>35</v>
      </c>
      <c r="B533" s="5" t="s">
        <v>146</v>
      </c>
      <c r="C533" s="5" t="s">
        <v>6</v>
      </c>
      <c r="D533" s="6">
        <v>16.49</v>
      </c>
    </row>
    <row r="534">
      <c r="A534" s="4" t="s">
        <v>35</v>
      </c>
      <c r="B534" s="5" t="s">
        <v>146</v>
      </c>
      <c r="C534" s="5" t="s">
        <v>6</v>
      </c>
      <c r="D534" s="6">
        <v>4.12</v>
      </c>
    </row>
    <row r="535">
      <c r="A535" s="4" t="s">
        <v>35</v>
      </c>
      <c r="B535" s="5" t="s">
        <v>146</v>
      </c>
      <c r="C535" s="5" t="s">
        <v>7</v>
      </c>
      <c r="D535" s="6">
        <v>113.15</v>
      </c>
    </row>
    <row r="536">
      <c r="A536" s="4" t="s">
        <v>35</v>
      </c>
      <c r="B536" s="5" t="s">
        <v>146</v>
      </c>
      <c r="C536" s="5" t="s">
        <v>25</v>
      </c>
      <c r="D536" s="6">
        <v>50.34</v>
      </c>
    </row>
    <row r="537">
      <c r="A537" s="4" t="s">
        <v>35</v>
      </c>
      <c r="B537" s="5" t="s">
        <v>146</v>
      </c>
      <c r="C537" s="5" t="s">
        <v>38</v>
      </c>
      <c r="D537" s="6">
        <v>60.49</v>
      </c>
    </row>
    <row r="538">
      <c r="A538" s="4" t="s">
        <v>31</v>
      </c>
      <c r="B538" s="5" t="s">
        <v>147</v>
      </c>
      <c r="C538" s="5" t="s">
        <v>6</v>
      </c>
      <c r="D538" s="6">
        <v>4.12</v>
      </c>
    </row>
    <row r="539">
      <c r="A539" s="4" t="s">
        <v>31</v>
      </c>
      <c r="B539" s="5" t="s">
        <v>147</v>
      </c>
      <c r="C539" s="5" t="s">
        <v>6</v>
      </c>
      <c r="D539" s="6">
        <v>4.12</v>
      </c>
    </row>
    <row r="540">
      <c r="A540" s="4" t="s">
        <v>31</v>
      </c>
      <c r="B540" s="5" t="s">
        <v>147</v>
      </c>
      <c r="C540" s="5" t="s">
        <v>12</v>
      </c>
      <c r="D540" s="6">
        <v>60.49</v>
      </c>
    </row>
    <row r="541">
      <c r="A541" s="4" t="s">
        <v>31</v>
      </c>
      <c r="B541" s="5" t="s">
        <v>147</v>
      </c>
      <c r="C541" s="5" t="s">
        <v>13</v>
      </c>
      <c r="D541" s="6">
        <v>60.49</v>
      </c>
    </row>
    <row r="542">
      <c r="A542" s="4" t="s">
        <v>33</v>
      </c>
      <c r="B542" s="5" t="s">
        <v>148</v>
      </c>
      <c r="C542" s="5" t="s">
        <v>6</v>
      </c>
      <c r="D542" s="6">
        <v>4.12</v>
      </c>
    </row>
    <row r="543">
      <c r="A543" s="4" t="s">
        <v>33</v>
      </c>
      <c r="B543" s="5" t="s">
        <v>148</v>
      </c>
      <c r="C543" s="5" t="s">
        <v>6</v>
      </c>
      <c r="D543" s="6">
        <v>16.49</v>
      </c>
    </row>
    <row r="544">
      <c r="A544" s="4" t="s">
        <v>33</v>
      </c>
      <c r="B544" s="5" t="s">
        <v>148</v>
      </c>
      <c r="C544" s="5" t="s">
        <v>6</v>
      </c>
      <c r="D544" s="6">
        <v>4.12</v>
      </c>
    </row>
    <row r="545">
      <c r="A545" s="4" t="s">
        <v>33</v>
      </c>
      <c r="B545" s="5" t="s">
        <v>148</v>
      </c>
      <c r="C545" s="5" t="s">
        <v>6</v>
      </c>
      <c r="D545" s="6">
        <v>4.12</v>
      </c>
    </row>
    <row r="546">
      <c r="A546" s="4" t="s">
        <v>33</v>
      </c>
      <c r="B546" s="5" t="s">
        <v>148</v>
      </c>
      <c r="C546" s="5" t="s">
        <v>13</v>
      </c>
      <c r="D546" s="6">
        <v>60.49</v>
      </c>
    </row>
    <row r="547">
      <c r="A547" s="4" t="s">
        <v>33</v>
      </c>
      <c r="B547" s="5" t="s">
        <v>148</v>
      </c>
      <c r="C547" s="5" t="s">
        <v>7</v>
      </c>
      <c r="D547" s="6">
        <v>113.15</v>
      </c>
    </row>
    <row r="548">
      <c r="A548" s="4" t="s">
        <v>33</v>
      </c>
      <c r="B548" s="5" t="s">
        <v>148</v>
      </c>
      <c r="C548" s="5" t="s">
        <v>12</v>
      </c>
      <c r="D548" s="6">
        <v>60.49</v>
      </c>
    </row>
    <row r="549">
      <c r="A549" s="4" t="s">
        <v>33</v>
      </c>
      <c r="B549" s="5" t="s">
        <v>148</v>
      </c>
      <c r="C549" s="5" t="s">
        <v>15</v>
      </c>
      <c r="D549" s="6">
        <v>68.5</v>
      </c>
    </row>
    <row r="550">
      <c r="A550" s="4" t="s">
        <v>149</v>
      </c>
      <c r="B550" s="5" t="s">
        <v>150</v>
      </c>
      <c r="C550" s="5" t="s">
        <v>6</v>
      </c>
      <c r="D550" s="6">
        <v>4.12</v>
      </c>
    </row>
    <row r="551">
      <c r="A551" s="4" t="s">
        <v>149</v>
      </c>
      <c r="B551" s="5" t="s">
        <v>150</v>
      </c>
      <c r="C551" s="5" t="s">
        <v>6</v>
      </c>
      <c r="D551" s="6">
        <v>4.12</v>
      </c>
    </row>
    <row r="552">
      <c r="A552" s="4" t="s">
        <v>149</v>
      </c>
      <c r="B552" s="5" t="s">
        <v>150</v>
      </c>
      <c r="C552" s="5" t="s">
        <v>12</v>
      </c>
      <c r="D552" s="6">
        <v>60.49</v>
      </c>
    </row>
    <row r="553">
      <c r="A553" s="4" t="s">
        <v>149</v>
      </c>
      <c r="B553" s="5" t="s">
        <v>150</v>
      </c>
      <c r="C553" s="5" t="s">
        <v>13</v>
      </c>
      <c r="D553" s="6">
        <v>60.49</v>
      </c>
    </row>
    <row r="554">
      <c r="A554" s="4" t="s">
        <v>149</v>
      </c>
      <c r="B554" s="5" t="s">
        <v>150</v>
      </c>
      <c r="C554" s="5" t="s">
        <v>6</v>
      </c>
      <c r="D554" s="6">
        <v>4.12</v>
      </c>
    </row>
    <row r="555">
      <c r="A555" s="4" t="s">
        <v>149</v>
      </c>
      <c r="B555" s="5" t="s">
        <v>150</v>
      </c>
      <c r="C555" s="5" t="s">
        <v>15</v>
      </c>
      <c r="D555" s="6">
        <v>68.5</v>
      </c>
    </row>
    <row r="556">
      <c r="A556" s="4" t="s">
        <v>8</v>
      </c>
      <c r="B556" s="5" t="s">
        <v>151</v>
      </c>
      <c r="C556" s="5" t="s">
        <v>12</v>
      </c>
      <c r="D556" s="6">
        <v>60.49</v>
      </c>
    </row>
    <row r="557">
      <c r="A557" s="4" t="s">
        <v>8</v>
      </c>
      <c r="B557" s="5" t="s">
        <v>151</v>
      </c>
      <c r="C557" s="5" t="s">
        <v>6</v>
      </c>
      <c r="D557" s="6">
        <v>4.12</v>
      </c>
    </row>
    <row r="558">
      <c r="A558" s="4" t="s">
        <v>8</v>
      </c>
      <c r="B558" s="5" t="s">
        <v>151</v>
      </c>
      <c r="C558" s="5" t="s">
        <v>6</v>
      </c>
      <c r="D558" s="6">
        <v>16.49</v>
      </c>
    </row>
    <row r="559">
      <c r="A559" s="4" t="s">
        <v>8</v>
      </c>
      <c r="B559" s="5" t="s">
        <v>151</v>
      </c>
      <c r="C559" s="5" t="s">
        <v>7</v>
      </c>
      <c r="D559" s="6">
        <v>113.15</v>
      </c>
    </row>
    <row r="560">
      <c r="A560" s="4" t="s">
        <v>10</v>
      </c>
      <c r="B560" s="5" t="s">
        <v>152</v>
      </c>
      <c r="C560" s="5" t="s">
        <v>6</v>
      </c>
      <c r="D560" s="6">
        <v>4.12</v>
      </c>
    </row>
    <row r="561">
      <c r="A561" s="4" t="s">
        <v>10</v>
      </c>
      <c r="B561" s="5" t="s">
        <v>152</v>
      </c>
      <c r="C561" s="5" t="s">
        <v>6</v>
      </c>
      <c r="D561" s="6">
        <v>4.12</v>
      </c>
    </row>
    <row r="562">
      <c r="A562" s="4" t="s">
        <v>10</v>
      </c>
      <c r="B562" s="5" t="s">
        <v>152</v>
      </c>
      <c r="C562" s="5" t="s">
        <v>13</v>
      </c>
      <c r="D562" s="6">
        <v>60.49</v>
      </c>
    </row>
    <row r="563">
      <c r="A563" s="4" t="s">
        <v>111</v>
      </c>
      <c r="B563" s="5" t="s">
        <v>152</v>
      </c>
      <c r="C563" s="5" t="s">
        <v>12</v>
      </c>
      <c r="D563" s="6">
        <v>60.49</v>
      </c>
    </row>
    <row r="564">
      <c r="A564" s="4" t="s">
        <v>111</v>
      </c>
      <c r="B564" s="5" t="s">
        <v>152</v>
      </c>
      <c r="C564" s="5" t="s">
        <v>44</v>
      </c>
      <c r="D564" s="6">
        <v>2.7</v>
      </c>
    </row>
    <row r="565">
      <c r="A565" s="4" t="s">
        <v>111</v>
      </c>
      <c r="B565" s="5" t="s">
        <v>152</v>
      </c>
      <c r="C565" s="5" t="s">
        <v>44</v>
      </c>
      <c r="D565" s="6">
        <v>3.08</v>
      </c>
    </row>
    <row r="566">
      <c r="A566" s="4" t="s">
        <v>111</v>
      </c>
      <c r="B566" s="5" t="s">
        <v>152</v>
      </c>
      <c r="C566" s="5" t="s">
        <v>44</v>
      </c>
      <c r="D566" s="6">
        <v>4.18</v>
      </c>
    </row>
    <row r="567">
      <c r="A567" s="4" t="s">
        <v>111</v>
      </c>
      <c r="B567" s="5" t="s">
        <v>152</v>
      </c>
      <c r="C567" s="5" t="s">
        <v>45</v>
      </c>
      <c r="D567" s="6">
        <v>1.59</v>
      </c>
    </row>
    <row r="568">
      <c r="A568" s="4" t="s">
        <v>111</v>
      </c>
      <c r="B568" s="5" t="s">
        <v>152</v>
      </c>
      <c r="C568" s="5" t="s">
        <v>6</v>
      </c>
      <c r="D568" s="6">
        <v>4.12</v>
      </c>
    </row>
    <row r="569">
      <c r="A569" s="4" t="s">
        <v>111</v>
      </c>
      <c r="B569" s="5" t="s">
        <v>152</v>
      </c>
      <c r="C569" s="5" t="s">
        <v>13</v>
      </c>
      <c r="D569" s="6">
        <v>60.49</v>
      </c>
    </row>
    <row r="570">
      <c r="A570" s="4" t="s">
        <v>111</v>
      </c>
      <c r="B570" s="5" t="s">
        <v>152</v>
      </c>
      <c r="C570" s="5" t="s">
        <v>46</v>
      </c>
      <c r="D570" s="6">
        <v>159.62</v>
      </c>
    </row>
    <row r="571">
      <c r="A571" s="4" t="s">
        <v>35</v>
      </c>
      <c r="B571" s="5" t="s">
        <v>153</v>
      </c>
      <c r="C571" s="5" t="s">
        <v>6</v>
      </c>
      <c r="D571" s="6">
        <v>4.12</v>
      </c>
    </row>
    <row r="572">
      <c r="A572" s="4" t="s">
        <v>35</v>
      </c>
      <c r="B572" s="5" t="s">
        <v>153</v>
      </c>
      <c r="C572" s="5" t="s">
        <v>6</v>
      </c>
      <c r="D572" s="6">
        <v>4.12</v>
      </c>
    </row>
    <row r="573">
      <c r="A573" s="4" t="s">
        <v>35</v>
      </c>
      <c r="B573" s="5" t="s">
        <v>153</v>
      </c>
      <c r="C573" s="5" t="s">
        <v>6</v>
      </c>
      <c r="D573" s="6">
        <v>4.12</v>
      </c>
    </row>
    <row r="574">
      <c r="A574" s="4" t="s">
        <v>35</v>
      </c>
      <c r="B574" s="5" t="s">
        <v>153</v>
      </c>
      <c r="C574" s="5" t="s">
        <v>13</v>
      </c>
      <c r="D574" s="6">
        <v>60.49</v>
      </c>
    </row>
    <row r="575">
      <c r="A575" s="4" t="s">
        <v>35</v>
      </c>
      <c r="B575" s="5" t="s">
        <v>153</v>
      </c>
      <c r="C575" s="5" t="s">
        <v>12</v>
      </c>
      <c r="D575" s="6">
        <v>60.49</v>
      </c>
    </row>
    <row r="576">
      <c r="A576" s="4" t="s">
        <v>35</v>
      </c>
      <c r="B576" s="5" t="s">
        <v>153</v>
      </c>
      <c r="C576" s="5" t="s">
        <v>15</v>
      </c>
      <c r="D576" s="6">
        <v>68.5</v>
      </c>
    </row>
    <row r="577">
      <c r="A577" s="4" t="s">
        <v>70</v>
      </c>
      <c r="B577" s="5" t="s">
        <v>154</v>
      </c>
      <c r="C577" s="5" t="s">
        <v>6</v>
      </c>
      <c r="D577" s="6">
        <v>12.37</v>
      </c>
    </row>
    <row r="578">
      <c r="A578" s="4" t="s">
        <v>16</v>
      </c>
      <c r="B578" s="5" t="s">
        <v>154</v>
      </c>
      <c r="C578" s="5" t="s">
        <v>20</v>
      </c>
      <c r="D578" s="6">
        <v>73.94</v>
      </c>
    </row>
    <row r="579">
      <c r="A579" s="4" t="s">
        <v>16</v>
      </c>
      <c r="B579" s="5" t="s">
        <v>154</v>
      </c>
      <c r="C579" s="5" t="s">
        <v>6</v>
      </c>
      <c r="D579" s="6">
        <v>4.12</v>
      </c>
    </row>
    <row r="580">
      <c r="A580" s="4" t="s">
        <v>16</v>
      </c>
      <c r="B580" s="5" t="s">
        <v>154</v>
      </c>
      <c r="C580" s="5" t="s">
        <v>6</v>
      </c>
      <c r="D580" s="6">
        <v>4.12</v>
      </c>
    </row>
    <row r="581">
      <c r="A581" s="4" t="s">
        <v>16</v>
      </c>
      <c r="B581" s="5" t="s">
        <v>154</v>
      </c>
      <c r="C581" s="5" t="s">
        <v>6</v>
      </c>
      <c r="D581" s="6">
        <v>4.12</v>
      </c>
    </row>
    <row r="582">
      <c r="A582" s="4" t="s">
        <v>16</v>
      </c>
      <c r="B582" s="5" t="s">
        <v>154</v>
      </c>
      <c r="C582" s="5" t="s">
        <v>13</v>
      </c>
      <c r="D582" s="6">
        <v>60.49</v>
      </c>
    </row>
    <row r="583">
      <c r="A583" s="4" t="s">
        <v>16</v>
      </c>
      <c r="B583" s="5" t="s">
        <v>154</v>
      </c>
      <c r="C583" s="5" t="s">
        <v>12</v>
      </c>
      <c r="D583" s="6">
        <v>60.49</v>
      </c>
    </row>
    <row r="584">
      <c r="A584" s="4" t="s">
        <v>16</v>
      </c>
      <c r="B584" s="5" t="s">
        <v>154</v>
      </c>
      <c r="C584" s="5" t="s">
        <v>15</v>
      </c>
      <c r="D584" s="6">
        <v>68.5</v>
      </c>
    </row>
    <row r="585">
      <c r="A585" s="4" t="s">
        <v>28</v>
      </c>
      <c r="B585" s="5" t="s">
        <v>155</v>
      </c>
      <c r="C585" s="5" t="s">
        <v>6</v>
      </c>
      <c r="D585" s="6">
        <v>4.12</v>
      </c>
    </row>
    <row r="586">
      <c r="A586" s="4" t="s">
        <v>28</v>
      </c>
      <c r="B586" s="5" t="s">
        <v>155</v>
      </c>
      <c r="C586" s="5" t="s">
        <v>15</v>
      </c>
      <c r="D586" s="6">
        <v>68.5</v>
      </c>
    </row>
    <row r="587">
      <c r="A587" s="4" t="s">
        <v>4</v>
      </c>
      <c r="B587" s="5" t="s">
        <v>156</v>
      </c>
      <c r="C587" s="5" t="s">
        <v>6</v>
      </c>
      <c r="D587" s="6">
        <v>4.12</v>
      </c>
    </row>
    <row r="588">
      <c r="A588" s="4" t="s">
        <v>4</v>
      </c>
      <c r="B588" s="5" t="s">
        <v>156</v>
      </c>
      <c r="C588" s="5" t="s">
        <v>6</v>
      </c>
      <c r="D588" s="6">
        <v>4.12</v>
      </c>
    </row>
    <row r="589">
      <c r="A589" s="4" t="s">
        <v>4</v>
      </c>
      <c r="B589" s="5" t="s">
        <v>156</v>
      </c>
      <c r="C589" s="5" t="s">
        <v>15</v>
      </c>
      <c r="D589" s="6">
        <v>68.5</v>
      </c>
    </row>
    <row r="590">
      <c r="A590" s="4" t="s">
        <v>4</v>
      </c>
      <c r="B590" s="5" t="s">
        <v>156</v>
      </c>
      <c r="C590" s="5" t="s">
        <v>13</v>
      </c>
      <c r="D590" s="6">
        <v>60.49</v>
      </c>
    </row>
    <row r="591">
      <c r="A591" s="4" t="s">
        <v>4</v>
      </c>
      <c r="B591" s="5" t="s">
        <v>156</v>
      </c>
      <c r="C591" s="5" t="s">
        <v>6</v>
      </c>
      <c r="D591" s="6">
        <v>4.12</v>
      </c>
    </row>
    <row r="592">
      <c r="A592" s="4" t="s">
        <v>4</v>
      </c>
      <c r="B592" s="5" t="s">
        <v>156</v>
      </c>
      <c r="C592" s="5" t="s">
        <v>12</v>
      </c>
      <c r="D592" s="6">
        <v>60.49</v>
      </c>
    </row>
    <row r="593">
      <c r="A593" s="4" t="s">
        <v>56</v>
      </c>
      <c r="B593" s="5" t="s">
        <v>157</v>
      </c>
      <c r="C593" s="5" t="s">
        <v>6</v>
      </c>
      <c r="D593" s="6">
        <v>16.49</v>
      </c>
    </row>
    <row r="594">
      <c r="A594" s="4" t="s">
        <v>56</v>
      </c>
      <c r="B594" s="5" t="s">
        <v>157</v>
      </c>
      <c r="C594" s="5" t="s">
        <v>6</v>
      </c>
      <c r="D594" s="6">
        <v>4.12</v>
      </c>
    </row>
    <row r="595">
      <c r="A595" s="4" t="s">
        <v>56</v>
      </c>
      <c r="B595" s="5" t="s">
        <v>157</v>
      </c>
      <c r="C595" s="5" t="s">
        <v>6</v>
      </c>
      <c r="D595" s="6">
        <v>4.12</v>
      </c>
    </row>
    <row r="596">
      <c r="A596" s="4" t="s">
        <v>56</v>
      </c>
      <c r="B596" s="5" t="s">
        <v>157</v>
      </c>
      <c r="C596" s="5" t="s">
        <v>7</v>
      </c>
      <c r="D596" s="6">
        <v>113.15</v>
      </c>
    </row>
    <row r="597">
      <c r="A597" s="4" t="s">
        <v>56</v>
      </c>
      <c r="B597" s="5" t="s">
        <v>157</v>
      </c>
      <c r="C597" s="5" t="s">
        <v>38</v>
      </c>
      <c r="D597" s="6">
        <v>60.49</v>
      </c>
    </row>
    <row r="598">
      <c r="A598" s="4" t="s">
        <v>56</v>
      </c>
      <c r="B598" s="5" t="s">
        <v>157</v>
      </c>
      <c r="C598" s="5" t="s">
        <v>15</v>
      </c>
      <c r="D598" s="6">
        <v>68.5</v>
      </c>
    </row>
    <row r="599">
      <c r="A599" s="4" t="s">
        <v>56</v>
      </c>
      <c r="B599" s="5" t="s">
        <v>157</v>
      </c>
      <c r="C599" s="5" t="s">
        <v>6</v>
      </c>
      <c r="D599" s="6">
        <v>4.12</v>
      </c>
    </row>
    <row r="600">
      <c r="A600" s="4" t="s">
        <v>56</v>
      </c>
      <c r="B600" s="5" t="s">
        <v>157</v>
      </c>
      <c r="C600" s="5" t="s">
        <v>6</v>
      </c>
      <c r="D600" s="6">
        <v>4.12</v>
      </c>
    </row>
    <row r="601">
      <c r="A601" s="4" t="s">
        <v>56</v>
      </c>
      <c r="B601" s="5" t="s">
        <v>157</v>
      </c>
      <c r="C601" s="5" t="s">
        <v>12</v>
      </c>
      <c r="D601" s="6">
        <v>60.49</v>
      </c>
    </row>
    <row r="602">
      <c r="A602" s="4" t="s">
        <v>56</v>
      </c>
      <c r="B602" s="5" t="s">
        <v>157</v>
      </c>
      <c r="C602" s="5" t="s">
        <v>13</v>
      </c>
      <c r="D602" s="6">
        <v>60.49</v>
      </c>
    </row>
    <row r="603">
      <c r="A603" s="4" t="s">
        <v>35</v>
      </c>
      <c r="B603" s="5" t="s">
        <v>158</v>
      </c>
      <c r="C603" s="5" t="s">
        <v>6</v>
      </c>
      <c r="D603" s="6">
        <v>16.49</v>
      </c>
    </row>
    <row r="604">
      <c r="A604" s="4" t="s">
        <v>35</v>
      </c>
      <c r="B604" s="5" t="s">
        <v>158</v>
      </c>
      <c r="C604" s="5" t="s">
        <v>7</v>
      </c>
      <c r="D604" s="6">
        <v>113.15</v>
      </c>
    </row>
    <row r="605">
      <c r="A605" s="4" t="s">
        <v>31</v>
      </c>
      <c r="B605" s="5" t="s">
        <v>159</v>
      </c>
      <c r="C605" s="5" t="s">
        <v>6</v>
      </c>
      <c r="D605" s="6">
        <v>4.12</v>
      </c>
    </row>
    <row r="606">
      <c r="A606" s="4" t="s">
        <v>31</v>
      </c>
      <c r="B606" s="5" t="s">
        <v>159</v>
      </c>
      <c r="C606" s="5" t="s">
        <v>38</v>
      </c>
      <c r="D606" s="6">
        <v>60.49</v>
      </c>
    </row>
    <row r="607">
      <c r="A607" s="4" t="s">
        <v>31</v>
      </c>
      <c r="B607" s="5" t="s">
        <v>159</v>
      </c>
      <c r="C607" s="5" t="s">
        <v>6</v>
      </c>
      <c r="D607" s="6">
        <v>8.25</v>
      </c>
    </row>
    <row r="608">
      <c r="A608" s="4" t="s">
        <v>31</v>
      </c>
      <c r="B608" s="5" t="s">
        <v>159</v>
      </c>
      <c r="C608" s="5" t="s">
        <v>6</v>
      </c>
      <c r="D608" s="6">
        <v>16.49</v>
      </c>
    </row>
    <row r="609">
      <c r="A609" s="4" t="s">
        <v>31</v>
      </c>
      <c r="B609" s="5" t="s">
        <v>159</v>
      </c>
      <c r="C609" s="5" t="s">
        <v>160</v>
      </c>
      <c r="D609" s="6">
        <v>212.4</v>
      </c>
    </row>
    <row r="610">
      <c r="A610" s="4" t="s">
        <v>31</v>
      </c>
      <c r="B610" s="5" t="s">
        <v>159</v>
      </c>
      <c r="C610" s="5" t="s">
        <v>7</v>
      </c>
      <c r="D610" s="6">
        <v>113.15</v>
      </c>
    </row>
    <row r="611">
      <c r="A611" s="4" t="s">
        <v>18</v>
      </c>
      <c r="B611" s="5" t="s">
        <v>161</v>
      </c>
      <c r="C611" s="5" t="s">
        <v>6</v>
      </c>
      <c r="D611" s="6">
        <v>4.12</v>
      </c>
    </row>
    <row r="612">
      <c r="A612" s="4" t="s">
        <v>18</v>
      </c>
      <c r="B612" s="5" t="s">
        <v>161</v>
      </c>
      <c r="C612" s="5" t="s">
        <v>38</v>
      </c>
      <c r="D612" s="6">
        <v>60.49</v>
      </c>
    </row>
    <row r="613">
      <c r="A613" s="4" t="s">
        <v>10</v>
      </c>
      <c r="B613" s="5" t="s">
        <v>162</v>
      </c>
      <c r="C613" s="5" t="s">
        <v>6</v>
      </c>
      <c r="D613" s="6">
        <v>4.12</v>
      </c>
    </row>
    <row r="614">
      <c r="A614" s="4" t="s">
        <v>10</v>
      </c>
      <c r="B614" s="5" t="s">
        <v>162</v>
      </c>
      <c r="C614" s="5" t="s">
        <v>38</v>
      </c>
      <c r="D614" s="6">
        <v>60.49</v>
      </c>
    </row>
    <row r="615">
      <c r="A615" s="4" t="s">
        <v>33</v>
      </c>
      <c r="B615" s="5" t="s">
        <v>163</v>
      </c>
      <c r="C615" s="5" t="s">
        <v>44</v>
      </c>
      <c r="D615" s="6">
        <v>76.87</v>
      </c>
    </row>
    <row r="616">
      <c r="A616" s="4" t="s">
        <v>33</v>
      </c>
      <c r="B616" s="5" t="s">
        <v>163</v>
      </c>
      <c r="C616" s="5" t="s">
        <v>44</v>
      </c>
      <c r="D616" s="6">
        <v>5.4</v>
      </c>
    </row>
    <row r="617">
      <c r="A617" s="4" t="s">
        <v>33</v>
      </c>
      <c r="B617" s="5" t="s">
        <v>163</v>
      </c>
      <c r="C617" s="5" t="s">
        <v>44</v>
      </c>
      <c r="D617" s="6">
        <v>6.16</v>
      </c>
    </row>
    <row r="618">
      <c r="A618" s="4" t="s">
        <v>33</v>
      </c>
      <c r="B618" s="5" t="s">
        <v>163</v>
      </c>
      <c r="C618" s="5" t="s">
        <v>44</v>
      </c>
      <c r="D618" s="6">
        <v>8.36</v>
      </c>
    </row>
    <row r="619">
      <c r="A619" s="4" t="s">
        <v>33</v>
      </c>
      <c r="B619" s="5" t="s">
        <v>163</v>
      </c>
      <c r="C619" s="5" t="s">
        <v>45</v>
      </c>
      <c r="D619" s="6">
        <v>3.18</v>
      </c>
    </row>
    <row r="620">
      <c r="A620" s="4" t="s">
        <v>33</v>
      </c>
      <c r="B620" s="5" t="s">
        <v>163</v>
      </c>
      <c r="C620" s="5" t="s">
        <v>55</v>
      </c>
      <c r="D620" s="6">
        <v>266.98</v>
      </c>
    </row>
    <row r="621">
      <c r="A621" s="4" t="s">
        <v>33</v>
      </c>
      <c r="B621" s="5" t="s">
        <v>163</v>
      </c>
      <c r="C621" s="5" t="s">
        <v>46</v>
      </c>
      <c r="D621" s="6">
        <v>67.85</v>
      </c>
    </row>
    <row r="622">
      <c r="A622" s="4" t="s">
        <v>33</v>
      </c>
      <c r="B622" s="5" t="s">
        <v>163</v>
      </c>
      <c r="C622" s="5" t="s">
        <v>13</v>
      </c>
      <c r="D622" s="6">
        <v>60.49</v>
      </c>
    </row>
    <row r="623">
      <c r="A623" s="4" t="s">
        <v>33</v>
      </c>
      <c r="B623" s="5" t="s">
        <v>163</v>
      </c>
      <c r="C623" s="5" t="s">
        <v>6</v>
      </c>
      <c r="D623" s="6">
        <v>4.12</v>
      </c>
    </row>
    <row r="624">
      <c r="A624" s="4" t="s">
        <v>39</v>
      </c>
      <c r="B624" s="5" t="s">
        <v>164</v>
      </c>
      <c r="C624" s="5" t="s">
        <v>6</v>
      </c>
      <c r="D624" s="6">
        <v>4.12</v>
      </c>
    </row>
    <row r="625">
      <c r="A625" s="4" t="s">
        <v>39</v>
      </c>
      <c r="B625" s="5" t="s">
        <v>164</v>
      </c>
      <c r="C625" s="5" t="s">
        <v>12</v>
      </c>
      <c r="D625" s="6">
        <v>60.49</v>
      </c>
    </row>
    <row r="626">
      <c r="A626" s="4" t="s">
        <v>18</v>
      </c>
      <c r="B626" s="5" t="s">
        <v>165</v>
      </c>
      <c r="C626" s="5" t="s">
        <v>6</v>
      </c>
      <c r="D626" s="6">
        <v>16.49</v>
      </c>
    </row>
    <row r="627">
      <c r="A627" s="4" t="s">
        <v>18</v>
      </c>
      <c r="B627" s="5" t="s">
        <v>165</v>
      </c>
      <c r="C627" s="5" t="s">
        <v>7</v>
      </c>
      <c r="D627" s="6">
        <v>113.15</v>
      </c>
    </row>
    <row r="628">
      <c r="A628" s="4" t="s">
        <v>18</v>
      </c>
      <c r="B628" s="5" t="s">
        <v>165</v>
      </c>
      <c r="C628" s="5" t="s">
        <v>6</v>
      </c>
      <c r="D628" s="6">
        <v>4.12</v>
      </c>
    </row>
    <row r="629">
      <c r="A629" s="4" t="s">
        <v>18</v>
      </c>
      <c r="B629" s="5" t="s">
        <v>165</v>
      </c>
      <c r="C629" s="5" t="s">
        <v>6</v>
      </c>
      <c r="D629" s="6">
        <v>4.12</v>
      </c>
    </row>
    <row r="630">
      <c r="A630" s="4" t="s">
        <v>18</v>
      </c>
      <c r="B630" s="5" t="s">
        <v>165</v>
      </c>
      <c r="C630" s="5" t="s">
        <v>6</v>
      </c>
      <c r="D630" s="6">
        <v>4.12</v>
      </c>
    </row>
    <row r="631">
      <c r="A631" s="4" t="s">
        <v>18</v>
      </c>
      <c r="B631" s="5" t="s">
        <v>165</v>
      </c>
      <c r="C631" s="5" t="s">
        <v>13</v>
      </c>
      <c r="D631" s="6">
        <v>60.49</v>
      </c>
    </row>
    <row r="632">
      <c r="A632" s="4" t="s">
        <v>18</v>
      </c>
      <c r="B632" s="5" t="s">
        <v>165</v>
      </c>
      <c r="C632" s="5" t="s">
        <v>12</v>
      </c>
      <c r="D632" s="6">
        <v>60.49</v>
      </c>
    </row>
    <row r="633">
      <c r="A633" s="4" t="s">
        <v>18</v>
      </c>
      <c r="B633" s="5" t="s">
        <v>165</v>
      </c>
      <c r="C633" s="5" t="s">
        <v>15</v>
      </c>
      <c r="D633" s="6">
        <v>68.5</v>
      </c>
    </row>
    <row r="634">
      <c r="A634" s="4" t="s">
        <v>70</v>
      </c>
      <c r="B634" s="5" t="s">
        <v>166</v>
      </c>
      <c r="C634" s="5" t="s">
        <v>6</v>
      </c>
      <c r="D634" s="6">
        <v>16.49</v>
      </c>
    </row>
    <row r="635">
      <c r="A635" s="4" t="s">
        <v>70</v>
      </c>
      <c r="B635" s="5" t="s">
        <v>166</v>
      </c>
      <c r="C635" s="5" t="s">
        <v>6</v>
      </c>
      <c r="D635" s="6">
        <v>4.12</v>
      </c>
    </row>
    <row r="636">
      <c r="A636" s="4" t="s">
        <v>70</v>
      </c>
      <c r="B636" s="5" t="s">
        <v>166</v>
      </c>
      <c r="C636" s="5" t="s">
        <v>6</v>
      </c>
      <c r="D636" s="6">
        <v>4.12</v>
      </c>
    </row>
    <row r="637">
      <c r="A637" s="4" t="s">
        <v>70</v>
      </c>
      <c r="B637" s="5" t="s">
        <v>166</v>
      </c>
      <c r="C637" s="5" t="s">
        <v>6</v>
      </c>
      <c r="D637" s="6">
        <v>8.25</v>
      </c>
    </row>
    <row r="638">
      <c r="A638" s="4" t="s">
        <v>70</v>
      </c>
      <c r="B638" s="5" t="s">
        <v>166</v>
      </c>
      <c r="C638" s="5" t="s">
        <v>7</v>
      </c>
      <c r="D638" s="6">
        <v>113.15</v>
      </c>
    </row>
    <row r="639">
      <c r="A639" s="4" t="s">
        <v>70</v>
      </c>
      <c r="B639" s="5" t="s">
        <v>166</v>
      </c>
      <c r="C639" s="5" t="s">
        <v>25</v>
      </c>
      <c r="D639" s="6">
        <v>50.34</v>
      </c>
    </row>
    <row r="640">
      <c r="A640" s="4" t="s">
        <v>70</v>
      </c>
      <c r="B640" s="5" t="s">
        <v>166</v>
      </c>
      <c r="C640" s="5" t="s">
        <v>38</v>
      </c>
      <c r="D640" s="6">
        <v>60.49</v>
      </c>
    </row>
    <row r="641">
      <c r="A641" s="4" t="s">
        <v>70</v>
      </c>
      <c r="B641" s="5" t="s">
        <v>166</v>
      </c>
      <c r="C641" s="5" t="s">
        <v>85</v>
      </c>
      <c r="D641" s="6">
        <v>105.61</v>
      </c>
    </row>
    <row r="642">
      <c r="A642" s="4" t="s">
        <v>28</v>
      </c>
      <c r="B642" s="5" t="s">
        <v>167</v>
      </c>
      <c r="C642" s="5" t="s">
        <v>7</v>
      </c>
      <c r="D642" s="6">
        <v>113.15</v>
      </c>
    </row>
    <row r="643">
      <c r="A643" s="4" t="s">
        <v>28</v>
      </c>
      <c r="B643" s="5" t="s">
        <v>167</v>
      </c>
      <c r="C643" s="5" t="s">
        <v>6</v>
      </c>
      <c r="D643" s="6">
        <v>16.49</v>
      </c>
    </row>
    <row r="644">
      <c r="A644" s="4" t="s">
        <v>28</v>
      </c>
      <c r="B644" s="5" t="s">
        <v>167</v>
      </c>
      <c r="C644" s="5" t="s">
        <v>12</v>
      </c>
      <c r="D644" s="6">
        <v>60.49</v>
      </c>
    </row>
    <row r="645">
      <c r="A645" s="4" t="s">
        <v>28</v>
      </c>
      <c r="B645" s="5" t="s">
        <v>167</v>
      </c>
      <c r="C645" s="5" t="s">
        <v>6</v>
      </c>
      <c r="D645" s="6">
        <v>4.12</v>
      </c>
    </row>
    <row r="646">
      <c r="A646" s="4" t="s">
        <v>28</v>
      </c>
      <c r="B646" s="5" t="s">
        <v>167</v>
      </c>
      <c r="C646" s="5" t="s">
        <v>6</v>
      </c>
      <c r="D646" s="6">
        <v>4.12</v>
      </c>
    </row>
    <row r="647">
      <c r="A647" s="4" t="s">
        <v>28</v>
      </c>
      <c r="B647" s="5" t="s">
        <v>167</v>
      </c>
      <c r="C647" s="5" t="s">
        <v>13</v>
      </c>
      <c r="D647" s="6">
        <v>60.49</v>
      </c>
    </row>
    <row r="648">
      <c r="A648" s="4" t="s">
        <v>23</v>
      </c>
      <c r="B648" s="5" t="s">
        <v>168</v>
      </c>
      <c r="C648" s="5" t="s">
        <v>6</v>
      </c>
      <c r="D648" s="6">
        <v>4.12</v>
      </c>
    </row>
    <row r="649">
      <c r="A649" s="4" t="s">
        <v>23</v>
      </c>
      <c r="B649" s="5" t="s">
        <v>168</v>
      </c>
      <c r="C649" s="5" t="s">
        <v>6</v>
      </c>
      <c r="D649" s="6">
        <v>4.12</v>
      </c>
    </row>
    <row r="650">
      <c r="A650" s="4" t="s">
        <v>23</v>
      </c>
      <c r="B650" s="5" t="s">
        <v>168</v>
      </c>
      <c r="C650" s="5" t="s">
        <v>12</v>
      </c>
      <c r="D650" s="6">
        <v>60.49</v>
      </c>
    </row>
    <row r="651">
      <c r="A651" s="4" t="s">
        <v>23</v>
      </c>
      <c r="B651" s="5" t="s">
        <v>168</v>
      </c>
      <c r="C651" s="5" t="s">
        <v>13</v>
      </c>
      <c r="D651" s="6">
        <v>60.49</v>
      </c>
    </row>
    <row r="652">
      <c r="A652" s="4" t="s">
        <v>8</v>
      </c>
      <c r="B652" s="5" t="s">
        <v>169</v>
      </c>
      <c r="C652" s="5" t="s">
        <v>6</v>
      </c>
      <c r="D652" s="6">
        <v>4.12</v>
      </c>
    </row>
    <row r="653">
      <c r="A653" s="4" t="s">
        <v>8</v>
      </c>
      <c r="B653" s="5" t="s">
        <v>169</v>
      </c>
      <c r="C653" s="5" t="s">
        <v>6</v>
      </c>
      <c r="D653" s="6">
        <v>4.12</v>
      </c>
    </row>
    <row r="654">
      <c r="A654" s="4" t="s">
        <v>8</v>
      </c>
      <c r="B654" s="5" t="s">
        <v>169</v>
      </c>
      <c r="C654" s="5" t="s">
        <v>12</v>
      </c>
      <c r="D654" s="6">
        <v>60.49</v>
      </c>
    </row>
    <row r="655">
      <c r="A655" s="4" t="s">
        <v>8</v>
      </c>
      <c r="B655" s="5" t="s">
        <v>169</v>
      </c>
      <c r="C655" s="5" t="s">
        <v>13</v>
      </c>
      <c r="D655" s="6">
        <v>60.49</v>
      </c>
    </row>
    <row r="656">
      <c r="A656" s="4" t="s">
        <v>39</v>
      </c>
      <c r="B656" s="5" t="s">
        <v>170</v>
      </c>
      <c r="C656" s="5" t="s">
        <v>6</v>
      </c>
      <c r="D656" s="6">
        <v>4.12</v>
      </c>
    </row>
    <row r="657">
      <c r="A657" s="4" t="s">
        <v>39</v>
      </c>
      <c r="B657" s="5" t="s">
        <v>170</v>
      </c>
      <c r="C657" s="5" t="s">
        <v>62</v>
      </c>
      <c r="D657" s="6">
        <v>50.4</v>
      </c>
    </row>
    <row r="658">
      <c r="A658" s="4" t="s">
        <v>56</v>
      </c>
      <c r="B658" s="5" t="s">
        <v>171</v>
      </c>
      <c r="C658" s="5" t="s">
        <v>6</v>
      </c>
      <c r="D658" s="6">
        <v>16.49</v>
      </c>
    </row>
    <row r="659">
      <c r="A659" s="4" t="s">
        <v>56</v>
      </c>
      <c r="B659" s="5" t="s">
        <v>171</v>
      </c>
      <c r="C659" s="5" t="s">
        <v>6</v>
      </c>
      <c r="D659" s="6">
        <v>4.12</v>
      </c>
    </row>
    <row r="660">
      <c r="A660" s="4" t="s">
        <v>56</v>
      </c>
      <c r="B660" s="5" t="s">
        <v>171</v>
      </c>
      <c r="C660" s="5" t="s">
        <v>6</v>
      </c>
      <c r="D660" s="6">
        <v>4.12</v>
      </c>
    </row>
    <row r="661">
      <c r="A661" s="4" t="s">
        <v>56</v>
      </c>
      <c r="B661" s="5" t="s">
        <v>171</v>
      </c>
      <c r="C661" s="5" t="s">
        <v>7</v>
      </c>
      <c r="D661" s="6">
        <v>113.15</v>
      </c>
    </row>
    <row r="662">
      <c r="A662" s="4" t="s">
        <v>56</v>
      </c>
      <c r="B662" s="5" t="s">
        <v>171</v>
      </c>
      <c r="C662" s="5" t="s">
        <v>15</v>
      </c>
      <c r="D662" s="6">
        <v>68.5</v>
      </c>
    </row>
    <row r="663">
      <c r="A663" s="4" t="s">
        <v>56</v>
      </c>
      <c r="B663" s="5" t="s">
        <v>171</v>
      </c>
      <c r="C663" s="5" t="s">
        <v>13</v>
      </c>
      <c r="D663" s="6">
        <v>60.49</v>
      </c>
    </row>
    <row r="664">
      <c r="A664" s="4" t="s">
        <v>23</v>
      </c>
      <c r="B664" s="5" t="s">
        <v>172</v>
      </c>
      <c r="C664" s="5" t="s">
        <v>6</v>
      </c>
      <c r="D664" s="6">
        <v>4.12</v>
      </c>
    </row>
    <row r="665">
      <c r="A665" s="4" t="s">
        <v>23</v>
      </c>
      <c r="B665" s="5" t="s">
        <v>172</v>
      </c>
      <c r="C665" s="5" t="s">
        <v>6</v>
      </c>
      <c r="D665" s="6">
        <v>4.12</v>
      </c>
    </row>
    <row r="666">
      <c r="A666" s="4" t="s">
        <v>23</v>
      </c>
      <c r="B666" s="5" t="s">
        <v>172</v>
      </c>
      <c r="C666" s="5" t="s">
        <v>6</v>
      </c>
      <c r="D666" s="6">
        <v>4.12</v>
      </c>
    </row>
    <row r="667">
      <c r="A667" s="4" t="s">
        <v>23</v>
      </c>
      <c r="B667" s="5" t="s">
        <v>172</v>
      </c>
      <c r="C667" s="5" t="s">
        <v>6</v>
      </c>
      <c r="D667" s="6">
        <v>16.49</v>
      </c>
    </row>
    <row r="668">
      <c r="A668" s="4" t="s">
        <v>23</v>
      </c>
      <c r="B668" s="5" t="s">
        <v>172</v>
      </c>
      <c r="C668" s="5" t="s">
        <v>13</v>
      </c>
      <c r="D668" s="6">
        <v>60.49</v>
      </c>
    </row>
    <row r="669">
      <c r="A669" s="4" t="s">
        <v>23</v>
      </c>
      <c r="B669" s="5" t="s">
        <v>172</v>
      </c>
      <c r="C669" s="5" t="s">
        <v>7</v>
      </c>
      <c r="D669" s="6">
        <v>113.15</v>
      </c>
    </row>
    <row r="670">
      <c r="A670" s="4" t="s">
        <v>23</v>
      </c>
      <c r="B670" s="5" t="s">
        <v>172</v>
      </c>
      <c r="C670" s="5" t="s">
        <v>12</v>
      </c>
      <c r="D670" s="6">
        <v>60.49</v>
      </c>
    </row>
    <row r="671">
      <c r="A671" s="4" t="s">
        <v>23</v>
      </c>
      <c r="B671" s="5" t="s">
        <v>172</v>
      </c>
      <c r="C671" s="5" t="s">
        <v>15</v>
      </c>
      <c r="D671" s="6">
        <v>68.5</v>
      </c>
    </row>
    <row r="672">
      <c r="A672" s="4" t="s">
        <v>35</v>
      </c>
      <c r="B672" s="5" t="s">
        <v>173</v>
      </c>
      <c r="C672" s="5" t="s">
        <v>6</v>
      </c>
      <c r="D672" s="6">
        <v>4.12</v>
      </c>
    </row>
    <row r="673">
      <c r="A673" s="4" t="s">
        <v>35</v>
      </c>
      <c r="B673" s="5" t="s">
        <v>173</v>
      </c>
      <c r="C673" s="5" t="s">
        <v>6</v>
      </c>
      <c r="D673" s="6">
        <v>4.12</v>
      </c>
    </row>
    <row r="674">
      <c r="A674" s="4" t="s">
        <v>35</v>
      </c>
      <c r="B674" s="5" t="s">
        <v>173</v>
      </c>
      <c r="C674" s="5" t="s">
        <v>6</v>
      </c>
      <c r="D674" s="6">
        <v>4.12</v>
      </c>
    </row>
    <row r="675">
      <c r="A675" s="4" t="s">
        <v>35</v>
      </c>
      <c r="B675" s="5" t="s">
        <v>173</v>
      </c>
      <c r="C675" s="5" t="s">
        <v>13</v>
      </c>
      <c r="D675" s="6">
        <v>60.49</v>
      </c>
    </row>
    <row r="676">
      <c r="A676" s="4" t="s">
        <v>35</v>
      </c>
      <c r="B676" s="5" t="s">
        <v>173</v>
      </c>
      <c r="C676" s="5" t="s">
        <v>12</v>
      </c>
      <c r="D676" s="6">
        <v>60.49</v>
      </c>
    </row>
    <row r="677">
      <c r="A677" s="4" t="s">
        <v>35</v>
      </c>
      <c r="B677" s="5" t="s">
        <v>173</v>
      </c>
      <c r="C677" s="5" t="s">
        <v>15</v>
      </c>
      <c r="D677" s="6">
        <v>68.5</v>
      </c>
    </row>
    <row r="678">
      <c r="A678" s="4" t="s">
        <v>16</v>
      </c>
      <c r="B678" s="5" t="s">
        <v>174</v>
      </c>
      <c r="C678" s="5" t="s">
        <v>85</v>
      </c>
      <c r="D678" s="6">
        <v>85.92</v>
      </c>
    </row>
    <row r="679">
      <c r="A679" s="4" t="s">
        <v>16</v>
      </c>
      <c r="B679" s="5" t="s">
        <v>174</v>
      </c>
      <c r="C679" s="5" t="s">
        <v>6</v>
      </c>
      <c r="D679" s="6">
        <v>4.12</v>
      </c>
    </row>
    <row r="680">
      <c r="A680" s="4" t="s">
        <v>16</v>
      </c>
      <c r="B680" s="5" t="s">
        <v>174</v>
      </c>
      <c r="C680" s="5" t="s">
        <v>6</v>
      </c>
      <c r="D680" s="6">
        <v>8.25</v>
      </c>
    </row>
    <row r="681">
      <c r="A681" s="4" t="s">
        <v>16</v>
      </c>
      <c r="B681" s="5" t="s">
        <v>174</v>
      </c>
      <c r="C681" s="5" t="s">
        <v>15</v>
      </c>
      <c r="D681" s="6">
        <v>68.5</v>
      </c>
    </row>
    <row r="682">
      <c r="A682" s="4" t="s">
        <v>10</v>
      </c>
      <c r="B682" s="5" t="s">
        <v>175</v>
      </c>
      <c r="C682" s="5" t="s">
        <v>6</v>
      </c>
      <c r="D682" s="6">
        <v>4.12</v>
      </c>
    </row>
    <row r="683">
      <c r="A683" s="4" t="s">
        <v>10</v>
      </c>
      <c r="B683" s="5" t="s">
        <v>175</v>
      </c>
      <c r="C683" s="5" t="s">
        <v>6</v>
      </c>
      <c r="D683" s="6">
        <v>16.49</v>
      </c>
    </row>
    <row r="684">
      <c r="A684" s="4" t="s">
        <v>10</v>
      </c>
      <c r="B684" s="5" t="s">
        <v>175</v>
      </c>
      <c r="C684" s="5" t="s">
        <v>15</v>
      </c>
      <c r="D684" s="6">
        <v>68.5</v>
      </c>
    </row>
    <row r="685">
      <c r="A685" s="4" t="s">
        <v>10</v>
      </c>
      <c r="B685" s="5" t="s">
        <v>175</v>
      </c>
      <c r="C685" s="5" t="s">
        <v>7</v>
      </c>
      <c r="D685" s="6">
        <v>113.15</v>
      </c>
    </row>
    <row r="686">
      <c r="A686" s="4" t="s">
        <v>70</v>
      </c>
      <c r="B686" s="5" t="s">
        <v>176</v>
      </c>
      <c r="C686" s="5" t="s">
        <v>6</v>
      </c>
      <c r="D686" s="6">
        <v>4.12</v>
      </c>
    </row>
    <row r="687">
      <c r="A687" s="4" t="s">
        <v>70</v>
      </c>
      <c r="B687" s="5" t="s">
        <v>176</v>
      </c>
      <c r="C687" s="5" t="s">
        <v>6</v>
      </c>
      <c r="D687" s="6">
        <v>4.12</v>
      </c>
    </row>
    <row r="688">
      <c r="A688" s="4" t="s">
        <v>70</v>
      </c>
      <c r="B688" s="5" t="s">
        <v>176</v>
      </c>
      <c r="C688" s="5" t="s">
        <v>6</v>
      </c>
      <c r="D688" s="6">
        <v>4.12</v>
      </c>
    </row>
    <row r="689">
      <c r="A689" s="4" t="s">
        <v>70</v>
      </c>
      <c r="B689" s="5" t="s">
        <v>176</v>
      </c>
      <c r="C689" s="5" t="s">
        <v>6</v>
      </c>
      <c r="D689" s="6">
        <v>16.49</v>
      </c>
    </row>
    <row r="690">
      <c r="A690" s="4" t="s">
        <v>70</v>
      </c>
      <c r="B690" s="5" t="s">
        <v>176</v>
      </c>
      <c r="C690" s="5" t="s">
        <v>13</v>
      </c>
      <c r="D690" s="6">
        <v>60.49</v>
      </c>
    </row>
    <row r="691">
      <c r="A691" s="4" t="s">
        <v>70</v>
      </c>
      <c r="B691" s="5" t="s">
        <v>176</v>
      </c>
      <c r="C691" s="5" t="s">
        <v>7</v>
      </c>
      <c r="D691" s="6">
        <v>113.15</v>
      </c>
    </row>
    <row r="692">
      <c r="A692" s="4" t="s">
        <v>70</v>
      </c>
      <c r="B692" s="5" t="s">
        <v>176</v>
      </c>
      <c r="C692" s="5" t="s">
        <v>12</v>
      </c>
      <c r="D692" s="6">
        <v>60.49</v>
      </c>
    </row>
    <row r="693">
      <c r="A693" s="4" t="s">
        <v>70</v>
      </c>
      <c r="B693" s="5" t="s">
        <v>176</v>
      </c>
      <c r="C693" s="5" t="s">
        <v>15</v>
      </c>
      <c r="D693" s="6">
        <v>68.5</v>
      </c>
    </row>
    <row r="694">
      <c r="A694" s="4" t="s">
        <v>16</v>
      </c>
      <c r="B694" s="5" t="s">
        <v>177</v>
      </c>
      <c r="C694" s="5" t="s">
        <v>6</v>
      </c>
      <c r="D694" s="6">
        <v>4.12</v>
      </c>
    </row>
    <row r="695">
      <c r="A695" s="4" t="s">
        <v>16</v>
      </c>
      <c r="B695" s="5" t="s">
        <v>177</v>
      </c>
      <c r="C695" s="5" t="s">
        <v>6</v>
      </c>
      <c r="D695" s="6">
        <v>4.12</v>
      </c>
    </row>
    <row r="696">
      <c r="A696" s="4" t="s">
        <v>16</v>
      </c>
      <c r="B696" s="5" t="s">
        <v>177</v>
      </c>
      <c r="C696" s="5" t="s">
        <v>6</v>
      </c>
      <c r="D696" s="6">
        <v>4.12</v>
      </c>
    </row>
    <row r="697">
      <c r="A697" s="4" t="s">
        <v>16</v>
      </c>
      <c r="B697" s="5" t="s">
        <v>177</v>
      </c>
      <c r="C697" s="5" t="s">
        <v>13</v>
      </c>
      <c r="D697" s="6">
        <v>60.49</v>
      </c>
    </row>
    <row r="698">
      <c r="A698" s="4" t="s">
        <v>16</v>
      </c>
      <c r="B698" s="5" t="s">
        <v>177</v>
      </c>
      <c r="C698" s="5" t="s">
        <v>12</v>
      </c>
      <c r="D698" s="6">
        <v>60.49</v>
      </c>
    </row>
    <row r="699">
      <c r="A699" s="4" t="s">
        <v>16</v>
      </c>
      <c r="B699" s="5" t="s">
        <v>177</v>
      </c>
      <c r="C699" s="5" t="s">
        <v>15</v>
      </c>
      <c r="D699" s="6">
        <v>68.5</v>
      </c>
    </row>
    <row r="700">
      <c r="A700" s="4" t="s">
        <v>39</v>
      </c>
      <c r="B700" s="5" t="s">
        <v>178</v>
      </c>
      <c r="C700" s="5" t="s">
        <v>6</v>
      </c>
      <c r="D700" s="6">
        <v>16.49</v>
      </c>
    </row>
    <row r="701">
      <c r="A701" s="4" t="s">
        <v>39</v>
      </c>
      <c r="B701" s="5" t="s">
        <v>178</v>
      </c>
      <c r="C701" s="5" t="s">
        <v>6</v>
      </c>
      <c r="D701" s="6">
        <v>4.12</v>
      </c>
    </row>
    <row r="702">
      <c r="A702" s="4" t="s">
        <v>39</v>
      </c>
      <c r="B702" s="5" t="s">
        <v>178</v>
      </c>
      <c r="C702" s="5" t="s">
        <v>15</v>
      </c>
      <c r="D702" s="6">
        <v>68.5</v>
      </c>
    </row>
    <row r="703">
      <c r="A703" s="4" t="s">
        <v>39</v>
      </c>
      <c r="B703" s="5" t="s">
        <v>178</v>
      </c>
      <c r="C703" s="5" t="s">
        <v>7</v>
      </c>
      <c r="D703" s="6">
        <v>113.15</v>
      </c>
    </row>
    <row r="704">
      <c r="A704" s="4" t="s">
        <v>39</v>
      </c>
      <c r="B704" s="5" t="s">
        <v>179</v>
      </c>
      <c r="C704" s="5" t="s">
        <v>6</v>
      </c>
      <c r="D704" s="6">
        <v>16.49</v>
      </c>
    </row>
    <row r="705">
      <c r="A705" s="4" t="s">
        <v>39</v>
      </c>
      <c r="B705" s="5" t="s">
        <v>179</v>
      </c>
      <c r="C705" s="5" t="s">
        <v>6</v>
      </c>
      <c r="D705" s="6">
        <v>4.12</v>
      </c>
    </row>
    <row r="706">
      <c r="A706" s="4" t="s">
        <v>39</v>
      </c>
      <c r="B706" s="5" t="s">
        <v>179</v>
      </c>
      <c r="C706" s="5" t="s">
        <v>62</v>
      </c>
      <c r="D706" s="6">
        <v>50.4</v>
      </c>
    </row>
    <row r="707">
      <c r="A707" s="4" t="s">
        <v>39</v>
      </c>
      <c r="B707" s="5" t="s">
        <v>179</v>
      </c>
      <c r="C707" s="5" t="s">
        <v>7</v>
      </c>
      <c r="D707" s="6">
        <v>113.15</v>
      </c>
    </row>
    <row r="708">
      <c r="A708" s="4" t="s">
        <v>35</v>
      </c>
      <c r="B708" s="5" t="s">
        <v>180</v>
      </c>
      <c r="C708" s="5" t="s">
        <v>6</v>
      </c>
      <c r="D708" s="6">
        <v>8.25</v>
      </c>
    </row>
    <row r="709">
      <c r="A709" s="4" t="s">
        <v>35</v>
      </c>
      <c r="B709" s="5" t="s">
        <v>180</v>
      </c>
      <c r="C709" s="5" t="s">
        <v>85</v>
      </c>
      <c r="D709" s="6">
        <v>105.61</v>
      </c>
    </row>
    <row r="710">
      <c r="A710" s="4" t="s">
        <v>35</v>
      </c>
      <c r="B710" s="5" t="s">
        <v>180</v>
      </c>
      <c r="C710" s="5" t="s">
        <v>6</v>
      </c>
      <c r="D710" s="6">
        <v>4.12</v>
      </c>
    </row>
    <row r="711">
      <c r="A711" s="4" t="s">
        <v>35</v>
      </c>
      <c r="B711" s="5" t="s">
        <v>180</v>
      </c>
      <c r="C711" s="5" t="s">
        <v>38</v>
      </c>
      <c r="D711" s="6">
        <v>60.49</v>
      </c>
    </row>
    <row r="712">
      <c r="A712" s="4" t="s">
        <v>56</v>
      </c>
      <c r="B712" s="5" t="s">
        <v>181</v>
      </c>
      <c r="C712" s="5" t="s">
        <v>6</v>
      </c>
      <c r="D712" s="6">
        <v>4.12</v>
      </c>
    </row>
    <row r="713">
      <c r="A713" s="4" t="s">
        <v>56</v>
      </c>
      <c r="B713" s="5" t="s">
        <v>181</v>
      </c>
      <c r="C713" s="5" t="s">
        <v>6</v>
      </c>
      <c r="D713" s="6">
        <v>16.49</v>
      </c>
    </row>
    <row r="714">
      <c r="A714" s="4" t="s">
        <v>56</v>
      </c>
      <c r="B714" s="5" t="s">
        <v>181</v>
      </c>
      <c r="C714" s="5" t="s">
        <v>15</v>
      </c>
      <c r="D714" s="6">
        <v>68.5</v>
      </c>
    </row>
    <row r="715">
      <c r="A715" s="4" t="s">
        <v>56</v>
      </c>
      <c r="B715" s="5" t="s">
        <v>181</v>
      </c>
      <c r="C715" s="5" t="s">
        <v>7</v>
      </c>
      <c r="D715" s="6">
        <v>113.15</v>
      </c>
    </row>
    <row r="716">
      <c r="A716" s="4" t="s">
        <v>33</v>
      </c>
      <c r="B716" s="5" t="s">
        <v>182</v>
      </c>
      <c r="C716" s="5" t="s">
        <v>44</v>
      </c>
      <c r="D716" s="6">
        <v>76.87</v>
      </c>
    </row>
    <row r="717">
      <c r="A717" s="4" t="s">
        <v>33</v>
      </c>
      <c r="B717" s="5" t="s">
        <v>182</v>
      </c>
      <c r="C717" s="5" t="s">
        <v>44</v>
      </c>
      <c r="D717" s="6">
        <v>2.7</v>
      </c>
    </row>
    <row r="718">
      <c r="A718" s="4" t="s">
        <v>33</v>
      </c>
      <c r="B718" s="5" t="s">
        <v>182</v>
      </c>
      <c r="C718" s="5" t="s">
        <v>44</v>
      </c>
      <c r="D718" s="6">
        <v>3.08</v>
      </c>
    </row>
    <row r="719">
      <c r="A719" s="4" t="s">
        <v>33</v>
      </c>
      <c r="B719" s="5" t="s">
        <v>182</v>
      </c>
      <c r="C719" s="5" t="s">
        <v>44</v>
      </c>
      <c r="D719" s="6">
        <v>4.18</v>
      </c>
    </row>
    <row r="720">
      <c r="A720" s="4" t="s">
        <v>33</v>
      </c>
      <c r="B720" s="5" t="s">
        <v>182</v>
      </c>
      <c r="C720" s="5" t="s">
        <v>45</v>
      </c>
      <c r="D720" s="6">
        <v>1.59</v>
      </c>
    </row>
    <row r="721">
      <c r="A721" s="4" t="s">
        <v>33</v>
      </c>
      <c r="B721" s="5" t="s">
        <v>182</v>
      </c>
      <c r="C721" s="5" t="s">
        <v>6</v>
      </c>
      <c r="D721" s="6">
        <v>4.12</v>
      </c>
    </row>
    <row r="722">
      <c r="A722" s="4" t="s">
        <v>33</v>
      </c>
      <c r="B722" s="5" t="s">
        <v>182</v>
      </c>
      <c r="C722" s="5" t="s">
        <v>13</v>
      </c>
      <c r="D722" s="6">
        <v>60.49</v>
      </c>
    </row>
    <row r="723">
      <c r="A723" s="4" t="s">
        <v>33</v>
      </c>
      <c r="B723" s="5" t="s">
        <v>182</v>
      </c>
      <c r="C723" s="5" t="s">
        <v>55</v>
      </c>
      <c r="D723" s="6">
        <v>217.2</v>
      </c>
    </row>
    <row r="724">
      <c r="A724" s="4" t="s">
        <v>10</v>
      </c>
      <c r="B724" s="5" t="s">
        <v>183</v>
      </c>
      <c r="C724" s="5" t="s">
        <v>6</v>
      </c>
      <c r="D724" s="6">
        <v>4.12</v>
      </c>
    </row>
    <row r="725">
      <c r="A725" s="4" t="s">
        <v>10</v>
      </c>
      <c r="B725" s="5" t="s">
        <v>183</v>
      </c>
      <c r="C725" s="5" t="s">
        <v>6</v>
      </c>
      <c r="D725" s="6">
        <v>4.12</v>
      </c>
    </row>
    <row r="726">
      <c r="A726" s="4" t="s">
        <v>10</v>
      </c>
      <c r="B726" s="5" t="s">
        <v>183</v>
      </c>
      <c r="C726" s="5" t="s">
        <v>12</v>
      </c>
      <c r="D726" s="6">
        <v>60.49</v>
      </c>
    </row>
    <row r="727">
      <c r="A727" s="4" t="s">
        <v>10</v>
      </c>
      <c r="B727" s="5" t="s">
        <v>183</v>
      </c>
      <c r="C727" s="5" t="s">
        <v>13</v>
      </c>
      <c r="D727" s="6">
        <v>60.49</v>
      </c>
    </row>
    <row r="728">
      <c r="A728" s="4" t="s">
        <v>111</v>
      </c>
      <c r="B728" s="5" t="s">
        <v>184</v>
      </c>
      <c r="C728" s="5" t="s">
        <v>44</v>
      </c>
      <c r="D728" s="6">
        <v>76.87</v>
      </c>
    </row>
    <row r="729">
      <c r="A729" s="4" t="s">
        <v>111</v>
      </c>
      <c r="B729" s="5" t="s">
        <v>184</v>
      </c>
      <c r="C729" s="5" t="s">
        <v>44</v>
      </c>
      <c r="D729" s="6">
        <v>2.7</v>
      </c>
    </row>
    <row r="730">
      <c r="A730" s="4" t="s">
        <v>111</v>
      </c>
      <c r="B730" s="5" t="s">
        <v>184</v>
      </c>
      <c r="C730" s="5" t="s">
        <v>44</v>
      </c>
      <c r="D730" s="6">
        <v>3.08</v>
      </c>
    </row>
    <row r="731">
      <c r="A731" s="4" t="s">
        <v>111</v>
      </c>
      <c r="B731" s="5" t="s">
        <v>184</v>
      </c>
      <c r="C731" s="5" t="s">
        <v>44</v>
      </c>
      <c r="D731" s="6">
        <v>4.18</v>
      </c>
    </row>
    <row r="732">
      <c r="A732" s="4" t="s">
        <v>111</v>
      </c>
      <c r="B732" s="5" t="s">
        <v>184</v>
      </c>
      <c r="C732" s="5" t="s">
        <v>45</v>
      </c>
      <c r="D732" s="6">
        <v>1.59</v>
      </c>
    </row>
    <row r="733">
      <c r="A733" s="4" t="s">
        <v>111</v>
      </c>
      <c r="B733" s="5" t="s">
        <v>184</v>
      </c>
      <c r="C733" s="5" t="s">
        <v>55</v>
      </c>
      <c r="D733" s="6">
        <v>217.2</v>
      </c>
    </row>
    <row r="734">
      <c r="A734" s="4" t="s">
        <v>111</v>
      </c>
      <c r="B734" s="5" t="s">
        <v>184</v>
      </c>
      <c r="C734" s="5" t="s">
        <v>6</v>
      </c>
      <c r="D734" s="6">
        <v>4.12</v>
      </c>
    </row>
    <row r="735">
      <c r="A735" s="4" t="s">
        <v>111</v>
      </c>
      <c r="B735" s="5" t="s">
        <v>184</v>
      </c>
      <c r="C735" s="5" t="s">
        <v>13</v>
      </c>
      <c r="D735" s="6">
        <v>60.49</v>
      </c>
    </row>
    <row r="736">
      <c r="A736" s="4" t="s">
        <v>60</v>
      </c>
      <c r="B736" s="5" t="s">
        <v>185</v>
      </c>
      <c r="C736" s="5" t="s">
        <v>6</v>
      </c>
      <c r="D736" s="6">
        <v>4.12</v>
      </c>
    </row>
    <row r="737">
      <c r="A737" s="4" t="s">
        <v>60</v>
      </c>
      <c r="B737" s="5" t="s">
        <v>185</v>
      </c>
      <c r="C737" s="5" t="s">
        <v>6</v>
      </c>
      <c r="D737" s="6">
        <v>4.12</v>
      </c>
    </row>
    <row r="738">
      <c r="A738" s="4" t="s">
        <v>60</v>
      </c>
      <c r="B738" s="5" t="s">
        <v>185</v>
      </c>
      <c r="C738" s="5" t="s">
        <v>6</v>
      </c>
      <c r="D738" s="6">
        <v>4.12</v>
      </c>
    </row>
    <row r="739">
      <c r="A739" s="4" t="s">
        <v>60</v>
      </c>
      <c r="B739" s="5" t="s">
        <v>185</v>
      </c>
      <c r="C739" s="5" t="s">
        <v>6</v>
      </c>
      <c r="D739" s="6">
        <v>16.49</v>
      </c>
    </row>
    <row r="740">
      <c r="A740" s="4" t="s">
        <v>60</v>
      </c>
      <c r="B740" s="5" t="s">
        <v>185</v>
      </c>
      <c r="C740" s="5" t="s">
        <v>6</v>
      </c>
      <c r="D740" s="6">
        <v>4.12</v>
      </c>
    </row>
    <row r="741">
      <c r="A741" s="4" t="s">
        <v>60</v>
      </c>
      <c r="B741" s="5" t="s">
        <v>185</v>
      </c>
      <c r="C741" s="5" t="s">
        <v>6</v>
      </c>
      <c r="D741" s="6">
        <v>8.25</v>
      </c>
    </row>
    <row r="742">
      <c r="A742" s="4" t="s">
        <v>60</v>
      </c>
      <c r="B742" s="5" t="s">
        <v>185</v>
      </c>
      <c r="C742" s="5" t="s">
        <v>13</v>
      </c>
      <c r="D742" s="6">
        <v>60.49</v>
      </c>
    </row>
    <row r="743">
      <c r="A743" s="4" t="s">
        <v>60</v>
      </c>
      <c r="B743" s="5" t="s">
        <v>185</v>
      </c>
      <c r="C743" s="5" t="s">
        <v>7</v>
      </c>
      <c r="D743" s="6">
        <v>113.15</v>
      </c>
    </row>
    <row r="744">
      <c r="A744" s="4" t="s">
        <v>60</v>
      </c>
      <c r="B744" s="5" t="s">
        <v>185</v>
      </c>
      <c r="C744" s="5" t="s">
        <v>25</v>
      </c>
      <c r="D744" s="6">
        <v>50.34</v>
      </c>
    </row>
    <row r="745">
      <c r="A745" s="4" t="s">
        <v>60</v>
      </c>
      <c r="B745" s="5" t="s">
        <v>185</v>
      </c>
      <c r="C745" s="5" t="s">
        <v>38</v>
      </c>
      <c r="D745" s="6">
        <v>60.49</v>
      </c>
    </row>
    <row r="746">
      <c r="A746" s="4" t="s">
        <v>60</v>
      </c>
      <c r="B746" s="5" t="s">
        <v>185</v>
      </c>
      <c r="C746" s="5" t="s">
        <v>12</v>
      </c>
      <c r="D746" s="6">
        <v>60.49</v>
      </c>
    </row>
    <row r="747">
      <c r="A747" s="4" t="s">
        <v>60</v>
      </c>
      <c r="B747" s="5" t="s">
        <v>185</v>
      </c>
      <c r="C747" s="5" t="s">
        <v>85</v>
      </c>
      <c r="D747" s="6">
        <v>85.92</v>
      </c>
    </row>
    <row r="748">
      <c r="A748" s="4" t="s">
        <v>39</v>
      </c>
      <c r="B748" s="5" t="s">
        <v>186</v>
      </c>
      <c r="C748" s="5" t="s">
        <v>6</v>
      </c>
      <c r="D748" s="6">
        <v>4.12</v>
      </c>
    </row>
    <row r="749">
      <c r="A749" s="4" t="s">
        <v>39</v>
      </c>
      <c r="B749" s="5" t="s">
        <v>186</v>
      </c>
      <c r="C749" s="5" t="s">
        <v>38</v>
      </c>
      <c r="D749" s="6">
        <v>60.49</v>
      </c>
    </row>
    <row r="750">
      <c r="A750" s="4" t="s">
        <v>16</v>
      </c>
      <c r="B750" s="5" t="s">
        <v>187</v>
      </c>
      <c r="C750" s="5" t="s">
        <v>6</v>
      </c>
      <c r="D750" s="6">
        <v>4.12</v>
      </c>
    </row>
    <row r="751">
      <c r="A751" s="4" t="s">
        <v>16</v>
      </c>
      <c r="B751" s="5" t="s">
        <v>187</v>
      </c>
      <c r="C751" s="5" t="s">
        <v>12</v>
      </c>
      <c r="D751" s="6">
        <v>60.49</v>
      </c>
    </row>
    <row r="752">
      <c r="A752" s="4" t="s">
        <v>16</v>
      </c>
      <c r="B752" s="5" t="s">
        <v>188</v>
      </c>
      <c r="C752" s="5" t="s">
        <v>6</v>
      </c>
      <c r="D752" s="6">
        <v>4.12</v>
      </c>
    </row>
    <row r="753">
      <c r="A753" s="4" t="s">
        <v>16</v>
      </c>
      <c r="B753" s="5" t="s">
        <v>188</v>
      </c>
      <c r="C753" s="5" t="s">
        <v>6</v>
      </c>
      <c r="D753" s="6">
        <v>16.49</v>
      </c>
    </row>
    <row r="754">
      <c r="A754" s="4" t="s">
        <v>16</v>
      </c>
      <c r="B754" s="5" t="s">
        <v>188</v>
      </c>
      <c r="C754" s="5" t="s">
        <v>6</v>
      </c>
      <c r="D754" s="6">
        <v>4.12</v>
      </c>
    </row>
    <row r="755">
      <c r="A755" s="4" t="s">
        <v>16</v>
      </c>
      <c r="B755" s="5" t="s">
        <v>188</v>
      </c>
      <c r="C755" s="5" t="s">
        <v>7</v>
      </c>
      <c r="D755" s="6">
        <v>113.15</v>
      </c>
    </row>
    <row r="756">
      <c r="A756" s="4" t="s">
        <v>16</v>
      </c>
      <c r="B756" s="5" t="s">
        <v>188</v>
      </c>
      <c r="C756" s="5" t="s">
        <v>12</v>
      </c>
      <c r="D756" s="6">
        <v>60.49</v>
      </c>
    </row>
    <row r="757">
      <c r="A757" s="4" t="s">
        <v>16</v>
      </c>
      <c r="B757" s="5" t="s">
        <v>188</v>
      </c>
      <c r="C757" s="5" t="s">
        <v>13</v>
      </c>
      <c r="D757" s="6">
        <v>60.49</v>
      </c>
    </row>
    <row r="758">
      <c r="A758" s="4" t="s">
        <v>70</v>
      </c>
      <c r="B758" s="5" t="s">
        <v>189</v>
      </c>
      <c r="C758" s="5" t="s">
        <v>12</v>
      </c>
      <c r="D758" s="6">
        <v>60.49</v>
      </c>
    </row>
    <row r="759">
      <c r="A759" s="4" t="s">
        <v>70</v>
      </c>
      <c r="B759" s="5" t="s">
        <v>189</v>
      </c>
      <c r="C759" s="5" t="s">
        <v>6</v>
      </c>
      <c r="D759" s="6">
        <v>4.12</v>
      </c>
    </row>
    <row r="760">
      <c r="A760" s="4" t="s">
        <v>70</v>
      </c>
      <c r="B760" s="5" t="s">
        <v>189</v>
      </c>
      <c r="C760" s="5" t="s">
        <v>6</v>
      </c>
      <c r="D760" s="6">
        <v>4.12</v>
      </c>
    </row>
    <row r="761">
      <c r="A761" s="4" t="s">
        <v>70</v>
      </c>
      <c r="B761" s="5" t="s">
        <v>189</v>
      </c>
      <c r="C761" s="5" t="s">
        <v>13</v>
      </c>
      <c r="D761" s="6">
        <v>60.49</v>
      </c>
    </row>
    <row r="762">
      <c r="A762" s="4" t="s">
        <v>70</v>
      </c>
      <c r="B762" s="5" t="s">
        <v>189</v>
      </c>
      <c r="C762" s="5" t="s">
        <v>6</v>
      </c>
      <c r="D762" s="6">
        <v>4.12</v>
      </c>
    </row>
    <row r="763">
      <c r="A763" s="4" t="s">
        <v>70</v>
      </c>
      <c r="B763" s="5" t="s">
        <v>189</v>
      </c>
      <c r="C763" s="5" t="s">
        <v>15</v>
      </c>
      <c r="D763" s="6">
        <v>68.5</v>
      </c>
    </row>
    <row r="764">
      <c r="A764" s="4" t="s">
        <v>10</v>
      </c>
      <c r="B764" s="5" t="s">
        <v>190</v>
      </c>
      <c r="C764" s="5" t="s">
        <v>62</v>
      </c>
      <c r="D764" s="6">
        <v>50.4</v>
      </c>
    </row>
    <row r="765">
      <c r="A765" s="4" t="s">
        <v>10</v>
      </c>
      <c r="B765" s="5" t="s">
        <v>190</v>
      </c>
      <c r="C765" s="5" t="s">
        <v>6</v>
      </c>
      <c r="D765" s="6">
        <v>16.49</v>
      </c>
    </row>
    <row r="766">
      <c r="A766" s="4" t="s">
        <v>10</v>
      </c>
      <c r="B766" s="5" t="s">
        <v>190</v>
      </c>
      <c r="C766" s="5" t="s">
        <v>6</v>
      </c>
      <c r="D766" s="6">
        <v>4.12</v>
      </c>
    </row>
    <row r="767">
      <c r="A767" s="4" t="s">
        <v>10</v>
      </c>
      <c r="B767" s="5" t="s">
        <v>190</v>
      </c>
      <c r="C767" s="5" t="s">
        <v>7</v>
      </c>
      <c r="D767" s="6">
        <v>113.15</v>
      </c>
    </row>
    <row r="768">
      <c r="A768" s="4" t="s">
        <v>8</v>
      </c>
      <c r="B768" s="5" t="s">
        <v>191</v>
      </c>
      <c r="C768" s="5" t="s">
        <v>6</v>
      </c>
      <c r="D768" s="6">
        <v>4.12</v>
      </c>
    </row>
    <row r="769">
      <c r="A769" s="4" t="s">
        <v>8</v>
      </c>
      <c r="B769" s="5" t="s">
        <v>191</v>
      </c>
      <c r="C769" s="5" t="s">
        <v>15</v>
      </c>
      <c r="D769" s="6">
        <v>68.5</v>
      </c>
    </row>
    <row r="770">
      <c r="A770" s="4" t="s">
        <v>28</v>
      </c>
      <c r="B770" s="5" t="s">
        <v>192</v>
      </c>
      <c r="C770" s="5" t="s">
        <v>6</v>
      </c>
      <c r="D770" s="6">
        <v>16.49</v>
      </c>
    </row>
    <row r="771">
      <c r="A771" s="4" t="s">
        <v>28</v>
      </c>
      <c r="B771" s="5" t="s">
        <v>192</v>
      </c>
      <c r="C771" s="5" t="s">
        <v>7</v>
      </c>
      <c r="D771" s="6">
        <v>113.15</v>
      </c>
    </row>
    <row r="772">
      <c r="A772" s="4" t="s">
        <v>28</v>
      </c>
      <c r="B772" s="5" t="s">
        <v>192</v>
      </c>
      <c r="C772" s="5" t="s">
        <v>6</v>
      </c>
      <c r="D772" s="6">
        <v>4.12</v>
      </c>
    </row>
    <row r="773">
      <c r="A773" s="4" t="s">
        <v>28</v>
      </c>
      <c r="B773" s="5" t="s">
        <v>192</v>
      </c>
      <c r="C773" s="5" t="s">
        <v>15</v>
      </c>
      <c r="D773" s="6">
        <v>68.5</v>
      </c>
    </row>
    <row r="774">
      <c r="A774" s="4" t="s">
        <v>16</v>
      </c>
      <c r="B774" s="5" t="s">
        <v>193</v>
      </c>
      <c r="C774" s="5" t="s">
        <v>6</v>
      </c>
      <c r="D774" s="6">
        <v>16.49</v>
      </c>
    </row>
    <row r="775">
      <c r="A775" s="4" t="s">
        <v>16</v>
      </c>
      <c r="B775" s="5" t="s">
        <v>193</v>
      </c>
      <c r="C775" s="5" t="s">
        <v>6</v>
      </c>
      <c r="D775" s="6">
        <v>4.12</v>
      </c>
    </row>
    <row r="776">
      <c r="A776" s="4" t="s">
        <v>16</v>
      </c>
      <c r="B776" s="5" t="s">
        <v>193</v>
      </c>
      <c r="C776" s="5" t="s">
        <v>25</v>
      </c>
      <c r="D776" s="6">
        <v>50.34</v>
      </c>
    </row>
    <row r="777">
      <c r="A777" s="4" t="s">
        <v>16</v>
      </c>
      <c r="B777" s="5" t="s">
        <v>193</v>
      </c>
      <c r="C777" s="5" t="s">
        <v>7</v>
      </c>
      <c r="D777" s="6">
        <v>113.15</v>
      </c>
    </row>
    <row r="778">
      <c r="A778" s="4" t="s">
        <v>16</v>
      </c>
      <c r="B778" s="5" t="s">
        <v>194</v>
      </c>
      <c r="C778" s="5" t="s">
        <v>6</v>
      </c>
      <c r="D778" s="6">
        <v>16.49</v>
      </c>
    </row>
    <row r="779">
      <c r="A779" s="4" t="s">
        <v>16</v>
      </c>
      <c r="B779" s="5" t="s">
        <v>194</v>
      </c>
      <c r="C779" s="5" t="s">
        <v>7</v>
      </c>
      <c r="D779" s="6">
        <v>113.15</v>
      </c>
    </row>
    <row r="780">
      <c r="A780" s="4" t="s">
        <v>14</v>
      </c>
      <c r="B780" s="5" t="s">
        <v>195</v>
      </c>
      <c r="C780" s="5" t="s">
        <v>6</v>
      </c>
      <c r="D780" s="6">
        <v>4.12</v>
      </c>
    </row>
    <row r="781">
      <c r="A781" s="4" t="s">
        <v>14</v>
      </c>
      <c r="B781" s="5" t="s">
        <v>195</v>
      </c>
      <c r="C781" s="5" t="s">
        <v>38</v>
      </c>
      <c r="D781" s="6">
        <v>60.49</v>
      </c>
    </row>
    <row r="782">
      <c r="A782" s="4" t="s">
        <v>33</v>
      </c>
      <c r="B782" s="5" t="s">
        <v>196</v>
      </c>
      <c r="C782" s="5" t="s">
        <v>6</v>
      </c>
      <c r="D782" s="6">
        <v>4.12</v>
      </c>
    </row>
    <row r="783">
      <c r="A783" s="4" t="s">
        <v>33</v>
      </c>
      <c r="B783" s="5" t="s">
        <v>196</v>
      </c>
      <c r="C783" s="5" t="s">
        <v>6</v>
      </c>
      <c r="D783" s="6">
        <v>4.12</v>
      </c>
    </row>
    <row r="784">
      <c r="A784" s="4" t="s">
        <v>33</v>
      </c>
      <c r="B784" s="5" t="s">
        <v>196</v>
      </c>
      <c r="C784" s="5" t="s">
        <v>6</v>
      </c>
      <c r="D784" s="6">
        <v>4.12</v>
      </c>
    </row>
    <row r="785">
      <c r="A785" s="4" t="s">
        <v>33</v>
      </c>
      <c r="B785" s="5" t="s">
        <v>196</v>
      </c>
      <c r="C785" s="5" t="s">
        <v>6</v>
      </c>
      <c r="D785" s="6">
        <v>4.12</v>
      </c>
    </row>
    <row r="786">
      <c r="A786" s="4" t="s">
        <v>33</v>
      </c>
      <c r="B786" s="5" t="s">
        <v>196</v>
      </c>
      <c r="C786" s="5" t="s">
        <v>13</v>
      </c>
      <c r="D786" s="6">
        <v>60.49</v>
      </c>
    </row>
    <row r="787">
      <c r="A787" s="4" t="s">
        <v>33</v>
      </c>
      <c r="B787" s="5" t="s">
        <v>196</v>
      </c>
      <c r="C787" s="5" t="s">
        <v>38</v>
      </c>
      <c r="D787" s="6">
        <v>60.49</v>
      </c>
    </row>
    <row r="788">
      <c r="A788" s="4" t="s">
        <v>33</v>
      </c>
      <c r="B788" s="5" t="s">
        <v>196</v>
      </c>
      <c r="C788" s="5" t="s">
        <v>12</v>
      </c>
      <c r="D788" s="6">
        <v>60.49</v>
      </c>
    </row>
    <row r="789">
      <c r="A789" s="4" t="s">
        <v>33</v>
      </c>
      <c r="B789" s="5" t="s">
        <v>196</v>
      </c>
      <c r="C789" s="5" t="s">
        <v>15</v>
      </c>
      <c r="D789" s="6">
        <v>68.5</v>
      </c>
    </row>
    <row r="790">
      <c r="A790" s="4" t="s">
        <v>33</v>
      </c>
      <c r="B790" s="5" t="s">
        <v>196</v>
      </c>
      <c r="C790" s="5" t="s">
        <v>6</v>
      </c>
      <c r="D790" s="6">
        <v>16.49</v>
      </c>
    </row>
    <row r="791">
      <c r="A791" s="4" t="s">
        <v>33</v>
      </c>
      <c r="B791" s="5" t="s">
        <v>196</v>
      </c>
      <c r="C791" s="5" t="s">
        <v>7</v>
      </c>
      <c r="D791" s="6">
        <v>113.15</v>
      </c>
    </row>
    <row r="792">
      <c r="A792" s="4" t="s">
        <v>31</v>
      </c>
      <c r="B792" s="5" t="s">
        <v>197</v>
      </c>
      <c r="C792" s="5" t="s">
        <v>6</v>
      </c>
      <c r="D792" s="6">
        <v>4.12</v>
      </c>
    </row>
    <row r="793">
      <c r="A793" s="4" t="s">
        <v>31</v>
      </c>
      <c r="B793" s="5" t="s">
        <v>197</v>
      </c>
      <c r="C793" s="5" t="s">
        <v>15</v>
      </c>
      <c r="D793" s="6">
        <v>68.5</v>
      </c>
    </row>
    <row r="794">
      <c r="A794" s="4" t="s">
        <v>31</v>
      </c>
      <c r="B794" s="5" t="s">
        <v>198</v>
      </c>
      <c r="C794" s="5" t="s">
        <v>13</v>
      </c>
      <c r="D794" s="6">
        <v>60.49</v>
      </c>
    </row>
    <row r="795">
      <c r="A795" s="4" t="s">
        <v>31</v>
      </c>
      <c r="B795" s="5" t="s">
        <v>198</v>
      </c>
      <c r="C795" s="5" t="s">
        <v>6</v>
      </c>
      <c r="D795" s="6">
        <v>4.12</v>
      </c>
    </row>
    <row r="796">
      <c r="A796" s="4" t="s">
        <v>31</v>
      </c>
      <c r="B796" s="5" t="s">
        <v>198</v>
      </c>
      <c r="C796" s="5" t="s">
        <v>6</v>
      </c>
      <c r="D796" s="6">
        <v>4.12</v>
      </c>
    </row>
    <row r="797">
      <c r="A797" s="4" t="s">
        <v>31</v>
      </c>
      <c r="B797" s="5" t="s">
        <v>198</v>
      </c>
      <c r="C797" s="5" t="s">
        <v>6</v>
      </c>
      <c r="D797" s="6">
        <v>16.49</v>
      </c>
    </row>
    <row r="798">
      <c r="A798" s="4" t="s">
        <v>31</v>
      </c>
      <c r="B798" s="5" t="s">
        <v>198</v>
      </c>
      <c r="C798" s="5" t="s">
        <v>7</v>
      </c>
      <c r="D798" s="6">
        <v>113.15</v>
      </c>
    </row>
    <row r="799">
      <c r="A799" s="4" t="s">
        <v>31</v>
      </c>
      <c r="B799" s="5" t="s">
        <v>198</v>
      </c>
      <c r="C799" s="5" t="s">
        <v>38</v>
      </c>
      <c r="D799" s="6">
        <v>60.49</v>
      </c>
    </row>
    <row r="800">
      <c r="A800" s="4" t="s">
        <v>31</v>
      </c>
      <c r="B800" s="5" t="s">
        <v>198</v>
      </c>
      <c r="C800" s="5" t="s">
        <v>12</v>
      </c>
      <c r="D800" s="6">
        <v>60.49</v>
      </c>
    </row>
    <row r="801">
      <c r="A801" s="4" t="s">
        <v>31</v>
      </c>
      <c r="B801" s="5" t="s">
        <v>198</v>
      </c>
      <c r="C801" s="5" t="s">
        <v>6</v>
      </c>
      <c r="D801" s="6">
        <v>4.12</v>
      </c>
    </row>
    <row r="802">
      <c r="A802" s="4" t="s">
        <v>35</v>
      </c>
      <c r="B802" s="5" t="s">
        <v>199</v>
      </c>
      <c r="C802" s="5" t="s">
        <v>6</v>
      </c>
      <c r="D802" s="6">
        <v>4.12</v>
      </c>
    </row>
    <row r="803">
      <c r="A803" s="4" t="s">
        <v>35</v>
      </c>
      <c r="B803" s="5" t="s">
        <v>199</v>
      </c>
      <c r="C803" s="5" t="s">
        <v>6</v>
      </c>
      <c r="D803" s="6">
        <v>8.25</v>
      </c>
    </row>
    <row r="804">
      <c r="A804" s="4" t="s">
        <v>35</v>
      </c>
      <c r="B804" s="5" t="s">
        <v>199</v>
      </c>
      <c r="C804" s="5" t="s">
        <v>85</v>
      </c>
      <c r="D804" s="6">
        <v>105.61</v>
      </c>
    </row>
    <row r="805">
      <c r="A805" s="4" t="s">
        <v>35</v>
      </c>
      <c r="B805" s="5" t="s">
        <v>199</v>
      </c>
      <c r="C805" s="5" t="s">
        <v>38</v>
      </c>
      <c r="D805" s="6">
        <v>60.49</v>
      </c>
    </row>
    <row r="806">
      <c r="A806" s="4" t="s">
        <v>56</v>
      </c>
      <c r="B806" s="5" t="s">
        <v>200</v>
      </c>
      <c r="C806" s="5" t="s">
        <v>6</v>
      </c>
      <c r="D806" s="6">
        <v>4.12</v>
      </c>
    </row>
    <row r="807">
      <c r="A807" s="4" t="s">
        <v>56</v>
      </c>
      <c r="B807" s="5" t="s">
        <v>200</v>
      </c>
      <c r="C807" s="5" t="s">
        <v>25</v>
      </c>
      <c r="D807" s="6">
        <v>50.34</v>
      </c>
    </row>
    <row r="808">
      <c r="A808" s="4" t="s">
        <v>31</v>
      </c>
      <c r="B808" s="5" t="s">
        <v>201</v>
      </c>
      <c r="C808" s="5" t="s">
        <v>6</v>
      </c>
      <c r="D808" s="6">
        <v>4.12</v>
      </c>
    </row>
    <row r="809">
      <c r="A809" s="4" t="s">
        <v>31</v>
      </c>
      <c r="B809" s="5" t="s">
        <v>201</v>
      </c>
      <c r="C809" s="5" t="s">
        <v>6</v>
      </c>
      <c r="D809" s="6">
        <v>4.12</v>
      </c>
    </row>
    <row r="810">
      <c r="A810" s="4" t="s">
        <v>31</v>
      </c>
      <c r="B810" s="5" t="s">
        <v>201</v>
      </c>
      <c r="C810" s="5" t="s">
        <v>6</v>
      </c>
      <c r="D810" s="6">
        <v>4.12</v>
      </c>
    </row>
    <row r="811">
      <c r="A811" s="4" t="s">
        <v>31</v>
      </c>
      <c r="B811" s="5" t="s">
        <v>201</v>
      </c>
      <c r="C811" s="5" t="s">
        <v>13</v>
      </c>
      <c r="D811" s="6">
        <v>60.49</v>
      </c>
    </row>
    <row r="812">
      <c r="A812" s="4" t="s">
        <v>31</v>
      </c>
      <c r="B812" s="5" t="s">
        <v>201</v>
      </c>
      <c r="C812" s="5" t="s">
        <v>12</v>
      </c>
      <c r="D812" s="6">
        <v>60.49</v>
      </c>
    </row>
    <row r="813">
      <c r="A813" s="4" t="s">
        <v>31</v>
      </c>
      <c r="B813" s="5" t="s">
        <v>201</v>
      </c>
      <c r="C813" s="5" t="s">
        <v>15</v>
      </c>
      <c r="D813" s="6">
        <v>68.5</v>
      </c>
    </row>
    <row r="814">
      <c r="A814" s="4" t="s">
        <v>28</v>
      </c>
      <c r="B814" s="5" t="s">
        <v>202</v>
      </c>
      <c r="C814" s="5" t="s">
        <v>6</v>
      </c>
      <c r="D814" s="6">
        <v>4.12</v>
      </c>
    </row>
    <row r="815">
      <c r="A815" s="4" t="s">
        <v>28</v>
      </c>
      <c r="B815" s="5" t="s">
        <v>202</v>
      </c>
      <c r="C815" s="5" t="s">
        <v>6</v>
      </c>
      <c r="D815" s="6">
        <v>4.12</v>
      </c>
    </row>
    <row r="816">
      <c r="A816" s="4" t="s">
        <v>28</v>
      </c>
      <c r="B816" s="5" t="s">
        <v>202</v>
      </c>
      <c r="C816" s="5" t="s">
        <v>6</v>
      </c>
      <c r="D816" s="6">
        <v>4.12</v>
      </c>
    </row>
    <row r="817">
      <c r="A817" s="4" t="s">
        <v>28</v>
      </c>
      <c r="B817" s="5" t="s">
        <v>202</v>
      </c>
      <c r="C817" s="5" t="s">
        <v>12</v>
      </c>
      <c r="D817" s="6">
        <v>60.49</v>
      </c>
    </row>
    <row r="818">
      <c r="A818" s="4" t="s">
        <v>28</v>
      </c>
      <c r="B818" s="5" t="s">
        <v>202</v>
      </c>
      <c r="C818" s="5" t="s">
        <v>13</v>
      </c>
      <c r="D818" s="6">
        <v>60.49</v>
      </c>
    </row>
    <row r="819">
      <c r="A819" s="4" t="s">
        <v>28</v>
      </c>
      <c r="B819" s="5" t="s">
        <v>202</v>
      </c>
      <c r="C819" s="5" t="s">
        <v>15</v>
      </c>
      <c r="D819" s="6">
        <v>68.5</v>
      </c>
    </row>
    <row r="820">
      <c r="A820" s="4" t="s">
        <v>16</v>
      </c>
      <c r="B820" s="5" t="s">
        <v>203</v>
      </c>
      <c r="C820" s="5" t="s">
        <v>6</v>
      </c>
      <c r="D820" s="6">
        <v>4.12</v>
      </c>
    </row>
    <row r="821">
      <c r="A821" s="4" t="s">
        <v>16</v>
      </c>
      <c r="B821" s="5" t="s">
        <v>203</v>
      </c>
      <c r="C821" s="5" t="s">
        <v>6</v>
      </c>
      <c r="D821" s="6">
        <v>8.25</v>
      </c>
    </row>
    <row r="822">
      <c r="A822" s="4" t="s">
        <v>16</v>
      </c>
      <c r="B822" s="5" t="s">
        <v>203</v>
      </c>
      <c r="C822" s="5" t="s">
        <v>38</v>
      </c>
      <c r="D822" s="6">
        <v>60.49</v>
      </c>
    </row>
    <row r="823">
      <c r="A823" s="4" t="s">
        <v>16</v>
      </c>
      <c r="B823" s="5" t="s">
        <v>203</v>
      </c>
      <c r="C823" s="5" t="s">
        <v>85</v>
      </c>
      <c r="D823" s="6">
        <v>105.61</v>
      </c>
    </row>
    <row r="824">
      <c r="A824" s="4" t="s">
        <v>4</v>
      </c>
      <c r="B824" s="5" t="s">
        <v>204</v>
      </c>
      <c r="C824" s="5" t="s">
        <v>6</v>
      </c>
      <c r="D824" s="6">
        <v>4.12</v>
      </c>
    </row>
    <row r="825">
      <c r="A825" s="4" t="s">
        <v>4</v>
      </c>
      <c r="B825" s="5" t="s">
        <v>204</v>
      </c>
      <c r="C825" s="5" t="s">
        <v>38</v>
      </c>
      <c r="D825" s="6">
        <v>60.49</v>
      </c>
    </row>
    <row r="826">
      <c r="A826" s="4" t="s">
        <v>23</v>
      </c>
      <c r="B826" s="5" t="s">
        <v>205</v>
      </c>
      <c r="C826" s="5" t="s">
        <v>6</v>
      </c>
      <c r="D826" s="6">
        <v>16.49</v>
      </c>
    </row>
    <row r="827">
      <c r="A827" s="4" t="s">
        <v>23</v>
      </c>
      <c r="B827" s="5" t="s">
        <v>205</v>
      </c>
      <c r="C827" s="5" t="s">
        <v>7</v>
      </c>
      <c r="D827" s="6">
        <v>113.15</v>
      </c>
    </row>
    <row r="828">
      <c r="A828" s="4" t="s">
        <v>33</v>
      </c>
      <c r="B828" s="5" t="s">
        <v>206</v>
      </c>
      <c r="C828" s="5" t="s">
        <v>6</v>
      </c>
      <c r="D828" s="6">
        <v>4.12</v>
      </c>
    </row>
    <row r="829">
      <c r="A829" s="4" t="s">
        <v>33</v>
      </c>
      <c r="B829" s="5" t="s">
        <v>206</v>
      </c>
      <c r="C829" s="5" t="s">
        <v>12</v>
      </c>
      <c r="D829" s="6">
        <v>60.49</v>
      </c>
    </row>
    <row r="830">
      <c r="A830" s="4" t="s">
        <v>207</v>
      </c>
      <c r="B830" s="5" t="s">
        <v>208</v>
      </c>
      <c r="C830" s="5" t="s">
        <v>6</v>
      </c>
      <c r="D830" s="6">
        <v>4.12</v>
      </c>
    </row>
    <row r="831">
      <c r="A831" s="4" t="s">
        <v>207</v>
      </c>
      <c r="B831" s="5" t="s">
        <v>208</v>
      </c>
      <c r="C831" s="5" t="s">
        <v>38</v>
      </c>
      <c r="D831" s="6">
        <v>60.49</v>
      </c>
    </row>
    <row r="832">
      <c r="A832" s="4" t="s">
        <v>207</v>
      </c>
      <c r="B832" s="5" t="s">
        <v>208</v>
      </c>
      <c r="C832" s="5" t="s">
        <v>6</v>
      </c>
      <c r="D832" s="6">
        <v>4.12</v>
      </c>
    </row>
    <row r="833">
      <c r="A833" s="4" t="s">
        <v>207</v>
      </c>
      <c r="B833" s="5" t="s">
        <v>208</v>
      </c>
      <c r="C833" s="5" t="s">
        <v>62</v>
      </c>
      <c r="D833" s="6">
        <v>50.4</v>
      </c>
    </row>
    <row r="834">
      <c r="A834" s="4" t="s">
        <v>207</v>
      </c>
      <c r="B834" s="5" t="s">
        <v>208</v>
      </c>
      <c r="C834" s="5" t="s">
        <v>6</v>
      </c>
      <c r="D834" s="6">
        <v>16.49</v>
      </c>
    </row>
    <row r="835">
      <c r="A835" s="4" t="s">
        <v>207</v>
      </c>
      <c r="B835" s="5" t="s">
        <v>208</v>
      </c>
      <c r="C835" s="5" t="s">
        <v>7</v>
      </c>
      <c r="D835" s="6">
        <v>113.15</v>
      </c>
    </row>
    <row r="836">
      <c r="A836" s="4" t="s">
        <v>10</v>
      </c>
      <c r="B836" s="5" t="s">
        <v>209</v>
      </c>
      <c r="C836" s="5" t="s">
        <v>6</v>
      </c>
      <c r="D836" s="6">
        <v>4.12</v>
      </c>
    </row>
    <row r="837">
      <c r="A837" s="4" t="s">
        <v>10</v>
      </c>
      <c r="B837" s="5" t="s">
        <v>209</v>
      </c>
      <c r="C837" s="5" t="s">
        <v>6</v>
      </c>
      <c r="D837" s="6">
        <v>16.49</v>
      </c>
    </row>
    <row r="838">
      <c r="A838" s="4" t="s">
        <v>10</v>
      </c>
      <c r="B838" s="5" t="s">
        <v>209</v>
      </c>
      <c r="C838" s="5" t="s">
        <v>25</v>
      </c>
      <c r="D838" s="6">
        <v>50.34</v>
      </c>
    </row>
    <row r="839">
      <c r="A839" s="4" t="s">
        <v>10</v>
      </c>
      <c r="B839" s="5" t="s">
        <v>209</v>
      </c>
      <c r="C839" s="5" t="s">
        <v>7</v>
      </c>
      <c r="D839" s="6">
        <v>113.15</v>
      </c>
    </row>
    <row r="840">
      <c r="A840" s="4" t="s">
        <v>28</v>
      </c>
      <c r="B840" s="5" t="s">
        <v>210</v>
      </c>
      <c r="C840" s="5" t="s">
        <v>6</v>
      </c>
      <c r="D840" s="6">
        <v>4.12</v>
      </c>
    </row>
    <row r="841">
      <c r="A841" s="4" t="s">
        <v>28</v>
      </c>
      <c r="B841" s="5" t="s">
        <v>210</v>
      </c>
      <c r="C841" s="5" t="s">
        <v>6</v>
      </c>
      <c r="D841" s="6">
        <v>16.49</v>
      </c>
    </row>
    <row r="842">
      <c r="A842" s="4" t="s">
        <v>28</v>
      </c>
      <c r="B842" s="5" t="s">
        <v>210</v>
      </c>
      <c r="C842" s="5" t="s">
        <v>6</v>
      </c>
      <c r="D842" s="6">
        <v>4.12</v>
      </c>
    </row>
    <row r="843">
      <c r="A843" s="4" t="s">
        <v>28</v>
      </c>
      <c r="B843" s="5" t="s">
        <v>210</v>
      </c>
      <c r="C843" s="5" t="s">
        <v>7</v>
      </c>
      <c r="D843" s="6">
        <v>113.15</v>
      </c>
    </row>
    <row r="844">
      <c r="A844" s="4" t="s">
        <v>28</v>
      </c>
      <c r="B844" s="5" t="s">
        <v>210</v>
      </c>
      <c r="C844" s="5" t="s">
        <v>25</v>
      </c>
      <c r="D844" s="6">
        <v>50.34</v>
      </c>
    </row>
    <row r="845">
      <c r="A845" s="4" t="s">
        <v>28</v>
      </c>
      <c r="B845" s="5" t="s">
        <v>210</v>
      </c>
      <c r="C845" s="5" t="s">
        <v>38</v>
      </c>
      <c r="D845" s="6">
        <v>60.49</v>
      </c>
    </row>
    <row r="846">
      <c r="A846" s="4" t="s">
        <v>56</v>
      </c>
      <c r="B846" s="5" t="s">
        <v>211</v>
      </c>
      <c r="C846" s="5" t="s">
        <v>6</v>
      </c>
      <c r="D846" s="6">
        <v>4.12</v>
      </c>
    </row>
    <row r="847">
      <c r="A847" s="4" t="s">
        <v>56</v>
      </c>
      <c r="B847" s="5" t="s">
        <v>211</v>
      </c>
      <c r="C847" s="5" t="s">
        <v>6</v>
      </c>
      <c r="D847" s="6">
        <v>4.12</v>
      </c>
    </row>
    <row r="848">
      <c r="A848" s="4" t="s">
        <v>56</v>
      </c>
      <c r="B848" s="5" t="s">
        <v>211</v>
      </c>
      <c r="C848" s="5" t="s">
        <v>12</v>
      </c>
      <c r="D848" s="6">
        <v>60.49</v>
      </c>
    </row>
    <row r="849">
      <c r="A849" s="4" t="s">
        <v>56</v>
      </c>
      <c r="B849" s="5" t="s">
        <v>211</v>
      </c>
      <c r="C849" s="5" t="s">
        <v>13</v>
      </c>
      <c r="D849" s="6">
        <v>60.49</v>
      </c>
    </row>
    <row r="850">
      <c r="A850" s="4" t="s">
        <v>56</v>
      </c>
      <c r="B850" s="5" t="s">
        <v>211</v>
      </c>
      <c r="C850" s="5" t="s">
        <v>7</v>
      </c>
      <c r="D850" s="6">
        <v>113.15</v>
      </c>
    </row>
    <row r="851">
      <c r="A851" s="4" t="s">
        <v>56</v>
      </c>
      <c r="B851" s="5" t="s">
        <v>211</v>
      </c>
      <c r="C851" s="5" t="s">
        <v>6</v>
      </c>
      <c r="D851" s="6">
        <v>16.49</v>
      </c>
    </row>
    <row r="852">
      <c r="A852" s="4" t="s">
        <v>56</v>
      </c>
      <c r="B852" s="5" t="s">
        <v>211</v>
      </c>
      <c r="C852" s="5" t="s">
        <v>6</v>
      </c>
      <c r="D852" s="6">
        <v>4.12</v>
      </c>
    </row>
    <row r="853">
      <c r="A853" s="4" t="s">
        <v>56</v>
      </c>
      <c r="B853" s="5" t="s">
        <v>211</v>
      </c>
      <c r="C853" s="5" t="s">
        <v>15</v>
      </c>
      <c r="D853" s="6">
        <v>68.5</v>
      </c>
    </row>
    <row r="854">
      <c r="A854" s="4" t="s">
        <v>31</v>
      </c>
      <c r="B854" s="5" t="s">
        <v>212</v>
      </c>
      <c r="C854" s="5" t="s">
        <v>6</v>
      </c>
      <c r="D854" s="6">
        <v>16.49</v>
      </c>
    </row>
    <row r="855">
      <c r="A855" s="4" t="s">
        <v>31</v>
      </c>
      <c r="B855" s="5" t="s">
        <v>212</v>
      </c>
      <c r="C855" s="5" t="s">
        <v>6</v>
      </c>
      <c r="D855" s="6">
        <v>4.12</v>
      </c>
    </row>
    <row r="856">
      <c r="A856" s="4" t="s">
        <v>31</v>
      </c>
      <c r="B856" s="5" t="s">
        <v>212</v>
      </c>
      <c r="C856" s="5" t="s">
        <v>6</v>
      </c>
      <c r="D856" s="6">
        <v>4.12</v>
      </c>
    </row>
    <row r="857">
      <c r="A857" s="4" t="s">
        <v>31</v>
      </c>
      <c r="B857" s="5" t="s">
        <v>212</v>
      </c>
      <c r="C857" s="5" t="s">
        <v>6</v>
      </c>
      <c r="D857" s="6">
        <v>4.12</v>
      </c>
    </row>
    <row r="858">
      <c r="A858" s="4" t="s">
        <v>31</v>
      </c>
      <c r="B858" s="5" t="s">
        <v>212</v>
      </c>
      <c r="C858" s="5" t="s">
        <v>6</v>
      </c>
      <c r="D858" s="6">
        <v>4.12</v>
      </c>
    </row>
    <row r="859">
      <c r="A859" s="4" t="s">
        <v>31</v>
      </c>
      <c r="B859" s="5" t="s">
        <v>212</v>
      </c>
      <c r="C859" s="5" t="s">
        <v>13</v>
      </c>
      <c r="D859" s="6">
        <v>60.49</v>
      </c>
    </row>
    <row r="860">
      <c r="A860" s="4" t="s">
        <v>31</v>
      </c>
      <c r="B860" s="5" t="s">
        <v>212</v>
      </c>
      <c r="C860" s="5" t="s">
        <v>7</v>
      </c>
      <c r="D860" s="6">
        <v>113.15</v>
      </c>
    </row>
    <row r="861">
      <c r="A861" s="4" t="s">
        <v>31</v>
      </c>
      <c r="B861" s="5" t="s">
        <v>212</v>
      </c>
      <c r="C861" s="5" t="s">
        <v>38</v>
      </c>
      <c r="D861" s="6">
        <v>60.49</v>
      </c>
    </row>
    <row r="862">
      <c r="A862" s="4" t="s">
        <v>31</v>
      </c>
      <c r="B862" s="5" t="s">
        <v>212</v>
      </c>
      <c r="C862" s="5" t="s">
        <v>12</v>
      </c>
      <c r="D862" s="6">
        <v>60.49</v>
      </c>
    </row>
    <row r="863">
      <c r="A863" s="4" t="s">
        <v>31</v>
      </c>
      <c r="B863" s="5" t="s">
        <v>212</v>
      </c>
      <c r="C863" s="5" t="s">
        <v>15</v>
      </c>
      <c r="D863" s="6">
        <v>68.5</v>
      </c>
    </row>
    <row r="864">
      <c r="A864" s="4" t="s">
        <v>88</v>
      </c>
      <c r="B864" s="5" t="s">
        <v>213</v>
      </c>
      <c r="C864" s="5" t="s">
        <v>6</v>
      </c>
      <c r="D864" s="6">
        <v>8.25</v>
      </c>
    </row>
    <row r="865">
      <c r="A865" s="4" t="s">
        <v>88</v>
      </c>
      <c r="B865" s="5" t="s">
        <v>213</v>
      </c>
      <c r="C865" s="5" t="s">
        <v>6</v>
      </c>
      <c r="D865" s="6">
        <v>4.12</v>
      </c>
    </row>
    <row r="866">
      <c r="A866" s="4" t="s">
        <v>88</v>
      </c>
      <c r="B866" s="5" t="s">
        <v>213</v>
      </c>
      <c r="C866" s="5" t="s">
        <v>6</v>
      </c>
      <c r="D866" s="6">
        <v>4.12</v>
      </c>
    </row>
    <row r="867">
      <c r="A867" s="4" t="s">
        <v>88</v>
      </c>
      <c r="B867" s="5" t="s">
        <v>213</v>
      </c>
      <c r="C867" s="5" t="s">
        <v>38</v>
      </c>
      <c r="D867" s="6">
        <v>60.49</v>
      </c>
    </row>
    <row r="868">
      <c r="A868" s="4" t="s">
        <v>88</v>
      </c>
      <c r="B868" s="5" t="s">
        <v>213</v>
      </c>
      <c r="C868" s="5" t="s">
        <v>12</v>
      </c>
      <c r="D868" s="6">
        <v>60.49</v>
      </c>
    </row>
    <row r="869">
      <c r="A869" s="4" t="s">
        <v>88</v>
      </c>
      <c r="B869" s="5" t="s">
        <v>213</v>
      </c>
      <c r="C869" s="5" t="s">
        <v>85</v>
      </c>
      <c r="D869" s="6">
        <v>105.61</v>
      </c>
    </row>
    <row r="870">
      <c r="A870" s="4" t="s">
        <v>8</v>
      </c>
      <c r="B870" s="5" t="s">
        <v>214</v>
      </c>
      <c r="C870" s="5" t="s">
        <v>13</v>
      </c>
      <c r="D870" s="6">
        <v>60.49</v>
      </c>
    </row>
    <row r="871">
      <c r="A871" s="4" t="s">
        <v>8</v>
      </c>
      <c r="B871" s="5" t="s">
        <v>214</v>
      </c>
      <c r="C871" s="5" t="s">
        <v>6</v>
      </c>
      <c r="D871" s="6">
        <v>4.12</v>
      </c>
    </row>
    <row r="872">
      <c r="A872" s="4" t="s">
        <v>8</v>
      </c>
      <c r="B872" s="5" t="s">
        <v>214</v>
      </c>
      <c r="C872" s="5" t="s">
        <v>6</v>
      </c>
      <c r="D872" s="6">
        <v>4.12</v>
      </c>
    </row>
    <row r="873">
      <c r="A873" s="4" t="s">
        <v>8</v>
      </c>
      <c r="B873" s="5" t="s">
        <v>214</v>
      </c>
      <c r="C873" s="5" t="s">
        <v>6</v>
      </c>
      <c r="D873" s="6">
        <v>4.12</v>
      </c>
    </row>
    <row r="874">
      <c r="A874" s="4" t="s">
        <v>8</v>
      </c>
      <c r="B874" s="5" t="s">
        <v>214</v>
      </c>
      <c r="C874" s="5" t="s">
        <v>12</v>
      </c>
      <c r="D874" s="6">
        <v>60.49</v>
      </c>
    </row>
    <row r="875">
      <c r="A875" s="4" t="s">
        <v>8</v>
      </c>
      <c r="B875" s="5" t="s">
        <v>214</v>
      </c>
      <c r="C875" s="5" t="s">
        <v>15</v>
      </c>
      <c r="D875" s="6">
        <v>68.5</v>
      </c>
    </row>
    <row r="876">
      <c r="A876" s="4" t="s">
        <v>21</v>
      </c>
      <c r="B876" s="5" t="s">
        <v>215</v>
      </c>
      <c r="C876" s="5" t="s">
        <v>6</v>
      </c>
      <c r="D876" s="6">
        <v>4.12</v>
      </c>
    </row>
    <row r="877">
      <c r="A877" s="4" t="s">
        <v>21</v>
      </c>
      <c r="B877" s="5" t="s">
        <v>215</v>
      </c>
      <c r="C877" s="5" t="s">
        <v>6</v>
      </c>
      <c r="D877" s="6">
        <v>4.12</v>
      </c>
    </row>
    <row r="878">
      <c r="A878" s="4" t="s">
        <v>21</v>
      </c>
      <c r="B878" s="5" t="s">
        <v>215</v>
      </c>
      <c r="C878" s="5" t="s">
        <v>6</v>
      </c>
      <c r="D878" s="6">
        <v>4.12</v>
      </c>
    </row>
    <row r="879">
      <c r="A879" s="4" t="s">
        <v>21</v>
      </c>
      <c r="B879" s="5" t="s">
        <v>215</v>
      </c>
      <c r="C879" s="5" t="s">
        <v>6</v>
      </c>
      <c r="D879" s="6">
        <v>16.49</v>
      </c>
    </row>
    <row r="880">
      <c r="A880" s="4" t="s">
        <v>21</v>
      </c>
      <c r="B880" s="5" t="s">
        <v>215</v>
      </c>
      <c r="C880" s="5" t="s">
        <v>13</v>
      </c>
      <c r="D880" s="6">
        <v>60.49</v>
      </c>
    </row>
    <row r="881">
      <c r="A881" s="4" t="s">
        <v>21</v>
      </c>
      <c r="B881" s="5" t="s">
        <v>215</v>
      </c>
      <c r="C881" s="5" t="s">
        <v>7</v>
      </c>
      <c r="D881" s="6">
        <v>113.15</v>
      </c>
    </row>
    <row r="882">
      <c r="A882" s="4" t="s">
        <v>21</v>
      </c>
      <c r="B882" s="5" t="s">
        <v>215</v>
      </c>
      <c r="C882" s="5" t="s">
        <v>12</v>
      </c>
      <c r="D882" s="6">
        <v>60.49</v>
      </c>
    </row>
    <row r="883">
      <c r="A883" s="4" t="s">
        <v>21</v>
      </c>
      <c r="B883" s="5" t="s">
        <v>215</v>
      </c>
      <c r="C883" s="5" t="s">
        <v>15</v>
      </c>
      <c r="D883" s="6">
        <v>68.5</v>
      </c>
    </row>
    <row r="884">
      <c r="A884" s="4" t="s">
        <v>39</v>
      </c>
      <c r="B884" s="5" t="s">
        <v>216</v>
      </c>
      <c r="C884" s="5" t="s">
        <v>6</v>
      </c>
      <c r="D884" s="6">
        <v>4.12</v>
      </c>
    </row>
    <row r="885">
      <c r="A885" s="4" t="s">
        <v>39</v>
      </c>
      <c r="B885" s="5" t="s">
        <v>216</v>
      </c>
      <c r="C885" s="5" t="s">
        <v>38</v>
      </c>
      <c r="D885" s="6">
        <v>60.49</v>
      </c>
    </row>
    <row r="886">
      <c r="A886" s="4" t="s">
        <v>33</v>
      </c>
      <c r="B886" s="5" t="s">
        <v>217</v>
      </c>
      <c r="C886" s="5" t="s">
        <v>6</v>
      </c>
      <c r="D886" s="6">
        <v>16.49</v>
      </c>
    </row>
    <row r="887">
      <c r="A887" s="4" t="s">
        <v>33</v>
      </c>
      <c r="B887" s="5" t="s">
        <v>217</v>
      </c>
      <c r="C887" s="5" t="s">
        <v>6</v>
      </c>
      <c r="D887" s="6">
        <v>4.12</v>
      </c>
    </row>
    <row r="888">
      <c r="A888" s="4" t="s">
        <v>33</v>
      </c>
      <c r="B888" s="5" t="s">
        <v>217</v>
      </c>
      <c r="C888" s="5" t="s">
        <v>62</v>
      </c>
      <c r="D888" s="6">
        <v>50.4</v>
      </c>
    </row>
    <row r="889">
      <c r="A889" s="4" t="s">
        <v>33</v>
      </c>
      <c r="B889" s="5" t="s">
        <v>217</v>
      </c>
      <c r="C889" s="5" t="s">
        <v>7</v>
      </c>
      <c r="D889" s="6">
        <v>113.15</v>
      </c>
    </row>
    <row r="890">
      <c r="A890" s="4" t="s">
        <v>31</v>
      </c>
      <c r="B890" s="5" t="s">
        <v>218</v>
      </c>
      <c r="C890" s="5" t="s">
        <v>6</v>
      </c>
      <c r="D890" s="6">
        <v>4.12</v>
      </c>
    </row>
    <row r="891">
      <c r="A891" s="4" t="s">
        <v>31</v>
      </c>
      <c r="B891" s="5" t="s">
        <v>218</v>
      </c>
      <c r="C891" s="5" t="s">
        <v>6</v>
      </c>
      <c r="D891" s="6">
        <v>16.49</v>
      </c>
    </row>
    <row r="892">
      <c r="A892" s="4" t="s">
        <v>31</v>
      </c>
      <c r="B892" s="5" t="s">
        <v>218</v>
      </c>
      <c r="C892" s="5" t="s">
        <v>25</v>
      </c>
      <c r="D892" s="6">
        <v>50.34</v>
      </c>
    </row>
    <row r="893">
      <c r="A893" s="4" t="s">
        <v>31</v>
      </c>
      <c r="B893" s="5" t="s">
        <v>218</v>
      </c>
      <c r="C893" s="5" t="s">
        <v>7</v>
      </c>
      <c r="D893" s="6">
        <v>113.15</v>
      </c>
    </row>
    <row r="894">
      <c r="A894" s="4" t="s">
        <v>56</v>
      </c>
      <c r="B894" s="5" t="s">
        <v>219</v>
      </c>
      <c r="C894" s="5" t="s">
        <v>6</v>
      </c>
      <c r="D894" s="6">
        <v>4.12</v>
      </c>
    </row>
    <row r="895">
      <c r="A895" s="4" t="s">
        <v>56</v>
      </c>
      <c r="B895" s="5" t="s">
        <v>219</v>
      </c>
      <c r="C895" s="5" t="s">
        <v>15</v>
      </c>
      <c r="D895" s="6">
        <v>68.5</v>
      </c>
    </row>
    <row r="896">
      <c r="A896" s="4" t="s">
        <v>56</v>
      </c>
      <c r="B896" s="5" t="s">
        <v>219</v>
      </c>
      <c r="C896" s="5" t="s">
        <v>6</v>
      </c>
      <c r="D896" s="6">
        <v>16.49</v>
      </c>
    </row>
    <row r="897">
      <c r="A897" s="4" t="s">
        <v>56</v>
      </c>
      <c r="B897" s="5" t="s">
        <v>219</v>
      </c>
      <c r="C897" s="5" t="s">
        <v>7</v>
      </c>
      <c r="D897" s="6">
        <v>113.15</v>
      </c>
    </row>
    <row r="898">
      <c r="A898" s="4" t="s">
        <v>33</v>
      </c>
      <c r="B898" s="5" t="s">
        <v>220</v>
      </c>
      <c r="C898" s="5" t="s">
        <v>6</v>
      </c>
      <c r="D898" s="6">
        <v>4.12</v>
      </c>
    </row>
    <row r="899">
      <c r="A899" s="4" t="s">
        <v>33</v>
      </c>
      <c r="B899" s="5" t="s">
        <v>220</v>
      </c>
      <c r="C899" s="5" t="s">
        <v>6</v>
      </c>
      <c r="D899" s="6">
        <v>4.12</v>
      </c>
    </row>
    <row r="900">
      <c r="A900" s="4" t="s">
        <v>33</v>
      </c>
      <c r="B900" s="5" t="s">
        <v>220</v>
      </c>
      <c r="C900" s="5" t="s">
        <v>12</v>
      </c>
      <c r="D900" s="6">
        <v>60.49</v>
      </c>
    </row>
    <row r="901">
      <c r="A901" s="4" t="s">
        <v>33</v>
      </c>
      <c r="B901" s="5" t="s">
        <v>220</v>
      </c>
      <c r="C901" s="5" t="s">
        <v>13</v>
      </c>
      <c r="D901" s="6">
        <v>60.49</v>
      </c>
    </row>
    <row r="902">
      <c r="A902" s="4" t="s">
        <v>8</v>
      </c>
      <c r="B902" s="5" t="s">
        <v>221</v>
      </c>
      <c r="C902" s="5" t="s">
        <v>6</v>
      </c>
      <c r="D902" s="6">
        <v>4.12</v>
      </c>
    </row>
    <row r="903">
      <c r="A903" s="4" t="s">
        <v>8</v>
      </c>
      <c r="B903" s="5" t="s">
        <v>221</v>
      </c>
      <c r="C903" s="5" t="s">
        <v>13</v>
      </c>
      <c r="D903" s="6">
        <v>60.49</v>
      </c>
    </row>
    <row r="904">
      <c r="A904" s="4" t="s">
        <v>8</v>
      </c>
      <c r="B904" s="5" t="s">
        <v>221</v>
      </c>
      <c r="C904" s="5" t="s">
        <v>6</v>
      </c>
      <c r="D904" s="6">
        <v>4.12</v>
      </c>
    </row>
    <row r="905">
      <c r="A905" s="4" t="s">
        <v>8</v>
      </c>
      <c r="B905" s="5" t="s">
        <v>221</v>
      </c>
      <c r="C905" s="5" t="s">
        <v>15</v>
      </c>
      <c r="D905" s="6">
        <v>68.5</v>
      </c>
    </row>
    <row r="906">
      <c r="A906" s="4" t="s">
        <v>222</v>
      </c>
      <c r="B906" s="5" t="s">
        <v>223</v>
      </c>
      <c r="C906" s="5" t="s">
        <v>44</v>
      </c>
      <c r="D906" s="6">
        <v>4.0</v>
      </c>
    </row>
    <row r="907">
      <c r="A907" s="4" t="s">
        <v>222</v>
      </c>
      <c r="B907" s="5" t="s">
        <v>223</v>
      </c>
      <c r="C907" s="5" t="s">
        <v>44</v>
      </c>
      <c r="D907" s="6">
        <v>4.18</v>
      </c>
    </row>
    <row r="908">
      <c r="A908" s="4" t="s">
        <v>222</v>
      </c>
      <c r="B908" s="5" t="s">
        <v>223</v>
      </c>
      <c r="C908" s="5" t="s">
        <v>45</v>
      </c>
      <c r="D908" s="6">
        <v>1.56</v>
      </c>
    </row>
    <row r="909">
      <c r="A909" s="4" t="s">
        <v>222</v>
      </c>
      <c r="B909" s="5" t="s">
        <v>223</v>
      </c>
      <c r="C909" s="5" t="s">
        <v>46</v>
      </c>
      <c r="D909" s="6">
        <v>159.62</v>
      </c>
    </row>
    <row r="910">
      <c r="A910" s="4" t="s">
        <v>28</v>
      </c>
      <c r="B910" s="5" t="s">
        <v>224</v>
      </c>
      <c r="C910" s="5" t="s">
        <v>44</v>
      </c>
      <c r="D910" s="6">
        <v>2.7</v>
      </c>
    </row>
    <row r="911">
      <c r="A911" s="4" t="s">
        <v>28</v>
      </c>
      <c r="B911" s="5" t="s">
        <v>224</v>
      </c>
      <c r="C911" s="5" t="s">
        <v>44</v>
      </c>
      <c r="D911" s="6">
        <v>3.08</v>
      </c>
    </row>
    <row r="912">
      <c r="A912" s="4" t="s">
        <v>28</v>
      </c>
      <c r="B912" s="5" t="s">
        <v>224</v>
      </c>
      <c r="C912" s="5" t="s">
        <v>44</v>
      </c>
      <c r="D912" s="6">
        <v>4.18</v>
      </c>
    </row>
    <row r="913">
      <c r="A913" s="4" t="s">
        <v>28</v>
      </c>
      <c r="B913" s="5" t="s">
        <v>224</v>
      </c>
      <c r="C913" s="5" t="s">
        <v>45</v>
      </c>
      <c r="D913" s="6">
        <v>1.59</v>
      </c>
    </row>
    <row r="914">
      <c r="A914" s="4" t="s">
        <v>28</v>
      </c>
      <c r="B914" s="5" t="s">
        <v>224</v>
      </c>
      <c r="C914" s="5" t="s">
        <v>6</v>
      </c>
      <c r="D914" s="6">
        <v>4.12</v>
      </c>
    </row>
    <row r="915">
      <c r="A915" s="4" t="s">
        <v>28</v>
      </c>
      <c r="B915" s="5" t="s">
        <v>224</v>
      </c>
      <c r="C915" s="5" t="s">
        <v>13</v>
      </c>
      <c r="D915" s="6">
        <v>60.49</v>
      </c>
    </row>
    <row r="916">
      <c r="A916" s="4" t="s">
        <v>28</v>
      </c>
      <c r="B916" s="5" t="s">
        <v>224</v>
      </c>
      <c r="C916" s="5" t="s">
        <v>46</v>
      </c>
      <c r="D916" s="6">
        <v>67.85</v>
      </c>
    </row>
    <row r="917">
      <c r="A917" s="4" t="s">
        <v>149</v>
      </c>
      <c r="B917" s="5" t="s">
        <v>225</v>
      </c>
      <c r="C917" s="5" t="s">
        <v>6</v>
      </c>
      <c r="D917" s="6">
        <v>4.12</v>
      </c>
    </row>
    <row r="918">
      <c r="A918" s="4" t="s">
        <v>149</v>
      </c>
      <c r="B918" s="5" t="s">
        <v>225</v>
      </c>
      <c r="C918" s="5" t="s">
        <v>6</v>
      </c>
      <c r="D918" s="6">
        <v>4.12</v>
      </c>
    </row>
    <row r="919">
      <c r="A919" s="4" t="s">
        <v>149</v>
      </c>
      <c r="B919" s="5" t="s">
        <v>225</v>
      </c>
      <c r="C919" s="5" t="s">
        <v>6</v>
      </c>
      <c r="D919" s="6">
        <v>4.12</v>
      </c>
    </row>
    <row r="920">
      <c r="A920" s="4" t="s">
        <v>149</v>
      </c>
      <c r="B920" s="5" t="s">
        <v>225</v>
      </c>
      <c r="C920" s="5" t="s">
        <v>6</v>
      </c>
      <c r="D920" s="6">
        <v>16.49</v>
      </c>
    </row>
    <row r="921">
      <c r="A921" s="4" t="s">
        <v>149</v>
      </c>
      <c r="B921" s="5" t="s">
        <v>225</v>
      </c>
      <c r="C921" s="5" t="s">
        <v>13</v>
      </c>
      <c r="D921" s="6">
        <v>60.49</v>
      </c>
    </row>
    <row r="922">
      <c r="A922" s="4" t="s">
        <v>149</v>
      </c>
      <c r="B922" s="5" t="s">
        <v>225</v>
      </c>
      <c r="C922" s="5" t="s">
        <v>7</v>
      </c>
      <c r="D922" s="6">
        <v>113.15</v>
      </c>
    </row>
    <row r="923">
      <c r="A923" s="4" t="s">
        <v>149</v>
      </c>
      <c r="B923" s="5" t="s">
        <v>225</v>
      </c>
      <c r="C923" s="5" t="s">
        <v>12</v>
      </c>
      <c r="D923" s="6">
        <v>60.49</v>
      </c>
    </row>
    <row r="924">
      <c r="A924" s="4" t="s">
        <v>149</v>
      </c>
      <c r="B924" s="5" t="s">
        <v>225</v>
      </c>
      <c r="C924" s="5" t="s">
        <v>15</v>
      </c>
      <c r="D924" s="6">
        <v>68.5</v>
      </c>
    </row>
    <row r="925">
      <c r="A925" s="4" t="s">
        <v>10</v>
      </c>
      <c r="B925" s="5" t="s">
        <v>226</v>
      </c>
      <c r="C925" s="5" t="s">
        <v>6</v>
      </c>
      <c r="D925" s="6">
        <v>16.49</v>
      </c>
    </row>
    <row r="926">
      <c r="A926" s="4" t="s">
        <v>10</v>
      </c>
      <c r="B926" s="5" t="s">
        <v>226</v>
      </c>
      <c r="C926" s="5" t="s">
        <v>6</v>
      </c>
      <c r="D926" s="6">
        <v>4.12</v>
      </c>
    </row>
    <row r="927">
      <c r="A927" s="4" t="s">
        <v>10</v>
      </c>
      <c r="B927" s="5" t="s">
        <v>226</v>
      </c>
      <c r="C927" s="5" t="s">
        <v>6</v>
      </c>
      <c r="D927" s="6">
        <v>4.12</v>
      </c>
    </row>
    <row r="928">
      <c r="A928" s="4" t="s">
        <v>10</v>
      </c>
      <c r="B928" s="5" t="s">
        <v>226</v>
      </c>
      <c r="C928" s="5" t="s">
        <v>7</v>
      </c>
      <c r="D928" s="6">
        <v>113.15</v>
      </c>
    </row>
    <row r="929">
      <c r="A929" s="4" t="s">
        <v>10</v>
      </c>
      <c r="B929" s="5" t="s">
        <v>226</v>
      </c>
      <c r="C929" s="5" t="s">
        <v>25</v>
      </c>
      <c r="D929" s="6">
        <v>50.34</v>
      </c>
    </row>
    <row r="930">
      <c r="A930" s="4" t="s">
        <v>10</v>
      </c>
      <c r="B930" s="5" t="s">
        <v>226</v>
      </c>
      <c r="C930" s="5" t="s">
        <v>38</v>
      </c>
      <c r="D930" s="6">
        <v>60.49</v>
      </c>
    </row>
    <row r="931">
      <c r="A931" s="4" t="s">
        <v>10</v>
      </c>
      <c r="B931" s="5" t="s">
        <v>226</v>
      </c>
      <c r="C931" s="5" t="s">
        <v>6</v>
      </c>
      <c r="D931" s="6">
        <v>4.12</v>
      </c>
    </row>
    <row r="932">
      <c r="A932" s="4" t="s">
        <v>10</v>
      </c>
      <c r="B932" s="5" t="s">
        <v>226</v>
      </c>
      <c r="C932" s="5" t="s">
        <v>6</v>
      </c>
      <c r="D932" s="6">
        <v>4.12</v>
      </c>
    </row>
    <row r="933">
      <c r="A933" s="4" t="s">
        <v>10</v>
      </c>
      <c r="B933" s="5" t="s">
        <v>226</v>
      </c>
      <c r="C933" s="5" t="s">
        <v>12</v>
      </c>
      <c r="D933" s="6">
        <v>60.49</v>
      </c>
    </row>
    <row r="934">
      <c r="A934" s="4" t="s">
        <v>10</v>
      </c>
      <c r="B934" s="5" t="s">
        <v>226</v>
      </c>
      <c r="C934" s="5" t="s">
        <v>13</v>
      </c>
      <c r="D934" s="6">
        <v>60.49</v>
      </c>
    </row>
    <row r="935">
      <c r="A935" s="4" t="s">
        <v>8</v>
      </c>
      <c r="B935" s="5" t="s">
        <v>227</v>
      </c>
      <c r="C935" s="5" t="s">
        <v>6</v>
      </c>
      <c r="D935" s="6">
        <v>16.49</v>
      </c>
    </row>
    <row r="936">
      <c r="A936" s="4" t="s">
        <v>8</v>
      </c>
      <c r="B936" s="5" t="s">
        <v>227</v>
      </c>
      <c r="C936" s="5" t="s">
        <v>7</v>
      </c>
      <c r="D936" s="6">
        <v>113.15</v>
      </c>
    </row>
    <row r="937">
      <c r="A937" s="4" t="s">
        <v>4</v>
      </c>
      <c r="B937" s="5" t="s">
        <v>228</v>
      </c>
      <c r="C937" s="5" t="s">
        <v>6</v>
      </c>
      <c r="D937" s="6">
        <v>16.49</v>
      </c>
    </row>
    <row r="938">
      <c r="A938" s="4" t="s">
        <v>4</v>
      </c>
      <c r="B938" s="5" t="s">
        <v>228</v>
      </c>
      <c r="C938" s="5" t="s">
        <v>7</v>
      </c>
      <c r="D938" s="6">
        <v>113.15</v>
      </c>
    </row>
    <row r="939">
      <c r="A939" s="4" t="s">
        <v>31</v>
      </c>
      <c r="B939" s="5" t="s">
        <v>229</v>
      </c>
      <c r="C939" s="5" t="s">
        <v>6</v>
      </c>
      <c r="D939" s="6">
        <v>4.12</v>
      </c>
    </row>
    <row r="940">
      <c r="A940" s="4" t="s">
        <v>31</v>
      </c>
      <c r="B940" s="5" t="s">
        <v>229</v>
      </c>
      <c r="C940" s="5" t="s">
        <v>6</v>
      </c>
      <c r="D940" s="6">
        <v>4.12</v>
      </c>
    </row>
    <row r="941">
      <c r="A941" s="4" t="s">
        <v>31</v>
      </c>
      <c r="B941" s="5" t="s">
        <v>229</v>
      </c>
      <c r="C941" s="5" t="s">
        <v>12</v>
      </c>
      <c r="D941" s="6">
        <v>60.49</v>
      </c>
    </row>
    <row r="942">
      <c r="A942" s="4" t="s">
        <v>31</v>
      </c>
      <c r="B942" s="5" t="s">
        <v>229</v>
      </c>
      <c r="C942" s="5" t="s">
        <v>13</v>
      </c>
      <c r="D942" s="6">
        <v>60.49</v>
      </c>
    </row>
    <row r="943">
      <c r="A943" s="4" t="s">
        <v>35</v>
      </c>
      <c r="B943" s="5" t="s">
        <v>230</v>
      </c>
      <c r="C943" s="5" t="s">
        <v>6</v>
      </c>
      <c r="D943" s="6">
        <v>16.49</v>
      </c>
    </row>
    <row r="944">
      <c r="A944" s="4" t="s">
        <v>8</v>
      </c>
      <c r="B944" s="5" t="s">
        <v>230</v>
      </c>
      <c r="C944" s="5" t="s">
        <v>7</v>
      </c>
      <c r="D944" s="6">
        <v>113.15</v>
      </c>
    </row>
    <row r="945">
      <c r="A945" s="4" t="s">
        <v>8</v>
      </c>
      <c r="B945" s="5" t="s">
        <v>230</v>
      </c>
      <c r="C945" s="5" t="s">
        <v>6</v>
      </c>
      <c r="D945" s="6">
        <v>4.12</v>
      </c>
    </row>
    <row r="946">
      <c r="A946" s="4" t="s">
        <v>8</v>
      </c>
      <c r="B946" s="5" t="s">
        <v>230</v>
      </c>
      <c r="C946" s="5" t="s">
        <v>15</v>
      </c>
      <c r="D946" s="6">
        <v>68.5</v>
      </c>
    </row>
    <row r="947">
      <c r="A947" s="4" t="s">
        <v>33</v>
      </c>
      <c r="B947" s="5" t="s">
        <v>231</v>
      </c>
      <c r="C947" s="5" t="s">
        <v>6</v>
      </c>
      <c r="D947" s="6">
        <v>16.49</v>
      </c>
    </row>
    <row r="948">
      <c r="A948" s="4" t="s">
        <v>33</v>
      </c>
      <c r="B948" s="5" t="s">
        <v>231</v>
      </c>
      <c r="C948" s="5" t="s">
        <v>6</v>
      </c>
      <c r="D948" s="6">
        <v>4.12</v>
      </c>
    </row>
    <row r="949">
      <c r="A949" s="4" t="s">
        <v>33</v>
      </c>
      <c r="B949" s="5" t="s">
        <v>231</v>
      </c>
      <c r="C949" s="5" t="s">
        <v>25</v>
      </c>
      <c r="D949" s="6">
        <v>50.34</v>
      </c>
    </row>
    <row r="950">
      <c r="A950" s="4" t="s">
        <v>33</v>
      </c>
      <c r="B950" s="5" t="s">
        <v>231</v>
      </c>
      <c r="C950" s="5" t="s">
        <v>7</v>
      </c>
      <c r="D950" s="6">
        <v>113.15</v>
      </c>
    </row>
    <row r="951">
      <c r="A951" s="4" t="s">
        <v>70</v>
      </c>
      <c r="B951" s="5" t="s">
        <v>232</v>
      </c>
      <c r="C951" s="5" t="s">
        <v>15</v>
      </c>
      <c r="D951" s="6">
        <v>68.5</v>
      </c>
    </row>
    <row r="952">
      <c r="A952" s="4" t="s">
        <v>70</v>
      </c>
      <c r="B952" s="5" t="s">
        <v>232</v>
      </c>
      <c r="C952" s="5" t="s">
        <v>6</v>
      </c>
      <c r="D952" s="6">
        <v>16.49</v>
      </c>
    </row>
    <row r="953">
      <c r="A953" s="4" t="s">
        <v>70</v>
      </c>
      <c r="B953" s="5" t="s">
        <v>232</v>
      </c>
      <c r="C953" s="5" t="s">
        <v>6</v>
      </c>
      <c r="D953" s="6">
        <v>4.12</v>
      </c>
    </row>
    <row r="954">
      <c r="A954" s="4" t="s">
        <v>70</v>
      </c>
      <c r="B954" s="5" t="s">
        <v>232</v>
      </c>
      <c r="C954" s="5" t="s">
        <v>7</v>
      </c>
      <c r="D954" s="6">
        <v>113.15</v>
      </c>
    </row>
    <row r="955">
      <c r="A955" s="4" t="s">
        <v>70</v>
      </c>
      <c r="B955" s="5" t="s">
        <v>232</v>
      </c>
      <c r="C955" s="5" t="s">
        <v>12</v>
      </c>
      <c r="D955" s="6">
        <v>60.49</v>
      </c>
    </row>
    <row r="956">
      <c r="A956" s="4" t="s">
        <v>70</v>
      </c>
      <c r="B956" s="5" t="s">
        <v>232</v>
      </c>
      <c r="C956" s="5" t="s">
        <v>6</v>
      </c>
      <c r="D956" s="6">
        <v>4.12</v>
      </c>
    </row>
    <row r="957">
      <c r="A957" s="4" t="s">
        <v>70</v>
      </c>
      <c r="B957" s="5" t="s">
        <v>232</v>
      </c>
      <c r="C957" s="5" t="s">
        <v>6</v>
      </c>
      <c r="D957" s="6">
        <v>4.12</v>
      </c>
    </row>
    <row r="958">
      <c r="A958" s="4" t="s">
        <v>70</v>
      </c>
      <c r="B958" s="5" t="s">
        <v>232</v>
      </c>
      <c r="C958" s="5" t="s">
        <v>13</v>
      </c>
      <c r="D958" s="6">
        <v>60.49</v>
      </c>
    </row>
    <row r="959">
      <c r="A959" s="4" t="s">
        <v>31</v>
      </c>
      <c r="B959" s="5" t="s">
        <v>233</v>
      </c>
      <c r="C959" s="5" t="s">
        <v>6</v>
      </c>
      <c r="D959" s="6">
        <v>4.12</v>
      </c>
    </row>
    <row r="960">
      <c r="A960" s="4" t="s">
        <v>31</v>
      </c>
      <c r="B960" s="5" t="s">
        <v>233</v>
      </c>
      <c r="C960" s="5" t="s">
        <v>6</v>
      </c>
      <c r="D960" s="6">
        <v>4.12</v>
      </c>
    </row>
    <row r="961">
      <c r="A961" s="4" t="s">
        <v>31</v>
      </c>
      <c r="B961" s="5" t="s">
        <v>233</v>
      </c>
      <c r="C961" s="5" t="s">
        <v>12</v>
      </c>
      <c r="D961" s="6">
        <v>60.49</v>
      </c>
    </row>
    <row r="962">
      <c r="A962" s="4" t="s">
        <v>31</v>
      </c>
      <c r="B962" s="5" t="s">
        <v>233</v>
      </c>
      <c r="C962" s="5" t="s">
        <v>13</v>
      </c>
      <c r="D962" s="6">
        <v>60.49</v>
      </c>
    </row>
    <row r="963">
      <c r="A963" s="4" t="s">
        <v>33</v>
      </c>
      <c r="B963" s="5" t="s">
        <v>234</v>
      </c>
      <c r="C963" s="5" t="s">
        <v>6</v>
      </c>
      <c r="D963" s="6">
        <v>4.12</v>
      </c>
    </row>
    <row r="964">
      <c r="A964" s="4" t="s">
        <v>33</v>
      </c>
      <c r="B964" s="5" t="s">
        <v>234</v>
      </c>
      <c r="C964" s="5" t="s">
        <v>15</v>
      </c>
      <c r="D964" s="6">
        <v>68.5</v>
      </c>
    </row>
    <row r="965">
      <c r="A965" s="4" t="s">
        <v>56</v>
      </c>
      <c r="B965" s="5" t="s">
        <v>235</v>
      </c>
      <c r="C965" s="5" t="s">
        <v>6</v>
      </c>
      <c r="D965" s="6">
        <v>4.12</v>
      </c>
    </row>
    <row r="966">
      <c r="A966" s="4" t="s">
        <v>56</v>
      </c>
      <c r="B966" s="5" t="s">
        <v>235</v>
      </c>
      <c r="C966" s="5" t="s">
        <v>6</v>
      </c>
      <c r="D966" s="6">
        <v>16.49</v>
      </c>
    </row>
    <row r="967">
      <c r="A967" s="4" t="s">
        <v>56</v>
      </c>
      <c r="B967" s="5" t="s">
        <v>235</v>
      </c>
      <c r="C967" s="5" t="s">
        <v>25</v>
      </c>
      <c r="D967" s="6">
        <v>50.34</v>
      </c>
    </row>
    <row r="968">
      <c r="A968" s="4" t="s">
        <v>56</v>
      </c>
      <c r="B968" s="5" t="s">
        <v>235</v>
      </c>
      <c r="C968" s="5" t="s">
        <v>7</v>
      </c>
      <c r="D968" s="6">
        <v>113.15</v>
      </c>
    </row>
    <row r="969">
      <c r="A969" s="4" t="s">
        <v>35</v>
      </c>
      <c r="B969" s="5" t="s">
        <v>236</v>
      </c>
      <c r="C969" s="5" t="s">
        <v>6</v>
      </c>
      <c r="D969" s="6">
        <v>7.38</v>
      </c>
    </row>
    <row r="970">
      <c r="A970" s="4" t="s">
        <v>35</v>
      </c>
      <c r="B970" s="5" t="s">
        <v>236</v>
      </c>
      <c r="C970" s="5" t="s">
        <v>42</v>
      </c>
      <c r="D970" s="6">
        <v>73.94</v>
      </c>
    </row>
    <row r="971">
      <c r="A971" s="4" t="s">
        <v>35</v>
      </c>
      <c r="B971" s="5" t="s">
        <v>237</v>
      </c>
      <c r="C971" s="5" t="s">
        <v>6</v>
      </c>
      <c r="D971" s="6">
        <v>4.12</v>
      </c>
    </row>
    <row r="972">
      <c r="A972" s="4" t="s">
        <v>35</v>
      </c>
      <c r="B972" s="5" t="s">
        <v>237</v>
      </c>
      <c r="C972" s="5" t="s">
        <v>38</v>
      </c>
      <c r="D972" s="6">
        <v>60.49</v>
      </c>
    </row>
    <row r="973">
      <c r="A973" s="4" t="s">
        <v>70</v>
      </c>
      <c r="B973" s="5" t="s">
        <v>238</v>
      </c>
      <c r="C973" s="5" t="s">
        <v>6</v>
      </c>
      <c r="D973" s="6">
        <v>4.12</v>
      </c>
    </row>
    <row r="974">
      <c r="A974" s="4" t="s">
        <v>70</v>
      </c>
      <c r="B974" s="5" t="s">
        <v>238</v>
      </c>
      <c r="C974" s="5" t="s">
        <v>12</v>
      </c>
      <c r="D974" s="6">
        <v>60.49</v>
      </c>
    </row>
    <row r="975">
      <c r="A975" s="4" t="s">
        <v>35</v>
      </c>
      <c r="B975" s="5" t="s">
        <v>239</v>
      </c>
      <c r="C975" s="5" t="s">
        <v>6</v>
      </c>
      <c r="D975" s="6">
        <v>4.12</v>
      </c>
    </row>
    <row r="976">
      <c r="A976" s="4" t="s">
        <v>35</v>
      </c>
      <c r="B976" s="5" t="s">
        <v>239</v>
      </c>
      <c r="C976" s="5" t="s">
        <v>6</v>
      </c>
      <c r="D976" s="6">
        <v>4.12</v>
      </c>
    </row>
    <row r="977">
      <c r="A977" s="4" t="s">
        <v>35</v>
      </c>
      <c r="B977" s="5" t="s">
        <v>239</v>
      </c>
      <c r="C977" s="5" t="s">
        <v>12</v>
      </c>
      <c r="D977" s="6">
        <v>60.49</v>
      </c>
    </row>
    <row r="978">
      <c r="A978" s="4" t="s">
        <v>35</v>
      </c>
      <c r="B978" s="5" t="s">
        <v>239</v>
      </c>
      <c r="C978" s="5" t="s">
        <v>13</v>
      </c>
      <c r="D978" s="6">
        <v>60.49</v>
      </c>
    </row>
    <row r="979">
      <c r="A979" s="4" t="s">
        <v>35</v>
      </c>
      <c r="B979" s="5" t="s">
        <v>239</v>
      </c>
      <c r="C979" s="5" t="s">
        <v>6</v>
      </c>
      <c r="D979" s="6">
        <v>4.12</v>
      </c>
    </row>
    <row r="980">
      <c r="A980" s="4" t="s">
        <v>35</v>
      </c>
      <c r="B980" s="5" t="s">
        <v>239</v>
      </c>
      <c r="C980" s="5" t="s">
        <v>6</v>
      </c>
      <c r="D980" s="6">
        <v>16.49</v>
      </c>
    </row>
    <row r="981">
      <c r="A981" s="4" t="s">
        <v>35</v>
      </c>
      <c r="B981" s="5" t="s">
        <v>239</v>
      </c>
      <c r="C981" s="5" t="s">
        <v>38</v>
      </c>
      <c r="D981" s="6">
        <v>60.49</v>
      </c>
    </row>
    <row r="982">
      <c r="A982" s="4" t="s">
        <v>35</v>
      </c>
      <c r="B982" s="5" t="s">
        <v>239</v>
      </c>
      <c r="C982" s="5" t="s">
        <v>7</v>
      </c>
      <c r="D982" s="6">
        <v>113.15</v>
      </c>
    </row>
    <row r="983">
      <c r="A983" s="4" t="s">
        <v>31</v>
      </c>
      <c r="B983" s="5" t="s">
        <v>240</v>
      </c>
      <c r="C983" s="5" t="s">
        <v>6</v>
      </c>
      <c r="D983" s="6">
        <v>4.12</v>
      </c>
    </row>
    <row r="984">
      <c r="A984" s="4" t="s">
        <v>31</v>
      </c>
      <c r="B984" s="5" t="s">
        <v>240</v>
      </c>
      <c r="C984" s="5" t="s">
        <v>6</v>
      </c>
      <c r="D984" s="6">
        <v>4.12</v>
      </c>
    </row>
    <row r="985">
      <c r="A985" s="4" t="s">
        <v>31</v>
      </c>
      <c r="B985" s="5" t="s">
        <v>240</v>
      </c>
      <c r="C985" s="5" t="s">
        <v>12</v>
      </c>
      <c r="D985" s="6">
        <v>60.49</v>
      </c>
    </row>
    <row r="986">
      <c r="A986" s="4" t="s">
        <v>31</v>
      </c>
      <c r="B986" s="5" t="s">
        <v>240</v>
      </c>
      <c r="C986" s="5" t="s">
        <v>38</v>
      </c>
      <c r="D986" s="6">
        <v>60.49</v>
      </c>
    </row>
    <row r="987">
      <c r="A987" s="4" t="s">
        <v>28</v>
      </c>
      <c r="B987" s="5" t="s">
        <v>241</v>
      </c>
      <c r="C987" s="5" t="s">
        <v>6</v>
      </c>
      <c r="D987" s="6">
        <v>16.49</v>
      </c>
    </row>
    <row r="988">
      <c r="A988" s="4" t="s">
        <v>28</v>
      </c>
      <c r="B988" s="5" t="s">
        <v>241</v>
      </c>
      <c r="C988" s="5" t="s">
        <v>6</v>
      </c>
      <c r="D988" s="6">
        <v>4.12</v>
      </c>
    </row>
    <row r="989">
      <c r="A989" s="4" t="s">
        <v>28</v>
      </c>
      <c r="B989" s="5" t="s">
        <v>241</v>
      </c>
      <c r="C989" s="5" t="s">
        <v>6</v>
      </c>
      <c r="D989" s="6">
        <v>4.12</v>
      </c>
    </row>
    <row r="990">
      <c r="A990" s="4" t="s">
        <v>28</v>
      </c>
      <c r="B990" s="5" t="s">
        <v>241</v>
      </c>
      <c r="C990" s="5" t="s">
        <v>7</v>
      </c>
      <c r="D990" s="6">
        <v>113.15</v>
      </c>
    </row>
    <row r="991">
      <c r="A991" s="4" t="s">
        <v>28</v>
      </c>
      <c r="B991" s="5" t="s">
        <v>241</v>
      </c>
      <c r="C991" s="5" t="s">
        <v>25</v>
      </c>
      <c r="D991" s="6">
        <v>50.34</v>
      </c>
    </row>
    <row r="992">
      <c r="A992" s="4" t="s">
        <v>28</v>
      </c>
      <c r="B992" s="5" t="s">
        <v>241</v>
      </c>
      <c r="C992" s="5" t="s">
        <v>38</v>
      </c>
      <c r="D992" s="6">
        <v>60.49</v>
      </c>
    </row>
    <row r="993">
      <c r="A993" s="4" t="s">
        <v>14</v>
      </c>
      <c r="B993" s="5" t="s">
        <v>242</v>
      </c>
      <c r="C993" s="5" t="s">
        <v>6</v>
      </c>
      <c r="D993" s="6">
        <v>16.49</v>
      </c>
    </row>
    <row r="994">
      <c r="A994" s="4" t="s">
        <v>14</v>
      </c>
      <c r="B994" s="5" t="s">
        <v>242</v>
      </c>
      <c r="C994" s="5" t="s">
        <v>6</v>
      </c>
      <c r="D994" s="6">
        <v>4.12</v>
      </c>
    </row>
    <row r="995">
      <c r="A995" s="4" t="s">
        <v>14</v>
      </c>
      <c r="B995" s="5" t="s">
        <v>242</v>
      </c>
      <c r="C995" s="5" t="s">
        <v>6</v>
      </c>
      <c r="D995" s="6">
        <v>4.12</v>
      </c>
    </row>
    <row r="996">
      <c r="A996" s="4" t="s">
        <v>14</v>
      </c>
      <c r="B996" s="5" t="s">
        <v>242</v>
      </c>
      <c r="C996" s="5" t="s">
        <v>7</v>
      </c>
      <c r="D996" s="6">
        <v>113.15</v>
      </c>
    </row>
    <row r="997">
      <c r="A997" s="4" t="s">
        <v>14</v>
      </c>
      <c r="B997" s="5" t="s">
        <v>242</v>
      </c>
      <c r="C997" s="5" t="s">
        <v>25</v>
      </c>
      <c r="D997" s="6">
        <v>50.34</v>
      </c>
    </row>
    <row r="998">
      <c r="A998" s="4" t="s">
        <v>14</v>
      </c>
      <c r="B998" s="5" t="s">
        <v>242</v>
      </c>
      <c r="C998" s="5" t="s">
        <v>38</v>
      </c>
      <c r="D998" s="6">
        <v>60.49</v>
      </c>
    </row>
    <row r="999">
      <c r="A999" s="4" t="s">
        <v>4</v>
      </c>
      <c r="B999" s="5" t="s">
        <v>243</v>
      </c>
      <c r="C999" s="5" t="s">
        <v>6</v>
      </c>
      <c r="D999" s="6">
        <v>16.49</v>
      </c>
    </row>
    <row r="1000">
      <c r="A1000" s="4" t="s">
        <v>4</v>
      </c>
      <c r="B1000" s="5" t="s">
        <v>243</v>
      </c>
      <c r="C1000" s="5" t="s">
        <v>7</v>
      </c>
      <c r="D1000" s="6">
        <v>113.15</v>
      </c>
    </row>
    <row r="1001">
      <c r="A1001" s="4" t="s">
        <v>244</v>
      </c>
      <c r="B1001" s="5" t="s">
        <v>245</v>
      </c>
      <c r="C1001" s="5" t="s">
        <v>6</v>
      </c>
      <c r="D1001" s="6">
        <v>4.12</v>
      </c>
    </row>
    <row r="1002">
      <c r="A1002" s="4" t="s">
        <v>244</v>
      </c>
      <c r="B1002" s="5" t="s">
        <v>245</v>
      </c>
      <c r="C1002" s="5" t="s">
        <v>6</v>
      </c>
      <c r="D1002" s="6">
        <v>4.12</v>
      </c>
    </row>
    <row r="1003">
      <c r="A1003" s="4" t="s">
        <v>244</v>
      </c>
      <c r="B1003" s="5" t="s">
        <v>245</v>
      </c>
      <c r="C1003" s="5" t="s">
        <v>6</v>
      </c>
      <c r="D1003" s="6">
        <v>4.12</v>
      </c>
    </row>
    <row r="1004">
      <c r="A1004" s="4" t="s">
        <v>244</v>
      </c>
      <c r="B1004" s="5" t="s">
        <v>245</v>
      </c>
      <c r="C1004" s="5" t="s">
        <v>13</v>
      </c>
      <c r="D1004" s="6">
        <v>60.49</v>
      </c>
    </row>
    <row r="1005">
      <c r="A1005" s="4" t="s">
        <v>244</v>
      </c>
      <c r="B1005" s="5" t="s">
        <v>245</v>
      </c>
      <c r="C1005" s="5" t="s">
        <v>12</v>
      </c>
      <c r="D1005" s="6">
        <v>60.49</v>
      </c>
    </row>
    <row r="1006">
      <c r="A1006" s="4" t="s">
        <v>244</v>
      </c>
      <c r="B1006" s="5" t="s">
        <v>245</v>
      </c>
      <c r="C1006" s="5" t="s">
        <v>15</v>
      </c>
      <c r="D1006" s="6">
        <v>68.5</v>
      </c>
    </row>
    <row r="1007">
      <c r="A1007" s="4" t="s">
        <v>21</v>
      </c>
      <c r="B1007" s="5" t="s">
        <v>246</v>
      </c>
      <c r="C1007" s="5" t="s">
        <v>6</v>
      </c>
      <c r="D1007" s="6">
        <v>4.12</v>
      </c>
    </row>
    <row r="1008">
      <c r="A1008" s="4" t="s">
        <v>21</v>
      </c>
      <c r="B1008" s="5" t="s">
        <v>246</v>
      </c>
      <c r="C1008" s="5" t="s">
        <v>6</v>
      </c>
      <c r="D1008" s="6">
        <v>16.49</v>
      </c>
    </row>
    <row r="1009">
      <c r="A1009" s="4" t="s">
        <v>21</v>
      </c>
      <c r="B1009" s="5" t="s">
        <v>246</v>
      </c>
      <c r="C1009" s="5" t="s">
        <v>6</v>
      </c>
      <c r="D1009" s="6">
        <v>4.12</v>
      </c>
    </row>
    <row r="1010">
      <c r="A1010" s="4" t="s">
        <v>21</v>
      </c>
      <c r="B1010" s="5" t="s">
        <v>246</v>
      </c>
      <c r="C1010" s="5" t="s">
        <v>7</v>
      </c>
      <c r="D1010" s="6">
        <v>113.15</v>
      </c>
    </row>
    <row r="1011">
      <c r="A1011" s="4" t="s">
        <v>21</v>
      </c>
      <c r="B1011" s="5" t="s">
        <v>246</v>
      </c>
      <c r="C1011" s="5" t="s">
        <v>25</v>
      </c>
      <c r="D1011" s="6">
        <v>50.34</v>
      </c>
    </row>
    <row r="1012">
      <c r="A1012" s="4" t="s">
        <v>21</v>
      </c>
      <c r="B1012" s="5" t="s">
        <v>246</v>
      </c>
      <c r="C1012" s="5" t="s">
        <v>38</v>
      </c>
      <c r="D1012" s="6">
        <v>60.49</v>
      </c>
    </row>
    <row r="1013">
      <c r="A1013" s="4" t="s">
        <v>10</v>
      </c>
      <c r="B1013" s="5" t="s">
        <v>247</v>
      </c>
      <c r="C1013" s="5" t="s">
        <v>6</v>
      </c>
      <c r="D1013" s="6">
        <v>4.12</v>
      </c>
    </row>
    <row r="1014">
      <c r="A1014" s="4" t="s">
        <v>10</v>
      </c>
      <c r="B1014" s="5" t="s">
        <v>247</v>
      </c>
      <c r="C1014" s="5" t="s">
        <v>6</v>
      </c>
      <c r="D1014" s="6">
        <v>16.49</v>
      </c>
    </row>
    <row r="1015">
      <c r="A1015" s="4" t="s">
        <v>10</v>
      </c>
      <c r="B1015" s="5" t="s">
        <v>247</v>
      </c>
      <c r="C1015" s="5" t="s">
        <v>25</v>
      </c>
      <c r="D1015" s="6">
        <v>50.34</v>
      </c>
    </row>
    <row r="1016">
      <c r="A1016" s="4" t="s">
        <v>10</v>
      </c>
      <c r="B1016" s="5" t="s">
        <v>247</v>
      </c>
      <c r="C1016" s="5" t="s">
        <v>7</v>
      </c>
      <c r="D1016" s="6">
        <v>113.15</v>
      </c>
    </row>
    <row r="1017">
      <c r="A1017" s="4" t="s">
        <v>10</v>
      </c>
      <c r="B1017" s="5" t="s">
        <v>247</v>
      </c>
      <c r="C1017" s="5" t="s">
        <v>6</v>
      </c>
      <c r="D1017" s="6">
        <v>4.12</v>
      </c>
    </row>
    <row r="1018">
      <c r="A1018" s="4" t="s">
        <v>10</v>
      </c>
      <c r="B1018" s="5" t="s">
        <v>247</v>
      </c>
      <c r="C1018" s="5" t="s">
        <v>6</v>
      </c>
      <c r="D1018" s="6">
        <v>8.25</v>
      </c>
    </row>
    <row r="1019">
      <c r="A1019" s="4" t="s">
        <v>10</v>
      </c>
      <c r="B1019" s="5" t="s">
        <v>247</v>
      </c>
      <c r="C1019" s="5" t="s">
        <v>85</v>
      </c>
      <c r="D1019" s="6">
        <v>105.61</v>
      </c>
    </row>
    <row r="1020">
      <c r="A1020" s="4" t="s">
        <v>10</v>
      </c>
      <c r="B1020" s="5" t="s">
        <v>247</v>
      </c>
      <c r="C1020" s="5" t="s">
        <v>38</v>
      </c>
      <c r="D1020" s="6">
        <v>60.49</v>
      </c>
    </row>
    <row r="1021">
      <c r="A1021" s="4" t="s">
        <v>31</v>
      </c>
      <c r="B1021" s="5" t="s">
        <v>248</v>
      </c>
      <c r="C1021" s="5" t="s">
        <v>7</v>
      </c>
      <c r="D1021" s="6">
        <v>113.15</v>
      </c>
    </row>
    <row r="1022">
      <c r="A1022" s="4" t="s">
        <v>31</v>
      </c>
      <c r="B1022" s="5" t="s">
        <v>248</v>
      </c>
      <c r="C1022" s="5" t="s">
        <v>6</v>
      </c>
      <c r="D1022" s="6">
        <v>16.49</v>
      </c>
    </row>
    <row r="1023">
      <c r="A1023" s="4" t="s">
        <v>31</v>
      </c>
      <c r="B1023" s="5" t="s">
        <v>248</v>
      </c>
      <c r="C1023" s="5" t="s">
        <v>12</v>
      </c>
      <c r="D1023" s="6">
        <v>60.49</v>
      </c>
    </row>
    <row r="1024">
      <c r="A1024" s="4" t="s">
        <v>31</v>
      </c>
      <c r="B1024" s="5" t="s">
        <v>248</v>
      </c>
      <c r="C1024" s="5" t="s">
        <v>6</v>
      </c>
      <c r="D1024" s="6">
        <v>4.12</v>
      </c>
    </row>
    <row r="1025">
      <c r="A1025" s="4" t="s">
        <v>23</v>
      </c>
      <c r="B1025" s="5" t="s">
        <v>249</v>
      </c>
      <c r="C1025" s="5" t="s">
        <v>6</v>
      </c>
      <c r="D1025" s="6">
        <v>4.12</v>
      </c>
    </row>
    <row r="1026">
      <c r="A1026" s="4" t="s">
        <v>23</v>
      </c>
      <c r="B1026" s="5" t="s">
        <v>249</v>
      </c>
      <c r="C1026" s="5" t="s">
        <v>12</v>
      </c>
      <c r="D1026" s="6">
        <v>60.49</v>
      </c>
    </row>
    <row r="1027">
      <c r="A1027" s="4" t="s">
        <v>31</v>
      </c>
      <c r="B1027" s="5" t="s">
        <v>250</v>
      </c>
      <c r="C1027" s="5" t="s">
        <v>6</v>
      </c>
      <c r="D1027" s="6">
        <v>4.12</v>
      </c>
    </row>
    <row r="1028">
      <c r="A1028" s="4" t="s">
        <v>31</v>
      </c>
      <c r="B1028" s="5" t="s">
        <v>250</v>
      </c>
      <c r="C1028" s="5" t="s">
        <v>6</v>
      </c>
      <c r="D1028" s="6">
        <v>16.49</v>
      </c>
    </row>
    <row r="1029">
      <c r="A1029" s="4" t="s">
        <v>31</v>
      </c>
      <c r="B1029" s="5" t="s">
        <v>250</v>
      </c>
      <c r="C1029" s="5" t="s">
        <v>6</v>
      </c>
      <c r="D1029" s="6">
        <v>4.12</v>
      </c>
    </row>
    <row r="1030">
      <c r="A1030" s="4" t="s">
        <v>31</v>
      </c>
      <c r="B1030" s="5" t="s">
        <v>250</v>
      </c>
      <c r="C1030" s="5" t="s">
        <v>7</v>
      </c>
      <c r="D1030" s="6">
        <v>113.15</v>
      </c>
    </row>
    <row r="1031">
      <c r="A1031" s="4" t="s">
        <v>31</v>
      </c>
      <c r="B1031" s="5" t="s">
        <v>250</v>
      </c>
      <c r="C1031" s="5" t="s">
        <v>25</v>
      </c>
      <c r="D1031" s="6">
        <v>50.34</v>
      </c>
    </row>
    <row r="1032">
      <c r="A1032" s="4" t="s">
        <v>31</v>
      </c>
      <c r="B1032" s="5" t="s">
        <v>250</v>
      </c>
      <c r="C1032" s="5" t="s">
        <v>38</v>
      </c>
      <c r="D1032" s="6">
        <v>60.49</v>
      </c>
    </row>
    <row r="1033">
      <c r="A1033" s="4" t="s">
        <v>31</v>
      </c>
      <c r="B1033" s="5" t="s">
        <v>250</v>
      </c>
      <c r="C1033" s="5" t="s">
        <v>6</v>
      </c>
      <c r="D1033" s="6">
        <v>4.12</v>
      </c>
    </row>
    <row r="1034">
      <c r="A1034" s="4" t="s">
        <v>31</v>
      </c>
      <c r="B1034" s="5" t="s">
        <v>250</v>
      </c>
      <c r="C1034" s="5" t="s">
        <v>6</v>
      </c>
      <c r="D1034" s="6">
        <v>4.12</v>
      </c>
    </row>
    <row r="1035">
      <c r="A1035" s="4" t="s">
        <v>31</v>
      </c>
      <c r="B1035" s="5" t="s">
        <v>250</v>
      </c>
      <c r="C1035" s="5" t="s">
        <v>12</v>
      </c>
      <c r="D1035" s="6">
        <v>60.49</v>
      </c>
    </row>
    <row r="1036">
      <c r="A1036" s="4" t="s">
        <v>31</v>
      </c>
      <c r="B1036" s="5" t="s">
        <v>250</v>
      </c>
      <c r="C1036" s="5" t="s">
        <v>13</v>
      </c>
      <c r="D1036" s="6">
        <v>60.49</v>
      </c>
    </row>
    <row r="1037">
      <c r="A1037" s="4" t="s">
        <v>88</v>
      </c>
      <c r="B1037" s="5" t="s">
        <v>251</v>
      </c>
      <c r="C1037" s="5" t="s">
        <v>6</v>
      </c>
      <c r="D1037" s="6">
        <v>16.49</v>
      </c>
    </row>
    <row r="1038">
      <c r="A1038" s="4" t="s">
        <v>88</v>
      </c>
      <c r="B1038" s="5" t="s">
        <v>251</v>
      </c>
      <c r="C1038" s="5" t="s">
        <v>7</v>
      </c>
      <c r="D1038" s="6">
        <v>113.15</v>
      </c>
    </row>
    <row r="1039">
      <c r="A1039" s="4" t="s">
        <v>33</v>
      </c>
      <c r="B1039" s="5" t="s">
        <v>252</v>
      </c>
      <c r="C1039" s="5" t="s">
        <v>6</v>
      </c>
      <c r="D1039" s="6">
        <v>4.12</v>
      </c>
    </row>
    <row r="1040">
      <c r="A1040" s="4" t="s">
        <v>33</v>
      </c>
      <c r="B1040" s="5" t="s">
        <v>252</v>
      </c>
      <c r="C1040" s="5" t="s">
        <v>6</v>
      </c>
      <c r="D1040" s="6">
        <v>16.49</v>
      </c>
    </row>
    <row r="1041">
      <c r="A1041" s="4" t="s">
        <v>33</v>
      </c>
      <c r="B1041" s="5" t="s">
        <v>252</v>
      </c>
      <c r="C1041" s="5" t="s">
        <v>15</v>
      </c>
      <c r="D1041" s="6">
        <v>68.5</v>
      </c>
    </row>
    <row r="1042">
      <c r="A1042" s="4" t="s">
        <v>33</v>
      </c>
      <c r="B1042" s="5" t="s">
        <v>252</v>
      </c>
      <c r="C1042" s="5" t="s">
        <v>7</v>
      </c>
      <c r="D1042" s="6">
        <v>113.15</v>
      </c>
    </row>
    <row r="1043">
      <c r="A1043" s="4" t="s">
        <v>60</v>
      </c>
      <c r="B1043" s="5" t="s">
        <v>253</v>
      </c>
      <c r="C1043" s="5" t="s">
        <v>6</v>
      </c>
      <c r="D1043" s="6">
        <v>4.12</v>
      </c>
    </row>
    <row r="1044">
      <c r="A1044" s="4" t="s">
        <v>60</v>
      </c>
      <c r="B1044" s="5" t="s">
        <v>253</v>
      </c>
      <c r="C1044" s="5" t="s">
        <v>38</v>
      </c>
      <c r="D1044" s="6">
        <v>60.49</v>
      </c>
    </row>
    <row r="1045">
      <c r="A1045" s="4" t="s">
        <v>16</v>
      </c>
      <c r="B1045" s="5" t="s">
        <v>254</v>
      </c>
      <c r="C1045" s="5" t="s">
        <v>6</v>
      </c>
      <c r="D1045" s="6">
        <v>16.49</v>
      </c>
    </row>
    <row r="1046">
      <c r="A1046" s="4" t="s">
        <v>16</v>
      </c>
      <c r="B1046" s="5" t="s">
        <v>254</v>
      </c>
      <c r="C1046" s="5" t="s">
        <v>6</v>
      </c>
      <c r="D1046" s="6">
        <v>4.12</v>
      </c>
    </row>
    <row r="1047">
      <c r="A1047" s="4" t="s">
        <v>16</v>
      </c>
      <c r="B1047" s="5" t="s">
        <v>254</v>
      </c>
      <c r="C1047" s="5" t="s">
        <v>25</v>
      </c>
      <c r="D1047" s="6">
        <v>50.34</v>
      </c>
    </row>
    <row r="1048">
      <c r="A1048" s="4" t="s">
        <v>16</v>
      </c>
      <c r="B1048" s="5" t="s">
        <v>254</v>
      </c>
      <c r="C1048" s="5" t="s">
        <v>7</v>
      </c>
      <c r="D1048" s="6">
        <v>113.15</v>
      </c>
    </row>
    <row r="1049">
      <c r="A1049" s="4" t="s">
        <v>70</v>
      </c>
      <c r="B1049" s="5" t="s">
        <v>255</v>
      </c>
      <c r="C1049" s="5" t="s">
        <v>6</v>
      </c>
      <c r="D1049" s="6">
        <v>16.49</v>
      </c>
    </row>
    <row r="1050">
      <c r="A1050" s="4" t="s">
        <v>70</v>
      </c>
      <c r="B1050" s="5" t="s">
        <v>255</v>
      </c>
      <c r="C1050" s="5" t="s">
        <v>6</v>
      </c>
      <c r="D1050" s="6">
        <v>4.12</v>
      </c>
    </row>
    <row r="1051">
      <c r="A1051" s="4" t="s">
        <v>70</v>
      </c>
      <c r="B1051" s="5" t="s">
        <v>255</v>
      </c>
      <c r="C1051" s="5" t="s">
        <v>25</v>
      </c>
      <c r="D1051" s="6">
        <v>50.34</v>
      </c>
    </row>
    <row r="1052">
      <c r="A1052" s="4" t="s">
        <v>70</v>
      </c>
      <c r="B1052" s="5" t="s">
        <v>255</v>
      </c>
      <c r="C1052" s="5" t="s">
        <v>7</v>
      </c>
      <c r="D1052" s="6">
        <v>113.15</v>
      </c>
    </row>
    <row r="1053">
      <c r="A1053" s="4" t="s">
        <v>16</v>
      </c>
      <c r="B1053" s="5" t="s">
        <v>256</v>
      </c>
      <c r="C1053" s="5" t="s">
        <v>12</v>
      </c>
      <c r="D1053" s="6">
        <v>60.49</v>
      </c>
    </row>
    <row r="1054">
      <c r="A1054" s="4" t="s">
        <v>16</v>
      </c>
      <c r="B1054" s="5" t="s">
        <v>256</v>
      </c>
      <c r="C1054" s="5" t="s">
        <v>6</v>
      </c>
      <c r="D1054" s="6">
        <v>4.12</v>
      </c>
    </row>
    <row r="1055">
      <c r="A1055" s="4" t="s">
        <v>16</v>
      </c>
      <c r="B1055" s="5" t="s">
        <v>256</v>
      </c>
      <c r="C1055" s="5" t="s">
        <v>6</v>
      </c>
      <c r="D1055" s="6">
        <v>4.12</v>
      </c>
    </row>
    <row r="1056">
      <c r="A1056" s="4" t="s">
        <v>16</v>
      </c>
      <c r="B1056" s="5" t="s">
        <v>256</v>
      </c>
      <c r="C1056" s="5" t="s">
        <v>13</v>
      </c>
      <c r="D1056" s="6">
        <v>60.49</v>
      </c>
    </row>
    <row r="1057">
      <c r="A1057" s="4" t="s">
        <v>10</v>
      </c>
      <c r="B1057" s="5" t="s">
        <v>257</v>
      </c>
      <c r="C1057" s="5" t="s">
        <v>6</v>
      </c>
      <c r="D1057" s="6">
        <v>16.49</v>
      </c>
    </row>
    <row r="1058">
      <c r="A1058" s="4" t="s">
        <v>10</v>
      </c>
      <c r="B1058" s="5" t="s">
        <v>257</v>
      </c>
      <c r="C1058" s="5" t="s">
        <v>7</v>
      </c>
      <c r="D1058" s="6">
        <v>113.15</v>
      </c>
    </row>
    <row r="1059">
      <c r="A1059" s="4" t="s">
        <v>10</v>
      </c>
      <c r="B1059" s="5" t="s">
        <v>258</v>
      </c>
      <c r="C1059" s="5" t="s">
        <v>6</v>
      </c>
      <c r="D1059" s="6">
        <v>4.12</v>
      </c>
    </row>
    <row r="1060">
      <c r="A1060" s="4" t="s">
        <v>10</v>
      </c>
      <c r="B1060" s="5" t="s">
        <v>258</v>
      </c>
      <c r="C1060" s="5" t="s">
        <v>6</v>
      </c>
      <c r="D1060" s="6">
        <v>4.12</v>
      </c>
    </row>
    <row r="1061">
      <c r="A1061" s="4" t="s">
        <v>10</v>
      </c>
      <c r="B1061" s="5" t="s">
        <v>258</v>
      </c>
      <c r="C1061" s="5" t="s">
        <v>6</v>
      </c>
      <c r="D1061" s="6">
        <v>12.37</v>
      </c>
    </row>
    <row r="1062">
      <c r="A1062" s="4" t="s">
        <v>10</v>
      </c>
      <c r="B1062" s="5" t="s">
        <v>258</v>
      </c>
      <c r="C1062" s="5" t="s">
        <v>6</v>
      </c>
      <c r="D1062" s="6">
        <v>4.12</v>
      </c>
    </row>
    <row r="1063">
      <c r="A1063" s="4" t="s">
        <v>10</v>
      </c>
      <c r="B1063" s="5" t="s">
        <v>258</v>
      </c>
      <c r="C1063" s="5" t="s">
        <v>6</v>
      </c>
      <c r="D1063" s="6">
        <v>4.12</v>
      </c>
    </row>
    <row r="1064">
      <c r="A1064" s="4" t="s">
        <v>10</v>
      </c>
      <c r="B1064" s="5" t="s">
        <v>258</v>
      </c>
      <c r="C1064" s="5" t="s">
        <v>13</v>
      </c>
      <c r="D1064" s="6">
        <v>60.49</v>
      </c>
    </row>
    <row r="1065">
      <c r="A1065" s="4" t="s">
        <v>10</v>
      </c>
      <c r="B1065" s="5" t="s">
        <v>258</v>
      </c>
      <c r="C1065" s="5" t="s">
        <v>20</v>
      </c>
      <c r="D1065" s="6">
        <v>73.94</v>
      </c>
    </row>
    <row r="1066">
      <c r="A1066" s="4" t="s">
        <v>10</v>
      </c>
      <c r="B1066" s="5" t="s">
        <v>258</v>
      </c>
      <c r="C1066" s="5" t="s">
        <v>38</v>
      </c>
      <c r="D1066" s="6">
        <v>60.49</v>
      </c>
    </row>
    <row r="1067">
      <c r="A1067" s="4" t="s">
        <v>10</v>
      </c>
      <c r="B1067" s="5" t="s">
        <v>258</v>
      </c>
      <c r="C1067" s="5" t="s">
        <v>12</v>
      </c>
      <c r="D1067" s="6">
        <v>60.49</v>
      </c>
    </row>
    <row r="1068">
      <c r="A1068" s="4" t="s">
        <v>10</v>
      </c>
      <c r="B1068" s="5" t="s">
        <v>258</v>
      </c>
      <c r="C1068" s="5" t="s">
        <v>15</v>
      </c>
      <c r="D1068" s="6">
        <v>68.5</v>
      </c>
    </row>
    <row r="1069">
      <c r="A1069" s="4" t="s">
        <v>10</v>
      </c>
      <c r="B1069" s="5" t="s">
        <v>259</v>
      </c>
      <c r="C1069" s="5" t="s">
        <v>6</v>
      </c>
      <c r="D1069" s="6">
        <v>16.49</v>
      </c>
    </row>
    <row r="1070">
      <c r="A1070" s="4" t="s">
        <v>10</v>
      </c>
      <c r="B1070" s="5" t="s">
        <v>259</v>
      </c>
      <c r="C1070" s="5" t="s">
        <v>7</v>
      </c>
      <c r="D1070" s="6">
        <v>113.15</v>
      </c>
    </row>
    <row r="1071">
      <c r="A1071" s="4" t="s">
        <v>10</v>
      </c>
      <c r="B1071" s="5" t="s">
        <v>259</v>
      </c>
      <c r="C1071" s="5" t="s">
        <v>6</v>
      </c>
      <c r="D1071" s="6">
        <v>4.12</v>
      </c>
    </row>
    <row r="1072">
      <c r="A1072" s="4" t="s">
        <v>10</v>
      </c>
      <c r="B1072" s="5" t="s">
        <v>259</v>
      </c>
      <c r="C1072" s="5" t="s">
        <v>6</v>
      </c>
      <c r="D1072" s="6">
        <v>4.12</v>
      </c>
    </row>
    <row r="1073">
      <c r="A1073" s="4" t="s">
        <v>10</v>
      </c>
      <c r="B1073" s="5" t="s">
        <v>259</v>
      </c>
      <c r="C1073" s="5" t="s">
        <v>6</v>
      </c>
      <c r="D1073" s="6">
        <v>4.12</v>
      </c>
    </row>
    <row r="1074">
      <c r="A1074" s="4" t="s">
        <v>10</v>
      </c>
      <c r="B1074" s="5" t="s">
        <v>259</v>
      </c>
      <c r="C1074" s="5" t="s">
        <v>13</v>
      </c>
      <c r="D1074" s="6">
        <v>60.49</v>
      </c>
    </row>
    <row r="1075">
      <c r="A1075" s="4" t="s">
        <v>10</v>
      </c>
      <c r="B1075" s="5" t="s">
        <v>259</v>
      </c>
      <c r="C1075" s="5" t="s">
        <v>12</v>
      </c>
      <c r="D1075" s="6">
        <v>60.49</v>
      </c>
    </row>
    <row r="1076">
      <c r="A1076" s="4" t="s">
        <v>10</v>
      </c>
      <c r="B1076" s="5" t="s">
        <v>259</v>
      </c>
      <c r="C1076" s="5" t="s">
        <v>15</v>
      </c>
      <c r="D1076" s="6">
        <v>68.5</v>
      </c>
    </row>
    <row r="1077">
      <c r="A1077" s="4" t="s">
        <v>28</v>
      </c>
      <c r="B1077" s="5" t="s">
        <v>260</v>
      </c>
      <c r="C1077" s="5" t="s">
        <v>6</v>
      </c>
      <c r="D1077" s="6">
        <v>16.49</v>
      </c>
    </row>
    <row r="1078">
      <c r="A1078" s="4" t="s">
        <v>28</v>
      </c>
      <c r="B1078" s="5" t="s">
        <v>260</v>
      </c>
      <c r="C1078" s="5" t="s">
        <v>7</v>
      </c>
      <c r="D1078" s="6">
        <v>113.15</v>
      </c>
    </row>
    <row r="1079">
      <c r="A1079" s="4" t="s">
        <v>4</v>
      </c>
      <c r="B1079" s="5" t="s">
        <v>261</v>
      </c>
      <c r="C1079" s="5" t="s">
        <v>6</v>
      </c>
      <c r="D1079" s="6">
        <v>4.12</v>
      </c>
    </row>
    <row r="1080">
      <c r="A1080" s="4" t="s">
        <v>4</v>
      </c>
      <c r="B1080" s="5" t="s">
        <v>261</v>
      </c>
      <c r="C1080" s="5" t="s">
        <v>6</v>
      </c>
      <c r="D1080" s="6">
        <v>4.12</v>
      </c>
    </row>
    <row r="1081">
      <c r="A1081" s="4" t="s">
        <v>4</v>
      </c>
      <c r="B1081" s="5" t="s">
        <v>261</v>
      </c>
      <c r="C1081" s="5" t="s">
        <v>12</v>
      </c>
      <c r="D1081" s="6">
        <v>60.49</v>
      </c>
    </row>
    <row r="1082">
      <c r="A1082" s="4" t="s">
        <v>4</v>
      </c>
      <c r="B1082" s="5" t="s">
        <v>261</v>
      </c>
      <c r="C1082" s="5" t="s">
        <v>13</v>
      </c>
      <c r="D1082" s="6">
        <v>60.49</v>
      </c>
    </row>
    <row r="1083">
      <c r="A1083" s="4" t="s">
        <v>39</v>
      </c>
      <c r="B1083" s="5" t="s">
        <v>262</v>
      </c>
      <c r="C1083" s="5" t="s">
        <v>6</v>
      </c>
      <c r="D1083" s="6">
        <v>4.12</v>
      </c>
    </row>
    <row r="1084">
      <c r="A1084" s="4" t="s">
        <v>39</v>
      </c>
      <c r="B1084" s="5" t="s">
        <v>262</v>
      </c>
      <c r="C1084" s="5" t="s">
        <v>6</v>
      </c>
      <c r="D1084" s="6">
        <v>4.12</v>
      </c>
    </row>
    <row r="1085">
      <c r="A1085" s="4" t="s">
        <v>39</v>
      </c>
      <c r="B1085" s="5" t="s">
        <v>262</v>
      </c>
      <c r="C1085" s="5" t="s">
        <v>6</v>
      </c>
      <c r="D1085" s="6">
        <v>4.12</v>
      </c>
    </row>
    <row r="1086">
      <c r="A1086" s="4" t="s">
        <v>39</v>
      </c>
      <c r="B1086" s="5" t="s">
        <v>262</v>
      </c>
      <c r="C1086" s="5" t="s">
        <v>13</v>
      </c>
      <c r="D1086" s="6">
        <v>60.49</v>
      </c>
    </row>
    <row r="1087">
      <c r="A1087" s="4" t="s">
        <v>39</v>
      </c>
      <c r="B1087" s="5" t="s">
        <v>262</v>
      </c>
      <c r="C1087" s="5" t="s">
        <v>12</v>
      </c>
      <c r="D1087" s="6">
        <v>60.49</v>
      </c>
    </row>
    <row r="1088">
      <c r="A1088" s="4" t="s">
        <v>39</v>
      </c>
      <c r="B1088" s="5" t="s">
        <v>262</v>
      </c>
      <c r="C1088" s="5" t="s">
        <v>15</v>
      </c>
      <c r="D1088" s="6">
        <v>68.5</v>
      </c>
    </row>
    <row r="1089">
      <c r="A1089" s="4" t="s">
        <v>35</v>
      </c>
      <c r="B1089" s="5" t="s">
        <v>263</v>
      </c>
      <c r="C1089" s="5" t="s">
        <v>6</v>
      </c>
      <c r="D1089" s="6">
        <v>16.49</v>
      </c>
    </row>
    <row r="1090">
      <c r="A1090" s="4" t="s">
        <v>35</v>
      </c>
      <c r="B1090" s="5" t="s">
        <v>263</v>
      </c>
      <c r="C1090" s="5" t="s">
        <v>7</v>
      </c>
      <c r="D1090" s="6">
        <v>113.15</v>
      </c>
    </row>
    <row r="1091">
      <c r="A1091" s="4" t="s">
        <v>35</v>
      </c>
      <c r="B1091" s="5" t="s">
        <v>263</v>
      </c>
      <c r="C1091" s="5" t="s">
        <v>6</v>
      </c>
      <c r="D1091" s="6">
        <v>4.12</v>
      </c>
    </row>
    <row r="1092">
      <c r="A1092" s="4" t="s">
        <v>35</v>
      </c>
      <c r="B1092" s="5" t="s">
        <v>263</v>
      </c>
      <c r="C1092" s="5" t="s">
        <v>6</v>
      </c>
      <c r="D1092" s="6">
        <v>4.12</v>
      </c>
    </row>
    <row r="1093">
      <c r="A1093" s="4" t="s">
        <v>35</v>
      </c>
      <c r="B1093" s="5" t="s">
        <v>263</v>
      </c>
      <c r="C1093" s="5" t="s">
        <v>6</v>
      </c>
      <c r="D1093" s="6">
        <v>4.12</v>
      </c>
    </row>
    <row r="1094">
      <c r="A1094" s="4" t="s">
        <v>35</v>
      </c>
      <c r="B1094" s="5" t="s">
        <v>263</v>
      </c>
      <c r="C1094" s="5" t="s">
        <v>13</v>
      </c>
      <c r="D1094" s="6">
        <v>60.49</v>
      </c>
    </row>
    <row r="1095">
      <c r="A1095" s="4" t="s">
        <v>35</v>
      </c>
      <c r="B1095" s="5" t="s">
        <v>263</v>
      </c>
      <c r="C1095" s="5" t="s">
        <v>12</v>
      </c>
      <c r="D1095" s="6">
        <v>60.49</v>
      </c>
    </row>
    <row r="1096">
      <c r="A1096" s="4" t="s">
        <v>35</v>
      </c>
      <c r="B1096" s="5" t="s">
        <v>263</v>
      </c>
      <c r="C1096" s="5" t="s">
        <v>15</v>
      </c>
      <c r="D1096" s="6">
        <v>68.5</v>
      </c>
    </row>
    <row r="1097">
      <c r="A1097" s="4" t="s">
        <v>23</v>
      </c>
      <c r="B1097" s="5" t="s">
        <v>264</v>
      </c>
      <c r="C1097" s="5" t="s">
        <v>6</v>
      </c>
      <c r="D1097" s="6">
        <v>16.49</v>
      </c>
    </row>
    <row r="1098">
      <c r="A1098" s="4" t="s">
        <v>23</v>
      </c>
      <c r="B1098" s="5" t="s">
        <v>264</v>
      </c>
      <c r="C1098" s="5" t="s">
        <v>6</v>
      </c>
      <c r="D1098" s="6">
        <v>4.12</v>
      </c>
    </row>
    <row r="1099">
      <c r="A1099" s="4" t="s">
        <v>23</v>
      </c>
      <c r="B1099" s="5" t="s">
        <v>264</v>
      </c>
      <c r="C1099" s="5" t="s">
        <v>25</v>
      </c>
      <c r="D1099" s="6">
        <v>50.34</v>
      </c>
    </row>
    <row r="1100">
      <c r="A1100" s="4" t="s">
        <v>23</v>
      </c>
      <c r="B1100" s="5" t="s">
        <v>264</v>
      </c>
      <c r="C1100" s="5" t="s">
        <v>7</v>
      </c>
      <c r="D1100" s="6">
        <v>113.15</v>
      </c>
    </row>
    <row r="1101">
      <c r="A1101" s="4" t="s">
        <v>23</v>
      </c>
      <c r="B1101" s="5" t="s">
        <v>265</v>
      </c>
      <c r="C1101" s="5" t="s">
        <v>6</v>
      </c>
      <c r="D1101" s="6">
        <v>4.12</v>
      </c>
    </row>
    <row r="1102">
      <c r="A1102" s="4" t="s">
        <v>23</v>
      </c>
      <c r="B1102" s="5" t="s">
        <v>265</v>
      </c>
      <c r="C1102" s="5" t="s">
        <v>6</v>
      </c>
      <c r="D1102" s="6">
        <v>4.12</v>
      </c>
    </row>
    <row r="1103">
      <c r="A1103" s="4" t="s">
        <v>23</v>
      </c>
      <c r="B1103" s="5" t="s">
        <v>265</v>
      </c>
      <c r="C1103" s="5" t="s">
        <v>12</v>
      </c>
      <c r="D1103" s="6">
        <v>60.49</v>
      </c>
    </row>
    <row r="1104">
      <c r="A1104" s="4" t="s">
        <v>23</v>
      </c>
      <c r="B1104" s="5" t="s">
        <v>265</v>
      </c>
      <c r="C1104" s="5" t="s">
        <v>13</v>
      </c>
      <c r="D1104" s="6">
        <v>60.49</v>
      </c>
    </row>
    <row r="1105">
      <c r="A1105" s="4" t="s">
        <v>14</v>
      </c>
      <c r="B1105" s="5" t="s">
        <v>266</v>
      </c>
      <c r="C1105" s="5" t="s">
        <v>6</v>
      </c>
      <c r="D1105" s="6">
        <v>4.12</v>
      </c>
    </row>
    <row r="1106">
      <c r="A1106" s="4" t="s">
        <v>14</v>
      </c>
      <c r="B1106" s="5" t="s">
        <v>266</v>
      </c>
      <c r="C1106" s="5" t="s">
        <v>38</v>
      </c>
      <c r="D1106" s="6">
        <v>60.49</v>
      </c>
    </row>
    <row r="1107">
      <c r="A1107" s="4" t="s">
        <v>31</v>
      </c>
      <c r="B1107" s="5" t="s">
        <v>267</v>
      </c>
      <c r="C1107" s="5" t="s">
        <v>6</v>
      </c>
      <c r="D1107" s="6">
        <v>4.12</v>
      </c>
    </row>
    <row r="1108">
      <c r="A1108" s="4" t="s">
        <v>31</v>
      </c>
      <c r="B1108" s="5" t="s">
        <v>267</v>
      </c>
      <c r="C1108" s="5" t="s">
        <v>6</v>
      </c>
      <c r="D1108" s="6">
        <v>16.49</v>
      </c>
    </row>
    <row r="1109">
      <c r="A1109" s="4" t="s">
        <v>31</v>
      </c>
      <c r="B1109" s="5" t="s">
        <v>267</v>
      </c>
      <c r="C1109" s="5" t="s">
        <v>15</v>
      </c>
      <c r="D1109" s="6">
        <v>68.5</v>
      </c>
    </row>
    <row r="1110">
      <c r="A1110" s="4" t="s">
        <v>31</v>
      </c>
      <c r="B1110" s="5" t="s">
        <v>267</v>
      </c>
      <c r="C1110" s="5" t="s">
        <v>7</v>
      </c>
      <c r="D1110" s="6">
        <v>113.15</v>
      </c>
    </row>
    <row r="1111">
      <c r="A1111" s="4" t="s">
        <v>56</v>
      </c>
      <c r="B1111" s="5" t="s">
        <v>268</v>
      </c>
      <c r="C1111" s="5" t="s">
        <v>6</v>
      </c>
      <c r="D1111" s="6">
        <v>4.12</v>
      </c>
    </row>
    <row r="1112">
      <c r="A1112" s="4" t="s">
        <v>56</v>
      </c>
      <c r="B1112" s="5" t="s">
        <v>268</v>
      </c>
      <c r="C1112" s="5" t="s">
        <v>6</v>
      </c>
      <c r="D1112" s="6">
        <v>4.12</v>
      </c>
    </row>
    <row r="1113">
      <c r="A1113" s="4" t="s">
        <v>56</v>
      </c>
      <c r="B1113" s="5" t="s">
        <v>268</v>
      </c>
      <c r="C1113" s="5" t="s">
        <v>12</v>
      </c>
      <c r="D1113" s="6">
        <v>60.49</v>
      </c>
    </row>
    <row r="1114">
      <c r="A1114" s="4" t="s">
        <v>56</v>
      </c>
      <c r="B1114" s="5" t="s">
        <v>268</v>
      </c>
      <c r="C1114" s="5" t="s">
        <v>13</v>
      </c>
      <c r="D1114" s="6">
        <v>60.49</v>
      </c>
    </row>
    <row r="1115">
      <c r="A1115" s="4" t="s">
        <v>39</v>
      </c>
      <c r="B1115" s="5" t="s">
        <v>269</v>
      </c>
      <c r="C1115" s="5" t="s">
        <v>6</v>
      </c>
      <c r="D1115" s="6">
        <v>4.12</v>
      </c>
    </row>
    <row r="1116">
      <c r="A1116" s="4" t="s">
        <v>39</v>
      </c>
      <c r="B1116" s="5" t="s">
        <v>269</v>
      </c>
      <c r="C1116" s="5" t="s">
        <v>38</v>
      </c>
      <c r="D1116" s="6">
        <v>60.49</v>
      </c>
    </row>
    <row r="1117">
      <c r="A1117" s="4" t="s">
        <v>4</v>
      </c>
      <c r="B1117" s="5" t="s">
        <v>270</v>
      </c>
      <c r="C1117" s="5" t="s">
        <v>6</v>
      </c>
      <c r="D1117" s="6">
        <v>4.12</v>
      </c>
    </row>
    <row r="1118">
      <c r="A1118" s="4" t="s">
        <v>4</v>
      </c>
      <c r="B1118" s="5" t="s">
        <v>270</v>
      </c>
      <c r="C1118" s="5" t="s">
        <v>38</v>
      </c>
      <c r="D1118" s="6">
        <v>60.49</v>
      </c>
    </row>
    <row r="1119">
      <c r="A1119" s="4" t="s">
        <v>23</v>
      </c>
      <c r="B1119" s="5" t="s">
        <v>271</v>
      </c>
      <c r="C1119" s="5" t="s">
        <v>6</v>
      </c>
      <c r="D1119" s="6">
        <v>16.49</v>
      </c>
    </row>
    <row r="1120">
      <c r="A1120" s="4" t="s">
        <v>23</v>
      </c>
      <c r="B1120" s="5" t="s">
        <v>271</v>
      </c>
      <c r="C1120" s="5" t="s">
        <v>7</v>
      </c>
      <c r="D1120" s="6">
        <v>113.15</v>
      </c>
    </row>
    <row r="1121">
      <c r="A1121" s="4" t="s">
        <v>35</v>
      </c>
      <c r="B1121" s="5" t="s">
        <v>272</v>
      </c>
      <c r="C1121" s="5" t="s">
        <v>6</v>
      </c>
      <c r="D1121" s="6">
        <v>16.49</v>
      </c>
    </row>
    <row r="1122">
      <c r="A1122" s="4" t="s">
        <v>35</v>
      </c>
      <c r="B1122" s="5" t="s">
        <v>272</v>
      </c>
      <c r="C1122" s="5" t="s">
        <v>6</v>
      </c>
      <c r="D1122" s="6">
        <v>4.12</v>
      </c>
    </row>
    <row r="1123">
      <c r="A1123" s="4" t="s">
        <v>35</v>
      </c>
      <c r="B1123" s="5" t="s">
        <v>272</v>
      </c>
      <c r="C1123" s="5" t="s">
        <v>7</v>
      </c>
      <c r="D1123" s="6">
        <v>113.15</v>
      </c>
    </row>
    <row r="1124">
      <c r="A1124" s="4" t="s">
        <v>35</v>
      </c>
      <c r="B1124" s="5" t="s">
        <v>272</v>
      </c>
      <c r="C1124" s="5" t="s">
        <v>25</v>
      </c>
      <c r="D1124" s="6">
        <v>50.34</v>
      </c>
    </row>
    <row r="1125">
      <c r="A1125" s="4" t="s">
        <v>39</v>
      </c>
      <c r="B1125" s="5" t="s">
        <v>273</v>
      </c>
      <c r="C1125" s="5" t="s">
        <v>6</v>
      </c>
      <c r="D1125" s="6">
        <v>16.49</v>
      </c>
    </row>
    <row r="1126">
      <c r="A1126" s="4" t="s">
        <v>39</v>
      </c>
      <c r="B1126" s="5" t="s">
        <v>273</v>
      </c>
      <c r="C1126" s="5" t="s">
        <v>6</v>
      </c>
      <c r="D1126" s="6">
        <v>4.12</v>
      </c>
    </row>
    <row r="1127">
      <c r="A1127" s="4" t="s">
        <v>39</v>
      </c>
      <c r="B1127" s="5" t="s">
        <v>273</v>
      </c>
      <c r="C1127" s="5" t="s">
        <v>6</v>
      </c>
      <c r="D1127" s="6">
        <v>4.12</v>
      </c>
    </row>
    <row r="1128">
      <c r="A1128" s="4" t="s">
        <v>39</v>
      </c>
      <c r="B1128" s="5" t="s">
        <v>273</v>
      </c>
      <c r="C1128" s="5" t="s">
        <v>6</v>
      </c>
      <c r="D1128" s="6">
        <v>4.12</v>
      </c>
    </row>
    <row r="1129">
      <c r="A1129" s="4" t="s">
        <v>39</v>
      </c>
      <c r="B1129" s="5" t="s">
        <v>273</v>
      </c>
      <c r="C1129" s="5" t="s">
        <v>6</v>
      </c>
      <c r="D1129" s="6">
        <v>4.12</v>
      </c>
    </row>
    <row r="1130">
      <c r="A1130" s="4" t="s">
        <v>39</v>
      </c>
      <c r="B1130" s="5" t="s">
        <v>273</v>
      </c>
      <c r="C1130" s="5" t="s">
        <v>13</v>
      </c>
      <c r="D1130" s="6">
        <v>60.49</v>
      </c>
    </row>
    <row r="1131">
      <c r="A1131" s="4" t="s">
        <v>39</v>
      </c>
      <c r="B1131" s="5" t="s">
        <v>273</v>
      </c>
      <c r="C1131" s="5" t="s">
        <v>7</v>
      </c>
      <c r="D1131" s="6">
        <v>113.15</v>
      </c>
    </row>
    <row r="1132">
      <c r="A1132" s="4" t="s">
        <v>39</v>
      </c>
      <c r="B1132" s="5" t="s">
        <v>273</v>
      </c>
      <c r="C1132" s="5" t="s">
        <v>38</v>
      </c>
      <c r="D1132" s="6">
        <v>60.49</v>
      </c>
    </row>
    <row r="1133">
      <c r="A1133" s="4" t="s">
        <v>39</v>
      </c>
      <c r="B1133" s="5" t="s">
        <v>273</v>
      </c>
      <c r="C1133" s="5" t="s">
        <v>12</v>
      </c>
      <c r="D1133" s="6">
        <v>60.49</v>
      </c>
    </row>
    <row r="1134">
      <c r="A1134" s="4" t="s">
        <v>39</v>
      </c>
      <c r="B1134" s="5" t="s">
        <v>273</v>
      </c>
      <c r="C1134" s="5" t="s">
        <v>15</v>
      </c>
      <c r="D1134" s="6">
        <v>68.5</v>
      </c>
    </row>
    <row r="1135">
      <c r="A1135" s="4" t="s">
        <v>39</v>
      </c>
      <c r="B1135" s="5" t="s">
        <v>274</v>
      </c>
      <c r="C1135" s="5" t="s">
        <v>6</v>
      </c>
      <c r="D1135" s="6">
        <v>4.12</v>
      </c>
    </row>
    <row r="1136">
      <c r="A1136" s="4" t="s">
        <v>39</v>
      </c>
      <c r="B1136" s="5" t="s">
        <v>274</v>
      </c>
      <c r="C1136" s="5" t="s">
        <v>38</v>
      </c>
      <c r="D1136" s="6">
        <v>60.49</v>
      </c>
    </row>
    <row r="1137">
      <c r="A1137" s="4" t="s">
        <v>4</v>
      </c>
      <c r="B1137" s="5" t="s">
        <v>275</v>
      </c>
      <c r="C1137" s="5" t="s">
        <v>6</v>
      </c>
      <c r="D1137" s="6">
        <v>4.12</v>
      </c>
    </row>
    <row r="1138">
      <c r="A1138" s="4" t="s">
        <v>4</v>
      </c>
      <c r="B1138" s="5" t="s">
        <v>275</v>
      </c>
      <c r="C1138" s="5" t="s">
        <v>13</v>
      </c>
      <c r="D1138" s="6">
        <v>60.49</v>
      </c>
    </row>
    <row r="1139">
      <c r="A1139" s="4" t="s">
        <v>4</v>
      </c>
      <c r="B1139" s="5" t="s">
        <v>275</v>
      </c>
      <c r="C1139" s="5" t="s">
        <v>6</v>
      </c>
      <c r="D1139" s="6">
        <v>4.12</v>
      </c>
    </row>
    <row r="1140">
      <c r="A1140" s="4" t="s">
        <v>23</v>
      </c>
      <c r="B1140" s="5" t="s">
        <v>275</v>
      </c>
      <c r="C1140" s="5" t="s">
        <v>15</v>
      </c>
      <c r="D1140" s="6">
        <v>68.5</v>
      </c>
    </row>
    <row r="1141">
      <c r="A1141" s="4" t="s">
        <v>23</v>
      </c>
      <c r="B1141" s="5" t="s">
        <v>275</v>
      </c>
      <c r="C1141" s="5" t="s">
        <v>6</v>
      </c>
      <c r="D1141" s="6">
        <v>4.12</v>
      </c>
    </row>
    <row r="1142">
      <c r="A1142" s="4" t="s">
        <v>23</v>
      </c>
      <c r="B1142" s="5" t="s">
        <v>275</v>
      </c>
      <c r="C1142" s="5" t="s">
        <v>12</v>
      </c>
      <c r="D1142" s="6">
        <v>60.49</v>
      </c>
    </row>
    <row r="1143">
      <c r="A1143" s="4" t="s">
        <v>33</v>
      </c>
      <c r="B1143" s="5" t="s">
        <v>276</v>
      </c>
      <c r="C1143" s="5" t="s">
        <v>6</v>
      </c>
      <c r="D1143" s="6">
        <v>4.12</v>
      </c>
    </row>
    <row r="1144">
      <c r="A1144" s="4" t="s">
        <v>33</v>
      </c>
      <c r="B1144" s="5" t="s">
        <v>276</v>
      </c>
      <c r="C1144" s="5" t="s">
        <v>6</v>
      </c>
      <c r="D1144" s="6">
        <v>4.12</v>
      </c>
    </row>
    <row r="1145">
      <c r="A1145" s="4" t="s">
        <v>33</v>
      </c>
      <c r="B1145" s="5" t="s">
        <v>276</v>
      </c>
      <c r="C1145" s="5" t="s">
        <v>6</v>
      </c>
      <c r="D1145" s="6">
        <v>4.12</v>
      </c>
    </row>
    <row r="1146">
      <c r="A1146" s="4" t="s">
        <v>33</v>
      </c>
      <c r="B1146" s="5" t="s">
        <v>276</v>
      </c>
      <c r="C1146" s="5" t="s">
        <v>6</v>
      </c>
      <c r="D1146" s="6">
        <v>16.49</v>
      </c>
    </row>
    <row r="1147">
      <c r="A1147" s="4" t="s">
        <v>33</v>
      </c>
      <c r="B1147" s="5" t="s">
        <v>276</v>
      </c>
      <c r="C1147" s="5" t="s">
        <v>13</v>
      </c>
      <c r="D1147" s="6">
        <v>60.49</v>
      </c>
    </row>
    <row r="1148">
      <c r="A1148" s="4" t="s">
        <v>33</v>
      </c>
      <c r="B1148" s="5" t="s">
        <v>276</v>
      </c>
      <c r="C1148" s="5" t="s">
        <v>7</v>
      </c>
      <c r="D1148" s="6">
        <v>113.15</v>
      </c>
    </row>
    <row r="1149">
      <c r="A1149" s="4" t="s">
        <v>33</v>
      </c>
      <c r="B1149" s="5" t="s">
        <v>276</v>
      </c>
      <c r="C1149" s="5" t="s">
        <v>12</v>
      </c>
      <c r="D1149" s="6">
        <v>60.49</v>
      </c>
    </row>
    <row r="1150">
      <c r="A1150" s="4" t="s">
        <v>33</v>
      </c>
      <c r="B1150" s="5" t="s">
        <v>276</v>
      </c>
      <c r="C1150" s="5" t="s">
        <v>15</v>
      </c>
      <c r="D1150" s="6">
        <v>68.5</v>
      </c>
    </row>
    <row r="1151">
      <c r="A1151" s="4" t="s">
        <v>149</v>
      </c>
      <c r="B1151" s="5" t="s">
        <v>277</v>
      </c>
      <c r="C1151" s="5" t="s">
        <v>6</v>
      </c>
      <c r="D1151" s="6">
        <v>4.12</v>
      </c>
    </row>
    <row r="1152">
      <c r="A1152" s="4" t="s">
        <v>149</v>
      </c>
      <c r="B1152" s="5" t="s">
        <v>277</v>
      </c>
      <c r="C1152" s="5" t="s">
        <v>6</v>
      </c>
      <c r="D1152" s="6">
        <v>12.37</v>
      </c>
    </row>
    <row r="1153">
      <c r="A1153" s="4" t="s">
        <v>149</v>
      </c>
      <c r="B1153" s="5" t="s">
        <v>277</v>
      </c>
      <c r="C1153" s="5" t="s">
        <v>20</v>
      </c>
      <c r="D1153" s="6">
        <v>73.94</v>
      </c>
    </row>
    <row r="1154">
      <c r="A1154" s="4" t="s">
        <v>149</v>
      </c>
      <c r="B1154" s="5" t="s">
        <v>277</v>
      </c>
      <c r="C1154" s="5" t="s">
        <v>15</v>
      </c>
      <c r="D1154" s="6">
        <v>68.5</v>
      </c>
    </row>
    <row r="1155">
      <c r="A1155" s="4" t="s">
        <v>111</v>
      </c>
      <c r="B1155" s="5" t="s">
        <v>278</v>
      </c>
      <c r="C1155" s="5" t="s">
        <v>25</v>
      </c>
      <c r="D1155" s="6">
        <v>50.34</v>
      </c>
    </row>
    <row r="1156">
      <c r="A1156" s="4" t="s">
        <v>111</v>
      </c>
      <c r="B1156" s="5" t="s">
        <v>278</v>
      </c>
      <c r="C1156" s="5" t="s">
        <v>6</v>
      </c>
      <c r="D1156" s="6">
        <v>16.49</v>
      </c>
    </row>
    <row r="1157">
      <c r="A1157" s="4" t="s">
        <v>111</v>
      </c>
      <c r="B1157" s="5" t="s">
        <v>278</v>
      </c>
      <c r="C1157" s="5" t="s">
        <v>6</v>
      </c>
      <c r="D1157" s="6">
        <v>4.12</v>
      </c>
    </row>
    <row r="1158">
      <c r="A1158" s="4" t="s">
        <v>111</v>
      </c>
      <c r="B1158" s="5" t="s">
        <v>278</v>
      </c>
      <c r="C1158" s="5" t="s">
        <v>7</v>
      </c>
      <c r="D1158" s="6">
        <v>113.15</v>
      </c>
    </row>
    <row r="1159">
      <c r="A1159" s="4" t="s">
        <v>56</v>
      </c>
      <c r="B1159" s="5" t="s">
        <v>279</v>
      </c>
      <c r="C1159" s="5" t="s">
        <v>6</v>
      </c>
      <c r="D1159" s="6">
        <v>16.49</v>
      </c>
    </row>
    <row r="1160">
      <c r="A1160" s="4" t="s">
        <v>56</v>
      </c>
      <c r="B1160" s="5" t="s">
        <v>279</v>
      </c>
      <c r="C1160" s="5" t="s">
        <v>7</v>
      </c>
      <c r="D1160" s="6">
        <v>113.15</v>
      </c>
    </row>
    <row r="1161">
      <c r="A1161" s="4" t="s">
        <v>207</v>
      </c>
      <c r="B1161" s="5" t="s">
        <v>280</v>
      </c>
      <c r="C1161" s="5" t="s">
        <v>6</v>
      </c>
      <c r="D1161" s="6">
        <v>4.12</v>
      </c>
    </row>
    <row r="1162">
      <c r="A1162" s="4" t="s">
        <v>207</v>
      </c>
      <c r="B1162" s="5" t="s">
        <v>280</v>
      </c>
      <c r="C1162" s="5" t="s">
        <v>6</v>
      </c>
      <c r="D1162" s="6">
        <v>4.12</v>
      </c>
    </row>
    <row r="1163">
      <c r="A1163" s="4" t="s">
        <v>207</v>
      </c>
      <c r="B1163" s="5" t="s">
        <v>280</v>
      </c>
      <c r="C1163" s="5" t="s">
        <v>12</v>
      </c>
      <c r="D1163" s="6">
        <v>60.49</v>
      </c>
    </row>
    <row r="1164">
      <c r="A1164" s="4" t="s">
        <v>207</v>
      </c>
      <c r="B1164" s="5" t="s">
        <v>280</v>
      </c>
      <c r="C1164" s="5" t="s">
        <v>13</v>
      </c>
      <c r="D1164" s="6">
        <v>60.49</v>
      </c>
    </row>
    <row r="1165">
      <c r="A1165" s="4" t="s">
        <v>33</v>
      </c>
      <c r="B1165" s="5" t="s">
        <v>281</v>
      </c>
      <c r="C1165" s="5" t="s">
        <v>44</v>
      </c>
      <c r="D1165" s="6">
        <v>5.4</v>
      </c>
    </row>
    <row r="1166">
      <c r="A1166" s="4" t="s">
        <v>33</v>
      </c>
      <c r="B1166" s="5" t="s">
        <v>281</v>
      </c>
      <c r="C1166" s="5" t="s">
        <v>44</v>
      </c>
      <c r="D1166" s="6">
        <v>3.08</v>
      </c>
    </row>
    <row r="1167">
      <c r="A1167" s="4" t="s">
        <v>33</v>
      </c>
      <c r="B1167" s="5" t="s">
        <v>281</v>
      </c>
      <c r="C1167" s="5" t="s">
        <v>44</v>
      </c>
      <c r="D1167" s="6">
        <v>8.36</v>
      </c>
    </row>
    <row r="1168">
      <c r="A1168" s="4" t="s">
        <v>33</v>
      </c>
      <c r="B1168" s="5" t="s">
        <v>281</v>
      </c>
      <c r="C1168" s="5" t="s">
        <v>45</v>
      </c>
      <c r="D1168" s="6">
        <v>3.18</v>
      </c>
    </row>
    <row r="1169">
      <c r="A1169" s="4" t="s">
        <v>33</v>
      </c>
      <c r="B1169" s="5" t="s">
        <v>281</v>
      </c>
      <c r="C1169" s="5" t="s">
        <v>46</v>
      </c>
      <c r="D1169" s="6">
        <v>135.7</v>
      </c>
    </row>
    <row r="1170">
      <c r="A1170" s="4" t="s">
        <v>33</v>
      </c>
      <c r="B1170" s="5" t="s">
        <v>281</v>
      </c>
      <c r="C1170" s="5" t="s">
        <v>13</v>
      </c>
      <c r="D1170" s="6">
        <v>60.49</v>
      </c>
    </row>
    <row r="1171">
      <c r="A1171" s="4" t="s">
        <v>33</v>
      </c>
      <c r="B1171" s="5" t="s">
        <v>281</v>
      </c>
      <c r="C1171" s="5" t="s">
        <v>6</v>
      </c>
      <c r="D1171" s="6">
        <v>4.12</v>
      </c>
    </row>
    <row r="1172">
      <c r="A1172" s="4" t="s">
        <v>4</v>
      </c>
      <c r="B1172" s="5" t="s">
        <v>282</v>
      </c>
      <c r="C1172" s="5" t="s">
        <v>6</v>
      </c>
      <c r="D1172" s="6">
        <v>4.12</v>
      </c>
    </row>
    <row r="1173">
      <c r="A1173" s="4" t="s">
        <v>4</v>
      </c>
      <c r="B1173" s="5" t="s">
        <v>282</v>
      </c>
      <c r="C1173" s="5" t="s">
        <v>6</v>
      </c>
      <c r="D1173" s="6">
        <v>4.12</v>
      </c>
    </row>
    <row r="1174">
      <c r="A1174" s="4" t="s">
        <v>4</v>
      </c>
      <c r="B1174" s="5" t="s">
        <v>282</v>
      </c>
      <c r="C1174" s="5" t="s">
        <v>6</v>
      </c>
      <c r="D1174" s="6">
        <v>4.12</v>
      </c>
    </row>
    <row r="1175">
      <c r="A1175" s="4" t="s">
        <v>4</v>
      </c>
      <c r="B1175" s="5" t="s">
        <v>282</v>
      </c>
      <c r="C1175" s="5" t="s">
        <v>13</v>
      </c>
      <c r="D1175" s="6">
        <v>60.49</v>
      </c>
    </row>
    <row r="1176">
      <c r="A1176" s="4" t="s">
        <v>4</v>
      </c>
      <c r="B1176" s="5" t="s">
        <v>282</v>
      </c>
      <c r="C1176" s="5" t="s">
        <v>12</v>
      </c>
      <c r="D1176" s="6">
        <v>60.49</v>
      </c>
    </row>
    <row r="1177">
      <c r="A1177" s="4" t="s">
        <v>4</v>
      </c>
      <c r="B1177" s="5" t="s">
        <v>282</v>
      </c>
      <c r="C1177" s="5" t="s">
        <v>15</v>
      </c>
      <c r="D1177" s="6">
        <v>68.5</v>
      </c>
    </row>
    <row r="1178">
      <c r="A1178" s="4" t="s">
        <v>33</v>
      </c>
      <c r="B1178" s="5" t="s">
        <v>283</v>
      </c>
      <c r="C1178" s="5" t="s">
        <v>6</v>
      </c>
      <c r="D1178" s="6">
        <v>16.49</v>
      </c>
    </row>
    <row r="1179">
      <c r="A1179" s="4" t="s">
        <v>33</v>
      </c>
      <c r="B1179" s="5" t="s">
        <v>283</v>
      </c>
      <c r="C1179" s="5" t="s">
        <v>7</v>
      </c>
      <c r="D1179" s="6">
        <v>113.15</v>
      </c>
    </row>
    <row r="1180">
      <c r="A1180" s="4" t="s">
        <v>56</v>
      </c>
      <c r="B1180" s="5" t="s">
        <v>284</v>
      </c>
      <c r="C1180" s="5" t="s">
        <v>6</v>
      </c>
      <c r="D1180" s="6">
        <v>4.12</v>
      </c>
    </row>
    <row r="1181">
      <c r="A1181" s="4" t="s">
        <v>56</v>
      </c>
      <c r="B1181" s="5" t="s">
        <v>284</v>
      </c>
      <c r="C1181" s="5" t="s">
        <v>6</v>
      </c>
      <c r="D1181" s="6">
        <v>4.12</v>
      </c>
    </row>
    <row r="1182">
      <c r="A1182" s="4" t="s">
        <v>56</v>
      </c>
      <c r="B1182" s="5" t="s">
        <v>284</v>
      </c>
      <c r="C1182" s="5" t="s">
        <v>6</v>
      </c>
      <c r="D1182" s="6">
        <v>4.12</v>
      </c>
    </row>
    <row r="1183">
      <c r="A1183" s="4" t="s">
        <v>56</v>
      </c>
      <c r="B1183" s="5" t="s">
        <v>284</v>
      </c>
      <c r="C1183" s="5" t="s">
        <v>6</v>
      </c>
      <c r="D1183" s="6">
        <v>16.49</v>
      </c>
    </row>
    <row r="1184">
      <c r="A1184" s="4" t="s">
        <v>56</v>
      </c>
      <c r="B1184" s="5" t="s">
        <v>284</v>
      </c>
      <c r="C1184" s="5" t="s">
        <v>13</v>
      </c>
      <c r="D1184" s="6">
        <v>60.49</v>
      </c>
    </row>
    <row r="1185">
      <c r="A1185" s="4" t="s">
        <v>56</v>
      </c>
      <c r="B1185" s="5" t="s">
        <v>284</v>
      </c>
      <c r="C1185" s="5" t="s">
        <v>7</v>
      </c>
      <c r="D1185" s="6">
        <v>113.15</v>
      </c>
    </row>
    <row r="1186">
      <c r="A1186" s="4" t="s">
        <v>56</v>
      </c>
      <c r="B1186" s="5" t="s">
        <v>284</v>
      </c>
      <c r="C1186" s="5" t="s">
        <v>12</v>
      </c>
      <c r="D1186" s="6">
        <v>60.49</v>
      </c>
    </row>
    <row r="1187">
      <c r="A1187" s="4" t="s">
        <v>56</v>
      </c>
      <c r="B1187" s="5" t="s">
        <v>284</v>
      </c>
      <c r="C1187" s="5" t="s">
        <v>15</v>
      </c>
      <c r="D1187" s="6">
        <v>68.5</v>
      </c>
    </row>
    <row r="1188">
      <c r="A1188" s="4" t="s">
        <v>16</v>
      </c>
      <c r="B1188" s="5" t="s">
        <v>285</v>
      </c>
      <c r="C1188" s="5" t="s">
        <v>6</v>
      </c>
      <c r="D1188" s="6">
        <v>4.12</v>
      </c>
    </row>
    <row r="1189">
      <c r="A1189" s="4" t="s">
        <v>16</v>
      </c>
      <c r="B1189" s="5" t="s">
        <v>285</v>
      </c>
      <c r="C1189" s="5" t="s">
        <v>6</v>
      </c>
      <c r="D1189" s="6">
        <v>4.12</v>
      </c>
    </row>
    <row r="1190">
      <c r="A1190" s="4" t="s">
        <v>16</v>
      </c>
      <c r="B1190" s="5" t="s">
        <v>285</v>
      </c>
      <c r="C1190" s="5" t="s">
        <v>12</v>
      </c>
      <c r="D1190" s="6">
        <v>60.49</v>
      </c>
    </row>
    <row r="1191">
      <c r="A1191" s="4" t="s">
        <v>16</v>
      </c>
      <c r="B1191" s="5" t="s">
        <v>285</v>
      </c>
      <c r="C1191" s="5" t="s">
        <v>13</v>
      </c>
      <c r="D1191" s="6">
        <v>60.49</v>
      </c>
    </row>
    <row r="1192">
      <c r="A1192" s="4" t="s">
        <v>56</v>
      </c>
      <c r="B1192" s="5" t="s">
        <v>286</v>
      </c>
      <c r="C1192" s="5" t="s">
        <v>6</v>
      </c>
      <c r="D1192" s="6">
        <v>4.12</v>
      </c>
    </row>
    <row r="1193">
      <c r="A1193" s="4" t="s">
        <v>56</v>
      </c>
      <c r="B1193" s="5" t="s">
        <v>286</v>
      </c>
      <c r="C1193" s="5" t="s">
        <v>38</v>
      </c>
      <c r="D1193" s="6">
        <v>60.49</v>
      </c>
    </row>
    <row r="1194">
      <c r="A1194" s="4" t="s">
        <v>56</v>
      </c>
      <c r="B1194" s="5" t="s">
        <v>286</v>
      </c>
      <c r="C1194" s="5" t="s">
        <v>6</v>
      </c>
      <c r="D1194" s="6">
        <v>4.12</v>
      </c>
    </row>
    <row r="1195">
      <c r="A1195" s="4" t="s">
        <v>56</v>
      </c>
      <c r="B1195" s="5" t="s">
        <v>286</v>
      </c>
      <c r="C1195" s="5" t="s">
        <v>15</v>
      </c>
      <c r="D1195" s="6">
        <v>68.5</v>
      </c>
    </row>
    <row r="1196">
      <c r="A1196" s="4" t="s">
        <v>56</v>
      </c>
      <c r="B1196" s="5" t="s">
        <v>286</v>
      </c>
      <c r="C1196" s="5" t="s">
        <v>6</v>
      </c>
      <c r="D1196" s="6">
        <v>16.49</v>
      </c>
    </row>
    <row r="1197">
      <c r="A1197" s="4" t="s">
        <v>56</v>
      </c>
      <c r="B1197" s="5" t="s">
        <v>286</v>
      </c>
      <c r="C1197" s="5" t="s">
        <v>6</v>
      </c>
      <c r="D1197" s="6">
        <v>4.12</v>
      </c>
    </row>
    <row r="1198">
      <c r="A1198" s="4" t="s">
        <v>56</v>
      </c>
      <c r="B1198" s="5" t="s">
        <v>286</v>
      </c>
      <c r="C1198" s="5" t="s">
        <v>13</v>
      </c>
      <c r="D1198" s="6">
        <v>60.49</v>
      </c>
    </row>
    <row r="1199">
      <c r="A1199" s="4" t="s">
        <v>56</v>
      </c>
      <c r="B1199" s="5" t="s">
        <v>286</v>
      </c>
      <c r="C1199" s="5" t="s">
        <v>7</v>
      </c>
      <c r="D1199" s="6">
        <v>113.15</v>
      </c>
    </row>
    <row r="1200">
      <c r="A1200" s="4" t="s">
        <v>56</v>
      </c>
      <c r="B1200" s="5" t="s">
        <v>286</v>
      </c>
      <c r="C1200" s="5" t="s">
        <v>6</v>
      </c>
      <c r="D1200" s="6">
        <v>4.12</v>
      </c>
    </row>
    <row r="1201">
      <c r="A1201" s="4" t="s">
        <v>56</v>
      </c>
      <c r="B1201" s="5" t="s">
        <v>286</v>
      </c>
      <c r="C1201" s="5" t="s">
        <v>12</v>
      </c>
      <c r="D1201" s="6">
        <v>60.49</v>
      </c>
    </row>
    <row r="1202">
      <c r="A1202" s="4" t="s">
        <v>28</v>
      </c>
      <c r="B1202" s="5" t="s">
        <v>287</v>
      </c>
      <c r="C1202" s="5" t="s">
        <v>6</v>
      </c>
      <c r="D1202" s="6">
        <v>16.49</v>
      </c>
    </row>
    <row r="1203">
      <c r="A1203" s="4" t="s">
        <v>28</v>
      </c>
      <c r="B1203" s="5" t="s">
        <v>287</v>
      </c>
      <c r="C1203" s="5" t="s">
        <v>6</v>
      </c>
      <c r="D1203" s="6">
        <v>4.12</v>
      </c>
    </row>
    <row r="1204">
      <c r="A1204" s="4" t="s">
        <v>28</v>
      </c>
      <c r="B1204" s="5" t="s">
        <v>287</v>
      </c>
      <c r="C1204" s="5" t="s">
        <v>6</v>
      </c>
      <c r="D1204" s="6">
        <v>4.12</v>
      </c>
    </row>
    <row r="1205">
      <c r="A1205" s="4" t="s">
        <v>28</v>
      </c>
      <c r="B1205" s="5" t="s">
        <v>287</v>
      </c>
      <c r="C1205" s="5" t="s">
        <v>13</v>
      </c>
      <c r="D1205" s="6">
        <v>60.49</v>
      </c>
    </row>
    <row r="1206">
      <c r="A1206" s="4" t="s">
        <v>28</v>
      </c>
      <c r="B1206" s="5" t="s">
        <v>287</v>
      </c>
      <c r="C1206" s="5" t="s">
        <v>7</v>
      </c>
      <c r="D1206" s="6">
        <v>113.15</v>
      </c>
    </row>
    <row r="1207">
      <c r="A1207" s="4" t="s">
        <v>28</v>
      </c>
      <c r="B1207" s="5" t="s">
        <v>287</v>
      </c>
      <c r="C1207" s="5" t="s">
        <v>38</v>
      </c>
      <c r="D1207" s="6">
        <v>60.49</v>
      </c>
    </row>
    <row r="1208">
      <c r="A1208" s="4" t="s">
        <v>70</v>
      </c>
      <c r="B1208" s="5" t="s">
        <v>288</v>
      </c>
      <c r="C1208" s="5" t="s">
        <v>6</v>
      </c>
      <c r="D1208" s="6">
        <v>8.25</v>
      </c>
    </row>
    <row r="1209">
      <c r="A1209" s="4" t="s">
        <v>70</v>
      </c>
      <c r="B1209" s="5" t="s">
        <v>288</v>
      </c>
      <c r="C1209" s="5" t="s">
        <v>6</v>
      </c>
      <c r="D1209" s="6">
        <v>4.12</v>
      </c>
    </row>
    <row r="1210">
      <c r="A1210" s="4" t="s">
        <v>70</v>
      </c>
      <c r="B1210" s="5" t="s">
        <v>288</v>
      </c>
      <c r="C1210" s="5" t="s">
        <v>12</v>
      </c>
      <c r="D1210" s="6">
        <v>120.98</v>
      </c>
    </row>
    <row r="1211">
      <c r="A1211" s="4" t="s">
        <v>70</v>
      </c>
      <c r="B1211" s="5" t="s">
        <v>288</v>
      </c>
      <c r="C1211" s="5" t="s">
        <v>13</v>
      </c>
      <c r="D1211" s="6">
        <v>60.49</v>
      </c>
    </row>
    <row r="1212">
      <c r="A1212" s="4" t="s">
        <v>16</v>
      </c>
      <c r="B1212" s="5" t="s">
        <v>289</v>
      </c>
      <c r="C1212" s="5" t="s">
        <v>20</v>
      </c>
      <c r="D1212" s="6">
        <v>73.94</v>
      </c>
    </row>
    <row r="1213">
      <c r="A1213" s="4" t="s">
        <v>16</v>
      </c>
      <c r="B1213" s="5" t="s">
        <v>289</v>
      </c>
      <c r="C1213" s="5" t="s">
        <v>6</v>
      </c>
      <c r="D1213" s="6">
        <v>12.37</v>
      </c>
    </row>
    <row r="1214">
      <c r="A1214" s="4" t="s">
        <v>16</v>
      </c>
      <c r="B1214" s="5" t="s">
        <v>289</v>
      </c>
      <c r="C1214" s="5" t="s">
        <v>13</v>
      </c>
      <c r="D1214" s="6">
        <v>60.49</v>
      </c>
    </row>
    <row r="1215">
      <c r="A1215" s="4" t="s">
        <v>16</v>
      </c>
      <c r="B1215" s="5" t="s">
        <v>289</v>
      </c>
      <c r="C1215" s="5" t="s">
        <v>6</v>
      </c>
      <c r="D1215" s="6">
        <v>4.12</v>
      </c>
    </row>
    <row r="1216">
      <c r="A1216" s="4" t="s">
        <v>16</v>
      </c>
      <c r="B1216" s="5" t="s">
        <v>289</v>
      </c>
      <c r="C1216" s="5" t="s">
        <v>6</v>
      </c>
      <c r="D1216" s="6">
        <v>4.12</v>
      </c>
    </row>
    <row r="1217">
      <c r="A1217" s="4" t="s">
        <v>16</v>
      </c>
      <c r="B1217" s="5" t="s">
        <v>289</v>
      </c>
      <c r="C1217" s="5" t="s">
        <v>6</v>
      </c>
      <c r="D1217" s="6">
        <v>4.12</v>
      </c>
    </row>
    <row r="1218">
      <c r="A1218" s="4" t="s">
        <v>16</v>
      </c>
      <c r="B1218" s="5" t="s">
        <v>289</v>
      </c>
      <c r="C1218" s="5" t="s">
        <v>6</v>
      </c>
      <c r="D1218" s="6">
        <v>4.12</v>
      </c>
    </row>
    <row r="1219">
      <c r="A1219" s="4" t="s">
        <v>16</v>
      </c>
      <c r="B1219" s="5" t="s">
        <v>289</v>
      </c>
      <c r="C1219" s="5" t="s">
        <v>38</v>
      </c>
      <c r="D1219" s="6">
        <v>60.49</v>
      </c>
    </row>
    <row r="1220">
      <c r="A1220" s="4" t="s">
        <v>16</v>
      </c>
      <c r="B1220" s="5" t="s">
        <v>289</v>
      </c>
      <c r="C1220" s="5" t="s">
        <v>12</v>
      </c>
      <c r="D1220" s="6">
        <v>60.49</v>
      </c>
    </row>
    <row r="1221">
      <c r="A1221" s="4" t="s">
        <v>16</v>
      </c>
      <c r="B1221" s="5" t="s">
        <v>289</v>
      </c>
      <c r="C1221" s="5" t="s">
        <v>15</v>
      </c>
      <c r="D1221" s="6">
        <v>68.5</v>
      </c>
    </row>
    <row r="1222">
      <c r="A1222" s="4" t="s">
        <v>10</v>
      </c>
      <c r="B1222" s="5" t="s">
        <v>290</v>
      </c>
      <c r="C1222" s="5" t="s">
        <v>6</v>
      </c>
      <c r="D1222" s="6">
        <v>16.49</v>
      </c>
    </row>
    <row r="1223">
      <c r="A1223" s="4" t="s">
        <v>10</v>
      </c>
      <c r="B1223" s="5" t="s">
        <v>290</v>
      </c>
      <c r="C1223" s="5" t="s">
        <v>6</v>
      </c>
      <c r="D1223" s="6">
        <v>4.12</v>
      </c>
    </row>
    <row r="1224">
      <c r="A1224" s="4" t="s">
        <v>10</v>
      </c>
      <c r="B1224" s="5" t="s">
        <v>290</v>
      </c>
      <c r="C1224" s="5" t="s">
        <v>25</v>
      </c>
      <c r="D1224" s="6">
        <v>50.34</v>
      </c>
    </row>
    <row r="1225">
      <c r="A1225" s="4" t="s">
        <v>10</v>
      </c>
      <c r="B1225" s="5" t="s">
        <v>290</v>
      </c>
      <c r="C1225" s="5" t="s">
        <v>7</v>
      </c>
      <c r="D1225" s="6">
        <v>113.15</v>
      </c>
    </row>
    <row r="1226">
      <c r="A1226" s="4" t="s">
        <v>8</v>
      </c>
      <c r="B1226" s="5" t="s">
        <v>291</v>
      </c>
      <c r="C1226" s="5" t="s">
        <v>6</v>
      </c>
      <c r="D1226" s="6">
        <v>4.12</v>
      </c>
    </row>
    <row r="1227">
      <c r="A1227" s="4" t="s">
        <v>8</v>
      </c>
      <c r="B1227" s="5" t="s">
        <v>291</v>
      </c>
      <c r="C1227" s="5" t="s">
        <v>6</v>
      </c>
      <c r="D1227" s="6">
        <v>4.12</v>
      </c>
    </row>
    <row r="1228">
      <c r="A1228" s="4" t="s">
        <v>8</v>
      </c>
      <c r="B1228" s="5" t="s">
        <v>291</v>
      </c>
      <c r="C1228" s="5" t="s">
        <v>12</v>
      </c>
      <c r="D1228" s="6">
        <v>60.49</v>
      </c>
    </row>
    <row r="1229">
      <c r="A1229" s="4" t="s">
        <v>8</v>
      </c>
      <c r="B1229" s="5" t="s">
        <v>291</v>
      </c>
      <c r="C1229" s="5" t="s">
        <v>13</v>
      </c>
      <c r="D1229" s="6">
        <v>60.49</v>
      </c>
    </row>
    <row r="1230">
      <c r="A1230" s="4" t="s">
        <v>28</v>
      </c>
      <c r="B1230" s="5" t="s">
        <v>292</v>
      </c>
      <c r="C1230" s="5" t="s">
        <v>44</v>
      </c>
      <c r="D1230" s="6">
        <v>2.7</v>
      </c>
    </row>
    <row r="1231">
      <c r="A1231" s="4" t="s">
        <v>28</v>
      </c>
      <c r="B1231" s="5" t="s">
        <v>292</v>
      </c>
      <c r="C1231" s="5" t="s">
        <v>44</v>
      </c>
      <c r="D1231" s="6">
        <v>3.08</v>
      </c>
    </row>
    <row r="1232">
      <c r="A1232" s="4" t="s">
        <v>28</v>
      </c>
      <c r="B1232" s="5" t="s">
        <v>292</v>
      </c>
      <c r="C1232" s="5" t="s">
        <v>44</v>
      </c>
      <c r="D1232" s="6">
        <v>4.18</v>
      </c>
    </row>
    <row r="1233">
      <c r="A1233" s="4" t="s">
        <v>28</v>
      </c>
      <c r="B1233" s="5" t="s">
        <v>292</v>
      </c>
      <c r="C1233" s="5" t="s">
        <v>45</v>
      </c>
      <c r="D1233" s="6">
        <v>1.59</v>
      </c>
    </row>
    <row r="1234">
      <c r="A1234" s="4" t="s">
        <v>28</v>
      </c>
      <c r="B1234" s="5" t="s">
        <v>292</v>
      </c>
      <c r="C1234" s="5" t="s">
        <v>6</v>
      </c>
      <c r="D1234" s="6">
        <v>4.12</v>
      </c>
    </row>
    <row r="1235">
      <c r="A1235" s="4" t="s">
        <v>28</v>
      </c>
      <c r="B1235" s="5" t="s">
        <v>292</v>
      </c>
      <c r="C1235" s="5" t="s">
        <v>13</v>
      </c>
      <c r="D1235" s="6">
        <v>60.49</v>
      </c>
    </row>
    <row r="1236">
      <c r="A1236" s="4" t="s">
        <v>28</v>
      </c>
      <c r="B1236" s="5" t="s">
        <v>292</v>
      </c>
      <c r="C1236" s="5" t="s">
        <v>46</v>
      </c>
      <c r="D1236" s="6">
        <v>67.85</v>
      </c>
    </row>
    <row r="1237">
      <c r="A1237" s="4" t="s">
        <v>28</v>
      </c>
      <c r="B1237" s="5" t="s">
        <v>293</v>
      </c>
      <c r="C1237" s="5" t="s">
        <v>44</v>
      </c>
      <c r="D1237" s="6">
        <v>2.7</v>
      </c>
    </row>
    <row r="1238">
      <c r="A1238" s="4" t="s">
        <v>28</v>
      </c>
      <c r="B1238" s="5" t="s">
        <v>293</v>
      </c>
      <c r="C1238" s="5" t="s">
        <v>44</v>
      </c>
      <c r="D1238" s="6">
        <v>3.08</v>
      </c>
    </row>
    <row r="1239">
      <c r="A1239" s="4" t="s">
        <v>28</v>
      </c>
      <c r="B1239" s="5" t="s">
        <v>293</v>
      </c>
      <c r="C1239" s="5" t="s">
        <v>44</v>
      </c>
      <c r="D1239" s="6">
        <v>4.18</v>
      </c>
    </row>
    <row r="1240">
      <c r="A1240" s="4" t="s">
        <v>28</v>
      </c>
      <c r="B1240" s="5" t="s">
        <v>293</v>
      </c>
      <c r="C1240" s="5" t="s">
        <v>45</v>
      </c>
      <c r="D1240" s="6">
        <v>1.59</v>
      </c>
    </row>
    <row r="1241">
      <c r="A1241" s="4" t="s">
        <v>28</v>
      </c>
      <c r="B1241" s="5" t="s">
        <v>293</v>
      </c>
      <c r="C1241" s="5" t="s">
        <v>6</v>
      </c>
      <c r="D1241" s="6">
        <v>4.12</v>
      </c>
    </row>
    <row r="1242">
      <c r="A1242" s="4" t="s">
        <v>28</v>
      </c>
      <c r="B1242" s="5" t="s">
        <v>293</v>
      </c>
      <c r="C1242" s="5" t="s">
        <v>13</v>
      </c>
      <c r="D1242" s="6">
        <v>60.49</v>
      </c>
    </row>
    <row r="1243">
      <c r="A1243" s="4" t="s">
        <v>28</v>
      </c>
      <c r="B1243" s="5" t="s">
        <v>293</v>
      </c>
      <c r="C1243" s="5" t="s">
        <v>46</v>
      </c>
      <c r="D1243" s="6">
        <v>159.62</v>
      </c>
    </row>
    <row r="1244">
      <c r="A1244" s="4" t="s">
        <v>8</v>
      </c>
      <c r="B1244" s="5" t="s">
        <v>294</v>
      </c>
      <c r="C1244" s="5" t="s">
        <v>6</v>
      </c>
      <c r="D1244" s="6">
        <v>16.49</v>
      </c>
    </row>
    <row r="1245">
      <c r="A1245" s="4" t="s">
        <v>8</v>
      </c>
      <c r="B1245" s="5" t="s">
        <v>294</v>
      </c>
      <c r="C1245" s="5" t="s">
        <v>7</v>
      </c>
      <c r="D1245" s="6">
        <v>113.15</v>
      </c>
    </row>
    <row r="1246">
      <c r="A1246" s="4" t="s">
        <v>70</v>
      </c>
      <c r="B1246" s="5" t="s">
        <v>295</v>
      </c>
      <c r="C1246" s="5" t="s">
        <v>6</v>
      </c>
      <c r="D1246" s="6">
        <v>4.12</v>
      </c>
    </row>
    <row r="1247">
      <c r="A1247" s="4" t="s">
        <v>70</v>
      </c>
      <c r="B1247" s="5" t="s">
        <v>295</v>
      </c>
      <c r="C1247" s="5" t="s">
        <v>6</v>
      </c>
      <c r="D1247" s="6">
        <v>4.12</v>
      </c>
    </row>
    <row r="1248">
      <c r="A1248" s="4" t="s">
        <v>70</v>
      </c>
      <c r="B1248" s="5" t="s">
        <v>295</v>
      </c>
      <c r="C1248" s="5" t="s">
        <v>6</v>
      </c>
      <c r="D1248" s="6">
        <v>16.49</v>
      </c>
    </row>
    <row r="1249">
      <c r="A1249" s="4" t="s">
        <v>70</v>
      </c>
      <c r="B1249" s="5" t="s">
        <v>295</v>
      </c>
      <c r="C1249" s="5" t="s">
        <v>7</v>
      </c>
      <c r="D1249" s="6">
        <v>113.15</v>
      </c>
    </row>
    <row r="1250">
      <c r="A1250" s="4" t="s">
        <v>70</v>
      </c>
      <c r="B1250" s="5" t="s">
        <v>295</v>
      </c>
      <c r="C1250" s="5" t="s">
        <v>38</v>
      </c>
      <c r="D1250" s="6">
        <v>60.49</v>
      </c>
    </row>
    <row r="1251">
      <c r="A1251" s="4" t="s">
        <v>70</v>
      </c>
      <c r="B1251" s="5" t="s">
        <v>295</v>
      </c>
      <c r="C1251" s="5" t="s">
        <v>15</v>
      </c>
      <c r="D1251" s="6">
        <v>68.5</v>
      </c>
    </row>
    <row r="1252">
      <c r="A1252" s="4" t="s">
        <v>23</v>
      </c>
      <c r="B1252" s="5" t="s">
        <v>296</v>
      </c>
      <c r="C1252" s="5" t="s">
        <v>6</v>
      </c>
      <c r="D1252" s="6">
        <v>4.12</v>
      </c>
    </row>
    <row r="1253">
      <c r="A1253" s="4" t="s">
        <v>23</v>
      </c>
      <c r="B1253" s="5" t="s">
        <v>296</v>
      </c>
      <c r="C1253" s="5" t="s">
        <v>6</v>
      </c>
      <c r="D1253" s="6">
        <v>16.49</v>
      </c>
    </row>
    <row r="1254">
      <c r="A1254" s="4" t="s">
        <v>23</v>
      </c>
      <c r="B1254" s="5" t="s">
        <v>296</v>
      </c>
      <c r="C1254" s="5" t="s">
        <v>62</v>
      </c>
      <c r="D1254" s="6">
        <v>50.4</v>
      </c>
    </row>
    <row r="1255">
      <c r="A1255" s="4" t="s">
        <v>23</v>
      </c>
      <c r="B1255" s="5" t="s">
        <v>296</v>
      </c>
      <c r="C1255" s="5" t="s">
        <v>7</v>
      </c>
      <c r="D1255" s="6">
        <v>113.15</v>
      </c>
    </row>
    <row r="1256">
      <c r="A1256" s="4" t="s">
        <v>31</v>
      </c>
      <c r="B1256" s="5" t="s">
        <v>297</v>
      </c>
      <c r="C1256" s="5" t="s">
        <v>6</v>
      </c>
      <c r="D1256" s="6">
        <v>4.12</v>
      </c>
    </row>
    <row r="1257">
      <c r="A1257" s="4" t="s">
        <v>31</v>
      </c>
      <c r="B1257" s="5" t="s">
        <v>297</v>
      </c>
      <c r="C1257" s="5" t="s">
        <v>6</v>
      </c>
      <c r="D1257" s="6">
        <v>4.12</v>
      </c>
    </row>
    <row r="1258">
      <c r="A1258" s="4" t="s">
        <v>31</v>
      </c>
      <c r="B1258" s="5" t="s">
        <v>297</v>
      </c>
      <c r="C1258" s="5" t="s">
        <v>12</v>
      </c>
      <c r="D1258" s="6">
        <v>60.49</v>
      </c>
    </row>
    <row r="1259">
      <c r="A1259" s="4" t="s">
        <v>31</v>
      </c>
      <c r="B1259" s="5" t="s">
        <v>297</v>
      </c>
      <c r="C1259" s="5" t="s">
        <v>13</v>
      </c>
      <c r="D1259" s="6">
        <v>60.49</v>
      </c>
    </row>
    <row r="1260">
      <c r="A1260" s="4" t="s">
        <v>31</v>
      </c>
      <c r="B1260" s="5" t="s">
        <v>298</v>
      </c>
      <c r="C1260" s="5" t="s">
        <v>6</v>
      </c>
      <c r="D1260" s="6">
        <v>4.12</v>
      </c>
    </row>
    <row r="1261">
      <c r="A1261" s="4" t="s">
        <v>31</v>
      </c>
      <c r="B1261" s="5" t="s">
        <v>298</v>
      </c>
      <c r="C1261" s="5" t="s">
        <v>6</v>
      </c>
      <c r="D1261" s="6">
        <v>4.12</v>
      </c>
    </row>
    <row r="1262">
      <c r="A1262" s="4" t="s">
        <v>31</v>
      </c>
      <c r="B1262" s="5" t="s">
        <v>298</v>
      </c>
      <c r="C1262" s="5" t="s">
        <v>12</v>
      </c>
      <c r="D1262" s="6">
        <v>60.49</v>
      </c>
    </row>
    <row r="1263">
      <c r="A1263" s="4" t="s">
        <v>31</v>
      </c>
      <c r="B1263" s="5" t="s">
        <v>298</v>
      </c>
      <c r="C1263" s="5" t="s">
        <v>13</v>
      </c>
      <c r="D1263" s="6">
        <v>60.49</v>
      </c>
    </row>
    <row r="1264">
      <c r="A1264" s="4" t="s">
        <v>31</v>
      </c>
      <c r="B1264" s="5" t="s">
        <v>299</v>
      </c>
      <c r="C1264" s="5" t="s">
        <v>6</v>
      </c>
      <c r="D1264" s="6">
        <v>4.12</v>
      </c>
    </row>
    <row r="1265">
      <c r="A1265" s="4" t="s">
        <v>31</v>
      </c>
      <c r="B1265" s="5" t="s">
        <v>299</v>
      </c>
      <c r="C1265" s="5" t="s">
        <v>6</v>
      </c>
      <c r="D1265" s="6">
        <v>4.12</v>
      </c>
    </row>
    <row r="1266">
      <c r="A1266" s="4" t="s">
        <v>31</v>
      </c>
      <c r="B1266" s="5" t="s">
        <v>299</v>
      </c>
      <c r="C1266" s="5" t="s">
        <v>6</v>
      </c>
      <c r="D1266" s="6">
        <v>4.12</v>
      </c>
    </row>
    <row r="1267">
      <c r="A1267" s="4" t="s">
        <v>31</v>
      </c>
      <c r="B1267" s="5" t="s">
        <v>299</v>
      </c>
      <c r="C1267" s="5" t="s">
        <v>6</v>
      </c>
      <c r="D1267" s="6">
        <v>16.49</v>
      </c>
    </row>
    <row r="1268">
      <c r="A1268" s="4" t="s">
        <v>31</v>
      </c>
      <c r="B1268" s="5" t="s">
        <v>299</v>
      </c>
      <c r="C1268" s="5" t="s">
        <v>13</v>
      </c>
      <c r="D1268" s="6">
        <v>60.49</v>
      </c>
    </row>
    <row r="1269">
      <c r="A1269" s="4" t="s">
        <v>31</v>
      </c>
      <c r="B1269" s="5" t="s">
        <v>299</v>
      </c>
      <c r="C1269" s="5" t="s">
        <v>7</v>
      </c>
      <c r="D1269" s="6">
        <v>113.15</v>
      </c>
    </row>
    <row r="1270">
      <c r="A1270" s="4" t="s">
        <v>31</v>
      </c>
      <c r="B1270" s="5" t="s">
        <v>299</v>
      </c>
      <c r="C1270" s="5" t="s">
        <v>12</v>
      </c>
      <c r="D1270" s="6">
        <v>60.49</v>
      </c>
    </row>
    <row r="1271">
      <c r="A1271" s="4" t="s">
        <v>31</v>
      </c>
      <c r="B1271" s="5" t="s">
        <v>299</v>
      </c>
      <c r="C1271" s="5" t="s">
        <v>15</v>
      </c>
      <c r="D1271" s="6">
        <v>68.5</v>
      </c>
    </row>
    <row r="1272">
      <c r="A1272" s="4" t="s">
        <v>23</v>
      </c>
      <c r="B1272" s="5" t="s">
        <v>300</v>
      </c>
      <c r="C1272" s="5" t="s">
        <v>6</v>
      </c>
      <c r="D1272" s="6">
        <v>4.12</v>
      </c>
    </row>
    <row r="1273">
      <c r="A1273" s="4" t="s">
        <v>23</v>
      </c>
      <c r="B1273" s="5" t="s">
        <v>300</v>
      </c>
      <c r="C1273" s="5" t="s">
        <v>6</v>
      </c>
      <c r="D1273" s="6">
        <v>4.12</v>
      </c>
    </row>
    <row r="1274">
      <c r="A1274" s="4" t="s">
        <v>23</v>
      </c>
      <c r="B1274" s="5" t="s">
        <v>300</v>
      </c>
      <c r="C1274" s="5" t="s">
        <v>12</v>
      </c>
      <c r="D1274" s="6">
        <v>60.49</v>
      </c>
    </row>
    <row r="1275">
      <c r="A1275" s="4" t="s">
        <v>23</v>
      </c>
      <c r="B1275" s="5" t="s">
        <v>300</v>
      </c>
      <c r="C1275" s="5" t="s">
        <v>13</v>
      </c>
      <c r="D1275" s="6">
        <v>60.49</v>
      </c>
    </row>
    <row r="1276">
      <c r="A1276" s="4" t="s">
        <v>4</v>
      </c>
      <c r="B1276" s="5" t="s">
        <v>301</v>
      </c>
      <c r="C1276" s="5" t="s">
        <v>6</v>
      </c>
      <c r="D1276" s="6">
        <v>4.12</v>
      </c>
    </row>
    <row r="1277">
      <c r="A1277" s="4" t="s">
        <v>4</v>
      </c>
      <c r="B1277" s="5" t="s">
        <v>301</v>
      </c>
      <c r="C1277" s="5" t="s">
        <v>6</v>
      </c>
      <c r="D1277" s="6">
        <v>4.12</v>
      </c>
    </row>
    <row r="1278">
      <c r="A1278" s="4" t="s">
        <v>4</v>
      </c>
      <c r="B1278" s="5" t="s">
        <v>301</v>
      </c>
      <c r="C1278" s="5" t="s">
        <v>6</v>
      </c>
      <c r="D1278" s="6">
        <v>16.49</v>
      </c>
    </row>
    <row r="1279">
      <c r="A1279" s="4" t="s">
        <v>4</v>
      </c>
      <c r="B1279" s="5" t="s">
        <v>301</v>
      </c>
      <c r="C1279" s="5" t="s">
        <v>6</v>
      </c>
      <c r="D1279" s="6">
        <v>4.12</v>
      </c>
    </row>
    <row r="1280">
      <c r="A1280" s="4" t="s">
        <v>4</v>
      </c>
      <c r="B1280" s="5" t="s">
        <v>301</v>
      </c>
      <c r="C1280" s="5" t="s">
        <v>13</v>
      </c>
      <c r="D1280" s="6">
        <v>60.49</v>
      </c>
    </row>
    <row r="1281">
      <c r="A1281" s="4" t="s">
        <v>4</v>
      </c>
      <c r="B1281" s="5" t="s">
        <v>301</v>
      </c>
      <c r="C1281" s="5" t="s">
        <v>7</v>
      </c>
      <c r="D1281" s="6">
        <v>113.15</v>
      </c>
    </row>
    <row r="1282">
      <c r="A1282" s="4" t="s">
        <v>4</v>
      </c>
      <c r="B1282" s="5" t="s">
        <v>301</v>
      </c>
      <c r="C1282" s="5" t="s">
        <v>12</v>
      </c>
      <c r="D1282" s="6">
        <v>60.49</v>
      </c>
    </row>
    <row r="1283">
      <c r="A1283" s="4" t="s">
        <v>4</v>
      </c>
      <c r="B1283" s="5" t="s">
        <v>301</v>
      </c>
      <c r="C1283" s="5" t="s">
        <v>15</v>
      </c>
      <c r="D1283" s="6">
        <v>68.5</v>
      </c>
    </row>
    <row r="1284">
      <c r="A1284" s="4" t="s">
        <v>23</v>
      </c>
      <c r="B1284" s="5" t="s">
        <v>302</v>
      </c>
      <c r="C1284" s="5" t="s">
        <v>6</v>
      </c>
      <c r="D1284" s="6">
        <v>4.12</v>
      </c>
    </row>
    <row r="1285">
      <c r="A1285" s="4" t="s">
        <v>23</v>
      </c>
      <c r="B1285" s="5" t="s">
        <v>302</v>
      </c>
      <c r="C1285" s="5" t="s">
        <v>6</v>
      </c>
      <c r="D1285" s="6">
        <v>4.12</v>
      </c>
    </row>
    <row r="1286">
      <c r="A1286" s="4" t="s">
        <v>23</v>
      </c>
      <c r="B1286" s="5" t="s">
        <v>302</v>
      </c>
      <c r="C1286" s="5" t="s">
        <v>12</v>
      </c>
      <c r="D1286" s="6">
        <v>60.49</v>
      </c>
    </row>
    <row r="1287">
      <c r="A1287" s="4" t="s">
        <v>23</v>
      </c>
      <c r="B1287" s="5" t="s">
        <v>302</v>
      </c>
      <c r="C1287" s="5" t="s">
        <v>13</v>
      </c>
      <c r="D1287" s="6">
        <v>60.49</v>
      </c>
    </row>
    <row r="1288">
      <c r="A1288" s="4" t="s">
        <v>35</v>
      </c>
      <c r="B1288" s="5" t="s">
        <v>303</v>
      </c>
      <c r="C1288" s="5" t="s">
        <v>6</v>
      </c>
      <c r="D1288" s="6">
        <v>4.12</v>
      </c>
    </row>
    <row r="1289">
      <c r="A1289" s="4" t="s">
        <v>35</v>
      </c>
      <c r="B1289" s="5" t="s">
        <v>303</v>
      </c>
      <c r="C1289" s="5" t="s">
        <v>15</v>
      </c>
      <c r="D1289" s="6">
        <v>68.5</v>
      </c>
    </row>
    <row r="1290">
      <c r="A1290" s="4" t="s">
        <v>35</v>
      </c>
      <c r="B1290" s="5" t="s">
        <v>303</v>
      </c>
      <c r="C1290" s="5" t="s">
        <v>6</v>
      </c>
      <c r="D1290" s="6">
        <v>16.49</v>
      </c>
    </row>
    <row r="1291">
      <c r="A1291" s="4" t="s">
        <v>35</v>
      </c>
      <c r="B1291" s="5" t="s">
        <v>303</v>
      </c>
      <c r="C1291" s="5" t="s">
        <v>7</v>
      </c>
      <c r="D1291" s="6">
        <v>113.15</v>
      </c>
    </row>
    <row r="1292">
      <c r="A1292" s="4" t="s">
        <v>14</v>
      </c>
      <c r="B1292" s="5" t="s">
        <v>304</v>
      </c>
      <c r="C1292" s="5" t="s">
        <v>6</v>
      </c>
      <c r="D1292" s="6">
        <v>16.49</v>
      </c>
    </row>
    <row r="1293">
      <c r="A1293" s="4" t="s">
        <v>28</v>
      </c>
      <c r="B1293" s="5" t="s">
        <v>304</v>
      </c>
      <c r="C1293" s="5" t="s">
        <v>7</v>
      </c>
      <c r="D1293" s="6">
        <v>113.15</v>
      </c>
    </row>
    <row r="1294">
      <c r="A1294" s="4" t="s">
        <v>28</v>
      </c>
      <c r="B1294" s="5" t="s">
        <v>304</v>
      </c>
      <c r="C1294" s="5" t="s">
        <v>6</v>
      </c>
      <c r="D1294" s="6">
        <v>4.12</v>
      </c>
    </row>
    <row r="1295">
      <c r="A1295" s="4" t="s">
        <v>28</v>
      </c>
      <c r="B1295" s="5" t="s">
        <v>304</v>
      </c>
      <c r="C1295" s="5" t="s">
        <v>25</v>
      </c>
      <c r="D1295" s="6">
        <v>50.34</v>
      </c>
    </row>
    <row r="1296">
      <c r="A1296" s="4" t="s">
        <v>23</v>
      </c>
      <c r="B1296" s="5" t="s">
        <v>305</v>
      </c>
      <c r="C1296" s="5" t="s">
        <v>6</v>
      </c>
      <c r="D1296" s="6">
        <v>4.12</v>
      </c>
    </row>
    <row r="1297">
      <c r="A1297" s="4" t="s">
        <v>23</v>
      </c>
      <c r="B1297" s="5" t="s">
        <v>305</v>
      </c>
      <c r="C1297" s="5" t="s">
        <v>25</v>
      </c>
      <c r="D1297" s="6">
        <v>50.34</v>
      </c>
    </row>
    <row r="1298">
      <c r="A1298" s="4" t="s">
        <v>4</v>
      </c>
      <c r="B1298" s="5" t="s">
        <v>306</v>
      </c>
      <c r="C1298" s="5" t="s">
        <v>6</v>
      </c>
      <c r="D1298" s="6">
        <v>4.12</v>
      </c>
    </row>
    <row r="1299">
      <c r="A1299" s="4" t="s">
        <v>4</v>
      </c>
      <c r="B1299" s="5" t="s">
        <v>306</v>
      </c>
      <c r="C1299" s="5" t="s">
        <v>6</v>
      </c>
      <c r="D1299" s="6">
        <v>4.12</v>
      </c>
    </row>
    <row r="1300">
      <c r="A1300" s="4" t="s">
        <v>4</v>
      </c>
      <c r="B1300" s="5" t="s">
        <v>306</v>
      </c>
      <c r="C1300" s="5" t="s">
        <v>6</v>
      </c>
      <c r="D1300" s="6">
        <v>4.12</v>
      </c>
    </row>
    <row r="1301">
      <c r="A1301" s="4" t="s">
        <v>4</v>
      </c>
      <c r="B1301" s="5" t="s">
        <v>306</v>
      </c>
      <c r="C1301" s="5" t="s">
        <v>13</v>
      </c>
      <c r="D1301" s="6">
        <v>60.49</v>
      </c>
    </row>
    <row r="1302">
      <c r="A1302" s="4" t="s">
        <v>4</v>
      </c>
      <c r="B1302" s="5" t="s">
        <v>306</v>
      </c>
      <c r="C1302" s="5" t="s">
        <v>25</v>
      </c>
      <c r="D1302" s="6">
        <v>50.34</v>
      </c>
    </row>
    <row r="1303">
      <c r="A1303" s="4" t="s">
        <v>4</v>
      </c>
      <c r="B1303" s="5" t="s">
        <v>306</v>
      </c>
      <c r="C1303" s="5" t="s">
        <v>12</v>
      </c>
      <c r="D1303" s="6">
        <v>60.49</v>
      </c>
    </row>
    <row r="1304">
      <c r="A1304" s="4" t="s">
        <v>4</v>
      </c>
      <c r="B1304" s="5" t="s">
        <v>306</v>
      </c>
      <c r="C1304" s="5" t="s">
        <v>6</v>
      </c>
      <c r="D1304" s="6">
        <v>16.49</v>
      </c>
    </row>
    <row r="1305">
      <c r="A1305" s="4" t="s">
        <v>4</v>
      </c>
      <c r="B1305" s="5" t="s">
        <v>306</v>
      </c>
      <c r="C1305" s="5" t="s">
        <v>7</v>
      </c>
      <c r="D1305" s="6">
        <v>113.15</v>
      </c>
    </row>
    <row r="1306">
      <c r="A1306" s="4" t="s">
        <v>70</v>
      </c>
      <c r="B1306" s="5" t="s">
        <v>307</v>
      </c>
      <c r="C1306" s="5" t="s">
        <v>6</v>
      </c>
      <c r="D1306" s="6">
        <v>16.49</v>
      </c>
    </row>
    <row r="1307">
      <c r="A1307" s="4" t="s">
        <v>70</v>
      </c>
      <c r="B1307" s="5" t="s">
        <v>307</v>
      </c>
      <c r="C1307" s="5" t="s">
        <v>7</v>
      </c>
      <c r="D1307" s="6">
        <v>113.15</v>
      </c>
    </row>
    <row r="1308">
      <c r="A1308" s="4" t="s">
        <v>111</v>
      </c>
      <c r="B1308" s="5" t="s">
        <v>308</v>
      </c>
      <c r="C1308" s="5" t="s">
        <v>44</v>
      </c>
      <c r="D1308" s="6">
        <v>76.87</v>
      </c>
    </row>
    <row r="1309">
      <c r="A1309" s="4" t="s">
        <v>111</v>
      </c>
      <c r="B1309" s="5" t="s">
        <v>308</v>
      </c>
      <c r="C1309" s="5" t="s">
        <v>44</v>
      </c>
      <c r="D1309" s="6">
        <v>2.7</v>
      </c>
    </row>
    <row r="1310">
      <c r="A1310" s="4" t="s">
        <v>111</v>
      </c>
      <c r="B1310" s="5" t="s">
        <v>308</v>
      </c>
      <c r="C1310" s="5" t="s">
        <v>44</v>
      </c>
      <c r="D1310" s="6">
        <v>5.4</v>
      </c>
    </row>
    <row r="1311">
      <c r="A1311" s="4" t="s">
        <v>111</v>
      </c>
      <c r="B1311" s="5" t="s">
        <v>308</v>
      </c>
      <c r="C1311" s="5" t="s">
        <v>44</v>
      </c>
      <c r="D1311" s="6">
        <v>3.08</v>
      </c>
    </row>
    <row r="1312">
      <c r="A1312" s="4" t="s">
        <v>111</v>
      </c>
      <c r="B1312" s="5" t="s">
        <v>308</v>
      </c>
      <c r="C1312" s="5" t="s">
        <v>44</v>
      </c>
      <c r="D1312" s="6">
        <v>3.08</v>
      </c>
    </row>
    <row r="1313">
      <c r="A1313" s="4" t="s">
        <v>111</v>
      </c>
      <c r="B1313" s="5" t="s">
        <v>308</v>
      </c>
      <c r="C1313" s="5" t="s">
        <v>44</v>
      </c>
      <c r="D1313" s="6">
        <v>4.18</v>
      </c>
    </row>
    <row r="1314">
      <c r="A1314" s="4" t="s">
        <v>111</v>
      </c>
      <c r="B1314" s="5" t="s">
        <v>308</v>
      </c>
      <c r="C1314" s="5" t="s">
        <v>44</v>
      </c>
      <c r="D1314" s="6">
        <v>8.36</v>
      </c>
    </row>
    <row r="1315">
      <c r="A1315" s="4" t="s">
        <v>111</v>
      </c>
      <c r="B1315" s="5" t="s">
        <v>308</v>
      </c>
      <c r="C1315" s="5" t="s">
        <v>45</v>
      </c>
      <c r="D1315" s="6">
        <v>1.59</v>
      </c>
    </row>
    <row r="1316">
      <c r="A1316" s="4" t="s">
        <v>111</v>
      </c>
      <c r="B1316" s="5" t="s">
        <v>308</v>
      </c>
      <c r="C1316" s="5" t="s">
        <v>45</v>
      </c>
      <c r="D1316" s="6">
        <v>3.18</v>
      </c>
    </row>
    <row r="1317">
      <c r="A1317" s="4" t="s">
        <v>111</v>
      </c>
      <c r="B1317" s="5" t="s">
        <v>308</v>
      </c>
      <c r="C1317" s="5" t="s">
        <v>6</v>
      </c>
      <c r="D1317" s="6">
        <v>4.12</v>
      </c>
    </row>
    <row r="1318">
      <c r="A1318" s="4" t="s">
        <v>111</v>
      </c>
      <c r="B1318" s="5" t="s">
        <v>308</v>
      </c>
      <c r="C1318" s="5" t="s">
        <v>46</v>
      </c>
      <c r="D1318" s="6">
        <v>67.85</v>
      </c>
    </row>
    <row r="1319">
      <c r="A1319" s="4" t="s">
        <v>111</v>
      </c>
      <c r="B1319" s="5" t="s">
        <v>308</v>
      </c>
      <c r="C1319" s="5" t="s">
        <v>55</v>
      </c>
      <c r="D1319" s="6">
        <v>266.98</v>
      </c>
    </row>
    <row r="1320">
      <c r="A1320" s="4" t="s">
        <v>111</v>
      </c>
      <c r="B1320" s="5" t="s">
        <v>308</v>
      </c>
      <c r="C1320" s="5" t="s">
        <v>13</v>
      </c>
      <c r="D1320" s="6">
        <v>60.49</v>
      </c>
    </row>
    <row r="1321">
      <c r="A1321" s="4" t="s">
        <v>111</v>
      </c>
      <c r="B1321" s="5" t="s">
        <v>308</v>
      </c>
      <c r="C1321" s="5" t="s">
        <v>46</v>
      </c>
      <c r="D1321" s="6">
        <v>67.85</v>
      </c>
    </row>
    <row r="1322">
      <c r="A1322" s="4" t="s">
        <v>31</v>
      </c>
      <c r="B1322" s="5" t="s">
        <v>309</v>
      </c>
      <c r="C1322" s="5" t="s">
        <v>6</v>
      </c>
      <c r="D1322" s="6">
        <v>4.12</v>
      </c>
    </row>
    <row r="1323">
      <c r="A1323" s="4" t="s">
        <v>31</v>
      </c>
      <c r="B1323" s="5" t="s">
        <v>309</v>
      </c>
      <c r="C1323" s="5" t="s">
        <v>12</v>
      </c>
      <c r="D1323" s="6">
        <v>60.49</v>
      </c>
    </row>
    <row r="1324">
      <c r="A1324" s="4" t="s">
        <v>4</v>
      </c>
      <c r="B1324" s="5" t="s">
        <v>310</v>
      </c>
      <c r="C1324" s="5" t="s">
        <v>6</v>
      </c>
      <c r="D1324" s="6">
        <v>4.12</v>
      </c>
    </row>
    <row r="1325">
      <c r="A1325" s="4" t="s">
        <v>4</v>
      </c>
      <c r="B1325" s="5" t="s">
        <v>310</v>
      </c>
      <c r="C1325" s="5" t="s">
        <v>6</v>
      </c>
      <c r="D1325" s="6">
        <v>4.12</v>
      </c>
    </row>
    <row r="1326">
      <c r="A1326" s="4" t="s">
        <v>4</v>
      </c>
      <c r="B1326" s="5" t="s">
        <v>310</v>
      </c>
      <c r="C1326" s="5" t="s">
        <v>12</v>
      </c>
      <c r="D1326" s="6">
        <v>60.49</v>
      </c>
    </row>
    <row r="1327">
      <c r="A1327" s="4" t="s">
        <v>4</v>
      </c>
      <c r="B1327" s="5" t="s">
        <v>310</v>
      </c>
      <c r="C1327" s="5" t="s">
        <v>13</v>
      </c>
      <c r="D1327" s="6">
        <v>60.49</v>
      </c>
    </row>
    <row r="1328">
      <c r="A1328" s="4" t="s">
        <v>4</v>
      </c>
      <c r="B1328" s="5" t="s">
        <v>310</v>
      </c>
      <c r="C1328" s="5" t="s">
        <v>6</v>
      </c>
      <c r="D1328" s="6">
        <v>16.49</v>
      </c>
    </row>
    <row r="1329">
      <c r="A1329" s="4" t="s">
        <v>4</v>
      </c>
      <c r="B1329" s="5" t="s">
        <v>310</v>
      </c>
      <c r="C1329" s="5" t="s">
        <v>7</v>
      </c>
      <c r="D1329" s="6">
        <v>113.15</v>
      </c>
    </row>
    <row r="1330">
      <c r="A1330" s="4" t="s">
        <v>4</v>
      </c>
      <c r="B1330" s="5" t="s">
        <v>310</v>
      </c>
      <c r="C1330" s="5" t="s">
        <v>6</v>
      </c>
      <c r="D1330" s="6">
        <v>7.38</v>
      </c>
    </row>
    <row r="1331">
      <c r="A1331" s="4" t="s">
        <v>4</v>
      </c>
      <c r="B1331" s="5" t="s">
        <v>310</v>
      </c>
      <c r="C1331" s="5" t="s">
        <v>311</v>
      </c>
      <c r="D1331" s="6">
        <v>126.72</v>
      </c>
    </row>
    <row r="1332">
      <c r="A1332" s="4" t="s">
        <v>4</v>
      </c>
      <c r="B1332" s="5" t="s">
        <v>312</v>
      </c>
      <c r="C1332" s="5" t="s">
        <v>85</v>
      </c>
      <c r="D1332" s="6">
        <v>85.92</v>
      </c>
    </row>
    <row r="1333">
      <c r="A1333" s="4" t="s">
        <v>4</v>
      </c>
      <c r="B1333" s="5" t="s">
        <v>312</v>
      </c>
      <c r="C1333" s="5" t="s">
        <v>6</v>
      </c>
      <c r="D1333" s="6">
        <v>4.12</v>
      </c>
    </row>
    <row r="1334">
      <c r="A1334" s="4" t="s">
        <v>4</v>
      </c>
      <c r="B1334" s="5" t="s">
        <v>312</v>
      </c>
      <c r="C1334" s="5" t="s">
        <v>6</v>
      </c>
      <c r="D1334" s="6">
        <v>8.25</v>
      </c>
    </row>
    <row r="1335">
      <c r="A1335" s="4" t="s">
        <v>4</v>
      </c>
      <c r="B1335" s="5" t="s">
        <v>312</v>
      </c>
      <c r="C1335" s="5" t="s">
        <v>38</v>
      </c>
      <c r="D1335" s="6">
        <v>60.49</v>
      </c>
    </row>
    <row r="1336">
      <c r="A1336" s="4" t="s">
        <v>18</v>
      </c>
      <c r="B1336" s="5" t="s">
        <v>313</v>
      </c>
      <c r="C1336" s="5" t="s">
        <v>6</v>
      </c>
      <c r="D1336" s="6">
        <v>16.49</v>
      </c>
    </row>
    <row r="1337">
      <c r="A1337" s="4" t="s">
        <v>18</v>
      </c>
      <c r="B1337" s="5" t="s">
        <v>313</v>
      </c>
      <c r="C1337" s="5" t="s">
        <v>7</v>
      </c>
      <c r="D1337" s="6">
        <v>113.15</v>
      </c>
    </row>
    <row r="1338">
      <c r="A1338" s="4" t="s">
        <v>16</v>
      </c>
      <c r="B1338" s="5" t="s">
        <v>314</v>
      </c>
      <c r="C1338" s="5" t="s">
        <v>6</v>
      </c>
      <c r="D1338" s="6">
        <v>16.49</v>
      </c>
    </row>
    <row r="1339">
      <c r="A1339" s="4" t="s">
        <v>16</v>
      </c>
      <c r="B1339" s="5" t="s">
        <v>314</v>
      </c>
      <c r="C1339" s="5" t="s">
        <v>6</v>
      </c>
      <c r="D1339" s="6">
        <v>4.12</v>
      </c>
    </row>
    <row r="1340">
      <c r="A1340" s="4" t="s">
        <v>16</v>
      </c>
      <c r="B1340" s="5" t="s">
        <v>314</v>
      </c>
      <c r="C1340" s="5" t="s">
        <v>25</v>
      </c>
      <c r="D1340" s="6">
        <v>50.34</v>
      </c>
    </row>
    <row r="1341">
      <c r="A1341" s="4" t="s">
        <v>16</v>
      </c>
      <c r="B1341" s="5" t="s">
        <v>314</v>
      </c>
      <c r="C1341" s="5" t="s">
        <v>7</v>
      </c>
      <c r="D1341" s="6">
        <v>113.15</v>
      </c>
    </row>
    <row r="1342">
      <c r="A1342" s="4" t="s">
        <v>28</v>
      </c>
      <c r="B1342" s="5" t="s">
        <v>315</v>
      </c>
      <c r="C1342" s="5" t="s">
        <v>6</v>
      </c>
      <c r="D1342" s="6">
        <v>16.49</v>
      </c>
    </row>
    <row r="1343">
      <c r="A1343" s="4" t="s">
        <v>28</v>
      </c>
      <c r="B1343" s="5" t="s">
        <v>315</v>
      </c>
      <c r="C1343" s="5" t="s">
        <v>6</v>
      </c>
      <c r="D1343" s="6">
        <v>4.12</v>
      </c>
    </row>
    <row r="1344">
      <c r="A1344" s="4" t="s">
        <v>28</v>
      </c>
      <c r="B1344" s="5" t="s">
        <v>315</v>
      </c>
      <c r="C1344" s="5" t="s">
        <v>25</v>
      </c>
      <c r="D1344" s="6">
        <v>50.34</v>
      </c>
    </row>
    <row r="1345">
      <c r="A1345" s="4" t="s">
        <v>28</v>
      </c>
      <c r="B1345" s="5" t="s">
        <v>315</v>
      </c>
      <c r="C1345" s="5" t="s">
        <v>7</v>
      </c>
      <c r="D1345" s="6">
        <v>113.15</v>
      </c>
    </row>
    <row r="1346">
      <c r="A1346" s="4" t="s">
        <v>18</v>
      </c>
      <c r="B1346" s="5" t="s">
        <v>316</v>
      </c>
      <c r="C1346" s="5" t="s">
        <v>6</v>
      </c>
      <c r="D1346" s="6">
        <v>16.49</v>
      </c>
    </row>
    <row r="1347">
      <c r="A1347" s="4" t="s">
        <v>18</v>
      </c>
      <c r="B1347" s="5" t="s">
        <v>316</v>
      </c>
      <c r="C1347" s="5" t="s">
        <v>7</v>
      </c>
      <c r="D1347" s="6">
        <v>113.15</v>
      </c>
    </row>
    <row r="1348">
      <c r="A1348" s="4" t="s">
        <v>33</v>
      </c>
      <c r="B1348" s="5" t="s">
        <v>317</v>
      </c>
      <c r="C1348" s="5" t="s">
        <v>13</v>
      </c>
      <c r="D1348" s="6">
        <v>60.49</v>
      </c>
    </row>
    <row r="1349">
      <c r="A1349" s="4" t="s">
        <v>33</v>
      </c>
      <c r="B1349" s="5" t="s">
        <v>317</v>
      </c>
      <c r="C1349" s="5" t="s">
        <v>6</v>
      </c>
      <c r="D1349" s="6">
        <v>4.12</v>
      </c>
    </row>
    <row r="1350">
      <c r="A1350" s="4" t="s">
        <v>33</v>
      </c>
      <c r="B1350" s="5" t="s">
        <v>317</v>
      </c>
      <c r="C1350" s="5" t="s">
        <v>6</v>
      </c>
      <c r="D1350" s="6">
        <v>4.12</v>
      </c>
    </row>
    <row r="1351">
      <c r="A1351" s="4" t="s">
        <v>33</v>
      </c>
      <c r="B1351" s="5" t="s">
        <v>317</v>
      </c>
      <c r="C1351" s="5" t="s">
        <v>6</v>
      </c>
      <c r="D1351" s="6">
        <v>16.49</v>
      </c>
    </row>
    <row r="1352">
      <c r="A1352" s="4" t="s">
        <v>33</v>
      </c>
      <c r="B1352" s="5" t="s">
        <v>317</v>
      </c>
      <c r="C1352" s="5" t="s">
        <v>6</v>
      </c>
      <c r="D1352" s="6">
        <v>4.12</v>
      </c>
    </row>
    <row r="1353">
      <c r="A1353" s="4" t="s">
        <v>33</v>
      </c>
      <c r="B1353" s="5" t="s">
        <v>317</v>
      </c>
      <c r="C1353" s="5" t="s">
        <v>7</v>
      </c>
      <c r="D1353" s="6">
        <v>113.15</v>
      </c>
    </row>
    <row r="1354">
      <c r="A1354" s="4" t="s">
        <v>33</v>
      </c>
      <c r="B1354" s="5" t="s">
        <v>317</v>
      </c>
      <c r="C1354" s="5" t="s">
        <v>25</v>
      </c>
      <c r="D1354" s="6">
        <v>50.34</v>
      </c>
    </row>
    <row r="1355">
      <c r="A1355" s="4" t="s">
        <v>33</v>
      </c>
      <c r="B1355" s="5" t="s">
        <v>317</v>
      </c>
      <c r="C1355" s="5" t="s">
        <v>12</v>
      </c>
      <c r="D1355" s="6">
        <v>60.49</v>
      </c>
    </row>
    <row r="1356">
      <c r="A1356" s="4" t="s">
        <v>51</v>
      </c>
      <c r="B1356" s="5" t="s">
        <v>318</v>
      </c>
      <c r="C1356" s="5" t="s">
        <v>6</v>
      </c>
      <c r="D1356" s="6">
        <v>16.49</v>
      </c>
    </row>
    <row r="1357">
      <c r="A1357" s="4" t="s">
        <v>51</v>
      </c>
      <c r="B1357" s="5" t="s">
        <v>318</v>
      </c>
      <c r="C1357" s="5" t="s">
        <v>7</v>
      </c>
      <c r="D1357" s="6">
        <v>113.15</v>
      </c>
    </row>
    <row r="1358">
      <c r="A1358" s="4" t="s">
        <v>33</v>
      </c>
      <c r="B1358" s="5" t="s">
        <v>319</v>
      </c>
      <c r="C1358" s="5" t="s">
        <v>6</v>
      </c>
      <c r="D1358" s="6">
        <v>16.49</v>
      </c>
    </row>
    <row r="1359">
      <c r="A1359" s="4" t="s">
        <v>33</v>
      </c>
      <c r="B1359" s="5" t="s">
        <v>319</v>
      </c>
      <c r="C1359" s="5" t="s">
        <v>7</v>
      </c>
      <c r="D1359" s="6">
        <v>113.15</v>
      </c>
    </row>
    <row r="1360">
      <c r="A1360" s="4" t="s">
        <v>23</v>
      </c>
      <c r="B1360" s="5" t="s">
        <v>320</v>
      </c>
      <c r="C1360" s="5" t="s">
        <v>6</v>
      </c>
      <c r="D1360" s="6">
        <v>4.12</v>
      </c>
    </row>
    <row r="1361">
      <c r="A1361" s="4" t="s">
        <v>23</v>
      </c>
      <c r="B1361" s="5" t="s">
        <v>320</v>
      </c>
      <c r="C1361" s="5" t="s">
        <v>6</v>
      </c>
      <c r="D1361" s="6">
        <v>16.49</v>
      </c>
    </row>
    <row r="1362">
      <c r="A1362" s="4" t="s">
        <v>23</v>
      </c>
      <c r="B1362" s="5" t="s">
        <v>320</v>
      </c>
      <c r="C1362" s="5" t="s">
        <v>6</v>
      </c>
      <c r="D1362" s="6">
        <v>4.12</v>
      </c>
    </row>
    <row r="1363">
      <c r="A1363" s="4" t="s">
        <v>23</v>
      </c>
      <c r="B1363" s="5" t="s">
        <v>320</v>
      </c>
      <c r="C1363" s="5" t="s">
        <v>13</v>
      </c>
      <c r="D1363" s="6">
        <v>60.49</v>
      </c>
    </row>
    <row r="1364">
      <c r="A1364" s="4" t="s">
        <v>23</v>
      </c>
      <c r="B1364" s="5" t="s">
        <v>320</v>
      </c>
      <c r="C1364" s="5" t="s">
        <v>7</v>
      </c>
      <c r="D1364" s="6">
        <v>113.15</v>
      </c>
    </row>
    <row r="1365">
      <c r="A1365" s="4" t="s">
        <v>23</v>
      </c>
      <c r="B1365" s="5" t="s">
        <v>320</v>
      </c>
      <c r="C1365" s="5" t="s">
        <v>12</v>
      </c>
      <c r="D1365" s="6">
        <v>60.49</v>
      </c>
    </row>
    <row r="1366">
      <c r="A1366" s="4" t="s">
        <v>111</v>
      </c>
      <c r="B1366" s="5" t="s">
        <v>321</v>
      </c>
      <c r="C1366" s="5" t="s">
        <v>44</v>
      </c>
      <c r="D1366" s="6">
        <v>2.7</v>
      </c>
    </row>
    <row r="1367">
      <c r="A1367" s="4" t="s">
        <v>111</v>
      </c>
      <c r="B1367" s="5" t="s">
        <v>321</v>
      </c>
      <c r="C1367" s="5" t="s">
        <v>44</v>
      </c>
      <c r="D1367" s="6">
        <v>3.08</v>
      </c>
    </row>
    <row r="1368">
      <c r="A1368" s="4" t="s">
        <v>111</v>
      </c>
      <c r="B1368" s="5" t="s">
        <v>321</v>
      </c>
      <c r="C1368" s="5" t="s">
        <v>44</v>
      </c>
      <c r="D1368" s="6">
        <v>4.18</v>
      </c>
    </row>
    <row r="1369">
      <c r="A1369" s="4" t="s">
        <v>111</v>
      </c>
      <c r="B1369" s="5" t="s">
        <v>321</v>
      </c>
      <c r="C1369" s="5" t="s">
        <v>45</v>
      </c>
      <c r="D1369" s="6">
        <v>1.59</v>
      </c>
    </row>
    <row r="1370">
      <c r="A1370" s="4" t="s">
        <v>111</v>
      </c>
      <c r="B1370" s="5" t="s">
        <v>321</v>
      </c>
      <c r="C1370" s="5" t="s">
        <v>6</v>
      </c>
      <c r="D1370" s="6">
        <v>4.12</v>
      </c>
    </row>
    <row r="1371">
      <c r="A1371" s="4" t="s">
        <v>111</v>
      </c>
      <c r="B1371" s="5" t="s">
        <v>321</v>
      </c>
      <c r="C1371" s="5" t="s">
        <v>13</v>
      </c>
      <c r="D1371" s="6">
        <v>60.49</v>
      </c>
    </row>
    <row r="1372">
      <c r="A1372" s="4" t="s">
        <v>111</v>
      </c>
      <c r="B1372" s="5" t="s">
        <v>321</v>
      </c>
      <c r="C1372" s="5" t="s">
        <v>46</v>
      </c>
      <c r="D1372" s="6">
        <v>67.85</v>
      </c>
    </row>
    <row r="1373">
      <c r="A1373" s="4" t="s">
        <v>23</v>
      </c>
      <c r="B1373" s="5" t="s">
        <v>322</v>
      </c>
      <c r="C1373" s="5" t="s">
        <v>6</v>
      </c>
      <c r="D1373" s="6">
        <v>4.12</v>
      </c>
    </row>
    <row r="1374">
      <c r="A1374" s="4" t="s">
        <v>23</v>
      </c>
      <c r="B1374" s="5" t="s">
        <v>322</v>
      </c>
      <c r="C1374" s="5" t="s">
        <v>15</v>
      </c>
      <c r="D1374" s="6">
        <v>68.5</v>
      </c>
    </row>
    <row r="1375">
      <c r="A1375" s="4" t="s">
        <v>35</v>
      </c>
      <c r="B1375" s="5" t="s">
        <v>323</v>
      </c>
      <c r="C1375" s="5" t="s">
        <v>6</v>
      </c>
      <c r="D1375" s="6">
        <v>4.12</v>
      </c>
    </row>
    <row r="1376">
      <c r="A1376" s="4" t="s">
        <v>35</v>
      </c>
      <c r="B1376" s="5" t="s">
        <v>323</v>
      </c>
      <c r="C1376" s="5" t="s">
        <v>15</v>
      </c>
      <c r="D1376" s="6">
        <v>68.5</v>
      </c>
    </row>
    <row r="1377">
      <c r="A1377" s="4" t="s">
        <v>56</v>
      </c>
      <c r="B1377" s="5" t="s">
        <v>324</v>
      </c>
      <c r="C1377" s="5" t="s">
        <v>6</v>
      </c>
      <c r="D1377" s="6">
        <v>4.12</v>
      </c>
    </row>
    <row r="1378">
      <c r="A1378" s="4" t="s">
        <v>56</v>
      </c>
      <c r="B1378" s="5" t="s">
        <v>324</v>
      </c>
      <c r="C1378" s="5" t="s">
        <v>6</v>
      </c>
      <c r="D1378" s="6">
        <v>4.12</v>
      </c>
    </row>
    <row r="1379">
      <c r="A1379" s="4" t="s">
        <v>56</v>
      </c>
      <c r="B1379" s="5" t="s">
        <v>324</v>
      </c>
      <c r="C1379" s="5" t="s">
        <v>6</v>
      </c>
      <c r="D1379" s="6">
        <v>4.12</v>
      </c>
    </row>
    <row r="1380">
      <c r="A1380" s="4" t="s">
        <v>56</v>
      </c>
      <c r="B1380" s="5" t="s">
        <v>324</v>
      </c>
      <c r="C1380" s="5" t="s">
        <v>13</v>
      </c>
      <c r="D1380" s="6">
        <v>60.49</v>
      </c>
    </row>
    <row r="1381">
      <c r="A1381" s="4" t="s">
        <v>56</v>
      </c>
      <c r="B1381" s="5" t="s">
        <v>324</v>
      </c>
      <c r="C1381" s="5" t="s">
        <v>12</v>
      </c>
      <c r="D1381" s="6">
        <v>60.49</v>
      </c>
    </row>
    <row r="1382">
      <c r="A1382" s="4" t="s">
        <v>56</v>
      </c>
      <c r="B1382" s="5" t="s">
        <v>324</v>
      </c>
      <c r="C1382" s="5" t="s">
        <v>15</v>
      </c>
      <c r="D1382" s="6">
        <v>68.5</v>
      </c>
    </row>
    <row r="1383">
      <c r="A1383" s="4" t="s">
        <v>28</v>
      </c>
      <c r="B1383" s="5" t="s">
        <v>325</v>
      </c>
      <c r="C1383" s="5" t="s">
        <v>44</v>
      </c>
      <c r="D1383" s="6">
        <v>5.4</v>
      </c>
    </row>
    <row r="1384">
      <c r="A1384" s="4" t="s">
        <v>28</v>
      </c>
      <c r="B1384" s="5" t="s">
        <v>325</v>
      </c>
      <c r="C1384" s="5" t="s">
        <v>44</v>
      </c>
      <c r="D1384" s="6">
        <v>3.08</v>
      </c>
    </row>
    <row r="1385">
      <c r="A1385" s="4" t="s">
        <v>28</v>
      </c>
      <c r="B1385" s="5" t="s">
        <v>325</v>
      </c>
      <c r="C1385" s="5" t="s">
        <v>44</v>
      </c>
      <c r="D1385" s="6">
        <v>8.36</v>
      </c>
    </row>
    <row r="1386">
      <c r="A1386" s="4" t="s">
        <v>28</v>
      </c>
      <c r="B1386" s="5" t="s">
        <v>325</v>
      </c>
      <c r="C1386" s="5" t="s">
        <v>45</v>
      </c>
      <c r="D1386" s="6">
        <v>3.18</v>
      </c>
    </row>
    <row r="1387">
      <c r="A1387" s="4" t="s">
        <v>28</v>
      </c>
      <c r="B1387" s="5" t="s">
        <v>325</v>
      </c>
      <c r="C1387" s="5" t="s">
        <v>6</v>
      </c>
      <c r="D1387" s="6">
        <v>4.12</v>
      </c>
    </row>
    <row r="1388">
      <c r="A1388" s="4" t="s">
        <v>28</v>
      </c>
      <c r="B1388" s="5" t="s">
        <v>325</v>
      </c>
      <c r="C1388" s="5" t="s">
        <v>13</v>
      </c>
      <c r="D1388" s="6">
        <v>60.49</v>
      </c>
    </row>
    <row r="1389">
      <c r="A1389" s="4" t="s">
        <v>28</v>
      </c>
      <c r="B1389" s="5" t="s">
        <v>325</v>
      </c>
      <c r="C1389" s="5" t="s">
        <v>46</v>
      </c>
      <c r="D1389" s="6">
        <v>319.24</v>
      </c>
    </row>
    <row r="1390">
      <c r="A1390" s="4" t="s">
        <v>23</v>
      </c>
      <c r="B1390" s="5" t="s">
        <v>326</v>
      </c>
      <c r="C1390" s="5" t="s">
        <v>6</v>
      </c>
      <c r="D1390" s="6">
        <v>4.12</v>
      </c>
    </row>
    <row r="1391">
      <c r="A1391" s="4" t="s">
        <v>23</v>
      </c>
      <c r="B1391" s="5" t="s">
        <v>326</v>
      </c>
      <c r="C1391" s="5" t="s">
        <v>6</v>
      </c>
      <c r="D1391" s="6">
        <v>16.49</v>
      </c>
    </row>
    <row r="1392">
      <c r="A1392" s="4" t="s">
        <v>23</v>
      </c>
      <c r="B1392" s="5" t="s">
        <v>326</v>
      </c>
      <c r="C1392" s="5" t="s">
        <v>6</v>
      </c>
      <c r="D1392" s="6">
        <v>4.12</v>
      </c>
    </row>
    <row r="1393">
      <c r="A1393" s="4" t="s">
        <v>23</v>
      </c>
      <c r="B1393" s="5" t="s">
        <v>326</v>
      </c>
      <c r="C1393" s="5" t="s">
        <v>7</v>
      </c>
      <c r="D1393" s="6">
        <v>113.15</v>
      </c>
    </row>
    <row r="1394">
      <c r="A1394" s="4" t="s">
        <v>23</v>
      </c>
      <c r="B1394" s="5" t="s">
        <v>326</v>
      </c>
      <c r="C1394" s="5" t="s">
        <v>62</v>
      </c>
      <c r="D1394" s="6">
        <v>50.4</v>
      </c>
    </row>
    <row r="1395">
      <c r="A1395" s="4" t="s">
        <v>23</v>
      </c>
      <c r="B1395" s="5" t="s">
        <v>326</v>
      </c>
      <c r="C1395" s="5" t="s">
        <v>38</v>
      </c>
      <c r="D1395" s="6">
        <v>60.49</v>
      </c>
    </row>
    <row r="1396">
      <c r="A1396" s="4" t="s">
        <v>28</v>
      </c>
      <c r="B1396" s="5" t="s">
        <v>327</v>
      </c>
      <c r="C1396" s="5" t="s">
        <v>6</v>
      </c>
      <c r="D1396" s="6">
        <v>12.37</v>
      </c>
    </row>
    <row r="1397">
      <c r="A1397" s="4" t="s">
        <v>28</v>
      </c>
      <c r="B1397" s="5" t="s">
        <v>327</v>
      </c>
      <c r="C1397" s="5" t="s">
        <v>20</v>
      </c>
      <c r="D1397" s="6">
        <v>73.94</v>
      </c>
    </row>
    <row r="1398">
      <c r="A1398" s="4" t="s">
        <v>28</v>
      </c>
      <c r="B1398" s="5" t="s">
        <v>328</v>
      </c>
      <c r="C1398" s="5" t="s">
        <v>6</v>
      </c>
      <c r="D1398" s="6">
        <v>16.49</v>
      </c>
    </row>
    <row r="1399">
      <c r="A1399" s="4" t="s">
        <v>28</v>
      </c>
      <c r="B1399" s="5" t="s">
        <v>328</v>
      </c>
      <c r="C1399" s="5" t="s">
        <v>7</v>
      </c>
      <c r="D1399" s="6">
        <v>113.15</v>
      </c>
    </row>
    <row r="1400">
      <c r="A1400" s="4" t="s">
        <v>16</v>
      </c>
      <c r="B1400" s="5" t="s">
        <v>329</v>
      </c>
      <c r="C1400" s="5" t="s">
        <v>12</v>
      </c>
      <c r="D1400" s="6">
        <v>60.49</v>
      </c>
    </row>
    <row r="1401">
      <c r="A1401" s="4" t="s">
        <v>16</v>
      </c>
      <c r="B1401" s="5" t="s">
        <v>329</v>
      </c>
      <c r="C1401" s="5" t="s">
        <v>6</v>
      </c>
      <c r="D1401" s="6">
        <v>4.12</v>
      </c>
    </row>
    <row r="1402">
      <c r="A1402" s="4" t="s">
        <v>16</v>
      </c>
      <c r="B1402" s="5" t="s">
        <v>329</v>
      </c>
      <c r="C1402" s="5" t="s">
        <v>6</v>
      </c>
      <c r="D1402" s="6">
        <v>4.12</v>
      </c>
    </row>
    <row r="1403">
      <c r="A1403" s="4" t="s">
        <v>16</v>
      </c>
      <c r="B1403" s="5" t="s">
        <v>329</v>
      </c>
      <c r="C1403" s="5" t="s">
        <v>13</v>
      </c>
      <c r="D1403" s="6">
        <v>60.49</v>
      </c>
    </row>
    <row r="1404">
      <c r="A1404" s="4" t="s">
        <v>4</v>
      </c>
      <c r="B1404" s="5" t="s">
        <v>330</v>
      </c>
      <c r="C1404" s="5" t="s">
        <v>6</v>
      </c>
      <c r="D1404" s="6">
        <v>16.49</v>
      </c>
    </row>
    <row r="1405">
      <c r="A1405" s="4" t="s">
        <v>4</v>
      </c>
      <c r="B1405" s="5" t="s">
        <v>330</v>
      </c>
      <c r="C1405" s="5" t="s">
        <v>6</v>
      </c>
      <c r="D1405" s="6">
        <v>4.12</v>
      </c>
    </row>
    <row r="1406">
      <c r="A1406" s="4" t="s">
        <v>4</v>
      </c>
      <c r="B1406" s="5" t="s">
        <v>330</v>
      </c>
      <c r="C1406" s="5" t="s">
        <v>6</v>
      </c>
      <c r="D1406" s="6">
        <v>4.12</v>
      </c>
    </row>
    <row r="1407">
      <c r="A1407" s="4" t="s">
        <v>4</v>
      </c>
      <c r="B1407" s="5" t="s">
        <v>330</v>
      </c>
      <c r="C1407" s="5" t="s">
        <v>7</v>
      </c>
      <c r="D1407" s="6">
        <v>113.15</v>
      </c>
    </row>
    <row r="1408">
      <c r="A1408" s="4" t="s">
        <v>4</v>
      </c>
      <c r="B1408" s="5" t="s">
        <v>330</v>
      </c>
      <c r="C1408" s="5" t="s">
        <v>62</v>
      </c>
      <c r="D1408" s="6">
        <v>50.4</v>
      </c>
    </row>
    <row r="1409">
      <c r="A1409" s="4" t="s">
        <v>4</v>
      </c>
      <c r="B1409" s="5" t="s">
        <v>330</v>
      </c>
      <c r="C1409" s="5" t="s">
        <v>38</v>
      </c>
      <c r="D1409" s="6">
        <v>60.49</v>
      </c>
    </row>
    <row r="1410">
      <c r="A1410" s="4" t="s">
        <v>88</v>
      </c>
      <c r="B1410" s="5" t="s">
        <v>331</v>
      </c>
      <c r="C1410" s="5" t="s">
        <v>6</v>
      </c>
      <c r="D1410" s="6">
        <v>16.49</v>
      </c>
    </row>
    <row r="1411">
      <c r="A1411" s="4" t="s">
        <v>88</v>
      </c>
      <c r="B1411" s="5" t="s">
        <v>331</v>
      </c>
      <c r="C1411" s="5" t="s">
        <v>7</v>
      </c>
      <c r="D1411" s="6">
        <v>113.15</v>
      </c>
    </row>
    <row r="1412">
      <c r="A1412" s="4" t="s">
        <v>88</v>
      </c>
      <c r="B1412" s="5" t="s">
        <v>331</v>
      </c>
      <c r="C1412" s="5" t="s">
        <v>6</v>
      </c>
      <c r="D1412" s="6">
        <v>4.12</v>
      </c>
    </row>
    <row r="1413">
      <c r="A1413" s="4" t="s">
        <v>88</v>
      </c>
      <c r="B1413" s="5" t="s">
        <v>331</v>
      </c>
      <c r="C1413" s="5" t="s">
        <v>15</v>
      </c>
      <c r="D1413" s="6">
        <v>68.5</v>
      </c>
    </row>
    <row r="1414">
      <c r="A1414" s="4" t="s">
        <v>70</v>
      </c>
      <c r="B1414" s="5" t="s">
        <v>332</v>
      </c>
      <c r="C1414" s="5" t="s">
        <v>6</v>
      </c>
      <c r="D1414" s="6">
        <v>4.12</v>
      </c>
    </row>
    <row r="1415">
      <c r="A1415" s="4" t="s">
        <v>70</v>
      </c>
      <c r="B1415" s="5" t="s">
        <v>332</v>
      </c>
      <c r="C1415" s="5" t="s">
        <v>6</v>
      </c>
      <c r="D1415" s="6">
        <v>4.12</v>
      </c>
    </row>
    <row r="1416">
      <c r="A1416" s="4" t="s">
        <v>70</v>
      </c>
      <c r="B1416" s="5" t="s">
        <v>332</v>
      </c>
      <c r="C1416" s="5" t="s">
        <v>6</v>
      </c>
      <c r="D1416" s="6">
        <v>4.12</v>
      </c>
    </row>
    <row r="1417">
      <c r="A1417" s="4" t="s">
        <v>70</v>
      </c>
      <c r="B1417" s="5" t="s">
        <v>332</v>
      </c>
      <c r="C1417" s="5" t="s">
        <v>13</v>
      </c>
      <c r="D1417" s="6">
        <v>60.49</v>
      </c>
    </row>
    <row r="1418">
      <c r="A1418" s="4" t="s">
        <v>70</v>
      </c>
      <c r="B1418" s="5" t="s">
        <v>332</v>
      </c>
      <c r="C1418" s="5" t="s">
        <v>25</v>
      </c>
      <c r="D1418" s="6">
        <v>50.34</v>
      </c>
    </row>
    <row r="1419">
      <c r="A1419" s="4" t="s">
        <v>70</v>
      </c>
      <c r="B1419" s="5" t="s">
        <v>332</v>
      </c>
      <c r="C1419" s="5" t="s">
        <v>12</v>
      </c>
      <c r="D1419" s="6">
        <v>60.49</v>
      </c>
    </row>
    <row r="1420">
      <c r="A1420" s="4" t="s">
        <v>51</v>
      </c>
      <c r="B1420" s="5" t="s">
        <v>333</v>
      </c>
      <c r="C1420" s="5" t="s">
        <v>6</v>
      </c>
      <c r="D1420" s="6">
        <v>4.12</v>
      </c>
    </row>
    <row r="1421">
      <c r="A1421" s="4" t="s">
        <v>51</v>
      </c>
      <c r="B1421" s="5" t="s">
        <v>333</v>
      </c>
      <c r="C1421" s="5" t="s">
        <v>12</v>
      </c>
      <c r="D1421" s="6">
        <v>60.49</v>
      </c>
    </row>
    <row r="1422">
      <c r="A1422" s="4" t="s">
        <v>149</v>
      </c>
      <c r="B1422" s="5" t="s">
        <v>334</v>
      </c>
      <c r="C1422" s="5" t="s">
        <v>6</v>
      </c>
      <c r="D1422" s="6">
        <v>16.49</v>
      </c>
    </row>
    <row r="1423">
      <c r="A1423" s="4" t="s">
        <v>149</v>
      </c>
      <c r="B1423" s="5" t="s">
        <v>334</v>
      </c>
      <c r="C1423" s="5" t="s">
        <v>6</v>
      </c>
      <c r="D1423" s="6">
        <v>4.12</v>
      </c>
    </row>
    <row r="1424">
      <c r="A1424" s="4" t="s">
        <v>149</v>
      </c>
      <c r="B1424" s="5" t="s">
        <v>334</v>
      </c>
      <c r="C1424" s="5" t="s">
        <v>15</v>
      </c>
      <c r="D1424" s="6">
        <v>68.5</v>
      </c>
    </row>
    <row r="1425">
      <c r="A1425" s="4" t="s">
        <v>149</v>
      </c>
      <c r="B1425" s="5" t="s">
        <v>334</v>
      </c>
      <c r="C1425" s="5" t="s">
        <v>7</v>
      </c>
      <c r="D1425" s="6">
        <v>113.15</v>
      </c>
    </row>
    <row r="1426">
      <c r="A1426" s="4" t="s">
        <v>70</v>
      </c>
      <c r="B1426" s="5" t="s">
        <v>335</v>
      </c>
      <c r="C1426" s="5" t="s">
        <v>6</v>
      </c>
      <c r="D1426" s="6">
        <v>4.12</v>
      </c>
    </row>
    <row r="1427">
      <c r="A1427" s="4" t="s">
        <v>70</v>
      </c>
      <c r="B1427" s="5" t="s">
        <v>335</v>
      </c>
      <c r="C1427" s="5" t="s">
        <v>13</v>
      </c>
      <c r="D1427" s="6">
        <v>60.49</v>
      </c>
    </row>
    <row r="1428">
      <c r="A1428" s="4" t="s">
        <v>60</v>
      </c>
      <c r="B1428" s="5" t="s">
        <v>336</v>
      </c>
      <c r="C1428" s="5" t="s">
        <v>6</v>
      </c>
      <c r="D1428" s="6">
        <v>4.12</v>
      </c>
    </row>
    <row r="1429">
      <c r="A1429" s="4" t="s">
        <v>60</v>
      </c>
      <c r="B1429" s="5" t="s">
        <v>336</v>
      </c>
      <c r="C1429" s="5" t="s">
        <v>6</v>
      </c>
      <c r="D1429" s="6">
        <v>4.12</v>
      </c>
    </row>
    <row r="1430">
      <c r="A1430" s="4" t="s">
        <v>60</v>
      </c>
      <c r="B1430" s="5" t="s">
        <v>336</v>
      </c>
      <c r="C1430" s="5" t="s">
        <v>6</v>
      </c>
      <c r="D1430" s="6">
        <v>4.12</v>
      </c>
    </row>
    <row r="1431">
      <c r="A1431" s="4" t="s">
        <v>60</v>
      </c>
      <c r="B1431" s="5" t="s">
        <v>336</v>
      </c>
      <c r="C1431" s="5" t="s">
        <v>6</v>
      </c>
      <c r="D1431" s="6">
        <v>8.25</v>
      </c>
    </row>
    <row r="1432">
      <c r="A1432" s="4" t="s">
        <v>60</v>
      </c>
      <c r="B1432" s="5" t="s">
        <v>336</v>
      </c>
      <c r="C1432" s="5" t="s">
        <v>13</v>
      </c>
      <c r="D1432" s="6">
        <v>60.49</v>
      </c>
    </row>
    <row r="1433">
      <c r="A1433" s="4" t="s">
        <v>60</v>
      </c>
      <c r="B1433" s="5" t="s">
        <v>336</v>
      </c>
      <c r="C1433" s="5" t="s">
        <v>38</v>
      </c>
      <c r="D1433" s="6">
        <v>60.49</v>
      </c>
    </row>
    <row r="1434">
      <c r="A1434" s="4" t="s">
        <v>60</v>
      </c>
      <c r="B1434" s="5" t="s">
        <v>336</v>
      </c>
      <c r="C1434" s="5" t="s">
        <v>15</v>
      </c>
      <c r="D1434" s="6">
        <v>68.5</v>
      </c>
    </row>
    <row r="1435">
      <c r="A1435" s="4" t="s">
        <v>60</v>
      </c>
      <c r="B1435" s="5" t="s">
        <v>336</v>
      </c>
      <c r="C1435" s="5" t="s">
        <v>85</v>
      </c>
      <c r="D1435" s="6">
        <v>85.92</v>
      </c>
    </row>
    <row r="1436">
      <c r="A1436" s="4" t="s">
        <v>60</v>
      </c>
      <c r="B1436" s="5" t="s">
        <v>337</v>
      </c>
      <c r="C1436" s="5" t="s">
        <v>6</v>
      </c>
      <c r="D1436" s="6">
        <v>4.12</v>
      </c>
    </row>
    <row r="1437">
      <c r="A1437" s="4" t="s">
        <v>35</v>
      </c>
      <c r="B1437" s="5" t="s">
        <v>337</v>
      </c>
      <c r="C1437" s="5" t="s">
        <v>12</v>
      </c>
      <c r="D1437" s="6">
        <v>60.49</v>
      </c>
    </row>
    <row r="1438">
      <c r="A1438" s="4" t="s">
        <v>35</v>
      </c>
      <c r="B1438" s="5" t="s">
        <v>337</v>
      </c>
      <c r="C1438" s="5" t="s">
        <v>6</v>
      </c>
      <c r="D1438" s="6">
        <v>4.12</v>
      </c>
    </row>
    <row r="1439">
      <c r="A1439" s="4" t="s">
        <v>35</v>
      </c>
      <c r="B1439" s="5" t="s">
        <v>337</v>
      </c>
      <c r="C1439" s="5" t="s">
        <v>38</v>
      </c>
      <c r="D1439" s="6">
        <v>60.49</v>
      </c>
    </row>
    <row r="1440">
      <c r="A1440" s="4" t="s">
        <v>35</v>
      </c>
      <c r="B1440" s="5" t="s">
        <v>338</v>
      </c>
      <c r="C1440" s="5" t="s">
        <v>6</v>
      </c>
      <c r="D1440" s="6">
        <v>4.12</v>
      </c>
    </row>
    <row r="1441">
      <c r="A1441" s="4" t="s">
        <v>35</v>
      </c>
      <c r="B1441" s="5" t="s">
        <v>338</v>
      </c>
      <c r="C1441" s="5" t="s">
        <v>6</v>
      </c>
      <c r="D1441" s="6">
        <v>4.12</v>
      </c>
    </row>
    <row r="1442">
      <c r="A1442" s="4" t="s">
        <v>35</v>
      </c>
      <c r="B1442" s="5" t="s">
        <v>338</v>
      </c>
      <c r="C1442" s="5" t="s">
        <v>6</v>
      </c>
      <c r="D1442" s="6">
        <v>4.12</v>
      </c>
    </row>
    <row r="1443">
      <c r="A1443" s="4" t="s">
        <v>35</v>
      </c>
      <c r="B1443" s="5" t="s">
        <v>338</v>
      </c>
      <c r="C1443" s="5" t="s">
        <v>6</v>
      </c>
      <c r="D1443" s="6">
        <v>4.12</v>
      </c>
    </row>
    <row r="1444">
      <c r="A1444" s="4" t="s">
        <v>35</v>
      </c>
      <c r="B1444" s="5" t="s">
        <v>338</v>
      </c>
      <c r="C1444" s="5" t="s">
        <v>13</v>
      </c>
      <c r="D1444" s="6">
        <v>60.49</v>
      </c>
    </row>
    <row r="1445">
      <c r="A1445" s="4" t="s">
        <v>35</v>
      </c>
      <c r="B1445" s="5" t="s">
        <v>338</v>
      </c>
      <c r="C1445" s="5" t="s">
        <v>38</v>
      </c>
      <c r="D1445" s="6">
        <v>60.49</v>
      </c>
    </row>
    <row r="1446">
      <c r="A1446" s="4" t="s">
        <v>35</v>
      </c>
      <c r="B1446" s="5" t="s">
        <v>338</v>
      </c>
      <c r="C1446" s="5" t="s">
        <v>12</v>
      </c>
      <c r="D1446" s="6">
        <v>60.49</v>
      </c>
    </row>
    <row r="1447">
      <c r="A1447" s="4" t="s">
        <v>35</v>
      </c>
      <c r="B1447" s="5" t="s">
        <v>338</v>
      </c>
      <c r="C1447" s="5" t="s">
        <v>15</v>
      </c>
      <c r="D1447" s="6">
        <v>68.5</v>
      </c>
    </row>
    <row r="1448">
      <c r="A1448" s="4" t="s">
        <v>56</v>
      </c>
      <c r="B1448" s="5" t="s">
        <v>339</v>
      </c>
      <c r="C1448" s="5" t="s">
        <v>6</v>
      </c>
      <c r="D1448" s="6">
        <v>16.49</v>
      </c>
    </row>
    <row r="1449">
      <c r="A1449" s="4" t="s">
        <v>56</v>
      </c>
      <c r="B1449" s="5" t="s">
        <v>339</v>
      </c>
      <c r="C1449" s="5" t="s">
        <v>6</v>
      </c>
      <c r="D1449" s="6">
        <v>4.12</v>
      </c>
    </row>
    <row r="1450">
      <c r="A1450" s="4" t="s">
        <v>56</v>
      </c>
      <c r="B1450" s="5" t="s">
        <v>339</v>
      </c>
      <c r="C1450" s="5" t="s">
        <v>25</v>
      </c>
      <c r="D1450" s="6">
        <v>50.34</v>
      </c>
    </row>
    <row r="1451">
      <c r="A1451" s="4" t="s">
        <v>56</v>
      </c>
      <c r="B1451" s="5" t="s">
        <v>339</v>
      </c>
      <c r="C1451" s="5" t="s">
        <v>7</v>
      </c>
      <c r="D1451" s="6">
        <v>113.15</v>
      </c>
    </row>
    <row r="1452">
      <c r="A1452" s="4" t="s">
        <v>16</v>
      </c>
      <c r="B1452" s="5" t="s">
        <v>340</v>
      </c>
      <c r="C1452" s="5" t="s">
        <v>6</v>
      </c>
      <c r="D1452" s="6">
        <v>4.12</v>
      </c>
    </row>
    <row r="1453">
      <c r="A1453" s="4" t="s">
        <v>16</v>
      </c>
      <c r="B1453" s="5" t="s">
        <v>340</v>
      </c>
      <c r="C1453" s="5" t="s">
        <v>15</v>
      </c>
      <c r="D1453" s="6">
        <v>68.5</v>
      </c>
    </row>
    <row r="1454">
      <c r="A1454" s="4" t="s">
        <v>16</v>
      </c>
      <c r="B1454" s="5" t="s">
        <v>340</v>
      </c>
      <c r="C1454" s="5" t="s">
        <v>6</v>
      </c>
      <c r="D1454" s="6">
        <v>4.12</v>
      </c>
    </row>
    <row r="1455">
      <c r="A1455" s="4" t="s">
        <v>16</v>
      </c>
      <c r="B1455" s="5" t="s">
        <v>340</v>
      </c>
      <c r="C1455" s="5" t="s">
        <v>38</v>
      </c>
      <c r="D1455" s="6">
        <v>60.49</v>
      </c>
    </row>
    <row r="1456">
      <c r="A1456" s="4" t="s">
        <v>16</v>
      </c>
      <c r="B1456" s="5" t="s">
        <v>340</v>
      </c>
      <c r="C1456" s="5" t="s">
        <v>6</v>
      </c>
      <c r="D1456" s="6">
        <v>4.12</v>
      </c>
    </row>
    <row r="1457">
      <c r="A1457" s="4" t="s">
        <v>16</v>
      </c>
      <c r="B1457" s="5" t="s">
        <v>340</v>
      </c>
      <c r="C1457" s="5" t="s">
        <v>6</v>
      </c>
      <c r="D1457" s="6">
        <v>4.12</v>
      </c>
    </row>
    <row r="1458">
      <c r="A1458" s="4" t="s">
        <v>16</v>
      </c>
      <c r="B1458" s="5" t="s">
        <v>340</v>
      </c>
      <c r="C1458" s="5" t="s">
        <v>12</v>
      </c>
      <c r="D1458" s="6">
        <v>60.49</v>
      </c>
    </row>
    <row r="1459">
      <c r="A1459" s="4" t="s">
        <v>8</v>
      </c>
      <c r="B1459" s="5" t="s">
        <v>340</v>
      </c>
      <c r="C1459" s="5" t="s">
        <v>13</v>
      </c>
      <c r="D1459" s="6">
        <v>60.49</v>
      </c>
    </row>
    <row r="1460">
      <c r="A1460" s="4" t="s">
        <v>8</v>
      </c>
      <c r="B1460" s="5" t="s">
        <v>340</v>
      </c>
      <c r="C1460" s="5" t="s">
        <v>6</v>
      </c>
      <c r="D1460" s="6">
        <v>16.49</v>
      </c>
    </row>
    <row r="1461">
      <c r="A1461" s="4" t="s">
        <v>8</v>
      </c>
      <c r="B1461" s="5" t="s">
        <v>340</v>
      </c>
      <c r="C1461" s="5" t="s">
        <v>7</v>
      </c>
      <c r="D1461" s="6">
        <v>113.15</v>
      </c>
    </row>
    <row r="1462">
      <c r="A1462" s="4" t="s">
        <v>60</v>
      </c>
      <c r="B1462" s="5" t="s">
        <v>341</v>
      </c>
      <c r="C1462" s="5" t="s">
        <v>6</v>
      </c>
      <c r="D1462" s="6">
        <v>16.49</v>
      </c>
    </row>
    <row r="1463">
      <c r="A1463" s="4" t="s">
        <v>60</v>
      </c>
      <c r="B1463" s="5" t="s">
        <v>341</v>
      </c>
      <c r="C1463" s="5" t="s">
        <v>7</v>
      </c>
      <c r="D1463" s="6">
        <v>113.15</v>
      </c>
    </row>
    <row r="1464">
      <c r="A1464" s="4" t="s">
        <v>111</v>
      </c>
      <c r="B1464" s="5" t="s">
        <v>342</v>
      </c>
      <c r="C1464" s="5" t="s">
        <v>44</v>
      </c>
      <c r="D1464" s="6">
        <v>2.7</v>
      </c>
    </row>
    <row r="1465">
      <c r="A1465" s="4" t="s">
        <v>111</v>
      </c>
      <c r="B1465" s="5" t="s">
        <v>342</v>
      </c>
      <c r="C1465" s="5" t="s">
        <v>44</v>
      </c>
      <c r="D1465" s="6">
        <v>3.08</v>
      </c>
    </row>
    <row r="1466">
      <c r="A1466" s="4" t="s">
        <v>111</v>
      </c>
      <c r="B1466" s="5" t="s">
        <v>342</v>
      </c>
      <c r="C1466" s="5" t="s">
        <v>44</v>
      </c>
      <c r="D1466" s="6">
        <v>4.18</v>
      </c>
    </row>
    <row r="1467">
      <c r="A1467" s="4" t="s">
        <v>111</v>
      </c>
      <c r="B1467" s="5" t="s">
        <v>342</v>
      </c>
      <c r="C1467" s="5" t="s">
        <v>45</v>
      </c>
      <c r="D1467" s="6">
        <v>1.59</v>
      </c>
    </row>
    <row r="1468">
      <c r="A1468" s="4" t="s">
        <v>111</v>
      </c>
      <c r="B1468" s="5" t="s">
        <v>342</v>
      </c>
      <c r="C1468" s="5" t="s">
        <v>6</v>
      </c>
      <c r="D1468" s="6">
        <v>4.12</v>
      </c>
    </row>
    <row r="1469">
      <c r="A1469" s="4" t="s">
        <v>111</v>
      </c>
      <c r="B1469" s="5" t="s">
        <v>342</v>
      </c>
      <c r="C1469" s="5" t="s">
        <v>13</v>
      </c>
      <c r="D1469" s="6">
        <v>60.49</v>
      </c>
    </row>
    <row r="1470">
      <c r="A1470" s="4" t="s">
        <v>111</v>
      </c>
      <c r="B1470" s="5" t="s">
        <v>342</v>
      </c>
      <c r="C1470" s="5" t="s">
        <v>46</v>
      </c>
      <c r="D1470" s="6">
        <v>67.85</v>
      </c>
    </row>
    <row r="1471">
      <c r="A1471" s="4" t="s">
        <v>56</v>
      </c>
      <c r="B1471" s="5" t="s">
        <v>343</v>
      </c>
      <c r="C1471" s="5" t="s">
        <v>6</v>
      </c>
      <c r="D1471" s="6">
        <v>4.12</v>
      </c>
    </row>
    <row r="1472">
      <c r="A1472" s="4" t="s">
        <v>56</v>
      </c>
      <c r="B1472" s="5" t="s">
        <v>343</v>
      </c>
      <c r="C1472" s="5" t="s">
        <v>6</v>
      </c>
      <c r="D1472" s="6">
        <v>4.12</v>
      </c>
    </row>
    <row r="1473">
      <c r="A1473" s="4" t="s">
        <v>56</v>
      </c>
      <c r="B1473" s="5" t="s">
        <v>343</v>
      </c>
      <c r="C1473" s="5" t="s">
        <v>12</v>
      </c>
      <c r="D1473" s="6">
        <v>60.49</v>
      </c>
    </row>
    <row r="1474">
      <c r="A1474" s="4" t="s">
        <v>56</v>
      </c>
      <c r="B1474" s="5" t="s">
        <v>343</v>
      </c>
      <c r="C1474" s="5" t="s">
        <v>13</v>
      </c>
      <c r="D1474" s="6">
        <v>60.49</v>
      </c>
    </row>
    <row r="1475">
      <c r="A1475" s="4" t="s">
        <v>16</v>
      </c>
      <c r="B1475" s="5" t="s">
        <v>344</v>
      </c>
      <c r="C1475" s="5" t="s">
        <v>6</v>
      </c>
      <c r="D1475" s="6">
        <v>4.12</v>
      </c>
    </row>
    <row r="1476">
      <c r="A1476" s="4" t="s">
        <v>16</v>
      </c>
      <c r="B1476" s="5" t="s">
        <v>344</v>
      </c>
      <c r="C1476" s="5" t="s">
        <v>6</v>
      </c>
      <c r="D1476" s="6">
        <v>4.12</v>
      </c>
    </row>
    <row r="1477">
      <c r="A1477" s="4" t="s">
        <v>16</v>
      </c>
      <c r="B1477" s="5" t="s">
        <v>344</v>
      </c>
      <c r="C1477" s="5" t="s">
        <v>6</v>
      </c>
      <c r="D1477" s="6">
        <v>4.12</v>
      </c>
    </row>
    <row r="1478">
      <c r="A1478" s="4" t="s">
        <v>16</v>
      </c>
      <c r="B1478" s="5" t="s">
        <v>344</v>
      </c>
      <c r="C1478" s="5" t="s">
        <v>13</v>
      </c>
      <c r="D1478" s="6">
        <v>60.49</v>
      </c>
    </row>
    <row r="1479">
      <c r="A1479" s="4" t="s">
        <v>16</v>
      </c>
      <c r="B1479" s="5" t="s">
        <v>344</v>
      </c>
      <c r="C1479" s="5" t="s">
        <v>12</v>
      </c>
      <c r="D1479" s="6">
        <v>60.49</v>
      </c>
    </row>
    <row r="1480">
      <c r="A1480" s="4" t="s">
        <v>16</v>
      </c>
      <c r="B1480" s="5" t="s">
        <v>344</v>
      </c>
      <c r="C1480" s="5" t="s">
        <v>15</v>
      </c>
      <c r="D1480" s="6">
        <v>68.5</v>
      </c>
    </row>
    <row r="1481">
      <c r="A1481" s="4" t="s">
        <v>16</v>
      </c>
      <c r="B1481" s="5" t="s">
        <v>345</v>
      </c>
      <c r="C1481" s="5" t="s">
        <v>6</v>
      </c>
      <c r="D1481" s="6">
        <v>4.12</v>
      </c>
    </row>
    <row r="1482">
      <c r="A1482" s="4" t="s">
        <v>16</v>
      </c>
      <c r="B1482" s="5" t="s">
        <v>345</v>
      </c>
      <c r="C1482" s="5" t="s">
        <v>6</v>
      </c>
      <c r="D1482" s="6">
        <v>12.37</v>
      </c>
    </row>
    <row r="1483">
      <c r="A1483" s="4" t="s">
        <v>16</v>
      </c>
      <c r="B1483" s="5" t="s">
        <v>345</v>
      </c>
      <c r="C1483" s="5" t="s">
        <v>15</v>
      </c>
      <c r="D1483" s="6">
        <v>68.5</v>
      </c>
    </row>
    <row r="1484">
      <c r="A1484" s="4" t="s">
        <v>16</v>
      </c>
      <c r="B1484" s="5" t="s">
        <v>345</v>
      </c>
      <c r="C1484" s="5" t="s">
        <v>20</v>
      </c>
      <c r="D1484" s="6">
        <v>73.94</v>
      </c>
    </row>
    <row r="1485">
      <c r="A1485" s="4" t="s">
        <v>222</v>
      </c>
      <c r="B1485" s="5" t="s">
        <v>346</v>
      </c>
      <c r="C1485" s="5" t="s">
        <v>44</v>
      </c>
      <c r="D1485" s="6">
        <v>4.0</v>
      </c>
    </row>
    <row r="1486">
      <c r="A1486" s="4" t="s">
        <v>222</v>
      </c>
      <c r="B1486" s="5" t="s">
        <v>346</v>
      </c>
      <c r="C1486" s="5" t="s">
        <v>44</v>
      </c>
      <c r="D1486" s="6">
        <v>4.18</v>
      </c>
    </row>
    <row r="1487">
      <c r="A1487" s="4" t="s">
        <v>222</v>
      </c>
      <c r="B1487" s="5" t="s">
        <v>346</v>
      </c>
      <c r="C1487" s="5" t="s">
        <v>45</v>
      </c>
      <c r="D1487" s="6">
        <v>1.56</v>
      </c>
    </row>
    <row r="1488">
      <c r="A1488" s="4" t="s">
        <v>222</v>
      </c>
      <c r="B1488" s="5" t="s">
        <v>346</v>
      </c>
      <c r="C1488" s="5" t="s">
        <v>6</v>
      </c>
      <c r="D1488" s="6">
        <v>4.12</v>
      </c>
    </row>
    <row r="1489">
      <c r="A1489" s="4" t="s">
        <v>222</v>
      </c>
      <c r="B1489" s="5" t="s">
        <v>346</v>
      </c>
      <c r="C1489" s="5" t="s">
        <v>46</v>
      </c>
      <c r="D1489" s="6">
        <v>159.62</v>
      </c>
    </row>
    <row r="1490">
      <c r="A1490" s="4" t="s">
        <v>222</v>
      </c>
      <c r="B1490" s="5" t="s">
        <v>346</v>
      </c>
      <c r="C1490" s="5" t="s">
        <v>13</v>
      </c>
      <c r="D1490" s="6">
        <v>60.49</v>
      </c>
    </row>
    <row r="1491">
      <c r="A1491" s="4" t="s">
        <v>8</v>
      </c>
      <c r="B1491" s="5" t="s">
        <v>347</v>
      </c>
      <c r="C1491" s="5" t="s">
        <v>6</v>
      </c>
      <c r="D1491" s="6">
        <v>4.12</v>
      </c>
    </row>
    <row r="1492">
      <c r="A1492" s="4" t="s">
        <v>8</v>
      </c>
      <c r="B1492" s="5" t="s">
        <v>347</v>
      </c>
      <c r="C1492" s="5" t="s">
        <v>6</v>
      </c>
      <c r="D1492" s="6">
        <v>4.12</v>
      </c>
    </row>
    <row r="1493">
      <c r="A1493" s="4" t="s">
        <v>8</v>
      </c>
      <c r="B1493" s="5" t="s">
        <v>347</v>
      </c>
      <c r="C1493" s="5" t="s">
        <v>12</v>
      </c>
      <c r="D1493" s="6">
        <v>60.49</v>
      </c>
    </row>
    <row r="1494">
      <c r="A1494" s="4" t="s">
        <v>8</v>
      </c>
      <c r="B1494" s="5" t="s">
        <v>347</v>
      </c>
      <c r="C1494" s="5" t="s">
        <v>13</v>
      </c>
      <c r="D1494" s="6">
        <v>60.49</v>
      </c>
    </row>
    <row r="1495">
      <c r="A1495" s="4" t="s">
        <v>35</v>
      </c>
      <c r="B1495" s="5" t="s">
        <v>348</v>
      </c>
      <c r="C1495" s="5" t="s">
        <v>6</v>
      </c>
      <c r="D1495" s="6">
        <v>16.49</v>
      </c>
    </row>
    <row r="1496">
      <c r="A1496" s="4" t="s">
        <v>35</v>
      </c>
      <c r="B1496" s="5" t="s">
        <v>348</v>
      </c>
      <c r="C1496" s="5" t="s">
        <v>6</v>
      </c>
      <c r="D1496" s="6">
        <v>4.12</v>
      </c>
    </row>
    <row r="1497">
      <c r="A1497" s="4" t="s">
        <v>35</v>
      </c>
      <c r="B1497" s="5" t="s">
        <v>348</v>
      </c>
      <c r="C1497" s="5" t="s">
        <v>25</v>
      </c>
      <c r="D1497" s="6">
        <v>50.34</v>
      </c>
    </row>
    <row r="1498">
      <c r="A1498" s="4" t="s">
        <v>35</v>
      </c>
      <c r="B1498" s="5" t="s">
        <v>348</v>
      </c>
      <c r="C1498" s="5" t="s">
        <v>7</v>
      </c>
      <c r="D1498" s="6">
        <v>113.15</v>
      </c>
    </row>
    <row r="1499">
      <c r="A1499" s="4" t="s">
        <v>111</v>
      </c>
      <c r="B1499" s="5" t="s">
        <v>349</v>
      </c>
      <c r="C1499" s="5" t="s">
        <v>12</v>
      </c>
      <c r="D1499" s="6">
        <v>60.49</v>
      </c>
    </row>
    <row r="1500">
      <c r="A1500" s="4" t="s">
        <v>111</v>
      </c>
      <c r="B1500" s="5" t="s">
        <v>349</v>
      </c>
      <c r="C1500" s="5" t="s">
        <v>6</v>
      </c>
      <c r="D1500" s="6">
        <v>4.12</v>
      </c>
    </row>
    <row r="1501">
      <c r="A1501" s="4" t="s">
        <v>111</v>
      </c>
      <c r="B1501" s="5" t="s">
        <v>349</v>
      </c>
      <c r="C1501" s="5" t="s">
        <v>6</v>
      </c>
      <c r="D1501" s="6">
        <v>4.12</v>
      </c>
    </row>
    <row r="1502">
      <c r="A1502" s="4" t="s">
        <v>111</v>
      </c>
      <c r="B1502" s="5" t="s">
        <v>349</v>
      </c>
      <c r="C1502" s="5" t="s">
        <v>13</v>
      </c>
      <c r="D1502" s="6">
        <v>60.49</v>
      </c>
    </row>
    <row r="1503">
      <c r="A1503" s="4" t="s">
        <v>31</v>
      </c>
      <c r="B1503" s="5" t="s">
        <v>350</v>
      </c>
      <c r="C1503" s="5" t="s">
        <v>6</v>
      </c>
      <c r="D1503" s="6">
        <v>16.49</v>
      </c>
    </row>
    <row r="1504">
      <c r="A1504" s="4" t="s">
        <v>31</v>
      </c>
      <c r="B1504" s="5" t="s">
        <v>350</v>
      </c>
      <c r="C1504" s="5" t="s">
        <v>7</v>
      </c>
      <c r="D1504" s="6">
        <v>113.15</v>
      </c>
    </row>
    <row r="1505">
      <c r="A1505" s="4" t="s">
        <v>31</v>
      </c>
      <c r="B1505" s="5" t="s">
        <v>350</v>
      </c>
      <c r="C1505" s="5" t="s">
        <v>62</v>
      </c>
      <c r="D1505" s="6">
        <v>50.4</v>
      </c>
    </row>
    <row r="1506">
      <c r="A1506" s="4" t="s">
        <v>31</v>
      </c>
      <c r="B1506" s="5" t="s">
        <v>350</v>
      </c>
      <c r="C1506" s="5" t="s">
        <v>6</v>
      </c>
      <c r="D1506" s="6">
        <v>4.12</v>
      </c>
    </row>
    <row r="1507">
      <c r="A1507" s="4" t="s">
        <v>4</v>
      </c>
      <c r="B1507" s="5" t="s">
        <v>351</v>
      </c>
      <c r="C1507" s="5" t="s">
        <v>6</v>
      </c>
      <c r="D1507" s="6">
        <v>4.12</v>
      </c>
    </row>
    <row r="1508">
      <c r="A1508" s="4" t="s">
        <v>4</v>
      </c>
      <c r="B1508" s="5" t="s">
        <v>351</v>
      </c>
      <c r="C1508" s="5" t="s">
        <v>6</v>
      </c>
      <c r="D1508" s="6">
        <v>4.12</v>
      </c>
    </row>
    <row r="1509">
      <c r="A1509" s="4" t="s">
        <v>4</v>
      </c>
      <c r="B1509" s="5" t="s">
        <v>351</v>
      </c>
      <c r="C1509" s="5" t="s">
        <v>12</v>
      </c>
      <c r="D1509" s="6">
        <v>60.49</v>
      </c>
    </row>
    <row r="1510">
      <c r="A1510" s="4" t="s">
        <v>4</v>
      </c>
      <c r="B1510" s="5" t="s">
        <v>351</v>
      </c>
      <c r="C1510" s="5" t="s">
        <v>13</v>
      </c>
      <c r="D1510" s="6">
        <v>60.49</v>
      </c>
    </row>
    <row r="1511">
      <c r="A1511" s="4" t="s">
        <v>4</v>
      </c>
      <c r="B1511" s="5" t="s">
        <v>352</v>
      </c>
      <c r="C1511" s="5" t="s">
        <v>6</v>
      </c>
      <c r="D1511" s="6">
        <v>4.12</v>
      </c>
    </row>
    <row r="1512">
      <c r="A1512" s="4" t="s">
        <v>4</v>
      </c>
      <c r="B1512" s="5" t="s">
        <v>352</v>
      </c>
      <c r="C1512" s="5" t="s">
        <v>12</v>
      </c>
      <c r="D1512" s="6">
        <v>60.49</v>
      </c>
    </row>
    <row r="1513">
      <c r="A1513" s="4" t="s">
        <v>56</v>
      </c>
      <c r="B1513" s="5" t="s">
        <v>353</v>
      </c>
      <c r="C1513" s="5" t="s">
        <v>6</v>
      </c>
      <c r="D1513" s="6">
        <v>16.49</v>
      </c>
    </row>
    <row r="1514">
      <c r="A1514" s="4" t="s">
        <v>56</v>
      </c>
      <c r="B1514" s="5" t="s">
        <v>353</v>
      </c>
      <c r="C1514" s="5" t="s">
        <v>6</v>
      </c>
      <c r="D1514" s="6">
        <v>4.12</v>
      </c>
    </row>
    <row r="1515">
      <c r="A1515" s="4" t="s">
        <v>56</v>
      </c>
      <c r="B1515" s="5" t="s">
        <v>353</v>
      </c>
      <c r="C1515" s="5" t="s">
        <v>12</v>
      </c>
      <c r="D1515" s="6">
        <v>60.49</v>
      </c>
    </row>
    <row r="1516">
      <c r="A1516" s="4" t="s">
        <v>56</v>
      </c>
      <c r="B1516" s="5" t="s">
        <v>353</v>
      </c>
      <c r="C1516" s="5" t="s">
        <v>7</v>
      </c>
      <c r="D1516" s="6">
        <v>113.15</v>
      </c>
    </row>
    <row r="1517">
      <c r="A1517" s="4" t="s">
        <v>149</v>
      </c>
      <c r="B1517" s="5" t="s">
        <v>354</v>
      </c>
      <c r="C1517" s="5" t="s">
        <v>6</v>
      </c>
      <c r="D1517" s="6">
        <v>7.38</v>
      </c>
    </row>
    <row r="1518">
      <c r="A1518" s="4" t="s">
        <v>149</v>
      </c>
      <c r="B1518" s="5" t="s">
        <v>354</v>
      </c>
      <c r="C1518" s="5" t="s">
        <v>42</v>
      </c>
      <c r="D1518" s="6">
        <v>73.94</v>
      </c>
    </row>
    <row r="1519">
      <c r="A1519" s="4" t="s">
        <v>16</v>
      </c>
      <c r="B1519" s="5" t="s">
        <v>355</v>
      </c>
      <c r="C1519" s="5" t="s">
        <v>12</v>
      </c>
      <c r="D1519" s="6">
        <v>60.49</v>
      </c>
    </row>
    <row r="1520">
      <c r="A1520" s="4" t="s">
        <v>16</v>
      </c>
      <c r="B1520" s="5" t="s">
        <v>355</v>
      </c>
      <c r="C1520" s="5" t="s">
        <v>6</v>
      </c>
      <c r="D1520" s="6">
        <v>4.12</v>
      </c>
    </row>
    <row r="1521">
      <c r="A1521" s="4" t="s">
        <v>16</v>
      </c>
      <c r="B1521" s="5" t="s">
        <v>355</v>
      </c>
      <c r="C1521" s="5" t="s">
        <v>6</v>
      </c>
      <c r="D1521" s="6">
        <v>4.12</v>
      </c>
    </row>
    <row r="1522">
      <c r="A1522" s="4" t="s">
        <v>16</v>
      </c>
      <c r="B1522" s="5" t="s">
        <v>355</v>
      </c>
      <c r="C1522" s="5" t="s">
        <v>13</v>
      </c>
      <c r="D1522" s="6">
        <v>60.49</v>
      </c>
    </row>
    <row r="1523">
      <c r="A1523" s="4" t="s">
        <v>16</v>
      </c>
      <c r="B1523" s="5" t="s">
        <v>355</v>
      </c>
      <c r="C1523" s="5" t="s">
        <v>15</v>
      </c>
      <c r="D1523" s="6">
        <v>68.5</v>
      </c>
    </row>
    <row r="1524">
      <c r="A1524" s="4" t="s">
        <v>16</v>
      </c>
      <c r="B1524" s="5" t="s">
        <v>355</v>
      </c>
      <c r="C1524" s="5" t="s">
        <v>6</v>
      </c>
      <c r="D1524" s="6">
        <v>4.12</v>
      </c>
    </row>
    <row r="1525">
      <c r="A1525" s="4" t="s">
        <v>16</v>
      </c>
      <c r="B1525" s="5" t="s">
        <v>356</v>
      </c>
      <c r="C1525" s="5" t="s">
        <v>6</v>
      </c>
      <c r="D1525" s="6">
        <v>4.12</v>
      </c>
    </row>
    <row r="1526">
      <c r="A1526" s="4" t="s">
        <v>16</v>
      </c>
      <c r="B1526" s="5" t="s">
        <v>356</v>
      </c>
      <c r="C1526" s="5" t="s">
        <v>6</v>
      </c>
      <c r="D1526" s="6">
        <v>4.12</v>
      </c>
    </row>
    <row r="1527">
      <c r="A1527" s="4" t="s">
        <v>16</v>
      </c>
      <c r="B1527" s="5" t="s">
        <v>356</v>
      </c>
      <c r="C1527" s="5" t="s">
        <v>38</v>
      </c>
      <c r="D1527" s="6">
        <v>60.49</v>
      </c>
    </row>
    <row r="1528">
      <c r="A1528" s="4" t="s">
        <v>16</v>
      </c>
      <c r="B1528" s="5" t="s">
        <v>356</v>
      </c>
      <c r="C1528" s="5" t="s">
        <v>25</v>
      </c>
      <c r="D1528" s="6">
        <v>50.34</v>
      </c>
    </row>
    <row r="1529">
      <c r="A1529" s="4" t="s">
        <v>14</v>
      </c>
      <c r="B1529" s="5" t="s">
        <v>357</v>
      </c>
      <c r="C1529" s="5" t="s">
        <v>6</v>
      </c>
      <c r="D1529" s="6">
        <v>4.12</v>
      </c>
    </row>
    <row r="1530">
      <c r="A1530" s="4" t="s">
        <v>14</v>
      </c>
      <c r="B1530" s="5" t="s">
        <v>357</v>
      </c>
      <c r="C1530" s="5" t="s">
        <v>6</v>
      </c>
      <c r="D1530" s="6">
        <v>4.12</v>
      </c>
    </row>
    <row r="1531">
      <c r="A1531" s="4" t="s">
        <v>14</v>
      </c>
      <c r="B1531" s="5" t="s">
        <v>357</v>
      </c>
      <c r="C1531" s="5" t="s">
        <v>15</v>
      </c>
      <c r="D1531" s="6">
        <v>68.5</v>
      </c>
    </row>
    <row r="1532">
      <c r="A1532" s="4" t="s">
        <v>14</v>
      </c>
      <c r="B1532" s="5" t="s">
        <v>357</v>
      </c>
      <c r="C1532" s="5" t="s">
        <v>13</v>
      </c>
      <c r="D1532" s="6">
        <v>60.49</v>
      </c>
    </row>
    <row r="1533">
      <c r="A1533" s="4" t="s">
        <v>14</v>
      </c>
      <c r="B1533" s="5" t="s">
        <v>357</v>
      </c>
      <c r="C1533" s="5" t="s">
        <v>6</v>
      </c>
      <c r="D1533" s="6">
        <v>4.12</v>
      </c>
    </row>
    <row r="1534">
      <c r="A1534" s="4" t="s">
        <v>14</v>
      </c>
      <c r="B1534" s="5" t="s">
        <v>357</v>
      </c>
      <c r="C1534" s="5" t="s">
        <v>12</v>
      </c>
      <c r="D1534" s="6">
        <v>60.49</v>
      </c>
    </row>
    <row r="1535">
      <c r="A1535" s="4" t="s">
        <v>21</v>
      </c>
      <c r="B1535" s="5" t="s">
        <v>358</v>
      </c>
      <c r="C1535" s="5" t="s">
        <v>6</v>
      </c>
      <c r="D1535" s="6">
        <v>16.49</v>
      </c>
    </row>
    <row r="1536">
      <c r="A1536" s="4" t="s">
        <v>21</v>
      </c>
      <c r="B1536" s="5" t="s">
        <v>358</v>
      </c>
      <c r="C1536" s="5" t="s">
        <v>7</v>
      </c>
      <c r="D1536" s="6">
        <v>113.15</v>
      </c>
    </row>
    <row r="1537">
      <c r="A1537" s="4" t="s">
        <v>56</v>
      </c>
      <c r="B1537" s="5" t="s">
        <v>359</v>
      </c>
      <c r="C1537" s="5" t="s">
        <v>6</v>
      </c>
      <c r="D1537" s="6">
        <v>4.12</v>
      </c>
    </row>
    <row r="1538">
      <c r="A1538" s="4" t="s">
        <v>56</v>
      </c>
      <c r="B1538" s="5" t="s">
        <v>359</v>
      </c>
      <c r="C1538" s="5" t="s">
        <v>6</v>
      </c>
      <c r="D1538" s="6">
        <v>4.12</v>
      </c>
    </row>
    <row r="1539">
      <c r="A1539" s="4" t="s">
        <v>56</v>
      </c>
      <c r="B1539" s="5" t="s">
        <v>359</v>
      </c>
      <c r="C1539" s="5" t="s">
        <v>12</v>
      </c>
      <c r="D1539" s="6">
        <v>60.49</v>
      </c>
    </row>
    <row r="1540">
      <c r="A1540" s="4" t="s">
        <v>16</v>
      </c>
      <c r="B1540" s="5" t="s">
        <v>359</v>
      </c>
      <c r="C1540" s="5" t="s">
        <v>13</v>
      </c>
      <c r="D1540" s="6">
        <v>60.49</v>
      </c>
    </row>
    <row r="1541">
      <c r="A1541" s="4" t="s">
        <v>16</v>
      </c>
      <c r="B1541" s="5" t="s">
        <v>359</v>
      </c>
      <c r="C1541" s="5" t="s">
        <v>6</v>
      </c>
      <c r="D1541" s="6">
        <v>4.12</v>
      </c>
    </row>
    <row r="1542">
      <c r="A1542" s="4" t="s">
        <v>16</v>
      </c>
      <c r="B1542" s="5" t="s">
        <v>359</v>
      </c>
      <c r="C1542" s="5" t="s">
        <v>15</v>
      </c>
      <c r="D1542" s="6">
        <v>68.5</v>
      </c>
    </row>
    <row r="1543">
      <c r="A1543" s="4" t="s">
        <v>33</v>
      </c>
      <c r="B1543" s="5" t="s">
        <v>360</v>
      </c>
      <c r="C1543" s="5" t="s">
        <v>6</v>
      </c>
      <c r="D1543" s="6">
        <v>4.12</v>
      </c>
    </row>
    <row r="1544">
      <c r="A1544" s="4" t="s">
        <v>33</v>
      </c>
      <c r="B1544" s="5" t="s">
        <v>360</v>
      </c>
      <c r="C1544" s="5" t="s">
        <v>38</v>
      </c>
      <c r="D1544" s="6">
        <v>60.49</v>
      </c>
    </row>
    <row r="1545">
      <c r="A1545" s="4" t="s">
        <v>16</v>
      </c>
      <c r="B1545" s="5" t="s">
        <v>361</v>
      </c>
      <c r="C1545" s="5" t="s">
        <v>6</v>
      </c>
      <c r="D1545" s="6">
        <v>4.12</v>
      </c>
    </row>
    <row r="1546">
      <c r="A1546" s="4" t="s">
        <v>16</v>
      </c>
      <c r="B1546" s="5" t="s">
        <v>361</v>
      </c>
      <c r="C1546" s="5" t="s">
        <v>6</v>
      </c>
      <c r="D1546" s="6">
        <v>4.12</v>
      </c>
    </row>
    <row r="1547">
      <c r="A1547" s="4" t="s">
        <v>16</v>
      </c>
      <c r="B1547" s="5" t="s">
        <v>361</v>
      </c>
      <c r="C1547" s="5" t="s">
        <v>6</v>
      </c>
      <c r="D1547" s="6">
        <v>4.12</v>
      </c>
    </row>
    <row r="1548">
      <c r="A1548" s="4" t="s">
        <v>16</v>
      </c>
      <c r="B1548" s="5" t="s">
        <v>361</v>
      </c>
      <c r="C1548" s="5" t="s">
        <v>6</v>
      </c>
      <c r="D1548" s="6">
        <v>16.49</v>
      </c>
    </row>
    <row r="1549">
      <c r="A1549" s="4" t="s">
        <v>16</v>
      </c>
      <c r="B1549" s="5" t="s">
        <v>361</v>
      </c>
      <c r="C1549" s="5" t="s">
        <v>13</v>
      </c>
      <c r="D1549" s="6">
        <v>60.49</v>
      </c>
    </row>
    <row r="1550">
      <c r="A1550" s="4" t="s">
        <v>16</v>
      </c>
      <c r="B1550" s="5" t="s">
        <v>361</v>
      </c>
      <c r="C1550" s="5" t="s">
        <v>7</v>
      </c>
      <c r="D1550" s="6">
        <v>113.15</v>
      </c>
    </row>
    <row r="1551">
      <c r="A1551" s="4" t="s">
        <v>16</v>
      </c>
      <c r="B1551" s="5" t="s">
        <v>361</v>
      </c>
      <c r="C1551" s="5" t="s">
        <v>12</v>
      </c>
      <c r="D1551" s="6">
        <v>60.49</v>
      </c>
    </row>
    <row r="1552">
      <c r="A1552" s="4" t="s">
        <v>16</v>
      </c>
      <c r="B1552" s="5" t="s">
        <v>361</v>
      </c>
      <c r="C1552" s="5" t="s">
        <v>15</v>
      </c>
      <c r="D1552" s="6">
        <v>68.5</v>
      </c>
    </row>
    <row r="1553">
      <c r="A1553" s="4" t="s">
        <v>16</v>
      </c>
      <c r="B1553" s="5" t="s">
        <v>361</v>
      </c>
      <c r="C1553" s="5" t="s">
        <v>6</v>
      </c>
      <c r="D1553" s="6">
        <v>4.12</v>
      </c>
    </row>
    <row r="1554">
      <c r="A1554" s="4" t="s">
        <v>16</v>
      </c>
      <c r="B1554" s="5" t="s">
        <v>361</v>
      </c>
      <c r="C1554" s="5" t="s">
        <v>38</v>
      </c>
      <c r="D1554" s="6">
        <v>60.49</v>
      </c>
    </row>
    <row r="1555">
      <c r="A1555" s="4" t="s">
        <v>28</v>
      </c>
      <c r="B1555" s="5" t="s">
        <v>362</v>
      </c>
      <c r="C1555" s="5" t="s">
        <v>6</v>
      </c>
      <c r="D1555" s="6">
        <v>16.49</v>
      </c>
    </row>
    <row r="1556">
      <c r="A1556" s="4" t="s">
        <v>28</v>
      </c>
      <c r="B1556" s="5" t="s">
        <v>362</v>
      </c>
      <c r="C1556" s="5" t="s">
        <v>7</v>
      </c>
      <c r="D1556" s="6">
        <v>113.15</v>
      </c>
    </row>
    <row r="1557">
      <c r="A1557" s="4" t="s">
        <v>10</v>
      </c>
      <c r="B1557" s="5" t="s">
        <v>363</v>
      </c>
      <c r="C1557" s="5" t="s">
        <v>6</v>
      </c>
      <c r="D1557" s="6">
        <v>16.49</v>
      </c>
    </row>
    <row r="1558">
      <c r="A1558" s="4" t="s">
        <v>10</v>
      </c>
      <c r="B1558" s="5" t="s">
        <v>363</v>
      </c>
      <c r="C1558" s="5" t="s">
        <v>7</v>
      </c>
      <c r="D1558" s="6">
        <v>113.15</v>
      </c>
    </row>
    <row r="1559">
      <c r="A1559" s="4" t="s">
        <v>4</v>
      </c>
      <c r="B1559" s="5" t="s">
        <v>364</v>
      </c>
      <c r="C1559" s="5" t="s">
        <v>6</v>
      </c>
      <c r="D1559" s="6">
        <v>4.12</v>
      </c>
    </row>
    <row r="1560">
      <c r="A1560" s="4" t="s">
        <v>4</v>
      </c>
      <c r="B1560" s="5" t="s">
        <v>364</v>
      </c>
      <c r="C1560" s="5" t="s">
        <v>6</v>
      </c>
      <c r="D1560" s="6">
        <v>4.12</v>
      </c>
    </row>
    <row r="1561">
      <c r="A1561" s="4" t="s">
        <v>4</v>
      </c>
      <c r="B1561" s="5" t="s">
        <v>364</v>
      </c>
      <c r="C1561" s="5" t="s">
        <v>12</v>
      </c>
      <c r="D1561" s="6">
        <v>60.49</v>
      </c>
    </row>
    <row r="1562">
      <c r="A1562" s="4" t="s">
        <v>4</v>
      </c>
      <c r="B1562" s="5" t="s">
        <v>364</v>
      </c>
      <c r="C1562" s="5" t="s">
        <v>13</v>
      </c>
      <c r="D1562" s="6">
        <v>60.49</v>
      </c>
    </row>
    <row r="1563">
      <c r="A1563" s="4" t="s">
        <v>35</v>
      </c>
      <c r="B1563" s="5" t="s">
        <v>365</v>
      </c>
      <c r="C1563" s="5" t="s">
        <v>6</v>
      </c>
      <c r="D1563" s="6">
        <v>4.12</v>
      </c>
    </row>
    <row r="1564">
      <c r="A1564" s="4" t="s">
        <v>35</v>
      </c>
      <c r="B1564" s="5" t="s">
        <v>365</v>
      </c>
      <c r="C1564" s="5" t="s">
        <v>38</v>
      </c>
      <c r="D1564" s="6">
        <v>60.49</v>
      </c>
    </row>
    <row r="1565">
      <c r="A1565" s="4" t="s">
        <v>35</v>
      </c>
      <c r="B1565" s="5" t="s">
        <v>365</v>
      </c>
      <c r="C1565" s="5" t="s">
        <v>6</v>
      </c>
      <c r="D1565" s="6">
        <v>16.49</v>
      </c>
    </row>
    <row r="1566">
      <c r="A1566" s="4" t="s">
        <v>35</v>
      </c>
      <c r="B1566" s="5" t="s">
        <v>365</v>
      </c>
      <c r="C1566" s="5" t="s">
        <v>7</v>
      </c>
      <c r="D1566" s="6">
        <v>113.15</v>
      </c>
    </row>
    <row r="1567">
      <c r="A1567" s="4" t="s">
        <v>35</v>
      </c>
      <c r="B1567" s="5" t="s">
        <v>365</v>
      </c>
      <c r="C1567" s="5" t="s">
        <v>6</v>
      </c>
      <c r="D1567" s="6">
        <v>4.12</v>
      </c>
    </row>
    <row r="1568">
      <c r="A1568" s="4" t="s">
        <v>35</v>
      </c>
      <c r="B1568" s="5" t="s">
        <v>365</v>
      </c>
      <c r="C1568" s="5" t="s">
        <v>6</v>
      </c>
      <c r="D1568" s="6">
        <v>4.12</v>
      </c>
    </row>
    <row r="1569">
      <c r="A1569" s="4" t="s">
        <v>35</v>
      </c>
      <c r="B1569" s="5" t="s">
        <v>365</v>
      </c>
      <c r="C1569" s="5" t="s">
        <v>12</v>
      </c>
      <c r="D1569" s="6">
        <v>60.49</v>
      </c>
    </row>
    <row r="1570">
      <c r="A1570" s="4" t="s">
        <v>35</v>
      </c>
      <c r="B1570" s="5" t="s">
        <v>365</v>
      </c>
      <c r="C1570" s="5" t="s">
        <v>13</v>
      </c>
      <c r="D1570" s="6">
        <v>60.49</v>
      </c>
    </row>
    <row r="1571">
      <c r="A1571" s="4" t="s">
        <v>4</v>
      </c>
      <c r="B1571" s="5" t="s">
        <v>366</v>
      </c>
      <c r="C1571" s="5" t="s">
        <v>6</v>
      </c>
      <c r="D1571" s="6">
        <v>16.49</v>
      </c>
    </row>
    <row r="1572">
      <c r="A1572" s="4" t="s">
        <v>88</v>
      </c>
      <c r="B1572" s="5" t="s">
        <v>366</v>
      </c>
      <c r="C1572" s="5" t="s">
        <v>7</v>
      </c>
      <c r="D1572" s="6">
        <v>113.15</v>
      </c>
    </row>
    <row r="1573">
      <c r="A1573" s="4" t="s">
        <v>88</v>
      </c>
      <c r="B1573" s="5" t="s">
        <v>366</v>
      </c>
      <c r="C1573" s="5" t="s">
        <v>6</v>
      </c>
      <c r="D1573" s="6">
        <v>4.12</v>
      </c>
    </row>
    <row r="1574">
      <c r="A1574" s="4" t="s">
        <v>88</v>
      </c>
      <c r="B1574" s="5" t="s">
        <v>366</v>
      </c>
      <c r="C1574" s="5" t="s">
        <v>6</v>
      </c>
      <c r="D1574" s="6">
        <v>4.12</v>
      </c>
    </row>
    <row r="1575">
      <c r="A1575" s="4" t="s">
        <v>88</v>
      </c>
      <c r="B1575" s="5" t="s">
        <v>366</v>
      </c>
      <c r="C1575" s="5" t="s">
        <v>6</v>
      </c>
      <c r="D1575" s="6">
        <v>4.12</v>
      </c>
    </row>
    <row r="1576">
      <c r="A1576" s="4" t="s">
        <v>88</v>
      </c>
      <c r="B1576" s="5" t="s">
        <v>366</v>
      </c>
      <c r="C1576" s="5" t="s">
        <v>13</v>
      </c>
      <c r="D1576" s="6">
        <v>60.49</v>
      </c>
    </row>
    <row r="1577">
      <c r="A1577" s="4" t="s">
        <v>88</v>
      </c>
      <c r="B1577" s="5" t="s">
        <v>366</v>
      </c>
      <c r="C1577" s="5" t="s">
        <v>12</v>
      </c>
      <c r="D1577" s="6">
        <v>60.49</v>
      </c>
    </row>
    <row r="1578">
      <c r="A1578" s="4" t="s">
        <v>88</v>
      </c>
      <c r="B1578" s="5" t="s">
        <v>366</v>
      </c>
      <c r="C1578" s="5" t="s">
        <v>15</v>
      </c>
      <c r="D1578" s="6">
        <v>68.5</v>
      </c>
    </row>
    <row r="1579">
      <c r="A1579" s="4" t="s">
        <v>88</v>
      </c>
      <c r="B1579" s="5" t="s">
        <v>366</v>
      </c>
      <c r="C1579" s="5" t="s">
        <v>6</v>
      </c>
      <c r="D1579" s="6">
        <v>4.12</v>
      </c>
    </row>
    <row r="1580">
      <c r="A1580" s="4" t="s">
        <v>88</v>
      </c>
      <c r="B1580" s="5" t="s">
        <v>366</v>
      </c>
      <c r="C1580" s="5" t="s">
        <v>38</v>
      </c>
      <c r="D1580" s="6">
        <v>60.49</v>
      </c>
    </row>
    <row r="1581">
      <c r="A1581" s="4" t="s">
        <v>21</v>
      </c>
      <c r="B1581" s="5" t="s">
        <v>367</v>
      </c>
      <c r="C1581" s="5" t="s">
        <v>38</v>
      </c>
      <c r="D1581" s="6">
        <v>60.49</v>
      </c>
    </row>
    <row r="1582">
      <c r="A1582" s="4" t="s">
        <v>21</v>
      </c>
      <c r="B1582" s="5" t="s">
        <v>367</v>
      </c>
      <c r="C1582" s="5" t="s">
        <v>6</v>
      </c>
      <c r="D1582" s="6">
        <v>16.49</v>
      </c>
    </row>
    <row r="1583">
      <c r="A1583" s="4" t="s">
        <v>21</v>
      </c>
      <c r="B1583" s="5" t="s">
        <v>367</v>
      </c>
      <c r="C1583" s="5" t="s">
        <v>6</v>
      </c>
      <c r="D1583" s="6">
        <v>4.12</v>
      </c>
    </row>
    <row r="1584">
      <c r="A1584" s="4" t="s">
        <v>21</v>
      </c>
      <c r="B1584" s="5" t="s">
        <v>367</v>
      </c>
      <c r="C1584" s="5" t="s">
        <v>7</v>
      </c>
      <c r="D1584" s="6">
        <v>113.15</v>
      </c>
    </row>
    <row r="1585">
      <c r="A1585" s="4" t="s">
        <v>16</v>
      </c>
      <c r="B1585" s="5" t="s">
        <v>368</v>
      </c>
      <c r="C1585" s="5" t="s">
        <v>6</v>
      </c>
      <c r="D1585" s="6">
        <v>4.12</v>
      </c>
    </row>
    <row r="1586">
      <c r="A1586" s="4" t="s">
        <v>16</v>
      </c>
      <c r="B1586" s="5" t="s">
        <v>368</v>
      </c>
      <c r="C1586" s="5" t="s">
        <v>6</v>
      </c>
      <c r="D1586" s="6">
        <v>4.12</v>
      </c>
    </row>
    <row r="1587">
      <c r="A1587" s="4" t="s">
        <v>16</v>
      </c>
      <c r="B1587" s="5" t="s">
        <v>368</v>
      </c>
      <c r="C1587" s="5" t="s">
        <v>12</v>
      </c>
      <c r="D1587" s="6">
        <v>60.49</v>
      </c>
    </row>
    <row r="1588">
      <c r="A1588" s="4" t="s">
        <v>16</v>
      </c>
      <c r="B1588" s="5" t="s">
        <v>368</v>
      </c>
      <c r="C1588" s="5" t="s">
        <v>13</v>
      </c>
      <c r="D1588" s="6">
        <v>60.49</v>
      </c>
    </row>
    <row r="1589">
      <c r="A1589" s="4" t="s">
        <v>56</v>
      </c>
      <c r="B1589" s="5" t="s">
        <v>369</v>
      </c>
      <c r="C1589" s="5" t="s">
        <v>6</v>
      </c>
      <c r="D1589" s="6">
        <v>8.25</v>
      </c>
    </row>
    <row r="1590">
      <c r="A1590" s="4" t="s">
        <v>56</v>
      </c>
      <c r="B1590" s="5" t="s">
        <v>369</v>
      </c>
      <c r="C1590" s="5" t="s">
        <v>6</v>
      </c>
      <c r="D1590" s="6">
        <v>4.12</v>
      </c>
    </row>
    <row r="1591">
      <c r="A1591" s="4" t="s">
        <v>56</v>
      </c>
      <c r="B1591" s="5" t="s">
        <v>369</v>
      </c>
      <c r="C1591" s="5" t="s">
        <v>85</v>
      </c>
      <c r="D1591" s="6">
        <v>105.61</v>
      </c>
    </row>
    <row r="1592">
      <c r="A1592" s="4" t="s">
        <v>56</v>
      </c>
      <c r="B1592" s="5" t="s">
        <v>369</v>
      </c>
      <c r="C1592" s="5" t="s">
        <v>38</v>
      </c>
      <c r="D1592" s="6">
        <v>60.49</v>
      </c>
    </row>
    <row r="1593">
      <c r="A1593" s="4" t="s">
        <v>31</v>
      </c>
      <c r="B1593" s="5" t="s">
        <v>370</v>
      </c>
      <c r="C1593" s="5" t="s">
        <v>6</v>
      </c>
      <c r="D1593" s="6">
        <v>4.12</v>
      </c>
    </row>
    <row r="1594">
      <c r="A1594" s="4" t="s">
        <v>31</v>
      </c>
      <c r="B1594" s="5" t="s">
        <v>370</v>
      </c>
      <c r="C1594" s="5" t="s">
        <v>6</v>
      </c>
      <c r="D1594" s="6">
        <v>4.12</v>
      </c>
    </row>
    <row r="1595">
      <c r="A1595" s="4" t="s">
        <v>31</v>
      </c>
      <c r="B1595" s="5" t="s">
        <v>370</v>
      </c>
      <c r="C1595" s="5" t="s">
        <v>12</v>
      </c>
      <c r="D1595" s="6">
        <v>60.49</v>
      </c>
    </row>
    <row r="1596">
      <c r="A1596" s="4" t="s">
        <v>31</v>
      </c>
      <c r="B1596" s="5" t="s">
        <v>370</v>
      </c>
      <c r="C1596" s="5" t="s">
        <v>13</v>
      </c>
      <c r="D1596" s="6">
        <v>60.49</v>
      </c>
    </row>
    <row r="1597">
      <c r="A1597" s="4" t="s">
        <v>149</v>
      </c>
      <c r="B1597" s="5" t="s">
        <v>371</v>
      </c>
      <c r="C1597" s="5" t="s">
        <v>6</v>
      </c>
      <c r="D1597" s="6">
        <v>4.12</v>
      </c>
    </row>
    <row r="1598">
      <c r="A1598" s="4" t="s">
        <v>149</v>
      </c>
      <c r="B1598" s="5" t="s">
        <v>371</v>
      </c>
      <c r="C1598" s="5" t="s">
        <v>6</v>
      </c>
      <c r="D1598" s="6">
        <v>16.49</v>
      </c>
    </row>
    <row r="1599">
      <c r="A1599" s="4" t="s">
        <v>149</v>
      </c>
      <c r="B1599" s="5" t="s">
        <v>371</v>
      </c>
      <c r="C1599" s="5" t="s">
        <v>6</v>
      </c>
      <c r="D1599" s="6">
        <v>4.12</v>
      </c>
    </row>
    <row r="1600">
      <c r="A1600" s="4" t="s">
        <v>149</v>
      </c>
      <c r="B1600" s="5" t="s">
        <v>371</v>
      </c>
      <c r="C1600" s="5" t="s">
        <v>6</v>
      </c>
      <c r="D1600" s="6">
        <v>4.12</v>
      </c>
    </row>
    <row r="1601">
      <c r="A1601" s="4" t="s">
        <v>149</v>
      </c>
      <c r="B1601" s="5" t="s">
        <v>371</v>
      </c>
      <c r="C1601" s="5" t="s">
        <v>13</v>
      </c>
      <c r="D1601" s="6">
        <v>60.49</v>
      </c>
    </row>
    <row r="1602">
      <c r="A1602" s="4" t="s">
        <v>149</v>
      </c>
      <c r="B1602" s="5" t="s">
        <v>371</v>
      </c>
      <c r="C1602" s="5" t="s">
        <v>7</v>
      </c>
      <c r="D1602" s="6">
        <v>113.15</v>
      </c>
    </row>
    <row r="1603">
      <c r="A1603" s="4" t="s">
        <v>149</v>
      </c>
      <c r="B1603" s="5" t="s">
        <v>371</v>
      </c>
      <c r="C1603" s="5" t="s">
        <v>25</v>
      </c>
      <c r="D1603" s="6">
        <v>50.34</v>
      </c>
    </row>
    <row r="1604">
      <c r="A1604" s="4" t="s">
        <v>149</v>
      </c>
      <c r="B1604" s="5" t="s">
        <v>371</v>
      </c>
      <c r="C1604" s="5" t="s">
        <v>12</v>
      </c>
      <c r="D1604" s="6">
        <v>60.49</v>
      </c>
    </row>
    <row r="1605">
      <c r="A1605" s="4" t="s">
        <v>56</v>
      </c>
      <c r="B1605" s="5" t="s">
        <v>372</v>
      </c>
      <c r="C1605" s="5" t="s">
        <v>6</v>
      </c>
      <c r="D1605" s="6">
        <v>8.25</v>
      </c>
    </row>
    <row r="1606">
      <c r="A1606" s="4" t="s">
        <v>56</v>
      </c>
      <c r="B1606" s="5" t="s">
        <v>372</v>
      </c>
      <c r="C1606" s="5" t="s">
        <v>6</v>
      </c>
      <c r="D1606" s="6">
        <v>4.12</v>
      </c>
    </row>
    <row r="1607">
      <c r="A1607" s="4" t="s">
        <v>56</v>
      </c>
      <c r="B1607" s="5" t="s">
        <v>372</v>
      </c>
      <c r="C1607" s="5" t="s">
        <v>6</v>
      </c>
      <c r="D1607" s="6">
        <v>4.12</v>
      </c>
    </row>
    <row r="1608">
      <c r="A1608" s="4" t="s">
        <v>56</v>
      </c>
      <c r="B1608" s="5" t="s">
        <v>372</v>
      </c>
      <c r="C1608" s="5" t="s">
        <v>6</v>
      </c>
      <c r="D1608" s="6">
        <v>4.12</v>
      </c>
    </row>
    <row r="1609">
      <c r="A1609" s="4" t="s">
        <v>56</v>
      </c>
      <c r="B1609" s="5" t="s">
        <v>372</v>
      </c>
      <c r="C1609" s="5" t="s">
        <v>6</v>
      </c>
      <c r="D1609" s="6">
        <v>16.49</v>
      </c>
    </row>
    <row r="1610">
      <c r="A1610" s="4" t="s">
        <v>56</v>
      </c>
      <c r="B1610" s="5" t="s">
        <v>372</v>
      </c>
      <c r="C1610" s="5" t="s">
        <v>13</v>
      </c>
      <c r="D1610" s="6">
        <v>60.49</v>
      </c>
    </row>
    <row r="1611">
      <c r="A1611" s="4" t="s">
        <v>56</v>
      </c>
      <c r="B1611" s="5" t="s">
        <v>372</v>
      </c>
      <c r="C1611" s="5" t="s">
        <v>7</v>
      </c>
      <c r="D1611" s="6">
        <v>113.15</v>
      </c>
    </row>
    <row r="1612">
      <c r="A1612" s="4" t="s">
        <v>56</v>
      </c>
      <c r="B1612" s="5" t="s">
        <v>372</v>
      </c>
      <c r="C1612" s="5" t="s">
        <v>12</v>
      </c>
      <c r="D1612" s="6">
        <v>60.49</v>
      </c>
    </row>
    <row r="1613">
      <c r="A1613" s="4" t="s">
        <v>56</v>
      </c>
      <c r="B1613" s="5" t="s">
        <v>372</v>
      </c>
      <c r="C1613" s="5" t="s">
        <v>373</v>
      </c>
      <c r="D1613" s="6">
        <v>60.49</v>
      </c>
    </row>
    <row r="1614">
      <c r="A1614" s="4" t="s">
        <v>56</v>
      </c>
      <c r="B1614" s="5" t="s">
        <v>372</v>
      </c>
      <c r="C1614" s="5" t="s">
        <v>15</v>
      </c>
      <c r="D1614" s="6">
        <v>68.5</v>
      </c>
    </row>
    <row r="1615">
      <c r="A1615" s="4" t="s">
        <v>8</v>
      </c>
      <c r="B1615" s="5" t="s">
        <v>374</v>
      </c>
      <c r="C1615" s="5" t="s">
        <v>15</v>
      </c>
      <c r="D1615" s="6">
        <v>68.5</v>
      </c>
    </row>
    <row r="1616">
      <c r="A1616" s="4" t="s">
        <v>8</v>
      </c>
      <c r="B1616" s="5" t="s">
        <v>374</v>
      </c>
      <c r="C1616" s="5" t="s">
        <v>6</v>
      </c>
      <c r="D1616" s="6">
        <v>4.12</v>
      </c>
    </row>
    <row r="1617">
      <c r="A1617" s="4" t="s">
        <v>8</v>
      </c>
      <c r="B1617" s="5" t="s">
        <v>374</v>
      </c>
      <c r="C1617" s="5" t="s">
        <v>6</v>
      </c>
      <c r="D1617" s="6">
        <v>4.12</v>
      </c>
    </row>
    <row r="1618">
      <c r="A1618" s="4" t="s">
        <v>8</v>
      </c>
      <c r="B1618" s="5" t="s">
        <v>374</v>
      </c>
      <c r="C1618" s="5" t="s">
        <v>13</v>
      </c>
      <c r="D1618" s="6">
        <v>60.49</v>
      </c>
    </row>
    <row r="1619">
      <c r="A1619" s="4" t="s">
        <v>8</v>
      </c>
      <c r="B1619" s="5" t="s">
        <v>374</v>
      </c>
      <c r="C1619" s="5" t="s">
        <v>12</v>
      </c>
      <c r="D1619" s="6">
        <v>60.49</v>
      </c>
    </row>
    <row r="1620">
      <c r="A1620" s="4" t="s">
        <v>8</v>
      </c>
      <c r="B1620" s="5" t="s">
        <v>374</v>
      </c>
      <c r="C1620" s="5" t="s">
        <v>6</v>
      </c>
      <c r="D1620" s="6">
        <v>4.12</v>
      </c>
    </row>
    <row r="1621">
      <c r="A1621" s="4" t="s">
        <v>33</v>
      </c>
      <c r="B1621" s="5" t="s">
        <v>375</v>
      </c>
      <c r="C1621" s="5" t="s">
        <v>44</v>
      </c>
      <c r="D1621" s="6">
        <v>5.4</v>
      </c>
    </row>
    <row r="1622">
      <c r="A1622" s="4" t="s">
        <v>33</v>
      </c>
      <c r="B1622" s="5" t="s">
        <v>375</v>
      </c>
      <c r="C1622" s="5" t="s">
        <v>44</v>
      </c>
      <c r="D1622" s="6">
        <v>3.08</v>
      </c>
    </row>
    <row r="1623">
      <c r="A1623" s="4" t="s">
        <v>33</v>
      </c>
      <c r="B1623" s="5" t="s">
        <v>375</v>
      </c>
      <c r="C1623" s="5" t="s">
        <v>44</v>
      </c>
      <c r="D1623" s="6">
        <v>8.36</v>
      </c>
    </row>
    <row r="1624">
      <c r="A1624" s="4" t="s">
        <v>33</v>
      </c>
      <c r="B1624" s="5" t="s">
        <v>375</v>
      </c>
      <c r="C1624" s="5" t="s">
        <v>45</v>
      </c>
      <c r="D1624" s="6">
        <v>3.18</v>
      </c>
    </row>
    <row r="1625">
      <c r="A1625" s="4" t="s">
        <v>31</v>
      </c>
      <c r="B1625" s="5" t="s">
        <v>375</v>
      </c>
      <c r="C1625" s="5" t="s">
        <v>46</v>
      </c>
      <c r="D1625" s="6">
        <v>135.7</v>
      </c>
    </row>
    <row r="1626">
      <c r="A1626" s="4" t="s">
        <v>31</v>
      </c>
      <c r="B1626" s="5" t="s">
        <v>375</v>
      </c>
      <c r="C1626" s="5" t="s">
        <v>6</v>
      </c>
      <c r="D1626" s="6">
        <v>4.12</v>
      </c>
    </row>
    <row r="1627">
      <c r="A1627" s="4" t="s">
        <v>31</v>
      </c>
      <c r="B1627" s="5" t="s">
        <v>375</v>
      </c>
      <c r="C1627" s="5" t="s">
        <v>38</v>
      </c>
      <c r="D1627" s="6">
        <v>60.49</v>
      </c>
    </row>
    <row r="1628">
      <c r="A1628" s="4" t="s">
        <v>88</v>
      </c>
      <c r="B1628" s="5" t="s">
        <v>376</v>
      </c>
      <c r="C1628" s="5" t="s">
        <v>6</v>
      </c>
      <c r="D1628" s="6">
        <v>4.12</v>
      </c>
    </row>
    <row r="1629">
      <c r="A1629" s="4" t="s">
        <v>88</v>
      </c>
      <c r="B1629" s="5" t="s">
        <v>376</v>
      </c>
      <c r="C1629" s="5" t="s">
        <v>6</v>
      </c>
      <c r="D1629" s="6">
        <v>4.12</v>
      </c>
    </row>
    <row r="1630">
      <c r="A1630" s="4" t="s">
        <v>88</v>
      </c>
      <c r="B1630" s="5" t="s">
        <v>376</v>
      </c>
      <c r="C1630" s="5" t="s">
        <v>12</v>
      </c>
      <c r="D1630" s="6">
        <v>60.49</v>
      </c>
    </row>
    <row r="1631">
      <c r="A1631" s="4" t="s">
        <v>88</v>
      </c>
      <c r="B1631" s="5" t="s">
        <v>376</v>
      </c>
      <c r="C1631" s="5" t="s">
        <v>13</v>
      </c>
      <c r="D1631" s="6">
        <v>60.49</v>
      </c>
    </row>
    <row r="1632">
      <c r="A1632" s="4" t="s">
        <v>111</v>
      </c>
      <c r="B1632" s="5" t="s">
        <v>377</v>
      </c>
      <c r="C1632" s="5" t="s">
        <v>6</v>
      </c>
      <c r="D1632" s="6">
        <v>8.25</v>
      </c>
    </row>
    <row r="1633">
      <c r="A1633" s="4" t="s">
        <v>111</v>
      </c>
      <c r="B1633" s="5" t="s">
        <v>377</v>
      </c>
      <c r="C1633" s="5" t="s">
        <v>6</v>
      </c>
      <c r="D1633" s="6">
        <v>4.12</v>
      </c>
    </row>
    <row r="1634">
      <c r="A1634" s="4" t="s">
        <v>111</v>
      </c>
      <c r="B1634" s="5" t="s">
        <v>377</v>
      </c>
      <c r="C1634" s="5" t="s">
        <v>85</v>
      </c>
      <c r="D1634" s="6">
        <v>105.61</v>
      </c>
    </row>
    <row r="1635">
      <c r="A1635" s="4" t="s">
        <v>111</v>
      </c>
      <c r="B1635" s="5" t="s">
        <v>377</v>
      </c>
      <c r="C1635" s="5" t="s">
        <v>38</v>
      </c>
      <c r="D1635" s="6">
        <v>60.49</v>
      </c>
    </row>
    <row r="1636">
      <c r="A1636" s="4" t="s">
        <v>10</v>
      </c>
      <c r="B1636" s="5" t="s">
        <v>378</v>
      </c>
      <c r="C1636" s="5" t="s">
        <v>6</v>
      </c>
      <c r="D1636" s="6">
        <v>4.12</v>
      </c>
    </row>
    <row r="1637">
      <c r="A1637" s="4" t="s">
        <v>10</v>
      </c>
      <c r="B1637" s="5" t="s">
        <v>378</v>
      </c>
      <c r="C1637" s="5" t="s">
        <v>6</v>
      </c>
      <c r="D1637" s="6">
        <v>4.12</v>
      </c>
    </row>
    <row r="1638">
      <c r="A1638" s="4" t="s">
        <v>10</v>
      </c>
      <c r="B1638" s="5" t="s">
        <v>378</v>
      </c>
      <c r="C1638" s="5" t="s">
        <v>12</v>
      </c>
      <c r="D1638" s="6">
        <v>60.49</v>
      </c>
    </row>
    <row r="1639">
      <c r="A1639" s="4" t="s">
        <v>10</v>
      </c>
      <c r="B1639" s="5" t="s">
        <v>378</v>
      </c>
      <c r="C1639" s="5" t="s">
        <v>13</v>
      </c>
      <c r="D1639" s="6">
        <v>60.49</v>
      </c>
    </row>
    <row r="1640">
      <c r="A1640" s="4" t="s">
        <v>39</v>
      </c>
      <c r="B1640" s="5" t="s">
        <v>379</v>
      </c>
      <c r="C1640" s="5" t="s">
        <v>6</v>
      </c>
      <c r="D1640" s="6">
        <v>16.49</v>
      </c>
    </row>
    <row r="1641">
      <c r="A1641" s="4" t="s">
        <v>39</v>
      </c>
      <c r="B1641" s="5" t="s">
        <v>379</v>
      </c>
      <c r="C1641" s="5" t="s">
        <v>7</v>
      </c>
      <c r="D1641" s="6">
        <v>113.15</v>
      </c>
    </row>
    <row r="1642">
      <c r="A1642" s="4" t="s">
        <v>28</v>
      </c>
      <c r="B1642" s="5" t="s">
        <v>380</v>
      </c>
      <c r="C1642" s="5" t="s">
        <v>6</v>
      </c>
      <c r="D1642" s="6">
        <v>16.49</v>
      </c>
    </row>
    <row r="1643">
      <c r="A1643" s="4" t="s">
        <v>28</v>
      </c>
      <c r="B1643" s="5" t="s">
        <v>380</v>
      </c>
      <c r="C1643" s="5" t="s">
        <v>6</v>
      </c>
      <c r="D1643" s="6">
        <v>4.12</v>
      </c>
    </row>
    <row r="1644">
      <c r="A1644" s="4" t="s">
        <v>28</v>
      </c>
      <c r="B1644" s="5" t="s">
        <v>380</v>
      </c>
      <c r="C1644" s="5" t="s">
        <v>62</v>
      </c>
      <c r="D1644" s="6">
        <v>50.4</v>
      </c>
    </row>
    <row r="1645">
      <c r="A1645" s="4" t="s">
        <v>28</v>
      </c>
      <c r="B1645" s="5" t="s">
        <v>380</v>
      </c>
      <c r="C1645" s="5" t="s">
        <v>7</v>
      </c>
      <c r="D1645" s="6">
        <v>113.15</v>
      </c>
    </row>
    <row r="1646">
      <c r="A1646" s="4" t="s">
        <v>8</v>
      </c>
      <c r="B1646" s="5" t="s">
        <v>381</v>
      </c>
      <c r="C1646" s="5" t="s">
        <v>6</v>
      </c>
      <c r="D1646" s="6">
        <v>4.12</v>
      </c>
    </row>
    <row r="1647">
      <c r="A1647" s="4" t="s">
        <v>8</v>
      </c>
      <c r="B1647" s="5" t="s">
        <v>381</v>
      </c>
      <c r="C1647" s="5" t="s">
        <v>6</v>
      </c>
      <c r="D1647" s="6">
        <v>4.12</v>
      </c>
    </row>
    <row r="1648">
      <c r="A1648" s="4" t="s">
        <v>8</v>
      </c>
      <c r="B1648" s="5" t="s">
        <v>381</v>
      </c>
      <c r="C1648" s="5" t="s">
        <v>6</v>
      </c>
      <c r="D1648" s="6">
        <v>4.12</v>
      </c>
    </row>
    <row r="1649">
      <c r="A1649" s="4" t="s">
        <v>8</v>
      </c>
      <c r="B1649" s="5" t="s">
        <v>381</v>
      </c>
      <c r="C1649" s="5" t="s">
        <v>13</v>
      </c>
      <c r="D1649" s="6">
        <v>60.49</v>
      </c>
    </row>
    <row r="1650">
      <c r="A1650" s="4" t="s">
        <v>8</v>
      </c>
      <c r="B1650" s="5" t="s">
        <v>381</v>
      </c>
      <c r="C1650" s="5" t="s">
        <v>12</v>
      </c>
      <c r="D1650" s="6">
        <v>60.49</v>
      </c>
    </row>
    <row r="1651">
      <c r="A1651" s="4" t="s">
        <v>8</v>
      </c>
      <c r="B1651" s="5" t="s">
        <v>381</v>
      </c>
      <c r="C1651" s="5" t="s">
        <v>15</v>
      </c>
      <c r="D1651" s="6">
        <v>68.5</v>
      </c>
    </row>
    <row r="1652">
      <c r="A1652" s="4" t="s">
        <v>8</v>
      </c>
      <c r="B1652" s="5" t="s">
        <v>382</v>
      </c>
      <c r="C1652" s="5" t="s">
        <v>6</v>
      </c>
      <c r="D1652" s="6">
        <v>16.49</v>
      </c>
    </row>
    <row r="1653">
      <c r="A1653" s="4" t="s">
        <v>8</v>
      </c>
      <c r="B1653" s="5" t="s">
        <v>382</v>
      </c>
      <c r="C1653" s="5" t="s">
        <v>7</v>
      </c>
      <c r="D1653" s="6">
        <v>113.15</v>
      </c>
    </row>
    <row r="1654">
      <c r="A1654" s="4" t="s">
        <v>28</v>
      </c>
      <c r="B1654" s="5" t="s">
        <v>383</v>
      </c>
      <c r="C1654" s="5" t="s">
        <v>6</v>
      </c>
      <c r="D1654" s="6">
        <v>4.12</v>
      </c>
    </row>
    <row r="1655">
      <c r="A1655" s="4" t="s">
        <v>28</v>
      </c>
      <c r="B1655" s="5" t="s">
        <v>383</v>
      </c>
      <c r="C1655" s="5" t="s">
        <v>15</v>
      </c>
      <c r="D1655" s="6">
        <v>68.5</v>
      </c>
    </row>
    <row r="1656">
      <c r="A1656" s="4" t="s">
        <v>33</v>
      </c>
      <c r="B1656" s="5" t="s">
        <v>384</v>
      </c>
      <c r="C1656" s="5" t="s">
        <v>6</v>
      </c>
      <c r="D1656" s="6">
        <v>16.49</v>
      </c>
    </row>
    <row r="1657">
      <c r="A1657" s="4" t="s">
        <v>33</v>
      </c>
      <c r="B1657" s="5" t="s">
        <v>384</v>
      </c>
      <c r="C1657" s="5" t="s">
        <v>7</v>
      </c>
      <c r="D1657" s="6">
        <v>113.15</v>
      </c>
    </row>
    <row r="1658">
      <c r="A1658" s="4" t="s">
        <v>222</v>
      </c>
      <c r="B1658" s="5" t="s">
        <v>385</v>
      </c>
      <c r="C1658" s="5" t="s">
        <v>44</v>
      </c>
      <c r="D1658" s="6">
        <v>8.0</v>
      </c>
    </row>
    <row r="1659">
      <c r="A1659" s="4" t="s">
        <v>222</v>
      </c>
      <c r="B1659" s="5" t="s">
        <v>385</v>
      </c>
      <c r="C1659" s="5" t="s">
        <v>44</v>
      </c>
      <c r="D1659" s="6">
        <v>8.36</v>
      </c>
    </row>
    <row r="1660">
      <c r="A1660" s="4" t="s">
        <v>222</v>
      </c>
      <c r="B1660" s="5" t="s">
        <v>385</v>
      </c>
      <c r="C1660" s="5" t="s">
        <v>45</v>
      </c>
      <c r="D1660" s="6">
        <v>3.12</v>
      </c>
    </row>
    <row r="1661">
      <c r="A1661" s="4" t="s">
        <v>222</v>
      </c>
      <c r="B1661" s="5" t="s">
        <v>385</v>
      </c>
      <c r="C1661" s="5" t="s">
        <v>6</v>
      </c>
      <c r="D1661" s="6">
        <v>4.12</v>
      </c>
    </row>
    <row r="1662">
      <c r="A1662" s="4" t="s">
        <v>222</v>
      </c>
      <c r="B1662" s="5" t="s">
        <v>385</v>
      </c>
      <c r="C1662" s="5" t="s">
        <v>13</v>
      </c>
      <c r="D1662" s="6">
        <v>60.49</v>
      </c>
    </row>
    <row r="1663">
      <c r="A1663" s="4" t="s">
        <v>222</v>
      </c>
      <c r="B1663" s="5" t="s">
        <v>385</v>
      </c>
      <c r="C1663" s="5" t="s">
        <v>46</v>
      </c>
      <c r="D1663" s="6">
        <v>319.24</v>
      </c>
    </row>
    <row r="1664">
      <c r="A1664" s="4" t="s">
        <v>31</v>
      </c>
      <c r="B1664" s="5" t="s">
        <v>386</v>
      </c>
      <c r="C1664" s="5" t="s">
        <v>6</v>
      </c>
      <c r="D1664" s="6">
        <v>4.12</v>
      </c>
    </row>
    <row r="1665">
      <c r="A1665" s="4" t="s">
        <v>31</v>
      </c>
      <c r="B1665" s="5" t="s">
        <v>386</v>
      </c>
      <c r="C1665" s="5" t="s">
        <v>6</v>
      </c>
      <c r="D1665" s="6">
        <v>16.49</v>
      </c>
    </row>
    <row r="1666">
      <c r="A1666" s="4" t="s">
        <v>31</v>
      </c>
      <c r="B1666" s="5" t="s">
        <v>386</v>
      </c>
      <c r="C1666" s="5" t="s">
        <v>15</v>
      </c>
      <c r="D1666" s="6">
        <v>68.5</v>
      </c>
    </row>
    <row r="1667">
      <c r="A1667" s="4" t="s">
        <v>31</v>
      </c>
      <c r="B1667" s="5" t="s">
        <v>386</v>
      </c>
      <c r="C1667" s="5" t="s">
        <v>7</v>
      </c>
      <c r="D1667" s="6">
        <v>113.15</v>
      </c>
    </row>
    <row r="1668">
      <c r="A1668" s="4" t="s">
        <v>70</v>
      </c>
      <c r="B1668" s="5" t="s">
        <v>387</v>
      </c>
      <c r="C1668" s="5" t="s">
        <v>6</v>
      </c>
      <c r="D1668" s="6">
        <v>4.12</v>
      </c>
    </row>
    <row r="1669">
      <c r="A1669" s="4" t="s">
        <v>70</v>
      </c>
      <c r="B1669" s="5" t="s">
        <v>387</v>
      </c>
      <c r="C1669" s="5" t="s">
        <v>6</v>
      </c>
      <c r="D1669" s="6">
        <v>4.12</v>
      </c>
    </row>
    <row r="1670">
      <c r="A1670" s="4" t="s">
        <v>70</v>
      </c>
      <c r="B1670" s="5" t="s">
        <v>387</v>
      </c>
      <c r="C1670" s="5" t="s">
        <v>6</v>
      </c>
      <c r="D1670" s="6">
        <v>4.12</v>
      </c>
    </row>
    <row r="1671">
      <c r="A1671" s="4" t="s">
        <v>70</v>
      </c>
      <c r="B1671" s="5" t="s">
        <v>387</v>
      </c>
      <c r="C1671" s="5" t="s">
        <v>13</v>
      </c>
      <c r="D1671" s="6">
        <v>60.49</v>
      </c>
    </row>
    <row r="1672">
      <c r="A1672" s="4" t="s">
        <v>70</v>
      </c>
      <c r="B1672" s="5" t="s">
        <v>387</v>
      </c>
      <c r="C1672" s="5" t="s">
        <v>12</v>
      </c>
      <c r="D1672" s="6">
        <v>60.49</v>
      </c>
    </row>
    <row r="1673">
      <c r="A1673" s="4" t="s">
        <v>70</v>
      </c>
      <c r="B1673" s="5" t="s">
        <v>387</v>
      </c>
      <c r="C1673" s="5" t="s">
        <v>15</v>
      </c>
      <c r="D1673" s="6">
        <v>68.5</v>
      </c>
    </row>
    <row r="1674">
      <c r="A1674" s="4" t="s">
        <v>70</v>
      </c>
      <c r="B1674" s="5" t="s">
        <v>387</v>
      </c>
      <c r="C1674" s="5" t="s">
        <v>6</v>
      </c>
      <c r="D1674" s="6">
        <v>16.49</v>
      </c>
    </row>
    <row r="1675">
      <c r="A1675" s="4" t="s">
        <v>70</v>
      </c>
      <c r="B1675" s="5" t="s">
        <v>387</v>
      </c>
      <c r="C1675" s="5" t="s">
        <v>7</v>
      </c>
      <c r="D1675" s="6">
        <v>113.15</v>
      </c>
    </row>
    <row r="1676">
      <c r="A1676" s="4" t="s">
        <v>33</v>
      </c>
      <c r="B1676" s="5" t="s">
        <v>388</v>
      </c>
      <c r="C1676" s="5" t="s">
        <v>44</v>
      </c>
      <c r="D1676" s="6">
        <v>5.4</v>
      </c>
    </row>
    <row r="1677">
      <c r="A1677" s="4" t="s">
        <v>33</v>
      </c>
      <c r="B1677" s="5" t="s">
        <v>388</v>
      </c>
      <c r="C1677" s="5" t="s">
        <v>44</v>
      </c>
      <c r="D1677" s="6">
        <v>3.08</v>
      </c>
    </row>
    <row r="1678">
      <c r="A1678" s="4" t="s">
        <v>33</v>
      </c>
      <c r="B1678" s="5" t="s">
        <v>388</v>
      </c>
      <c r="C1678" s="5" t="s">
        <v>44</v>
      </c>
      <c r="D1678" s="6">
        <v>8.36</v>
      </c>
    </row>
    <row r="1679">
      <c r="A1679" s="4" t="s">
        <v>33</v>
      </c>
      <c r="B1679" s="5" t="s">
        <v>388</v>
      </c>
      <c r="C1679" s="5" t="s">
        <v>45</v>
      </c>
      <c r="D1679" s="6">
        <v>3.18</v>
      </c>
    </row>
    <row r="1680">
      <c r="A1680" s="4" t="s">
        <v>33</v>
      </c>
      <c r="B1680" s="5" t="s">
        <v>388</v>
      </c>
      <c r="C1680" s="5" t="s">
        <v>6</v>
      </c>
      <c r="D1680" s="6">
        <v>4.12</v>
      </c>
    </row>
    <row r="1681">
      <c r="A1681" s="4" t="s">
        <v>33</v>
      </c>
      <c r="B1681" s="5" t="s">
        <v>388</v>
      </c>
      <c r="C1681" s="5" t="s">
        <v>13</v>
      </c>
      <c r="D1681" s="6">
        <v>60.49</v>
      </c>
    </row>
    <row r="1682">
      <c r="A1682" s="4" t="s">
        <v>33</v>
      </c>
      <c r="B1682" s="5" t="s">
        <v>388</v>
      </c>
      <c r="C1682" s="5" t="s">
        <v>46</v>
      </c>
      <c r="D1682" s="6">
        <v>319.24</v>
      </c>
    </row>
    <row r="1683">
      <c r="A1683" s="4" t="s">
        <v>56</v>
      </c>
      <c r="B1683" s="5" t="s">
        <v>389</v>
      </c>
      <c r="C1683" s="5" t="s">
        <v>6</v>
      </c>
      <c r="D1683" s="6">
        <v>16.49</v>
      </c>
    </row>
    <row r="1684">
      <c r="A1684" s="4" t="s">
        <v>56</v>
      </c>
      <c r="B1684" s="5" t="s">
        <v>389</v>
      </c>
      <c r="C1684" s="5" t="s">
        <v>6</v>
      </c>
      <c r="D1684" s="6">
        <v>4.12</v>
      </c>
    </row>
    <row r="1685">
      <c r="A1685" s="4" t="s">
        <v>56</v>
      </c>
      <c r="B1685" s="5" t="s">
        <v>389</v>
      </c>
      <c r="C1685" s="5" t="s">
        <v>7</v>
      </c>
      <c r="D1685" s="6">
        <v>113.15</v>
      </c>
    </row>
    <row r="1686">
      <c r="A1686" s="4" t="s">
        <v>56</v>
      </c>
      <c r="B1686" s="5" t="s">
        <v>389</v>
      </c>
      <c r="C1686" s="5" t="s">
        <v>13</v>
      </c>
      <c r="D1686" s="6">
        <v>60.49</v>
      </c>
    </row>
    <row r="1687">
      <c r="A1687" s="4" t="s">
        <v>23</v>
      </c>
      <c r="B1687" s="5" t="s">
        <v>390</v>
      </c>
      <c r="C1687" s="5" t="s">
        <v>6</v>
      </c>
      <c r="D1687" s="6">
        <v>16.49</v>
      </c>
    </row>
    <row r="1688">
      <c r="A1688" s="4" t="s">
        <v>23</v>
      </c>
      <c r="B1688" s="5" t="s">
        <v>390</v>
      </c>
      <c r="C1688" s="5" t="s">
        <v>6</v>
      </c>
      <c r="D1688" s="6">
        <v>4.12</v>
      </c>
    </row>
    <row r="1689">
      <c r="A1689" s="4" t="s">
        <v>23</v>
      </c>
      <c r="B1689" s="5" t="s">
        <v>390</v>
      </c>
      <c r="C1689" s="5" t="s">
        <v>15</v>
      </c>
      <c r="D1689" s="6">
        <v>68.5</v>
      </c>
    </row>
    <row r="1690">
      <c r="A1690" s="4" t="s">
        <v>23</v>
      </c>
      <c r="B1690" s="5" t="s">
        <v>390</v>
      </c>
      <c r="C1690" s="5" t="s">
        <v>7</v>
      </c>
      <c r="D1690" s="6">
        <v>113.15</v>
      </c>
    </row>
    <row r="1691">
      <c r="A1691" s="4" t="s">
        <v>23</v>
      </c>
      <c r="B1691" s="5" t="s">
        <v>391</v>
      </c>
      <c r="C1691" s="5" t="s">
        <v>6</v>
      </c>
      <c r="D1691" s="6">
        <v>16.49</v>
      </c>
    </row>
    <row r="1692">
      <c r="A1692" s="4" t="s">
        <v>23</v>
      </c>
      <c r="B1692" s="5" t="s">
        <v>391</v>
      </c>
      <c r="C1692" s="5" t="s">
        <v>7</v>
      </c>
      <c r="D1692" s="6">
        <v>113.15</v>
      </c>
    </row>
    <row r="1693">
      <c r="A1693" s="4" t="s">
        <v>23</v>
      </c>
      <c r="B1693" s="5" t="s">
        <v>391</v>
      </c>
      <c r="C1693" s="5" t="s">
        <v>6</v>
      </c>
      <c r="D1693" s="6">
        <v>8.25</v>
      </c>
    </row>
    <row r="1694">
      <c r="A1694" s="4" t="s">
        <v>23</v>
      </c>
      <c r="B1694" s="5" t="s">
        <v>391</v>
      </c>
      <c r="C1694" s="5" t="s">
        <v>6</v>
      </c>
      <c r="D1694" s="6">
        <v>4.12</v>
      </c>
    </row>
    <row r="1695">
      <c r="A1695" s="4" t="s">
        <v>23</v>
      </c>
      <c r="B1695" s="5" t="s">
        <v>391</v>
      </c>
      <c r="C1695" s="5" t="s">
        <v>6</v>
      </c>
      <c r="D1695" s="6">
        <v>4.12</v>
      </c>
    </row>
    <row r="1696">
      <c r="A1696" s="4" t="s">
        <v>23</v>
      </c>
      <c r="B1696" s="5" t="s">
        <v>391</v>
      </c>
      <c r="C1696" s="5" t="s">
        <v>6</v>
      </c>
      <c r="D1696" s="6">
        <v>4.12</v>
      </c>
    </row>
    <row r="1697">
      <c r="A1697" s="4" t="s">
        <v>23</v>
      </c>
      <c r="B1697" s="5" t="s">
        <v>391</v>
      </c>
      <c r="C1697" s="5" t="s">
        <v>13</v>
      </c>
      <c r="D1697" s="6">
        <v>60.49</v>
      </c>
    </row>
    <row r="1698">
      <c r="A1698" s="4" t="s">
        <v>23</v>
      </c>
      <c r="B1698" s="5" t="s">
        <v>391</v>
      </c>
      <c r="C1698" s="5" t="s">
        <v>12</v>
      </c>
      <c r="D1698" s="6">
        <v>60.49</v>
      </c>
    </row>
    <row r="1699">
      <c r="A1699" s="4" t="s">
        <v>23</v>
      </c>
      <c r="B1699" s="5" t="s">
        <v>391</v>
      </c>
      <c r="C1699" s="5" t="s">
        <v>15</v>
      </c>
      <c r="D1699" s="6">
        <v>68.5</v>
      </c>
    </row>
    <row r="1700">
      <c r="A1700" s="4" t="s">
        <v>23</v>
      </c>
      <c r="B1700" s="5" t="s">
        <v>391</v>
      </c>
      <c r="C1700" s="5" t="s">
        <v>85</v>
      </c>
      <c r="D1700" s="6">
        <v>105.61</v>
      </c>
    </row>
    <row r="1701">
      <c r="A1701" s="4" t="s">
        <v>23</v>
      </c>
      <c r="B1701" s="5" t="s">
        <v>392</v>
      </c>
      <c r="C1701" s="5" t="s">
        <v>6</v>
      </c>
      <c r="D1701" s="6">
        <v>4.12</v>
      </c>
    </row>
    <row r="1702">
      <c r="A1702" s="4" t="s">
        <v>23</v>
      </c>
      <c r="B1702" s="5" t="s">
        <v>392</v>
      </c>
      <c r="C1702" s="5" t="s">
        <v>6</v>
      </c>
      <c r="D1702" s="6">
        <v>4.12</v>
      </c>
    </row>
    <row r="1703">
      <c r="A1703" s="4" t="s">
        <v>23</v>
      </c>
      <c r="B1703" s="5" t="s">
        <v>392</v>
      </c>
      <c r="C1703" s="5" t="s">
        <v>6</v>
      </c>
      <c r="D1703" s="6">
        <v>16.49</v>
      </c>
    </row>
    <row r="1704">
      <c r="A1704" s="4" t="s">
        <v>23</v>
      </c>
      <c r="B1704" s="5" t="s">
        <v>392</v>
      </c>
      <c r="C1704" s="5" t="s">
        <v>13</v>
      </c>
      <c r="D1704" s="6">
        <v>60.49</v>
      </c>
    </row>
    <row r="1705">
      <c r="A1705" s="4" t="s">
        <v>23</v>
      </c>
      <c r="B1705" s="5" t="s">
        <v>392</v>
      </c>
      <c r="C1705" s="5" t="s">
        <v>7</v>
      </c>
      <c r="D1705" s="6">
        <v>113.15</v>
      </c>
    </row>
    <row r="1706">
      <c r="A1706" s="4" t="s">
        <v>23</v>
      </c>
      <c r="B1706" s="5" t="s">
        <v>392</v>
      </c>
      <c r="C1706" s="5" t="s">
        <v>15</v>
      </c>
      <c r="D1706" s="6">
        <v>68.5</v>
      </c>
    </row>
    <row r="1707">
      <c r="A1707" s="4" t="s">
        <v>23</v>
      </c>
      <c r="B1707" s="5" t="s">
        <v>392</v>
      </c>
      <c r="C1707" s="5" t="s">
        <v>6</v>
      </c>
      <c r="D1707" s="6">
        <v>4.12</v>
      </c>
    </row>
    <row r="1708">
      <c r="A1708" s="4" t="s">
        <v>23</v>
      </c>
      <c r="B1708" s="5" t="s">
        <v>392</v>
      </c>
      <c r="C1708" s="5" t="s">
        <v>12</v>
      </c>
      <c r="D1708" s="6">
        <v>60.49</v>
      </c>
    </row>
    <row r="1709">
      <c r="A1709" s="4" t="s">
        <v>23</v>
      </c>
      <c r="B1709" s="5" t="s">
        <v>393</v>
      </c>
      <c r="C1709" s="5" t="s">
        <v>12</v>
      </c>
      <c r="D1709" s="6">
        <v>60.49</v>
      </c>
    </row>
    <row r="1710">
      <c r="A1710" s="4" t="s">
        <v>23</v>
      </c>
      <c r="B1710" s="5" t="s">
        <v>393</v>
      </c>
      <c r="C1710" s="5" t="s">
        <v>6</v>
      </c>
      <c r="D1710" s="6">
        <v>4.12</v>
      </c>
    </row>
    <row r="1711">
      <c r="A1711" s="4" t="s">
        <v>23</v>
      </c>
      <c r="B1711" s="5" t="s">
        <v>393</v>
      </c>
      <c r="C1711" s="5" t="s">
        <v>6</v>
      </c>
      <c r="D1711" s="6">
        <v>4.12</v>
      </c>
    </row>
    <row r="1712">
      <c r="A1712" s="4" t="s">
        <v>23</v>
      </c>
      <c r="B1712" s="5" t="s">
        <v>393</v>
      </c>
      <c r="C1712" s="5" t="s">
        <v>13</v>
      </c>
      <c r="D1712" s="6">
        <v>60.49</v>
      </c>
    </row>
    <row r="1713">
      <c r="A1713" s="4" t="s">
        <v>31</v>
      </c>
      <c r="B1713" s="5" t="s">
        <v>394</v>
      </c>
      <c r="C1713" s="5" t="s">
        <v>6</v>
      </c>
      <c r="D1713" s="6">
        <v>4.12</v>
      </c>
    </row>
    <row r="1714">
      <c r="A1714" s="4" t="s">
        <v>31</v>
      </c>
      <c r="B1714" s="5" t="s">
        <v>394</v>
      </c>
      <c r="C1714" s="5" t="s">
        <v>6</v>
      </c>
      <c r="D1714" s="6">
        <v>4.12</v>
      </c>
    </row>
    <row r="1715">
      <c r="A1715" s="4" t="s">
        <v>31</v>
      </c>
      <c r="B1715" s="5" t="s">
        <v>394</v>
      </c>
      <c r="C1715" s="5" t="s">
        <v>12</v>
      </c>
      <c r="D1715" s="6">
        <v>60.49</v>
      </c>
    </row>
    <row r="1716">
      <c r="A1716" s="4" t="s">
        <v>31</v>
      </c>
      <c r="B1716" s="5" t="s">
        <v>394</v>
      </c>
      <c r="C1716" s="5" t="s">
        <v>13</v>
      </c>
      <c r="D1716" s="6">
        <v>60.49</v>
      </c>
    </row>
    <row r="1717">
      <c r="A1717" s="4" t="s">
        <v>31</v>
      </c>
      <c r="B1717" s="5" t="s">
        <v>394</v>
      </c>
      <c r="C1717" s="5" t="s">
        <v>6</v>
      </c>
      <c r="D1717" s="6">
        <v>4.12</v>
      </c>
    </row>
    <row r="1718">
      <c r="A1718" s="4" t="s">
        <v>31</v>
      </c>
      <c r="B1718" s="5" t="s">
        <v>394</v>
      </c>
      <c r="C1718" s="5" t="s">
        <v>25</v>
      </c>
      <c r="D1718" s="6">
        <v>50.34</v>
      </c>
    </row>
    <row r="1719">
      <c r="A1719" s="4" t="s">
        <v>10</v>
      </c>
      <c r="B1719" s="5" t="s">
        <v>395</v>
      </c>
      <c r="C1719" s="5" t="s">
        <v>85</v>
      </c>
      <c r="D1719" s="6">
        <v>85.92</v>
      </c>
    </row>
    <row r="1720">
      <c r="A1720" s="4" t="s">
        <v>10</v>
      </c>
      <c r="B1720" s="5" t="s">
        <v>395</v>
      </c>
      <c r="C1720" s="5" t="s">
        <v>6</v>
      </c>
      <c r="D1720" s="6">
        <v>4.12</v>
      </c>
    </row>
    <row r="1721">
      <c r="A1721" s="4" t="s">
        <v>10</v>
      </c>
      <c r="B1721" s="5" t="s">
        <v>395</v>
      </c>
      <c r="C1721" s="5" t="s">
        <v>6</v>
      </c>
      <c r="D1721" s="6">
        <v>8.25</v>
      </c>
    </row>
    <row r="1722">
      <c r="A1722" s="4" t="s">
        <v>10</v>
      </c>
      <c r="B1722" s="5" t="s">
        <v>395</v>
      </c>
      <c r="C1722" s="5" t="s">
        <v>25</v>
      </c>
      <c r="D1722" s="6">
        <v>50.34</v>
      </c>
    </row>
    <row r="1723">
      <c r="A1723" s="4" t="s">
        <v>16</v>
      </c>
      <c r="B1723" s="5" t="s">
        <v>396</v>
      </c>
      <c r="C1723" s="5" t="s">
        <v>6</v>
      </c>
      <c r="D1723" s="6">
        <v>16.49</v>
      </c>
    </row>
    <row r="1724">
      <c r="A1724" s="4" t="s">
        <v>16</v>
      </c>
      <c r="B1724" s="5" t="s">
        <v>396</v>
      </c>
      <c r="C1724" s="5" t="s">
        <v>6</v>
      </c>
      <c r="D1724" s="6">
        <v>4.12</v>
      </c>
    </row>
    <row r="1725">
      <c r="A1725" s="4" t="s">
        <v>16</v>
      </c>
      <c r="B1725" s="5" t="s">
        <v>396</v>
      </c>
      <c r="C1725" s="5" t="s">
        <v>25</v>
      </c>
      <c r="D1725" s="6">
        <v>50.34</v>
      </c>
    </row>
    <row r="1726">
      <c r="A1726" s="4" t="s">
        <v>16</v>
      </c>
      <c r="B1726" s="5" t="s">
        <v>396</v>
      </c>
      <c r="C1726" s="5" t="s">
        <v>7</v>
      </c>
      <c r="D1726" s="6">
        <v>113.15</v>
      </c>
    </row>
    <row r="1727">
      <c r="A1727" s="4" t="s">
        <v>56</v>
      </c>
      <c r="B1727" s="5" t="s">
        <v>397</v>
      </c>
      <c r="C1727" s="5" t="s">
        <v>6</v>
      </c>
      <c r="D1727" s="6">
        <v>16.49</v>
      </c>
    </row>
    <row r="1728">
      <c r="A1728" s="4" t="s">
        <v>56</v>
      </c>
      <c r="B1728" s="5" t="s">
        <v>397</v>
      </c>
      <c r="C1728" s="5" t="s">
        <v>6</v>
      </c>
      <c r="D1728" s="6">
        <v>4.12</v>
      </c>
    </row>
    <row r="1729">
      <c r="A1729" s="4" t="s">
        <v>56</v>
      </c>
      <c r="B1729" s="5" t="s">
        <v>397</v>
      </c>
      <c r="C1729" s="5" t="s">
        <v>25</v>
      </c>
      <c r="D1729" s="6">
        <v>50.34</v>
      </c>
    </row>
    <row r="1730">
      <c r="A1730" s="4" t="s">
        <v>56</v>
      </c>
      <c r="B1730" s="5" t="s">
        <v>397</v>
      </c>
      <c r="C1730" s="5" t="s">
        <v>7</v>
      </c>
      <c r="D1730" s="6">
        <v>113.15</v>
      </c>
    </row>
    <row r="1731">
      <c r="A1731" s="4" t="s">
        <v>31</v>
      </c>
      <c r="B1731" s="5" t="s">
        <v>398</v>
      </c>
      <c r="C1731" s="5" t="s">
        <v>6</v>
      </c>
      <c r="D1731" s="6">
        <v>4.12</v>
      </c>
    </row>
    <row r="1732">
      <c r="A1732" s="4" t="s">
        <v>31</v>
      </c>
      <c r="B1732" s="5" t="s">
        <v>398</v>
      </c>
      <c r="C1732" s="5" t="s">
        <v>15</v>
      </c>
      <c r="D1732" s="6">
        <v>68.5</v>
      </c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  <row r="2236">
      <c r="A2236" s="4"/>
      <c r="D2236" s="6"/>
    </row>
    <row r="2237">
      <c r="A2237" s="4"/>
      <c r="D2237" s="6"/>
    </row>
    <row r="2238">
      <c r="A2238" s="4"/>
      <c r="D2238" s="6"/>
    </row>
    <row r="2239">
      <c r="A2239" s="4"/>
      <c r="D2239" s="6"/>
    </row>
    <row r="2240">
      <c r="A2240" s="4"/>
      <c r="D2240" s="6"/>
    </row>
    <row r="2241">
      <c r="A2241" s="4"/>
      <c r="D2241" s="6"/>
    </row>
    <row r="2242">
      <c r="A2242" s="4"/>
      <c r="D2242" s="6"/>
    </row>
    <row r="2243">
      <c r="A2243" s="4"/>
      <c r="D2243" s="6"/>
    </row>
    <row r="2244">
      <c r="A2244" s="4"/>
      <c r="D2244" s="6"/>
    </row>
    <row r="2245">
      <c r="A2245" s="4"/>
      <c r="D2245" s="6"/>
    </row>
    <row r="2246">
      <c r="A2246" s="4"/>
      <c r="D2246" s="6"/>
    </row>
    <row r="2247">
      <c r="A2247" s="4"/>
      <c r="D2247" s="6"/>
    </row>
    <row r="2248">
      <c r="A2248" s="4"/>
      <c r="D2248" s="6"/>
    </row>
    <row r="2249">
      <c r="A2249" s="4"/>
      <c r="D2249" s="6"/>
    </row>
    <row r="2250">
      <c r="A2250" s="4"/>
      <c r="D2250" s="6"/>
    </row>
    <row r="2251">
      <c r="A2251" s="4"/>
      <c r="D2251" s="6"/>
    </row>
    <row r="2252">
      <c r="A2252" s="4"/>
      <c r="D2252" s="6"/>
    </row>
    <row r="2253">
      <c r="A2253" s="4"/>
      <c r="D2253" s="6"/>
    </row>
    <row r="2254">
      <c r="A2254" s="4"/>
      <c r="D2254" s="6"/>
    </row>
    <row r="2255">
      <c r="A2255" s="4"/>
      <c r="D2255" s="6"/>
    </row>
    <row r="2256">
      <c r="A2256" s="4"/>
      <c r="D2256" s="6"/>
    </row>
    <row r="2257">
      <c r="A2257" s="4"/>
      <c r="D2257" s="6"/>
    </row>
    <row r="2258">
      <c r="A2258" s="4"/>
      <c r="D2258" s="6"/>
    </row>
    <row r="2259">
      <c r="A2259" s="4"/>
      <c r="D2259" s="6"/>
    </row>
    <row r="2260">
      <c r="A2260" s="4"/>
      <c r="D2260" s="6"/>
    </row>
    <row r="2261">
      <c r="A2261" s="4"/>
      <c r="D2261" s="6"/>
    </row>
    <row r="2262">
      <c r="A2262" s="4"/>
      <c r="D2262" s="6"/>
    </row>
    <row r="2263">
      <c r="A2263" s="4"/>
      <c r="D2263" s="6"/>
    </row>
    <row r="2264">
      <c r="A2264" s="4"/>
      <c r="D2264" s="6"/>
    </row>
    <row r="2265">
      <c r="A2265" s="4"/>
      <c r="D2265" s="6"/>
    </row>
    <row r="2266">
      <c r="A2266" s="4"/>
      <c r="D2266" s="6"/>
    </row>
    <row r="2267">
      <c r="A2267" s="4"/>
      <c r="D2267" s="6"/>
    </row>
    <row r="2268">
      <c r="A2268" s="4"/>
      <c r="D2268" s="6"/>
    </row>
    <row r="2269">
      <c r="A2269" s="4"/>
      <c r="D2269" s="6"/>
    </row>
    <row r="2270">
      <c r="A2270" s="4"/>
      <c r="D2270" s="6"/>
    </row>
    <row r="2271">
      <c r="A2271" s="4"/>
      <c r="D2271" s="6"/>
    </row>
    <row r="2272">
      <c r="A2272" s="4"/>
      <c r="D2272" s="6"/>
    </row>
    <row r="2273">
      <c r="A2273" s="4"/>
      <c r="D2273" s="6"/>
    </row>
    <row r="2274">
      <c r="A2274" s="4"/>
      <c r="D2274" s="6"/>
    </row>
    <row r="2275">
      <c r="A2275" s="4"/>
      <c r="D2275" s="6"/>
    </row>
    <row r="2276">
      <c r="A2276" s="4"/>
      <c r="D2276" s="6"/>
    </row>
    <row r="2277">
      <c r="A2277" s="4"/>
      <c r="D2277" s="6"/>
    </row>
    <row r="2278">
      <c r="A2278" s="4"/>
      <c r="D2278" s="6"/>
    </row>
    <row r="2279">
      <c r="A2279" s="4"/>
      <c r="D2279" s="6"/>
    </row>
    <row r="2280">
      <c r="A2280" s="4"/>
      <c r="D2280" s="6"/>
    </row>
    <row r="2281">
      <c r="A2281" s="4"/>
      <c r="D2281" s="6"/>
    </row>
    <row r="2282">
      <c r="A2282" s="4"/>
      <c r="D2282" s="6"/>
    </row>
    <row r="2283">
      <c r="A2283" s="4"/>
      <c r="D2283" s="6"/>
    </row>
    <row r="2284">
      <c r="A2284" s="4"/>
      <c r="D2284" s="6"/>
    </row>
    <row r="2285">
      <c r="A2285" s="4"/>
      <c r="D2285" s="6"/>
    </row>
    <row r="2286">
      <c r="A2286" s="4"/>
      <c r="D2286" s="6"/>
    </row>
    <row r="2287">
      <c r="A2287" s="4"/>
      <c r="D2287" s="6"/>
    </row>
    <row r="2288">
      <c r="A2288" s="4"/>
      <c r="D2288" s="6"/>
    </row>
    <row r="2289">
      <c r="A2289" s="4"/>
      <c r="D2289" s="6"/>
    </row>
    <row r="2290">
      <c r="A2290" s="4"/>
      <c r="D2290" s="6"/>
    </row>
    <row r="2291">
      <c r="A2291" s="4"/>
      <c r="D2291" s="6"/>
    </row>
    <row r="2292">
      <c r="A2292" s="4"/>
      <c r="D2292" s="6"/>
    </row>
    <row r="2293">
      <c r="A2293" s="4"/>
      <c r="D2293" s="6"/>
    </row>
    <row r="2294">
      <c r="A2294" s="4"/>
      <c r="D2294" s="6"/>
    </row>
    <row r="2295">
      <c r="A2295" s="4"/>
      <c r="D2295" s="6"/>
    </row>
    <row r="2296">
      <c r="A2296" s="4"/>
      <c r="D2296" s="6"/>
    </row>
    <row r="2297">
      <c r="A2297" s="4"/>
      <c r="D2297" s="6"/>
    </row>
    <row r="2298">
      <c r="A2298" s="4"/>
      <c r="D2298" s="6"/>
    </row>
    <row r="2299">
      <c r="A2299" s="4"/>
      <c r="D2299" s="6"/>
    </row>
    <row r="2300">
      <c r="A2300" s="4"/>
      <c r="D2300" s="6"/>
    </row>
    <row r="2301">
      <c r="A2301" s="4"/>
      <c r="D2301" s="6"/>
    </row>
    <row r="2302">
      <c r="A2302" s="4"/>
      <c r="D2302" s="6"/>
    </row>
    <row r="2303">
      <c r="A2303" s="4"/>
      <c r="D2303" s="6"/>
    </row>
    <row r="2304">
      <c r="A2304" s="4"/>
      <c r="D2304" s="6"/>
    </row>
    <row r="2305">
      <c r="A2305" s="4"/>
      <c r="D2305" s="6"/>
    </row>
    <row r="2306">
      <c r="A2306" s="4"/>
      <c r="D2306" s="6"/>
    </row>
    <row r="2307">
      <c r="A2307" s="4"/>
      <c r="D2307" s="6"/>
    </row>
    <row r="2308">
      <c r="A2308" s="4"/>
      <c r="D2308" s="6"/>
    </row>
    <row r="2309">
      <c r="A2309" s="4"/>
      <c r="D2309" s="6"/>
    </row>
    <row r="2310">
      <c r="A2310" s="4"/>
      <c r="D2310" s="6"/>
    </row>
    <row r="2311">
      <c r="A2311" s="4"/>
      <c r="D2311" s="6"/>
    </row>
    <row r="2312">
      <c r="A2312" s="4"/>
      <c r="D2312" s="6"/>
    </row>
    <row r="2313">
      <c r="A2313" s="4"/>
      <c r="D2313" s="6"/>
    </row>
    <row r="2314">
      <c r="A2314" s="4"/>
      <c r="D2314" s="6"/>
    </row>
    <row r="2315">
      <c r="A2315" s="4"/>
      <c r="D2315" s="6"/>
    </row>
    <row r="2316">
      <c r="A2316" s="4"/>
      <c r="D2316" s="6"/>
    </row>
    <row r="2317">
      <c r="A2317" s="4"/>
      <c r="D2317" s="6"/>
    </row>
    <row r="2318">
      <c r="A2318" s="4"/>
      <c r="D2318" s="6"/>
    </row>
    <row r="2319">
      <c r="A2319" s="4"/>
      <c r="D2319" s="6"/>
    </row>
    <row r="2320">
      <c r="A2320" s="4"/>
      <c r="D2320" s="6"/>
    </row>
    <row r="2321">
      <c r="A2321" s="4"/>
      <c r="D2321" s="6"/>
    </row>
    <row r="2322">
      <c r="A2322" s="4"/>
      <c r="D2322" s="6"/>
    </row>
    <row r="2323">
      <c r="A2323" s="4"/>
      <c r="D2323" s="6"/>
    </row>
    <row r="2324">
      <c r="A2324" s="4"/>
      <c r="D2324" s="6"/>
    </row>
    <row r="2325">
      <c r="A2325" s="4"/>
      <c r="D2325" s="6"/>
    </row>
    <row r="2326">
      <c r="A2326" s="4"/>
      <c r="D2326" s="6"/>
    </row>
    <row r="2327">
      <c r="A2327" s="4"/>
      <c r="D2327" s="6"/>
    </row>
    <row r="2328">
      <c r="A2328" s="4"/>
      <c r="D2328" s="6"/>
    </row>
    <row r="2329">
      <c r="A2329" s="4"/>
      <c r="D2329" s="6"/>
    </row>
    <row r="2330">
      <c r="A2330" s="4"/>
      <c r="D2330" s="6"/>
    </row>
    <row r="2331">
      <c r="A2331" s="4"/>
      <c r="D2331" s="6"/>
    </row>
    <row r="2332">
      <c r="A2332" s="4"/>
      <c r="D2332" s="6"/>
    </row>
    <row r="2333">
      <c r="A2333" s="4"/>
      <c r="D2333" s="6"/>
    </row>
    <row r="2334">
      <c r="A2334" s="4"/>
      <c r="D2334" s="6"/>
    </row>
    <row r="2335">
      <c r="A2335" s="4"/>
      <c r="D2335" s="6"/>
    </row>
    <row r="2336">
      <c r="A2336" s="4"/>
      <c r="D2336" s="6"/>
    </row>
    <row r="2337">
      <c r="A2337" s="4"/>
      <c r="D2337" s="6"/>
    </row>
    <row r="2338">
      <c r="A2338" s="4"/>
      <c r="D2338" s="6"/>
    </row>
    <row r="2339">
      <c r="A2339" s="4"/>
      <c r="D2339" s="6"/>
    </row>
    <row r="2340">
      <c r="A2340" s="4"/>
      <c r="D2340" s="6"/>
    </row>
    <row r="2341">
      <c r="A2341" s="4"/>
      <c r="D2341" s="6"/>
    </row>
    <row r="2342">
      <c r="A2342" s="4"/>
      <c r="D2342" s="6"/>
    </row>
    <row r="2343">
      <c r="A2343" s="4"/>
      <c r="D2343" s="6"/>
    </row>
    <row r="2344">
      <c r="A2344" s="4"/>
      <c r="D2344" s="6"/>
    </row>
    <row r="2345">
      <c r="A2345" s="4"/>
      <c r="D2345" s="6"/>
    </row>
    <row r="2346">
      <c r="A2346" s="4"/>
      <c r="D2346" s="6"/>
    </row>
    <row r="2347">
      <c r="A2347" s="4"/>
      <c r="D2347" s="6"/>
    </row>
    <row r="2348">
      <c r="A2348" s="4"/>
      <c r="D2348" s="6"/>
    </row>
    <row r="2349">
      <c r="A2349" s="4"/>
      <c r="D2349" s="6"/>
    </row>
    <row r="2350">
      <c r="A2350" s="4"/>
      <c r="D2350" s="6"/>
    </row>
    <row r="2351">
      <c r="A2351" s="4"/>
      <c r="D2351" s="6"/>
    </row>
    <row r="2352">
      <c r="A2352" s="4"/>
      <c r="D2352" s="6"/>
    </row>
    <row r="2353">
      <c r="A2353" s="4"/>
      <c r="D2353" s="6"/>
    </row>
    <row r="2354">
      <c r="A2354" s="4"/>
      <c r="D2354" s="6"/>
    </row>
    <row r="2355">
      <c r="A2355" s="4"/>
      <c r="D2355" s="6"/>
    </row>
    <row r="2356">
      <c r="A2356" s="4"/>
      <c r="D2356" s="6"/>
    </row>
    <row r="2357">
      <c r="A2357" s="4"/>
      <c r="D2357" s="6"/>
    </row>
    <row r="2358">
      <c r="A2358" s="4"/>
      <c r="D2358" s="6"/>
    </row>
    <row r="2359">
      <c r="A2359" s="4"/>
      <c r="D2359" s="6"/>
    </row>
    <row r="2360">
      <c r="A2360" s="4"/>
      <c r="D2360" s="6"/>
    </row>
    <row r="2361">
      <c r="A2361" s="4"/>
      <c r="D2361" s="6"/>
    </row>
    <row r="2362">
      <c r="A2362" s="4"/>
      <c r="D2362" s="6"/>
    </row>
    <row r="2363">
      <c r="A2363" s="4"/>
      <c r="D2363" s="6"/>
    </row>
    <row r="2364">
      <c r="A2364" s="4"/>
      <c r="D2364" s="6"/>
    </row>
    <row r="2365">
      <c r="A2365" s="4"/>
      <c r="D2365" s="6"/>
    </row>
    <row r="2366">
      <c r="A2366" s="4"/>
      <c r="D2366" s="6"/>
    </row>
    <row r="2367">
      <c r="A2367" s="4"/>
      <c r="D2367" s="6"/>
    </row>
    <row r="2368">
      <c r="A2368" s="4"/>
      <c r="D2368" s="6"/>
    </row>
    <row r="2369">
      <c r="A2369" s="4"/>
      <c r="D2369" s="6"/>
    </row>
    <row r="2370">
      <c r="A2370" s="4"/>
      <c r="D2370" s="6"/>
    </row>
    <row r="2371">
      <c r="A2371" s="4"/>
      <c r="D2371" s="6"/>
    </row>
    <row r="2372">
      <c r="A2372" s="4"/>
      <c r="D2372" s="6"/>
    </row>
    <row r="2373">
      <c r="A2373" s="4"/>
      <c r="D2373" s="6"/>
    </row>
    <row r="2374">
      <c r="A2374" s="4"/>
      <c r="D2374" s="6"/>
    </row>
    <row r="2375">
      <c r="A2375" s="4"/>
      <c r="D2375" s="6"/>
    </row>
    <row r="2376">
      <c r="A2376" s="4"/>
      <c r="D2376" s="6"/>
    </row>
    <row r="2377">
      <c r="A2377" s="4"/>
      <c r="D2377" s="6"/>
    </row>
    <row r="2378">
      <c r="A2378" s="4"/>
      <c r="D2378" s="6"/>
    </row>
    <row r="2379">
      <c r="A2379" s="4"/>
      <c r="D2379" s="6"/>
    </row>
    <row r="2380">
      <c r="A2380" s="4"/>
      <c r="D2380" s="6"/>
    </row>
    <row r="2381">
      <c r="A2381" s="4"/>
      <c r="D2381" s="6"/>
    </row>
    <row r="2382">
      <c r="A2382" s="4"/>
      <c r="D2382" s="6"/>
    </row>
    <row r="2383">
      <c r="A2383" s="4"/>
      <c r="D2383" s="6"/>
    </row>
    <row r="2384">
      <c r="A2384" s="4"/>
      <c r="D2384" s="6"/>
    </row>
    <row r="2385">
      <c r="A2385" s="4"/>
      <c r="D2385" s="6"/>
    </row>
    <row r="2386">
      <c r="A2386" s="4"/>
      <c r="D2386" s="6"/>
    </row>
    <row r="2387">
      <c r="A2387" s="4"/>
      <c r="D2387" s="6"/>
    </row>
    <row r="2388">
      <c r="A2388" s="4"/>
      <c r="D2388" s="6"/>
    </row>
    <row r="2389">
      <c r="A2389" s="4"/>
      <c r="D2389" s="6"/>
    </row>
    <row r="2390">
      <c r="A2390" s="4"/>
      <c r="D2390" s="6"/>
    </row>
    <row r="2391">
      <c r="A2391" s="4"/>
      <c r="D2391" s="6"/>
    </row>
    <row r="2392">
      <c r="A2392" s="4"/>
      <c r="D2392" s="6"/>
    </row>
    <row r="2393">
      <c r="A2393" s="4"/>
      <c r="D2393" s="6"/>
    </row>
    <row r="2394">
      <c r="A2394" s="4"/>
      <c r="D2394" s="6"/>
    </row>
    <row r="2395">
      <c r="A2395" s="4"/>
      <c r="D2395" s="6"/>
    </row>
    <row r="2396">
      <c r="A2396" s="4"/>
      <c r="D2396" s="6"/>
    </row>
    <row r="2397">
      <c r="A2397" s="4"/>
      <c r="D2397" s="6"/>
    </row>
    <row r="2398">
      <c r="A2398" s="4"/>
      <c r="D2398" s="6"/>
    </row>
    <row r="2399">
      <c r="A2399" s="4"/>
      <c r="D2399" s="6"/>
    </row>
    <row r="2400">
      <c r="A2400" s="4"/>
      <c r="D2400" s="6"/>
    </row>
    <row r="2401">
      <c r="A2401" s="4"/>
      <c r="D2401" s="6"/>
    </row>
    <row r="2402">
      <c r="A2402" s="4"/>
      <c r="D2402" s="6"/>
    </row>
    <row r="2403">
      <c r="A2403" s="4"/>
      <c r="D2403" s="6"/>
    </row>
    <row r="2404">
      <c r="A2404" s="4"/>
      <c r="D2404" s="6"/>
    </row>
    <row r="2405">
      <c r="A2405" s="4"/>
      <c r="D2405" s="6"/>
    </row>
    <row r="2406">
      <c r="A2406" s="4"/>
      <c r="D2406" s="6"/>
    </row>
    <row r="2407">
      <c r="A2407" s="4"/>
      <c r="D2407" s="6"/>
    </row>
    <row r="2408">
      <c r="A2408" s="4"/>
      <c r="D2408" s="6"/>
    </row>
    <row r="2409">
      <c r="A2409" s="4"/>
      <c r="D2409" s="6"/>
    </row>
    <row r="2410">
      <c r="A2410" s="4"/>
      <c r="D2410" s="6"/>
    </row>
    <row r="2411">
      <c r="A2411" s="4"/>
      <c r="D2411" s="6"/>
    </row>
    <row r="2412">
      <c r="A2412" s="4"/>
      <c r="D2412" s="6"/>
    </row>
    <row r="2413">
      <c r="A2413" s="4"/>
      <c r="D2413" s="6"/>
    </row>
    <row r="2414">
      <c r="A2414" s="4"/>
      <c r="D2414" s="6"/>
    </row>
    <row r="2415">
      <c r="A2415" s="4"/>
      <c r="D2415" s="6"/>
    </row>
    <row r="2416">
      <c r="A2416" s="4"/>
      <c r="D2416" s="6"/>
    </row>
    <row r="2417">
      <c r="A2417" s="4"/>
      <c r="D2417" s="6"/>
    </row>
    <row r="2418">
      <c r="A2418" s="4"/>
      <c r="D2418" s="6"/>
    </row>
    <row r="2419">
      <c r="A2419" s="4"/>
      <c r="D2419" s="6"/>
    </row>
    <row r="2420">
      <c r="A2420" s="4"/>
      <c r="D2420" s="6"/>
    </row>
    <row r="2421">
      <c r="A2421" s="4"/>
      <c r="D2421" s="6"/>
    </row>
    <row r="2422">
      <c r="A2422" s="4"/>
      <c r="D2422" s="6"/>
    </row>
    <row r="2423">
      <c r="A2423" s="4"/>
      <c r="D2423" s="6"/>
    </row>
    <row r="2424">
      <c r="A2424" s="4"/>
      <c r="D2424" s="6"/>
    </row>
    <row r="2425">
      <c r="A2425" s="4"/>
      <c r="D2425" s="6"/>
    </row>
    <row r="2426">
      <c r="A2426" s="4"/>
      <c r="D2426" s="6"/>
    </row>
    <row r="2427">
      <c r="A2427" s="4"/>
      <c r="D2427" s="6"/>
    </row>
    <row r="2428">
      <c r="A2428" s="4"/>
      <c r="D2428" s="6"/>
    </row>
    <row r="2429">
      <c r="A2429" s="4"/>
      <c r="D2429" s="6"/>
    </row>
    <row r="2430">
      <c r="A2430" s="4"/>
      <c r="D2430" s="6"/>
    </row>
    <row r="2431">
      <c r="A2431" s="4"/>
      <c r="D2431" s="6"/>
    </row>
    <row r="2432">
      <c r="A2432" s="4"/>
      <c r="D2432" s="6"/>
    </row>
    <row r="2433">
      <c r="A2433" s="4"/>
      <c r="D2433" s="6"/>
    </row>
    <row r="2434">
      <c r="A2434" s="4"/>
      <c r="D2434" s="6"/>
    </row>
    <row r="2435">
      <c r="A2435" s="4"/>
      <c r="D2435" s="6"/>
    </row>
    <row r="2436">
      <c r="A2436" s="4"/>
      <c r="D2436" s="6"/>
    </row>
    <row r="2437">
      <c r="A2437" s="4"/>
      <c r="D2437" s="6"/>
    </row>
    <row r="2438">
      <c r="A2438" s="4"/>
      <c r="D2438" s="6"/>
    </row>
    <row r="2439">
      <c r="A2439" s="4"/>
      <c r="D2439" s="6"/>
    </row>
    <row r="2440">
      <c r="A2440" s="4"/>
      <c r="D2440" s="6"/>
    </row>
    <row r="2441">
      <c r="A2441" s="4"/>
      <c r="D2441" s="6"/>
    </row>
    <row r="2442">
      <c r="A2442" s="4"/>
      <c r="D2442" s="6"/>
    </row>
    <row r="2443">
      <c r="A2443" s="4"/>
      <c r="D2443" s="6"/>
    </row>
    <row r="2444">
      <c r="A2444" s="4"/>
      <c r="D2444" s="6"/>
    </row>
    <row r="2445">
      <c r="A2445" s="4"/>
      <c r="D2445" s="6"/>
    </row>
    <row r="2446">
      <c r="A2446" s="4"/>
      <c r="D2446" s="6"/>
    </row>
    <row r="2447">
      <c r="A2447" s="4"/>
      <c r="D2447" s="6"/>
    </row>
    <row r="2448">
      <c r="A2448" s="4"/>
      <c r="D2448" s="6"/>
    </row>
    <row r="2449">
      <c r="A2449" s="4"/>
      <c r="D2449" s="6"/>
    </row>
    <row r="2450">
      <c r="A2450" s="4"/>
      <c r="D2450" s="6"/>
    </row>
    <row r="2451">
      <c r="A2451" s="4"/>
      <c r="D2451" s="6"/>
    </row>
    <row r="2452">
      <c r="A2452" s="4"/>
      <c r="D2452" s="6"/>
    </row>
    <row r="2453">
      <c r="A2453" s="4"/>
      <c r="D2453" s="6"/>
    </row>
    <row r="2454">
      <c r="A2454" s="4"/>
      <c r="D2454" s="6"/>
    </row>
    <row r="2455">
      <c r="A2455" s="4"/>
      <c r="D2455" s="6"/>
    </row>
    <row r="2456">
      <c r="A2456" s="4"/>
      <c r="D2456" s="6"/>
    </row>
    <row r="2457">
      <c r="A2457" s="4"/>
      <c r="D2457" s="6"/>
    </row>
    <row r="2458">
      <c r="A2458" s="4"/>
      <c r="D2458" s="6"/>
    </row>
    <row r="2459">
      <c r="A2459" s="4"/>
      <c r="D2459" s="6"/>
    </row>
    <row r="2460">
      <c r="A2460" s="4"/>
      <c r="D2460" s="6"/>
    </row>
    <row r="2461">
      <c r="A2461" s="4"/>
      <c r="D2461" s="6"/>
    </row>
    <row r="2462">
      <c r="A2462" s="4"/>
      <c r="D2462" s="6"/>
    </row>
    <row r="2463">
      <c r="A2463" s="4"/>
      <c r="D2463" s="6"/>
    </row>
    <row r="2464">
      <c r="A2464" s="4"/>
      <c r="D2464" s="6"/>
    </row>
    <row r="2465">
      <c r="A2465" s="4"/>
      <c r="D2465" s="6"/>
    </row>
    <row r="2466">
      <c r="A2466" s="4"/>
      <c r="D2466" s="6"/>
    </row>
    <row r="2467">
      <c r="A2467" s="4"/>
      <c r="D2467" s="6"/>
    </row>
    <row r="2468">
      <c r="A2468" s="4"/>
      <c r="D2468" s="6"/>
    </row>
    <row r="2469">
      <c r="A2469" s="4"/>
      <c r="D2469" s="6"/>
    </row>
    <row r="2470">
      <c r="A2470" s="4"/>
      <c r="D2470" s="6"/>
    </row>
    <row r="2471">
      <c r="A2471" s="4"/>
      <c r="D2471" s="6"/>
    </row>
    <row r="2472">
      <c r="A2472" s="4"/>
      <c r="D2472" s="6"/>
    </row>
    <row r="2473">
      <c r="A2473" s="4"/>
      <c r="D2473" s="6"/>
    </row>
    <row r="2474">
      <c r="A2474" s="4"/>
      <c r="D2474" s="6"/>
    </row>
    <row r="2475">
      <c r="A2475" s="4"/>
      <c r="D2475" s="6"/>
    </row>
    <row r="2476">
      <c r="A2476" s="4"/>
      <c r="D2476" s="6"/>
    </row>
    <row r="2477">
      <c r="A2477" s="4"/>
      <c r="D2477" s="6"/>
    </row>
    <row r="2478">
      <c r="A2478" s="4"/>
      <c r="D2478" s="6"/>
    </row>
    <row r="2479">
      <c r="A2479" s="4"/>
      <c r="D2479" s="6"/>
    </row>
    <row r="2480">
      <c r="A2480" s="4"/>
      <c r="D2480" s="6"/>
    </row>
    <row r="2481">
      <c r="A2481" s="4"/>
      <c r="D2481" s="6"/>
    </row>
    <row r="2482">
      <c r="A2482" s="4"/>
      <c r="D2482" s="6"/>
    </row>
    <row r="2483">
      <c r="A2483" s="4"/>
      <c r="D2483" s="6"/>
    </row>
    <row r="2484">
      <c r="A2484" s="4"/>
      <c r="D2484" s="6"/>
    </row>
    <row r="2485">
      <c r="A2485" s="4"/>
      <c r="D2485" s="6"/>
    </row>
    <row r="2486">
      <c r="A2486" s="4"/>
      <c r="D2486" s="6"/>
    </row>
    <row r="2487">
      <c r="A2487" s="4"/>
      <c r="D2487" s="6"/>
    </row>
    <row r="2488">
      <c r="A2488" s="4"/>
      <c r="D2488" s="6"/>
    </row>
    <row r="2489">
      <c r="A2489" s="4"/>
      <c r="D2489" s="6"/>
    </row>
    <row r="2490">
      <c r="A2490" s="4"/>
      <c r="D2490" s="6"/>
    </row>
    <row r="2491">
      <c r="A2491" s="4"/>
      <c r="D2491" s="6"/>
    </row>
    <row r="2492">
      <c r="A2492" s="4"/>
      <c r="D2492" s="6"/>
    </row>
    <row r="2493">
      <c r="A2493" s="4"/>
      <c r="D2493" s="6"/>
    </row>
    <row r="2494">
      <c r="A2494" s="4"/>
      <c r="D2494" s="6"/>
    </row>
    <row r="2495">
      <c r="A2495" s="4"/>
      <c r="D2495" s="6"/>
    </row>
    <row r="2496">
      <c r="A2496" s="4"/>
      <c r="D2496" s="6"/>
    </row>
    <row r="2497">
      <c r="A2497" s="4"/>
      <c r="D2497" s="6"/>
    </row>
    <row r="2498">
      <c r="A2498" s="4"/>
      <c r="D2498" s="6"/>
    </row>
    <row r="2499">
      <c r="A2499" s="4"/>
      <c r="D2499" s="6"/>
    </row>
    <row r="2500">
      <c r="A2500" s="4"/>
      <c r="D2500" s="6"/>
    </row>
    <row r="2501">
      <c r="A2501" s="4"/>
      <c r="D2501" s="6"/>
    </row>
    <row r="2502">
      <c r="A2502" s="4"/>
      <c r="D2502" s="6"/>
    </row>
    <row r="2503">
      <c r="A2503" s="4"/>
      <c r="D2503" s="6"/>
    </row>
    <row r="2504">
      <c r="A2504" s="4"/>
      <c r="D2504" s="6"/>
    </row>
    <row r="2505">
      <c r="A2505" s="4"/>
      <c r="D2505" s="6"/>
    </row>
    <row r="2506">
      <c r="A2506" s="4"/>
      <c r="D2506" s="6"/>
    </row>
    <row r="2507">
      <c r="A2507" s="4"/>
      <c r="D2507" s="6"/>
    </row>
    <row r="2508">
      <c r="A2508" s="4"/>
      <c r="D2508" s="6"/>
    </row>
    <row r="2509">
      <c r="A2509" s="4"/>
      <c r="D2509" s="6"/>
    </row>
    <row r="2510">
      <c r="A2510" s="4"/>
      <c r="D2510" s="6"/>
    </row>
    <row r="2511">
      <c r="A2511" s="4"/>
      <c r="D2511" s="6"/>
    </row>
    <row r="2512">
      <c r="A2512" s="4"/>
      <c r="D2512" s="6"/>
    </row>
    <row r="2513">
      <c r="A2513" s="4"/>
      <c r="D2513" s="6"/>
    </row>
    <row r="2514">
      <c r="A2514" s="4"/>
      <c r="D2514" s="6"/>
    </row>
    <row r="2515">
      <c r="A2515" s="4"/>
      <c r="D2515" s="6"/>
    </row>
    <row r="2516">
      <c r="A2516" s="4"/>
      <c r="D2516" s="6"/>
    </row>
    <row r="2517">
      <c r="A2517" s="4"/>
      <c r="D2517" s="6"/>
    </row>
    <row r="2518">
      <c r="A2518" s="4"/>
      <c r="D2518" s="6"/>
    </row>
    <row r="2519">
      <c r="A2519" s="4"/>
      <c r="D2519" s="6"/>
    </row>
    <row r="2520">
      <c r="A2520" s="4"/>
      <c r="D2520" s="6"/>
    </row>
    <row r="2521">
      <c r="A2521" s="4"/>
      <c r="D2521" s="6"/>
    </row>
    <row r="2522">
      <c r="A2522" s="4"/>
      <c r="D2522" s="6"/>
    </row>
    <row r="2523">
      <c r="A2523" s="4"/>
      <c r="D2523" s="6"/>
    </row>
    <row r="2524">
      <c r="A2524" s="4"/>
      <c r="D2524" s="6"/>
    </row>
    <row r="2525">
      <c r="A2525" s="4"/>
      <c r="D2525" s="6"/>
    </row>
    <row r="2526">
      <c r="A2526" s="4"/>
      <c r="D2526" s="6"/>
    </row>
    <row r="2527">
      <c r="A2527" s="4"/>
      <c r="D2527" s="6"/>
    </row>
    <row r="2528">
      <c r="A2528" s="4"/>
      <c r="D2528" s="6"/>
    </row>
    <row r="2529">
      <c r="A2529" s="4"/>
      <c r="D2529" s="6"/>
    </row>
    <row r="2530">
      <c r="A2530" s="4"/>
      <c r="D2530" s="6"/>
    </row>
    <row r="2531">
      <c r="A2531" s="4"/>
      <c r="D2531" s="6"/>
    </row>
    <row r="2532">
      <c r="A2532" s="4"/>
      <c r="D2532" s="6"/>
    </row>
    <row r="2533">
      <c r="A2533" s="4"/>
      <c r="D2533" s="6"/>
    </row>
    <row r="2534">
      <c r="A2534" s="4"/>
      <c r="D2534" s="6"/>
    </row>
    <row r="2535">
      <c r="A2535" s="4"/>
      <c r="D2535" s="6"/>
    </row>
    <row r="2536">
      <c r="A2536" s="4"/>
      <c r="D2536" s="6"/>
    </row>
    <row r="2537">
      <c r="A2537" s="4"/>
      <c r="D2537" s="6"/>
    </row>
    <row r="2538">
      <c r="A2538" s="4"/>
      <c r="D2538" s="6"/>
    </row>
    <row r="2539">
      <c r="A2539" s="4"/>
      <c r="D2539" s="6"/>
    </row>
    <row r="2540">
      <c r="A2540" s="4"/>
      <c r="D2540" s="6"/>
    </row>
    <row r="2541">
      <c r="A2541" s="4"/>
      <c r="D2541" s="6"/>
    </row>
    <row r="2542">
      <c r="A2542" s="4"/>
      <c r="D2542" s="6"/>
    </row>
    <row r="2543">
      <c r="A2543" s="4"/>
      <c r="D2543" s="6"/>
    </row>
    <row r="2544">
      <c r="A2544" s="4"/>
      <c r="D2544" s="6"/>
    </row>
    <row r="2545">
      <c r="A2545" s="4"/>
      <c r="D2545" s="6"/>
    </row>
    <row r="2546">
      <c r="A2546" s="4"/>
      <c r="D2546" s="6"/>
    </row>
    <row r="2547">
      <c r="A2547" s="4"/>
      <c r="D2547" s="6"/>
    </row>
    <row r="2548">
      <c r="A2548" s="4"/>
      <c r="D2548" s="6"/>
    </row>
    <row r="2549">
      <c r="A2549" s="4"/>
      <c r="D2549" s="6"/>
    </row>
    <row r="2550">
      <c r="A2550" s="4"/>
      <c r="D2550" s="6"/>
    </row>
    <row r="2551">
      <c r="A2551" s="4"/>
      <c r="D2551" s="6"/>
    </row>
    <row r="2552">
      <c r="A2552" s="4"/>
      <c r="D2552" s="6"/>
    </row>
    <row r="2553">
      <c r="A2553" s="4"/>
      <c r="D2553" s="6"/>
    </row>
    <row r="2554">
      <c r="A2554" s="4"/>
      <c r="D2554" s="6"/>
    </row>
    <row r="2555">
      <c r="A2555" s="4"/>
      <c r="D2555" s="6"/>
    </row>
    <row r="2556">
      <c r="A2556" s="4"/>
      <c r="D2556" s="6"/>
    </row>
    <row r="2557">
      <c r="A2557" s="4"/>
      <c r="D2557" s="6"/>
    </row>
    <row r="2558">
      <c r="A2558" s="4"/>
      <c r="D2558" s="6"/>
    </row>
    <row r="2559">
      <c r="A2559" s="4"/>
      <c r="D2559" s="6"/>
    </row>
    <row r="2560">
      <c r="A2560" s="4"/>
      <c r="D2560" s="6"/>
    </row>
    <row r="2561">
      <c r="A2561" s="4"/>
      <c r="D2561" s="6"/>
    </row>
    <row r="2562">
      <c r="A2562" s="4"/>
      <c r="D2562" s="6"/>
    </row>
    <row r="2563">
      <c r="A2563" s="4"/>
      <c r="D2563" s="6"/>
    </row>
    <row r="2564">
      <c r="A2564" s="4"/>
      <c r="D2564" s="6"/>
    </row>
    <row r="2565">
      <c r="A2565" s="4"/>
      <c r="D2565" s="6"/>
    </row>
    <row r="2566">
      <c r="A2566" s="4"/>
      <c r="D2566" s="6"/>
    </row>
    <row r="2567">
      <c r="A2567" s="4"/>
      <c r="D2567" s="6"/>
    </row>
    <row r="2568">
      <c r="A2568" s="4"/>
      <c r="D2568" s="6"/>
    </row>
    <row r="2569">
      <c r="A2569" s="4"/>
      <c r="D2569" s="6"/>
    </row>
    <row r="2570">
      <c r="A2570" s="4"/>
      <c r="D2570" s="6"/>
    </row>
    <row r="2571">
      <c r="A2571" s="4"/>
      <c r="D2571" s="6"/>
    </row>
    <row r="2572">
      <c r="A2572" s="4"/>
      <c r="D2572" s="6"/>
    </row>
    <row r="2573">
      <c r="A2573" s="4"/>
      <c r="D2573" s="6"/>
    </row>
    <row r="2574">
      <c r="A2574" s="4"/>
      <c r="D2574" s="6"/>
    </row>
    <row r="2575">
      <c r="A2575" s="4"/>
      <c r="D2575" s="6"/>
    </row>
    <row r="2576">
      <c r="A2576" s="4"/>
      <c r="D2576" s="6"/>
    </row>
    <row r="2577">
      <c r="A2577" s="4"/>
      <c r="D2577" s="6"/>
    </row>
    <row r="2578">
      <c r="A2578" s="4"/>
      <c r="D2578" s="6"/>
    </row>
    <row r="2579">
      <c r="A2579" s="4"/>
      <c r="D2579" s="6"/>
    </row>
    <row r="2580">
      <c r="A2580" s="4"/>
      <c r="D2580" s="6"/>
    </row>
    <row r="2581">
      <c r="A2581" s="4"/>
      <c r="D2581" s="6"/>
    </row>
    <row r="2582">
      <c r="A2582" s="4"/>
      <c r="D2582" s="6"/>
    </row>
    <row r="2583">
      <c r="A2583" s="4"/>
      <c r="D2583" s="6"/>
    </row>
    <row r="2584">
      <c r="A2584" s="4"/>
      <c r="D2584" s="6"/>
    </row>
    <row r="2585">
      <c r="A2585" s="4"/>
      <c r="D2585" s="6"/>
    </row>
    <row r="2586">
      <c r="A2586" s="4"/>
      <c r="D2586" s="6"/>
    </row>
    <row r="2587">
      <c r="A2587" s="4"/>
      <c r="D2587" s="6"/>
    </row>
    <row r="2588">
      <c r="A2588" s="4"/>
      <c r="D2588" s="6"/>
    </row>
    <row r="2589">
      <c r="A2589" s="4"/>
      <c r="D2589" s="6"/>
    </row>
    <row r="2590">
      <c r="A2590" s="4"/>
      <c r="D2590" s="6"/>
    </row>
    <row r="2591">
      <c r="A2591" s="4"/>
      <c r="D2591" s="6"/>
    </row>
    <row r="2592">
      <c r="A2592" s="4"/>
      <c r="D2592" s="6"/>
    </row>
    <row r="2593">
      <c r="A2593" s="4"/>
      <c r="D2593" s="6"/>
    </row>
    <row r="2594">
      <c r="A2594" s="4"/>
      <c r="D2594" s="6"/>
    </row>
    <row r="2595">
      <c r="A2595" s="4"/>
      <c r="D2595" s="6"/>
    </row>
    <row r="2596">
      <c r="A2596" s="4"/>
      <c r="D2596" s="6"/>
    </row>
    <row r="2597">
      <c r="A2597" s="4"/>
      <c r="D2597" s="6"/>
    </row>
    <row r="2598">
      <c r="A2598" s="4"/>
      <c r="D2598" s="6"/>
    </row>
    <row r="2599">
      <c r="A2599" s="4"/>
      <c r="D2599" s="6"/>
    </row>
    <row r="2600">
      <c r="A2600" s="4"/>
      <c r="D2600" s="6"/>
    </row>
    <row r="2601">
      <c r="A2601" s="4"/>
      <c r="D2601" s="6"/>
    </row>
    <row r="2602">
      <c r="A2602" s="4"/>
      <c r="D2602" s="6"/>
    </row>
    <row r="2603">
      <c r="A2603" s="4"/>
      <c r="D2603" s="6"/>
    </row>
    <row r="2604">
      <c r="A2604" s="4"/>
      <c r="D2604" s="6"/>
    </row>
    <row r="2605">
      <c r="A2605" s="4"/>
      <c r="D2605" s="6"/>
    </row>
    <row r="2606">
      <c r="A2606" s="4"/>
      <c r="D2606" s="6"/>
    </row>
    <row r="2607">
      <c r="A2607" s="4"/>
      <c r="D2607" s="6"/>
    </row>
    <row r="2608">
      <c r="A2608" s="4"/>
      <c r="D2608" s="6"/>
    </row>
    <row r="2609">
      <c r="A2609" s="4"/>
      <c r="D2609" s="6"/>
    </row>
    <row r="2610">
      <c r="A2610" s="4"/>
      <c r="D2610" s="6"/>
    </row>
    <row r="2611">
      <c r="A2611" s="4"/>
      <c r="D2611" s="6"/>
    </row>
    <row r="2612">
      <c r="A2612" s="4"/>
      <c r="D2612" s="6"/>
    </row>
    <row r="2613">
      <c r="A2613" s="4"/>
      <c r="D2613" s="6"/>
    </row>
    <row r="2614">
      <c r="A2614" s="4"/>
      <c r="D2614" s="6"/>
    </row>
    <row r="2615">
      <c r="A2615" s="4"/>
      <c r="D2615" s="6"/>
    </row>
    <row r="2616">
      <c r="A2616" s="4"/>
      <c r="D2616" s="6"/>
    </row>
    <row r="2617">
      <c r="A2617" s="4"/>
      <c r="D2617" s="6"/>
    </row>
    <row r="2618">
      <c r="A2618" s="4"/>
      <c r="D2618" s="6"/>
    </row>
    <row r="2619">
      <c r="A2619" s="4"/>
      <c r="D2619" s="6"/>
    </row>
    <row r="2620">
      <c r="A2620" s="4"/>
      <c r="D2620" s="6"/>
    </row>
    <row r="2621">
      <c r="A2621" s="4"/>
      <c r="D2621" s="6"/>
    </row>
    <row r="2622">
      <c r="A2622" s="4"/>
      <c r="D2622" s="6"/>
    </row>
    <row r="2623">
      <c r="A2623" s="4"/>
      <c r="D2623" s="6"/>
    </row>
    <row r="2624">
      <c r="A2624" s="4"/>
      <c r="D2624" s="6"/>
    </row>
    <row r="2625">
      <c r="A2625" s="4"/>
      <c r="D2625" s="6"/>
    </row>
    <row r="2626">
      <c r="A2626" s="4"/>
      <c r="D2626" s="6"/>
    </row>
    <row r="2627">
      <c r="A2627" s="4"/>
      <c r="D2627" s="6"/>
    </row>
    <row r="2628">
      <c r="A2628" s="4"/>
      <c r="D2628" s="6"/>
    </row>
    <row r="2629">
      <c r="A2629" s="4"/>
      <c r="D2629" s="6"/>
    </row>
    <row r="2630">
      <c r="A2630" s="4"/>
      <c r="D2630" s="6"/>
    </row>
    <row r="2631">
      <c r="A2631" s="4"/>
      <c r="D2631" s="6"/>
    </row>
    <row r="2632">
      <c r="A2632" s="4"/>
      <c r="D2632" s="6"/>
    </row>
    <row r="2633">
      <c r="A2633" s="4"/>
      <c r="D2633" s="6"/>
    </row>
    <row r="2634">
      <c r="A2634" s="4"/>
      <c r="D2634" s="6"/>
    </row>
    <row r="2635">
      <c r="A2635" s="4"/>
      <c r="D2635" s="6"/>
    </row>
    <row r="2636">
      <c r="A2636" s="4"/>
      <c r="D2636" s="6"/>
    </row>
    <row r="2637">
      <c r="A2637" s="4"/>
      <c r="D2637" s="6"/>
    </row>
    <row r="2638">
      <c r="A2638" s="4"/>
      <c r="D2638" s="6"/>
    </row>
    <row r="2639">
      <c r="A2639" s="4"/>
      <c r="D2639" s="6"/>
    </row>
    <row r="2640">
      <c r="A2640" s="4"/>
      <c r="D2640" s="6"/>
    </row>
    <row r="2641">
      <c r="A2641" s="4"/>
      <c r="D2641" s="6"/>
    </row>
    <row r="2642">
      <c r="A2642" s="4"/>
      <c r="D2642" s="6"/>
    </row>
    <row r="2643">
      <c r="A2643" s="4"/>
      <c r="D2643" s="6"/>
    </row>
    <row r="2644">
      <c r="A2644" s="4"/>
      <c r="D2644" s="6"/>
    </row>
    <row r="2645">
      <c r="A2645" s="4"/>
      <c r="D2645" s="6"/>
    </row>
    <row r="2646">
      <c r="A2646" s="4"/>
      <c r="D2646" s="6"/>
    </row>
    <row r="2647">
      <c r="A2647" s="4"/>
      <c r="D2647" s="6"/>
    </row>
    <row r="2648">
      <c r="A2648" s="4"/>
      <c r="D2648" s="6"/>
    </row>
    <row r="2649">
      <c r="A2649" s="4"/>
      <c r="D2649" s="6"/>
    </row>
    <row r="2650">
      <c r="A2650" s="4"/>
      <c r="D2650" s="6"/>
    </row>
    <row r="2651">
      <c r="A2651" s="4"/>
      <c r="D2651" s="6"/>
    </row>
    <row r="2652">
      <c r="A2652" s="4"/>
      <c r="D2652" s="6"/>
    </row>
    <row r="2653">
      <c r="A2653" s="4"/>
      <c r="D2653" s="6"/>
    </row>
    <row r="2654">
      <c r="A2654" s="4"/>
      <c r="D2654" s="6"/>
    </row>
    <row r="2655">
      <c r="A2655" s="4"/>
      <c r="D2655" s="6"/>
    </row>
    <row r="2656">
      <c r="A2656" s="4"/>
      <c r="D2656" s="6"/>
    </row>
    <row r="2657">
      <c r="A2657" s="4"/>
      <c r="D2657" s="6"/>
    </row>
    <row r="2658">
      <c r="A2658" s="4"/>
      <c r="D2658" s="6"/>
    </row>
    <row r="2659">
      <c r="A2659" s="4"/>
      <c r="D2659" s="6"/>
    </row>
    <row r="2660">
      <c r="A2660" s="4"/>
      <c r="D2660" s="6"/>
    </row>
    <row r="2661">
      <c r="A2661" s="4"/>
      <c r="D2661" s="6"/>
    </row>
    <row r="2662">
      <c r="A2662" s="4"/>
      <c r="D2662" s="6"/>
    </row>
    <row r="2663">
      <c r="A2663" s="4"/>
      <c r="D2663" s="6"/>
    </row>
    <row r="2664">
      <c r="A2664" s="4"/>
      <c r="D2664" s="6"/>
    </row>
    <row r="2665">
      <c r="A2665" s="4"/>
      <c r="D2665" s="6"/>
    </row>
    <row r="2666">
      <c r="A2666" s="4"/>
      <c r="D2666" s="6"/>
    </row>
    <row r="2667">
      <c r="A2667" s="4"/>
      <c r="D2667" s="6"/>
    </row>
    <row r="2668">
      <c r="A2668" s="4"/>
      <c r="D2668" s="6"/>
    </row>
    <row r="2669">
      <c r="A2669" s="4"/>
      <c r="D2669" s="6"/>
    </row>
    <row r="2670">
      <c r="A2670" s="4"/>
      <c r="D2670" s="6"/>
    </row>
    <row r="2671">
      <c r="A2671" s="4"/>
      <c r="D2671" s="6"/>
    </row>
    <row r="2672">
      <c r="A2672" s="4"/>
      <c r="D2672" s="6"/>
    </row>
    <row r="2673">
      <c r="A2673" s="4"/>
      <c r="D2673" s="6"/>
    </row>
    <row r="2674">
      <c r="A2674" s="4"/>
      <c r="D2674" s="6"/>
    </row>
    <row r="2675">
      <c r="A2675" s="4"/>
      <c r="D2675" s="6"/>
    </row>
    <row r="2676">
      <c r="A2676" s="4"/>
      <c r="D2676" s="6"/>
    </row>
    <row r="2677">
      <c r="A2677" s="4"/>
      <c r="D2677" s="6"/>
    </row>
    <row r="2678">
      <c r="A2678" s="4"/>
      <c r="D2678" s="6"/>
    </row>
    <row r="2679">
      <c r="A2679" s="4"/>
      <c r="D2679" s="6"/>
    </row>
    <row r="2680">
      <c r="A2680" s="4"/>
      <c r="D2680" s="6"/>
    </row>
    <row r="2681">
      <c r="A2681" s="4"/>
      <c r="D2681" s="6"/>
    </row>
    <row r="2682">
      <c r="A2682" s="4"/>
      <c r="D2682" s="6"/>
    </row>
    <row r="2683">
      <c r="A2683" s="4"/>
      <c r="D2683" s="6"/>
    </row>
    <row r="2684">
      <c r="A2684" s="4"/>
      <c r="D2684" s="6"/>
    </row>
    <row r="2685">
      <c r="A2685" s="4"/>
      <c r="D2685" s="6"/>
    </row>
    <row r="2686">
      <c r="A2686" s="4"/>
      <c r="D2686" s="6"/>
    </row>
    <row r="2687">
      <c r="A2687" s="4"/>
      <c r="D2687" s="6"/>
    </row>
    <row r="2688">
      <c r="A2688" s="4"/>
      <c r="D2688" s="6"/>
    </row>
    <row r="2689">
      <c r="A2689" s="4"/>
      <c r="D2689" s="6"/>
    </row>
    <row r="2690">
      <c r="A2690" s="4"/>
      <c r="D2690" s="6"/>
    </row>
    <row r="2691">
      <c r="A2691" s="4"/>
      <c r="D2691" s="6"/>
    </row>
    <row r="2692">
      <c r="A2692" s="4"/>
      <c r="D2692" s="6"/>
    </row>
    <row r="2693">
      <c r="A2693" s="4"/>
      <c r="D2693" s="6"/>
    </row>
    <row r="2694">
      <c r="A2694" s="4"/>
      <c r="D2694" s="6"/>
    </row>
    <row r="2695">
      <c r="A2695" s="4"/>
      <c r="D2695" s="6"/>
    </row>
    <row r="2696">
      <c r="A2696" s="4"/>
      <c r="D2696" s="6"/>
    </row>
    <row r="2697">
      <c r="A2697" s="4"/>
      <c r="D2697" s="6"/>
    </row>
    <row r="2698">
      <c r="A2698" s="4"/>
      <c r="D2698" s="6"/>
    </row>
    <row r="2699">
      <c r="A2699" s="4"/>
      <c r="D2699" s="6"/>
    </row>
    <row r="2700">
      <c r="A2700" s="4"/>
      <c r="D2700" s="6"/>
    </row>
    <row r="2701">
      <c r="A2701" s="4"/>
      <c r="D2701" s="6"/>
    </row>
    <row r="2702">
      <c r="A2702" s="4"/>
      <c r="D2702" s="6"/>
    </row>
    <row r="2703">
      <c r="A2703" s="4"/>
      <c r="D2703" s="6"/>
    </row>
    <row r="2704">
      <c r="A2704" s="4"/>
      <c r="D2704" s="6"/>
    </row>
    <row r="2705">
      <c r="A2705" s="4"/>
      <c r="D2705" s="6"/>
    </row>
    <row r="2706">
      <c r="A2706" s="4"/>
      <c r="D2706" s="6"/>
    </row>
    <row r="2707">
      <c r="A2707" s="4"/>
      <c r="D2707" s="6"/>
    </row>
    <row r="2708">
      <c r="A2708" s="4"/>
      <c r="D2708" s="6"/>
    </row>
    <row r="2709">
      <c r="A2709" s="4"/>
      <c r="D2709" s="6"/>
    </row>
    <row r="2710">
      <c r="A2710" s="4"/>
      <c r="D2710" s="6"/>
    </row>
    <row r="2711">
      <c r="A2711" s="4"/>
      <c r="D2711" s="6"/>
    </row>
    <row r="2712">
      <c r="A2712" s="4"/>
      <c r="D2712" s="6"/>
    </row>
    <row r="2713">
      <c r="A2713" s="4"/>
      <c r="D2713" s="6"/>
    </row>
    <row r="2714">
      <c r="A2714" s="4"/>
      <c r="D2714" s="6"/>
    </row>
    <row r="2715">
      <c r="A2715" s="4"/>
      <c r="D2715" s="6"/>
    </row>
    <row r="2716">
      <c r="A2716" s="4"/>
      <c r="D2716" s="6"/>
    </row>
    <row r="2717">
      <c r="A2717" s="4"/>
      <c r="D2717" s="6"/>
    </row>
    <row r="2718">
      <c r="A2718" s="4"/>
      <c r="D2718" s="6"/>
    </row>
    <row r="2719">
      <c r="A2719" s="4"/>
      <c r="D2719" s="6"/>
    </row>
    <row r="2720">
      <c r="A2720" s="4"/>
      <c r="D2720" s="6"/>
    </row>
    <row r="2721">
      <c r="A2721" s="4"/>
      <c r="D2721" s="6"/>
    </row>
    <row r="2722">
      <c r="A2722" s="4"/>
      <c r="D2722" s="6"/>
    </row>
    <row r="2723">
      <c r="A2723" s="4"/>
      <c r="D2723" s="6"/>
    </row>
    <row r="2724">
      <c r="A2724" s="4"/>
      <c r="D2724" s="6"/>
    </row>
    <row r="2725">
      <c r="A2725" s="4"/>
      <c r="D2725" s="6"/>
    </row>
    <row r="2726">
      <c r="A2726" s="4"/>
      <c r="D2726" s="6"/>
    </row>
    <row r="2727">
      <c r="A2727" s="4"/>
      <c r="D2727" s="6"/>
    </row>
    <row r="2728">
      <c r="A2728" s="4"/>
      <c r="D2728" s="6"/>
    </row>
    <row r="2729">
      <c r="A2729" s="4"/>
      <c r="D2729" s="6"/>
    </row>
    <row r="2730">
      <c r="A2730" s="4"/>
      <c r="D2730" s="6"/>
    </row>
    <row r="2731">
      <c r="A2731" s="4"/>
      <c r="D2731" s="6"/>
    </row>
    <row r="2732">
      <c r="A2732" s="4"/>
      <c r="D2732" s="6"/>
    </row>
    <row r="2733">
      <c r="A2733" s="4"/>
      <c r="D2733" s="6"/>
    </row>
    <row r="2734">
      <c r="A2734" s="4"/>
      <c r="D2734" s="6"/>
    </row>
    <row r="2735">
      <c r="A2735" s="4"/>
      <c r="D2735" s="6"/>
    </row>
    <row r="2736">
      <c r="A2736" s="4"/>
      <c r="D2736" s="6"/>
    </row>
    <row r="2737">
      <c r="A2737" s="4"/>
      <c r="D2737" s="6"/>
    </row>
    <row r="2738">
      <c r="A2738" s="4"/>
      <c r="D2738" s="6"/>
    </row>
    <row r="2739">
      <c r="A2739" s="4"/>
      <c r="D2739" s="6"/>
    </row>
    <row r="2740">
      <c r="A2740" s="4"/>
      <c r="D2740" s="6"/>
    </row>
    <row r="2741">
      <c r="A2741" s="4"/>
      <c r="D2741" s="6"/>
    </row>
    <row r="2742">
      <c r="A2742" s="4"/>
      <c r="D2742" s="6"/>
    </row>
    <row r="2743">
      <c r="A2743" s="4"/>
      <c r="D2743" s="6"/>
    </row>
    <row r="2744">
      <c r="A2744" s="4"/>
      <c r="D2744" s="6"/>
    </row>
    <row r="2745">
      <c r="A2745" s="4"/>
      <c r="D2745" s="6"/>
    </row>
    <row r="2746">
      <c r="A2746" s="4"/>
      <c r="D2746" s="6"/>
    </row>
    <row r="2747">
      <c r="A2747" s="4"/>
      <c r="D2747" s="6"/>
    </row>
    <row r="2748">
      <c r="A2748" s="4"/>
      <c r="D2748" s="6"/>
    </row>
    <row r="2749">
      <c r="A2749" s="4"/>
      <c r="D2749" s="6"/>
    </row>
    <row r="2750">
      <c r="A2750" s="4"/>
      <c r="D2750" s="6"/>
    </row>
    <row r="2751">
      <c r="A2751" s="4"/>
      <c r="D2751" s="6"/>
    </row>
    <row r="2752">
      <c r="A2752" s="4"/>
      <c r="D2752" s="6"/>
    </row>
    <row r="2753">
      <c r="A2753" s="4"/>
      <c r="D2753" s="6"/>
    </row>
    <row r="2754">
      <c r="A2754" s="4"/>
      <c r="D2754" s="6"/>
    </row>
    <row r="2755">
      <c r="A2755" s="4"/>
      <c r="D2755" s="6"/>
    </row>
    <row r="2756">
      <c r="A2756" s="4"/>
      <c r="D2756" s="6"/>
    </row>
    <row r="2757">
      <c r="A2757" s="4"/>
      <c r="D2757" s="6"/>
    </row>
    <row r="2758">
      <c r="A2758" s="4"/>
      <c r="D2758" s="6"/>
    </row>
    <row r="2759">
      <c r="A2759" s="4"/>
      <c r="D2759" s="6"/>
    </row>
    <row r="2760">
      <c r="A2760" s="4"/>
      <c r="D2760" s="6"/>
    </row>
    <row r="2761">
      <c r="A2761" s="4"/>
      <c r="D2761" s="6"/>
    </row>
    <row r="2762">
      <c r="A2762" s="4"/>
      <c r="D2762" s="6"/>
    </row>
    <row r="2763">
      <c r="A2763" s="4"/>
      <c r="D2763" s="6"/>
    </row>
    <row r="2764">
      <c r="A2764" s="4"/>
      <c r="D2764" s="6"/>
    </row>
    <row r="2765">
      <c r="A2765" s="4"/>
      <c r="D2765" s="6"/>
    </row>
    <row r="2766">
      <c r="A2766" s="4"/>
      <c r="D2766" s="6"/>
    </row>
    <row r="2767">
      <c r="A2767" s="4"/>
      <c r="D2767" s="6"/>
    </row>
    <row r="2768">
      <c r="A2768" s="4"/>
      <c r="D2768" s="6"/>
    </row>
    <row r="2769">
      <c r="A2769" s="4"/>
      <c r="D2769" s="6"/>
    </row>
    <row r="2770">
      <c r="A2770" s="4"/>
      <c r="D2770" s="6"/>
    </row>
    <row r="2771">
      <c r="A2771" s="4"/>
      <c r="D2771" s="6"/>
    </row>
    <row r="2772">
      <c r="A2772" s="4"/>
      <c r="D2772" s="6"/>
    </row>
    <row r="2773">
      <c r="A2773" s="4"/>
      <c r="D2773" s="6"/>
    </row>
    <row r="2774">
      <c r="A2774" s="4"/>
      <c r="D2774" s="6"/>
    </row>
    <row r="2775">
      <c r="A2775" s="4"/>
      <c r="D2775" s="6"/>
    </row>
    <row r="2776">
      <c r="A2776" s="4"/>
      <c r="D2776" s="6"/>
    </row>
    <row r="2777">
      <c r="A2777" s="4"/>
      <c r="D2777" s="6"/>
    </row>
    <row r="2778">
      <c r="A2778" s="4"/>
      <c r="D2778" s="6"/>
    </row>
    <row r="2779">
      <c r="A2779" s="4"/>
      <c r="D2779" s="6"/>
    </row>
    <row r="2780">
      <c r="A2780" s="4"/>
      <c r="D2780" s="6"/>
    </row>
    <row r="2781">
      <c r="A2781" s="4"/>
      <c r="D2781" s="6"/>
    </row>
    <row r="2782">
      <c r="A2782" s="4"/>
      <c r="D2782" s="6"/>
    </row>
    <row r="2783">
      <c r="A2783" s="4"/>
      <c r="D2783" s="6"/>
    </row>
    <row r="2784">
      <c r="A2784" s="4"/>
      <c r="D2784" s="6"/>
    </row>
    <row r="2785">
      <c r="A2785" s="4"/>
      <c r="D2785" s="6"/>
    </row>
    <row r="2786">
      <c r="A2786" s="4"/>
      <c r="D2786" s="6"/>
    </row>
    <row r="2787">
      <c r="A2787" s="4"/>
      <c r="D2787" s="6"/>
    </row>
    <row r="2788">
      <c r="A2788" s="4"/>
      <c r="D2788" s="6"/>
    </row>
    <row r="2789">
      <c r="A2789" s="4"/>
      <c r="D2789" s="6"/>
    </row>
    <row r="2790">
      <c r="A2790" s="4"/>
      <c r="D2790" s="6"/>
    </row>
    <row r="2791">
      <c r="A2791" s="4"/>
      <c r="D2791" s="6"/>
    </row>
    <row r="2792">
      <c r="A2792" s="4"/>
      <c r="D2792" s="6"/>
    </row>
    <row r="2793">
      <c r="A2793" s="4"/>
      <c r="D2793" s="6"/>
    </row>
    <row r="2794">
      <c r="A2794" s="4"/>
      <c r="D2794" s="6"/>
    </row>
    <row r="2795">
      <c r="A2795" s="4"/>
      <c r="D2795" s="6"/>
    </row>
    <row r="2796">
      <c r="A2796" s="4"/>
      <c r="D2796" s="6"/>
    </row>
    <row r="2797">
      <c r="A2797" s="4"/>
      <c r="D2797" s="6"/>
    </row>
    <row r="2798">
      <c r="A2798" s="4"/>
      <c r="D2798" s="6"/>
    </row>
    <row r="2799">
      <c r="A2799" s="4"/>
      <c r="D2799" s="6"/>
    </row>
    <row r="2800">
      <c r="A2800" s="4"/>
      <c r="D2800" s="6"/>
    </row>
    <row r="2801">
      <c r="A2801" s="4"/>
      <c r="D2801" s="6"/>
    </row>
    <row r="2802">
      <c r="A2802" s="4"/>
      <c r="D2802" s="6"/>
    </row>
    <row r="2803">
      <c r="A2803" s="4"/>
      <c r="D2803" s="6"/>
    </row>
    <row r="2804">
      <c r="A2804" s="4"/>
      <c r="D2804" s="6"/>
    </row>
    <row r="2805">
      <c r="A2805" s="4"/>
      <c r="D2805" s="6"/>
    </row>
    <row r="2806">
      <c r="A2806" s="4"/>
      <c r="D2806" s="6"/>
    </row>
    <row r="2807">
      <c r="A2807" s="4"/>
      <c r="D2807" s="6"/>
    </row>
    <row r="2808">
      <c r="A2808" s="4"/>
      <c r="D2808" s="6"/>
    </row>
    <row r="2809">
      <c r="A2809" s="4"/>
      <c r="D2809" s="6"/>
    </row>
    <row r="2810">
      <c r="A2810" s="4"/>
      <c r="D2810" s="6"/>
    </row>
    <row r="2811">
      <c r="A2811" s="4"/>
      <c r="D2811" s="6"/>
    </row>
    <row r="2812">
      <c r="A2812" s="4"/>
      <c r="D2812" s="6"/>
    </row>
    <row r="2813">
      <c r="A2813" s="4"/>
      <c r="D2813" s="6"/>
    </row>
    <row r="2814">
      <c r="A2814" s="4"/>
      <c r="D2814" s="6"/>
    </row>
    <row r="2815">
      <c r="A2815" s="4"/>
      <c r="D2815" s="6"/>
    </row>
    <row r="2816">
      <c r="A2816" s="4"/>
      <c r="D2816" s="6"/>
    </row>
    <row r="2817">
      <c r="A2817" s="4"/>
      <c r="D2817" s="6"/>
    </row>
    <row r="2818">
      <c r="A2818" s="4"/>
      <c r="D2818" s="6"/>
    </row>
    <row r="2819">
      <c r="A2819" s="4"/>
      <c r="D2819" s="6"/>
    </row>
    <row r="2820">
      <c r="A2820" s="4"/>
      <c r="D2820" s="6"/>
    </row>
    <row r="2821">
      <c r="A2821" s="4"/>
      <c r="D2821" s="6"/>
    </row>
    <row r="2822">
      <c r="A2822" s="4"/>
      <c r="D2822" s="6"/>
    </row>
    <row r="2823">
      <c r="A2823" s="4"/>
      <c r="D2823" s="6"/>
    </row>
    <row r="2824">
      <c r="A2824" s="4"/>
      <c r="D2824" s="6"/>
    </row>
    <row r="2825">
      <c r="A2825" s="4"/>
      <c r="D2825" s="6"/>
    </row>
    <row r="2826">
      <c r="A2826" s="4"/>
      <c r="D2826" s="6"/>
    </row>
    <row r="2827">
      <c r="A2827" s="4"/>
      <c r="D2827" s="6"/>
    </row>
    <row r="2828">
      <c r="A2828" s="4"/>
      <c r="D2828" s="6"/>
    </row>
    <row r="2829">
      <c r="A2829" s="4"/>
      <c r="D2829" s="6"/>
    </row>
    <row r="2830">
      <c r="A2830" s="4"/>
      <c r="D2830" s="6"/>
    </row>
    <row r="2831">
      <c r="A2831" s="4"/>
      <c r="D2831" s="6"/>
    </row>
    <row r="2832">
      <c r="A2832" s="4"/>
      <c r="D2832" s="6"/>
    </row>
    <row r="2833">
      <c r="A2833" s="4"/>
      <c r="D2833" s="6"/>
    </row>
    <row r="2834">
      <c r="A2834" s="4"/>
      <c r="D2834" s="6"/>
    </row>
    <row r="2835">
      <c r="A2835" s="4"/>
      <c r="D2835" s="6"/>
    </row>
    <row r="2836">
      <c r="A2836" s="4"/>
      <c r="D2836" s="6"/>
    </row>
    <row r="2837">
      <c r="A2837" s="4"/>
      <c r="D2837" s="6"/>
    </row>
    <row r="2838">
      <c r="A2838" s="4"/>
      <c r="D2838" s="6"/>
    </row>
    <row r="2839">
      <c r="A2839" s="4"/>
      <c r="D2839" s="6"/>
    </row>
    <row r="2840">
      <c r="A2840" s="4"/>
      <c r="D2840" s="6"/>
    </row>
    <row r="2841">
      <c r="A2841" s="4"/>
      <c r="D2841" s="6"/>
    </row>
    <row r="2842">
      <c r="A2842" s="4"/>
      <c r="D2842" s="6"/>
    </row>
    <row r="2843">
      <c r="A2843" s="4"/>
      <c r="D2843" s="6"/>
    </row>
    <row r="2844">
      <c r="A2844" s="4"/>
      <c r="D2844" s="6"/>
    </row>
    <row r="2845">
      <c r="A2845" s="4"/>
      <c r="D2845" s="6"/>
    </row>
    <row r="2846">
      <c r="A2846" s="4"/>
      <c r="D2846" s="6"/>
    </row>
    <row r="2847">
      <c r="A2847" s="4"/>
      <c r="D2847" s="6"/>
    </row>
    <row r="2848">
      <c r="A2848" s="4"/>
      <c r="D2848" s="6"/>
    </row>
    <row r="2849">
      <c r="A2849" s="4"/>
      <c r="D2849" s="6"/>
    </row>
    <row r="2850">
      <c r="A2850" s="4"/>
      <c r="D2850" s="6"/>
    </row>
    <row r="2851">
      <c r="A2851" s="4"/>
      <c r="D2851" s="6"/>
    </row>
    <row r="2852">
      <c r="A2852" s="4"/>
      <c r="D2852" s="6"/>
    </row>
    <row r="2853">
      <c r="A2853" s="4"/>
      <c r="D2853" s="6"/>
    </row>
    <row r="2854">
      <c r="A2854" s="4"/>
      <c r="D2854" s="6"/>
    </row>
    <row r="2855">
      <c r="A2855" s="4"/>
      <c r="D2855" s="6"/>
    </row>
    <row r="2856">
      <c r="A2856" s="4"/>
      <c r="D2856" s="6"/>
    </row>
    <row r="2857">
      <c r="A2857" s="4"/>
      <c r="D2857" s="6"/>
    </row>
    <row r="2858">
      <c r="A2858" s="4"/>
      <c r="D2858" s="6"/>
    </row>
    <row r="2859">
      <c r="A2859" s="4"/>
      <c r="D2859" s="6"/>
    </row>
    <row r="2860">
      <c r="A2860" s="4"/>
      <c r="D2860" s="6"/>
    </row>
    <row r="2861">
      <c r="A2861" s="4"/>
      <c r="D2861" s="6"/>
    </row>
    <row r="2862">
      <c r="A2862" s="4"/>
      <c r="D2862" s="6"/>
    </row>
    <row r="2863">
      <c r="A2863" s="4"/>
      <c r="D2863" s="6"/>
    </row>
    <row r="2864">
      <c r="A2864" s="4"/>
      <c r="D2864" s="6"/>
    </row>
    <row r="2865">
      <c r="A2865" s="4"/>
      <c r="D2865" s="6"/>
    </row>
    <row r="2866">
      <c r="A2866" s="4"/>
      <c r="D2866" s="6"/>
    </row>
    <row r="2867">
      <c r="A2867" s="4"/>
      <c r="D2867" s="6"/>
    </row>
    <row r="2868">
      <c r="A2868" s="4"/>
      <c r="D2868" s="6"/>
    </row>
    <row r="2869">
      <c r="A2869" s="4"/>
      <c r="D2869" s="6"/>
    </row>
    <row r="2870">
      <c r="A2870" s="4"/>
      <c r="D2870" s="6"/>
    </row>
    <row r="2871">
      <c r="A2871" s="4"/>
      <c r="D2871" s="6"/>
    </row>
    <row r="2872">
      <c r="A2872" s="4"/>
      <c r="D2872" s="6"/>
    </row>
    <row r="2873">
      <c r="A2873" s="4"/>
      <c r="D2873" s="6"/>
    </row>
    <row r="2874">
      <c r="A2874" s="4"/>
      <c r="D2874" s="6"/>
    </row>
    <row r="2875">
      <c r="A2875" s="4"/>
      <c r="D2875" s="6"/>
    </row>
    <row r="2876">
      <c r="A2876" s="4"/>
      <c r="D2876" s="6"/>
    </row>
    <row r="2877">
      <c r="A2877" s="4"/>
      <c r="D2877" s="6"/>
    </row>
    <row r="2878">
      <c r="A2878" s="4"/>
      <c r="D2878" s="6"/>
    </row>
    <row r="2879">
      <c r="A2879" s="4"/>
      <c r="D2879" s="6"/>
    </row>
    <row r="2880">
      <c r="A2880" s="4"/>
      <c r="D2880" s="6"/>
    </row>
    <row r="2881">
      <c r="A2881" s="4"/>
      <c r="D2881" s="6"/>
    </row>
    <row r="2882">
      <c r="A2882" s="4"/>
      <c r="D2882" s="6"/>
    </row>
    <row r="2883">
      <c r="A2883" s="4"/>
      <c r="D2883" s="6"/>
    </row>
    <row r="2884">
      <c r="A2884" s="4"/>
      <c r="D2884" s="6"/>
    </row>
    <row r="2885">
      <c r="A2885" s="4"/>
      <c r="D2885" s="6"/>
    </row>
    <row r="2886">
      <c r="A2886" s="4"/>
      <c r="D2886" s="6"/>
    </row>
    <row r="2887">
      <c r="A2887" s="4"/>
      <c r="D2887" s="6"/>
    </row>
    <row r="2888">
      <c r="A2888" s="4"/>
      <c r="D2888" s="6"/>
    </row>
    <row r="2889">
      <c r="A2889" s="4"/>
      <c r="D2889" s="6"/>
    </row>
    <row r="2890">
      <c r="A2890" s="4"/>
      <c r="D2890" s="6"/>
    </row>
    <row r="2891">
      <c r="A2891" s="4"/>
      <c r="D2891" s="6"/>
    </row>
    <row r="2892">
      <c r="A2892" s="4"/>
      <c r="D2892" s="6"/>
    </row>
    <row r="2893">
      <c r="A2893" s="4"/>
      <c r="D2893" s="6"/>
    </row>
    <row r="2894">
      <c r="A2894" s="4"/>
      <c r="D2894" s="6"/>
    </row>
    <row r="2895">
      <c r="A2895" s="4"/>
      <c r="D2895" s="6"/>
    </row>
    <row r="2896">
      <c r="A2896" s="4"/>
      <c r="D2896" s="6"/>
    </row>
    <row r="2897">
      <c r="A2897" s="4"/>
      <c r="D2897" s="6"/>
    </row>
    <row r="2898">
      <c r="A2898" s="4"/>
      <c r="D2898" s="6"/>
    </row>
    <row r="2899">
      <c r="A2899" s="4"/>
      <c r="D2899" s="6"/>
    </row>
    <row r="2900">
      <c r="A2900" s="4"/>
      <c r="D2900" s="6"/>
    </row>
    <row r="2901">
      <c r="A2901" s="4"/>
      <c r="D2901" s="6"/>
    </row>
    <row r="2902">
      <c r="A2902" s="4"/>
      <c r="D2902" s="6"/>
    </row>
    <row r="2903">
      <c r="A2903" s="4"/>
      <c r="D2903" s="6"/>
    </row>
    <row r="2904">
      <c r="A2904" s="4"/>
      <c r="D2904" s="6"/>
    </row>
    <row r="2905">
      <c r="A2905" s="4"/>
      <c r="D2905" s="6"/>
    </row>
    <row r="2906">
      <c r="A2906" s="4"/>
      <c r="D2906" s="6"/>
    </row>
    <row r="2907">
      <c r="A2907" s="4"/>
      <c r="D2907" s="6"/>
    </row>
    <row r="2908">
      <c r="A2908" s="4"/>
      <c r="D2908" s="6"/>
    </row>
    <row r="2909">
      <c r="A2909" s="4"/>
      <c r="D2909" s="6"/>
    </row>
    <row r="2910">
      <c r="A2910" s="4"/>
      <c r="D2910" s="6"/>
    </row>
    <row r="2911">
      <c r="A2911" s="4"/>
      <c r="D2911" s="6"/>
    </row>
    <row r="2912">
      <c r="A2912" s="4"/>
      <c r="D2912" s="6"/>
    </row>
    <row r="2913">
      <c r="A2913" s="4"/>
      <c r="D2913" s="6"/>
    </row>
    <row r="2914">
      <c r="A2914" s="4"/>
      <c r="D2914" s="6"/>
    </row>
    <row r="2915">
      <c r="A2915" s="4"/>
      <c r="D2915" s="6"/>
    </row>
    <row r="2916">
      <c r="A2916" s="4"/>
      <c r="D2916" s="6"/>
    </row>
    <row r="2917">
      <c r="A2917" s="4"/>
      <c r="D2917" s="6"/>
    </row>
    <row r="2918">
      <c r="A2918" s="4"/>
      <c r="D2918" s="6"/>
    </row>
    <row r="2919">
      <c r="A2919" s="4"/>
      <c r="D2919" s="6"/>
    </row>
    <row r="2920">
      <c r="A2920" s="4"/>
      <c r="D2920" s="6"/>
    </row>
    <row r="2921">
      <c r="A2921" s="4"/>
      <c r="D2921" s="6"/>
    </row>
    <row r="2922">
      <c r="A2922" s="4"/>
      <c r="D2922" s="6"/>
    </row>
    <row r="2923">
      <c r="A2923" s="4"/>
      <c r="D2923" s="6"/>
    </row>
    <row r="2924">
      <c r="A2924" s="4"/>
      <c r="D2924" s="6"/>
    </row>
    <row r="2925">
      <c r="A2925" s="4"/>
      <c r="D2925" s="6"/>
    </row>
    <row r="2926">
      <c r="A2926" s="4"/>
      <c r="D2926" s="6"/>
    </row>
    <row r="2927">
      <c r="A2927" s="4"/>
      <c r="D2927" s="6"/>
    </row>
    <row r="2928">
      <c r="A2928" s="4"/>
      <c r="D2928" s="6"/>
    </row>
    <row r="2929">
      <c r="A2929" s="4"/>
      <c r="D2929" s="6"/>
    </row>
    <row r="2930">
      <c r="A2930" s="4"/>
      <c r="D2930" s="6"/>
    </row>
    <row r="2931">
      <c r="A2931" s="4"/>
      <c r="D2931" s="6"/>
    </row>
    <row r="2932">
      <c r="A2932" s="4"/>
      <c r="D2932" s="6"/>
    </row>
    <row r="2933">
      <c r="A2933" s="4"/>
      <c r="D2933" s="6"/>
    </row>
    <row r="2934">
      <c r="A2934" s="4"/>
      <c r="D2934" s="6"/>
    </row>
    <row r="2935">
      <c r="A2935" s="4"/>
      <c r="D2935" s="6"/>
    </row>
    <row r="2936">
      <c r="A2936" s="4"/>
      <c r="D2936" s="6"/>
    </row>
    <row r="2937">
      <c r="A2937" s="4"/>
      <c r="D2937" s="6"/>
    </row>
    <row r="2938">
      <c r="A2938" s="4"/>
      <c r="D2938" s="6"/>
    </row>
    <row r="2939">
      <c r="A2939" s="4"/>
      <c r="D2939" s="6"/>
    </row>
    <row r="2940">
      <c r="A2940" s="4"/>
      <c r="D2940" s="6"/>
    </row>
    <row r="2941">
      <c r="A2941" s="4"/>
      <c r="D2941" s="6"/>
    </row>
    <row r="2942">
      <c r="A2942" s="4"/>
      <c r="D2942" s="6"/>
    </row>
    <row r="2943">
      <c r="A2943" s="4"/>
      <c r="D2943" s="6"/>
    </row>
    <row r="2944">
      <c r="A2944" s="4"/>
      <c r="D2944" s="6"/>
    </row>
    <row r="2945">
      <c r="A2945" s="4"/>
      <c r="D2945" s="6"/>
    </row>
    <row r="2946">
      <c r="A2946" s="4"/>
      <c r="D2946" s="6"/>
    </row>
    <row r="2947">
      <c r="A2947" s="4"/>
      <c r="D2947" s="6"/>
    </row>
    <row r="2948">
      <c r="A2948" s="4"/>
      <c r="D2948" s="6"/>
    </row>
    <row r="2949">
      <c r="A2949" s="4"/>
      <c r="D2949" s="6"/>
    </row>
    <row r="2950">
      <c r="A2950" s="4"/>
      <c r="D2950" s="6"/>
    </row>
    <row r="2951">
      <c r="A2951" s="4"/>
      <c r="D2951" s="6"/>
    </row>
    <row r="2952">
      <c r="A2952" s="4"/>
      <c r="D2952" s="6"/>
    </row>
    <row r="2953">
      <c r="A2953" s="4"/>
      <c r="D2953" s="6"/>
    </row>
    <row r="2954">
      <c r="A2954" s="4"/>
      <c r="D2954" s="6"/>
    </row>
    <row r="2955">
      <c r="A2955" s="4"/>
      <c r="D2955" s="6"/>
    </row>
    <row r="2956">
      <c r="A2956" s="4"/>
      <c r="D2956" s="6"/>
    </row>
    <row r="2957">
      <c r="A2957" s="4"/>
      <c r="D2957" s="6"/>
    </row>
    <row r="2958">
      <c r="A2958" s="4"/>
      <c r="D2958" s="6"/>
    </row>
    <row r="2959">
      <c r="A2959" s="4"/>
      <c r="D2959" s="6"/>
    </row>
    <row r="2960">
      <c r="A2960" s="4"/>
      <c r="D2960" s="6"/>
    </row>
    <row r="2961">
      <c r="A2961" s="4"/>
      <c r="D2961" s="6"/>
    </row>
    <row r="2962">
      <c r="A2962" s="4"/>
      <c r="D2962" s="6"/>
    </row>
    <row r="2963">
      <c r="A2963" s="4"/>
      <c r="D2963" s="6"/>
    </row>
    <row r="2964">
      <c r="A2964" s="4"/>
      <c r="D2964" s="6"/>
    </row>
    <row r="2965">
      <c r="A2965" s="4"/>
      <c r="D2965" s="6"/>
    </row>
    <row r="2966">
      <c r="A2966" s="4"/>
      <c r="D2966" s="6"/>
    </row>
    <row r="2967">
      <c r="A2967" s="4"/>
      <c r="D2967" s="6"/>
    </row>
    <row r="2968">
      <c r="A2968" s="4"/>
      <c r="D2968" s="6"/>
    </row>
    <row r="2969">
      <c r="A2969" s="4"/>
      <c r="D2969" s="6"/>
    </row>
    <row r="2970">
      <c r="A2970" s="4"/>
      <c r="D2970" s="6"/>
    </row>
    <row r="2971">
      <c r="A2971" s="4"/>
      <c r="D2971" s="6"/>
    </row>
    <row r="2972">
      <c r="A2972" s="4"/>
      <c r="D2972" s="6"/>
    </row>
    <row r="2973">
      <c r="A2973" s="4"/>
      <c r="D2973" s="6"/>
    </row>
    <row r="2974">
      <c r="A2974" s="4"/>
      <c r="D2974" s="6"/>
    </row>
    <row r="2975">
      <c r="A2975" s="4"/>
      <c r="D2975" s="6"/>
    </row>
    <row r="2976">
      <c r="A2976" s="4"/>
      <c r="D2976" s="6"/>
    </row>
    <row r="2977">
      <c r="A2977" s="4"/>
      <c r="D2977" s="6"/>
    </row>
    <row r="2978">
      <c r="A2978" s="4"/>
      <c r="D2978" s="6"/>
    </row>
    <row r="2979">
      <c r="A2979" s="4"/>
      <c r="D2979" s="6"/>
    </row>
    <row r="2980">
      <c r="A2980" s="4"/>
      <c r="D2980" s="6"/>
    </row>
    <row r="2981">
      <c r="A2981" s="4"/>
      <c r="D2981" s="6"/>
    </row>
    <row r="2982">
      <c r="A2982" s="4"/>
      <c r="D2982" s="6"/>
    </row>
    <row r="2983">
      <c r="A2983" s="4"/>
      <c r="D2983" s="6"/>
    </row>
    <row r="2984">
      <c r="A2984" s="4"/>
      <c r="D2984" s="6"/>
    </row>
    <row r="2985">
      <c r="A2985" s="4"/>
      <c r="D2985" s="6"/>
    </row>
    <row r="2986">
      <c r="A2986" s="4"/>
      <c r="D2986" s="6"/>
    </row>
    <row r="2987">
      <c r="A2987" s="4"/>
      <c r="D2987" s="6"/>
    </row>
    <row r="2988">
      <c r="A2988" s="4"/>
      <c r="D2988" s="6"/>
    </row>
    <row r="2989">
      <c r="A2989" s="4"/>
      <c r="D2989" s="6"/>
    </row>
    <row r="2990">
      <c r="A2990" s="4"/>
      <c r="D2990" s="6"/>
    </row>
    <row r="2991">
      <c r="A2991" s="4"/>
      <c r="D2991" s="6"/>
    </row>
    <row r="2992">
      <c r="A2992" s="4"/>
      <c r="D2992" s="6"/>
    </row>
    <row r="2993">
      <c r="A2993" s="4"/>
      <c r="D2993" s="6"/>
    </row>
    <row r="2994">
      <c r="A2994" s="4"/>
      <c r="D2994" s="6"/>
    </row>
    <row r="2995">
      <c r="A2995" s="4"/>
      <c r="D2995" s="6"/>
    </row>
    <row r="2996">
      <c r="A2996" s="4"/>
      <c r="D2996" s="6"/>
    </row>
    <row r="2997">
      <c r="A2997" s="4"/>
      <c r="D2997" s="6"/>
    </row>
    <row r="2998">
      <c r="A2998" s="4"/>
      <c r="D2998" s="6"/>
    </row>
    <row r="2999">
      <c r="A2999" s="4"/>
      <c r="D2999" s="6"/>
    </row>
    <row r="3000">
      <c r="A3000" s="4"/>
      <c r="D3000" s="6"/>
    </row>
    <row r="3001">
      <c r="A3001" s="4"/>
      <c r="D3001" s="6"/>
    </row>
    <row r="3002">
      <c r="A3002" s="4"/>
      <c r="D3002" s="6"/>
    </row>
    <row r="3003">
      <c r="A3003" s="4"/>
      <c r="D3003" s="6"/>
    </row>
    <row r="3004">
      <c r="A3004" s="4"/>
      <c r="D3004" s="6"/>
    </row>
    <row r="3005">
      <c r="A3005" s="4"/>
      <c r="D3005" s="6"/>
    </row>
    <row r="3006">
      <c r="A3006" s="4"/>
      <c r="D3006" s="6"/>
    </row>
    <row r="3007">
      <c r="A3007" s="4"/>
      <c r="D3007" s="6"/>
    </row>
    <row r="3008">
      <c r="A3008" s="4"/>
      <c r="D3008" s="6"/>
    </row>
    <row r="3009">
      <c r="A3009" s="4"/>
      <c r="D3009" s="6"/>
    </row>
    <row r="3010">
      <c r="A3010" s="4"/>
      <c r="D3010" s="6"/>
    </row>
    <row r="3011">
      <c r="A3011" s="4"/>
      <c r="D3011" s="6"/>
    </row>
    <row r="3012">
      <c r="A3012" s="4"/>
      <c r="D3012" s="6"/>
    </row>
    <row r="3013">
      <c r="A3013" s="4"/>
      <c r="D3013" s="6"/>
    </row>
    <row r="3014">
      <c r="A3014" s="4"/>
      <c r="D3014" s="6"/>
    </row>
    <row r="3015">
      <c r="A3015" s="4"/>
      <c r="D3015" s="6"/>
    </row>
    <row r="3016">
      <c r="A3016" s="4"/>
      <c r="D3016" s="6"/>
    </row>
    <row r="3017">
      <c r="A3017" s="4"/>
      <c r="D3017" s="6"/>
    </row>
    <row r="3018">
      <c r="A3018" s="4"/>
      <c r="D3018" s="6"/>
    </row>
    <row r="3019">
      <c r="A3019" s="4"/>
      <c r="D3019" s="6"/>
    </row>
    <row r="3020">
      <c r="A3020" s="4"/>
      <c r="D3020" s="6"/>
    </row>
    <row r="3021">
      <c r="A3021" s="4"/>
      <c r="D3021" s="6"/>
    </row>
    <row r="3022">
      <c r="A3022" s="4"/>
      <c r="D3022" s="6"/>
    </row>
    <row r="3023">
      <c r="A3023" s="4"/>
      <c r="D3023" s="6"/>
    </row>
    <row r="3024">
      <c r="A3024" s="4"/>
      <c r="D3024" s="6"/>
    </row>
    <row r="3025">
      <c r="A3025" s="4"/>
      <c r="D3025" s="6"/>
    </row>
    <row r="3026">
      <c r="A3026" s="4"/>
      <c r="D3026" s="6"/>
    </row>
    <row r="3027">
      <c r="A3027" s="4"/>
      <c r="D3027" s="6"/>
    </row>
    <row r="3028">
      <c r="A3028" s="4"/>
      <c r="D3028" s="6"/>
    </row>
    <row r="3029">
      <c r="A3029" s="4"/>
      <c r="D3029" s="6"/>
    </row>
    <row r="3030">
      <c r="A3030" s="4"/>
      <c r="D3030" s="6"/>
    </row>
    <row r="3031">
      <c r="A3031" s="4"/>
      <c r="D3031" s="6"/>
    </row>
    <row r="3032">
      <c r="A3032" s="4"/>
      <c r="D3032" s="6"/>
    </row>
    <row r="3033">
      <c r="A3033" s="4"/>
      <c r="D3033" s="6"/>
    </row>
    <row r="3034">
      <c r="A3034" s="4"/>
      <c r="D3034" s="6"/>
    </row>
    <row r="3035">
      <c r="A3035" s="4"/>
      <c r="D3035" s="6"/>
    </row>
    <row r="3036">
      <c r="A3036" s="4"/>
      <c r="D3036" s="6"/>
    </row>
    <row r="3037">
      <c r="A3037" s="4"/>
      <c r="D3037" s="6"/>
    </row>
    <row r="3038">
      <c r="A3038" s="4"/>
      <c r="D3038" s="6"/>
    </row>
    <row r="3039">
      <c r="A3039" s="4"/>
      <c r="D3039" s="6"/>
    </row>
    <row r="3040">
      <c r="A3040" s="4"/>
      <c r="D3040" s="6"/>
    </row>
    <row r="3041">
      <c r="A3041" s="4"/>
      <c r="D3041" s="6"/>
    </row>
    <row r="3042">
      <c r="A3042" s="4"/>
      <c r="D3042" s="6"/>
    </row>
    <row r="3043">
      <c r="A3043" s="4"/>
      <c r="D3043" s="6"/>
    </row>
    <row r="3044">
      <c r="A3044" s="4"/>
      <c r="D3044" s="6"/>
    </row>
    <row r="3045">
      <c r="A3045" s="4"/>
      <c r="D3045" s="6"/>
    </row>
    <row r="3046">
      <c r="A3046" s="4"/>
      <c r="D3046" s="6"/>
    </row>
    <row r="3047">
      <c r="A3047" s="4"/>
      <c r="D3047" s="6"/>
    </row>
    <row r="3048">
      <c r="A3048" s="4"/>
      <c r="D3048" s="6"/>
    </row>
    <row r="3049">
      <c r="A3049" s="4"/>
      <c r="D3049" s="6"/>
    </row>
    <row r="3050">
      <c r="A3050" s="4"/>
      <c r="D3050" s="6"/>
    </row>
    <row r="3051">
      <c r="A3051" s="4"/>
      <c r="D3051" s="6"/>
    </row>
    <row r="3052">
      <c r="A3052" s="4"/>
      <c r="D3052" s="6"/>
    </row>
    <row r="3053">
      <c r="A3053" s="4"/>
      <c r="D3053" s="6"/>
    </row>
    <row r="3054">
      <c r="A3054" s="4"/>
      <c r="D3054" s="6"/>
    </row>
    <row r="3055">
      <c r="A3055" s="4"/>
      <c r="D3055" s="6"/>
    </row>
    <row r="3056">
      <c r="A3056" s="4"/>
      <c r="D3056" s="6"/>
    </row>
    <row r="3057">
      <c r="A3057" s="4"/>
      <c r="D3057" s="6"/>
    </row>
    <row r="3058">
      <c r="A3058" s="4"/>
      <c r="D3058" s="6"/>
    </row>
    <row r="3059">
      <c r="A3059" s="4"/>
      <c r="D3059" s="6"/>
    </row>
    <row r="3060">
      <c r="A3060" s="4"/>
      <c r="D3060" s="6"/>
    </row>
    <row r="3061">
      <c r="A3061" s="4"/>
      <c r="D3061" s="6"/>
    </row>
    <row r="3062">
      <c r="A3062" s="4"/>
      <c r="D3062" s="6"/>
    </row>
    <row r="3063">
      <c r="A3063" s="4"/>
      <c r="D3063" s="6"/>
    </row>
    <row r="3064">
      <c r="A3064" s="4"/>
      <c r="D3064" s="6"/>
    </row>
    <row r="3065">
      <c r="A3065" s="4"/>
      <c r="D3065" s="6"/>
    </row>
    <row r="3066">
      <c r="A3066" s="4"/>
      <c r="D3066" s="6"/>
    </row>
    <row r="3067">
      <c r="A3067" s="4"/>
      <c r="D3067" s="6"/>
    </row>
    <row r="3068">
      <c r="A3068" s="4"/>
      <c r="D3068" s="6"/>
    </row>
    <row r="3069">
      <c r="A3069" s="4"/>
      <c r="D3069" s="6"/>
    </row>
    <row r="3070">
      <c r="A3070" s="4"/>
      <c r="D3070" s="6"/>
    </row>
    <row r="3071">
      <c r="A3071" s="4"/>
      <c r="D3071" s="6"/>
    </row>
    <row r="3072">
      <c r="A3072" s="4"/>
      <c r="D3072" s="6"/>
    </row>
    <row r="3073">
      <c r="A3073" s="4"/>
      <c r="D3073" s="6"/>
    </row>
    <row r="3074">
      <c r="A3074" s="4"/>
      <c r="D3074" s="6"/>
    </row>
    <row r="3075">
      <c r="A3075" s="4"/>
      <c r="D3075" s="6"/>
    </row>
    <row r="3076">
      <c r="A3076" s="4"/>
      <c r="D3076" s="6"/>
    </row>
    <row r="3077">
      <c r="A3077" s="4"/>
      <c r="D3077" s="6"/>
    </row>
    <row r="3078">
      <c r="A3078" s="4"/>
      <c r="D3078" s="6"/>
    </row>
    <row r="3079">
      <c r="A3079" s="4"/>
      <c r="D3079" s="6"/>
    </row>
    <row r="3080">
      <c r="A3080" s="4"/>
      <c r="D3080" s="6"/>
    </row>
    <row r="3081">
      <c r="A3081" s="4"/>
      <c r="D3081" s="6"/>
    </row>
    <row r="3082">
      <c r="A3082" s="4"/>
      <c r="D3082" s="6"/>
    </row>
    <row r="3083">
      <c r="A3083" s="4"/>
      <c r="D3083" s="6"/>
    </row>
    <row r="3084">
      <c r="A3084" s="4"/>
      <c r="D3084" s="6"/>
    </row>
    <row r="3085">
      <c r="A3085" s="4"/>
      <c r="D3085" s="6"/>
    </row>
    <row r="3086">
      <c r="A3086" s="4"/>
      <c r="D3086" s="6"/>
    </row>
    <row r="3087">
      <c r="A3087" s="4"/>
      <c r="D3087" s="6"/>
    </row>
    <row r="3088">
      <c r="A3088" s="4"/>
      <c r="D3088" s="6"/>
    </row>
    <row r="3089">
      <c r="A3089" s="4"/>
      <c r="D3089" s="6"/>
    </row>
    <row r="3090">
      <c r="A3090" s="4"/>
      <c r="D3090" s="6"/>
    </row>
    <row r="3091">
      <c r="A3091" s="4"/>
      <c r="D3091" s="6"/>
    </row>
    <row r="3092">
      <c r="A3092" s="4"/>
      <c r="D3092" s="6"/>
    </row>
    <row r="3093">
      <c r="A3093" s="4"/>
      <c r="D3093" s="6"/>
    </row>
    <row r="3094">
      <c r="A3094" s="4"/>
      <c r="D3094" s="6"/>
    </row>
    <row r="3095">
      <c r="A3095" s="4"/>
      <c r="D3095" s="6"/>
    </row>
    <row r="3096">
      <c r="A3096" s="4"/>
      <c r="D3096" s="6"/>
    </row>
    <row r="3097">
      <c r="A3097" s="4"/>
      <c r="D3097" s="6"/>
    </row>
    <row r="3098">
      <c r="A3098" s="4"/>
      <c r="D3098" s="6"/>
    </row>
    <row r="3099">
      <c r="A3099" s="4"/>
      <c r="D3099" s="6"/>
    </row>
    <row r="3100">
      <c r="A3100" s="4"/>
      <c r="D3100" s="6"/>
    </row>
    <row r="3101">
      <c r="A3101" s="4"/>
      <c r="D3101" s="6"/>
    </row>
    <row r="3102">
      <c r="A3102" s="4"/>
      <c r="D3102" s="6"/>
    </row>
    <row r="3103">
      <c r="A3103" s="4"/>
      <c r="D3103" s="6"/>
    </row>
    <row r="3104">
      <c r="A3104" s="4"/>
      <c r="D3104" s="6"/>
    </row>
    <row r="3105">
      <c r="A3105" s="4"/>
      <c r="D3105" s="6"/>
    </row>
    <row r="3106">
      <c r="A3106" s="4"/>
      <c r="D3106" s="6"/>
    </row>
    <row r="3107">
      <c r="A3107" s="4"/>
      <c r="D3107" s="6"/>
    </row>
    <row r="3108">
      <c r="A3108" s="4"/>
      <c r="D3108" s="6"/>
    </row>
    <row r="3109">
      <c r="A3109" s="4"/>
      <c r="D3109" s="6"/>
    </row>
    <row r="3110">
      <c r="A3110" s="4"/>
      <c r="D3110" s="6"/>
    </row>
    <row r="3111">
      <c r="A3111" s="4"/>
      <c r="D3111" s="6"/>
    </row>
    <row r="3112">
      <c r="A3112" s="4"/>
      <c r="D3112" s="6"/>
    </row>
    <row r="3113">
      <c r="A3113" s="4"/>
      <c r="D3113" s="6"/>
    </row>
    <row r="3114">
      <c r="A3114" s="4"/>
      <c r="D3114" s="6"/>
    </row>
    <row r="3115">
      <c r="A3115" s="4"/>
      <c r="D3115" s="6"/>
    </row>
    <row r="3116">
      <c r="A3116" s="4"/>
      <c r="D3116" s="6"/>
    </row>
    <row r="3117">
      <c r="A3117" s="4"/>
      <c r="D3117" s="6"/>
    </row>
    <row r="3118">
      <c r="A3118" s="4"/>
      <c r="D3118" s="6"/>
    </row>
    <row r="3119">
      <c r="A3119" s="4"/>
      <c r="D3119" s="6"/>
    </row>
    <row r="3120">
      <c r="A3120" s="4"/>
      <c r="D3120" s="6"/>
    </row>
    <row r="3121">
      <c r="A3121" s="4"/>
      <c r="D3121" s="6"/>
    </row>
    <row r="3122">
      <c r="A3122" s="4"/>
      <c r="D3122" s="6"/>
    </row>
    <row r="3123">
      <c r="A3123" s="4"/>
      <c r="D3123" s="6"/>
    </row>
    <row r="3124">
      <c r="A3124" s="4"/>
      <c r="D3124" s="6"/>
    </row>
    <row r="3125">
      <c r="A3125" s="4"/>
      <c r="D3125" s="6"/>
    </row>
    <row r="3126">
      <c r="A3126" s="4"/>
      <c r="D3126" s="6"/>
    </row>
    <row r="3127">
      <c r="A3127" s="4"/>
      <c r="D3127" s="6"/>
    </row>
    <row r="3128">
      <c r="A3128" s="4"/>
      <c r="D3128" s="6"/>
    </row>
    <row r="3129">
      <c r="A3129" s="4"/>
      <c r="D3129" s="6"/>
    </row>
    <row r="3130">
      <c r="A3130" s="4"/>
      <c r="D3130" s="6"/>
    </row>
    <row r="3131">
      <c r="A3131" s="4"/>
      <c r="D3131" s="6"/>
    </row>
    <row r="3132">
      <c r="A3132" s="4"/>
      <c r="D3132" s="6"/>
    </row>
    <row r="3133">
      <c r="A3133" s="4"/>
      <c r="D3133" s="6"/>
    </row>
    <row r="3134">
      <c r="A3134" s="4"/>
      <c r="D3134" s="6"/>
    </row>
    <row r="3135">
      <c r="A3135" s="4"/>
      <c r="D3135" s="6"/>
    </row>
    <row r="3136">
      <c r="A3136" s="4"/>
      <c r="D3136" s="6"/>
    </row>
    <row r="3137">
      <c r="A3137" s="4"/>
      <c r="D3137" s="6"/>
    </row>
    <row r="3138">
      <c r="A3138" s="4"/>
      <c r="D3138" s="6"/>
    </row>
    <row r="3139">
      <c r="A3139" s="4"/>
      <c r="D3139" s="6"/>
    </row>
    <row r="3140">
      <c r="A3140" s="4"/>
      <c r="D3140" s="6"/>
    </row>
    <row r="3141">
      <c r="A3141" s="4"/>
      <c r="D3141" s="6"/>
    </row>
    <row r="3142">
      <c r="A3142" s="4"/>
      <c r="D3142" s="6"/>
    </row>
    <row r="3143">
      <c r="A3143" s="4"/>
      <c r="D3143" s="6"/>
    </row>
    <row r="3144">
      <c r="A3144" s="4"/>
      <c r="D3144" s="6"/>
    </row>
    <row r="3145">
      <c r="A3145" s="4"/>
      <c r="D3145" s="6"/>
    </row>
    <row r="3146">
      <c r="A3146" s="4"/>
      <c r="D3146" s="6"/>
    </row>
    <row r="3147">
      <c r="A3147" s="4"/>
      <c r="D3147" s="6"/>
    </row>
    <row r="3148">
      <c r="A3148" s="4"/>
      <c r="D3148" s="6"/>
    </row>
    <row r="3149">
      <c r="A3149" s="4"/>
      <c r="D3149" s="6"/>
    </row>
    <row r="3150">
      <c r="A3150" s="4"/>
      <c r="D3150" s="6"/>
    </row>
    <row r="3151">
      <c r="A3151" s="4"/>
      <c r="D3151" s="6"/>
    </row>
    <row r="3152">
      <c r="A3152" s="4"/>
      <c r="D3152" s="6"/>
    </row>
    <row r="3153">
      <c r="A3153" s="4"/>
      <c r="D3153" s="6"/>
    </row>
    <row r="3154">
      <c r="A3154" s="4"/>
      <c r="D3154" s="6"/>
    </row>
    <row r="3155">
      <c r="A3155" s="4"/>
      <c r="D3155" s="6"/>
    </row>
    <row r="3156">
      <c r="A3156" s="4"/>
      <c r="D3156" s="6"/>
    </row>
    <row r="3157">
      <c r="A3157" s="4"/>
      <c r="D3157" s="6"/>
    </row>
    <row r="3158">
      <c r="A3158" s="4"/>
      <c r="D3158" s="6"/>
    </row>
    <row r="3159">
      <c r="A3159" s="4"/>
      <c r="D3159" s="6"/>
    </row>
    <row r="3160">
      <c r="A3160" s="4"/>
      <c r="D3160" s="6"/>
    </row>
    <row r="3161">
      <c r="A3161" s="4"/>
      <c r="D3161" s="6"/>
    </row>
    <row r="3162">
      <c r="A3162" s="4"/>
      <c r="D3162" s="6"/>
    </row>
    <row r="3163">
      <c r="A3163" s="4"/>
      <c r="D3163" s="6"/>
    </row>
    <row r="3164">
      <c r="A3164" s="4"/>
      <c r="D3164" s="6"/>
    </row>
    <row r="3165">
      <c r="A3165" s="4"/>
      <c r="D3165" s="6"/>
    </row>
    <row r="3166">
      <c r="A3166" s="4"/>
      <c r="D3166" s="6"/>
    </row>
    <row r="3167">
      <c r="A3167" s="4"/>
      <c r="D3167" s="6"/>
    </row>
    <row r="3168">
      <c r="A3168" s="4"/>
      <c r="D3168" s="6"/>
    </row>
    <row r="3169">
      <c r="A3169" s="4"/>
      <c r="D3169" s="6"/>
    </row>
    <row r="3170">
      <c r="A3170" s="4"/>
      <c r="D3170" s="6"/>
    </row>
    <row r="3171">
      <c r="A3171" s="4"/>
      <c r="D3171" s="6"/>
    </row>
    <row r="3172">
      <c r="A3172" s="4"/>
      <c r="D3172" s="6"/>
    </row>
    <row r="3173">
      <c r="A3173" s="4"/>
      <c r="D3173" s="6"/>
    </row>
    <row r="3174">
      <c r="A3174" s="4"/>
      <c r="D3174" s="6"/>
    </row>
    <row r="3175">
      <c r="A3175" s="4"/>
      <c r="D3175" s="6"/>
    </row>
    <row r="3176">
      <c r="A3176" s="4"/>
      <c r="D3176" s="6"/>
    </row>
    <row r="3177">
      <c r="A3177" s="4"/>
      <c r="D3177" s="6"/>
    </row>
    <row r="3178">
      <c r="A3178" s="4"/>
      <c r="D3178" s="6"/>
    </row>
    <row r="3179">
      <c r="A3179" s="4"/>
      <c r="D3179" s="6"/>
    </row>
    <row r="3180">
      <c r="A3180" s="4"/>
      <c r="D3180" s="6"/>
    </row>
    <row r="3181">
      <c r="A3181" s="4"/>
      <c r="D3181" s="6"/>
    </row>
    <row r="3182">
      <c r="A3182" s="4"/>
      <c r="D3182" s="6"/>
    </row>
    <row r="3183">
      <c r="A3183" s="4"/>
      <c r="D3183" s="6"/>
    </row>
    <row r="3184">
      <c r="A3184" s="4"/>
      <c r="D3184" s="6"/>
    </row>
    <row r="3185">
      <c r="A3185" s="4"/>
      <c r="D3185" s="6"/>
    </row>
    <row r="3186">
      <c r="A3186" s="4"/>
      <c r="D3186" s="6"/>
    </row>
    <row r="3187">
      <c r="A3187" s="4"/>
      <c r="D3187" s="6"/>
    </row>
    <row r="3188">
      <c r="A3188" s="4"/>
      <c r="D3188" s="6"/>
    </row>
    <row r="3189">
      <c r="A3189" s="4"/>
      <c r="D3189" s="6"/>
    </row>
    <row r="3190">
      <c r="A3190" s="4"/>
      <c r="D3190" s="6"/>
    </row>
    <row r="3191">
      <c r="A3191" s="4"/>
      <c r="D3191" s="6"/>
    </row>
    <row r="3192">
      <c r="A3192" s="4"/>
      <c r="D3192" s="6"/>
    </row>
    <row r="3193">
      <c r="A3193" s="4"/>
      <c r="D3193" s="6"/>
    </row>
    <row r="3194">
      <c r="A3194" s="4"/>
      <c r="D3194" s="6"/>
    </row>
    <row r="3195">
      <c r="A3195" s="4"/>
      <c r="D3195" s="6"/>
    </row>
    <row r="3196">
      <c r="A3196" s="4"/>
      <c r="D3196" s="6"/>
    </row>
    <row r="3197">
      <c r="A3197" s="4"/>
      <c r="D3197" s="6"/>
    </row>
    <row r="3198">
      <c r="A3198" s="4"/>
      <c r="D3198" s="6"/>
    </row>
    <row r="3199">
      <c r="A3199" s="4"/>
      <c r="D3199" s="6"/>
    </row>
    <row r="3200">
      <c r="A3200" s="4"/>
      <c r="D3200" s="6"/>
    </row>
    <row r="3201">
      <c r="A3201" s="4"/>
      <c r="D3201" s="6"/>
    </row>
    <row r="3202">
      <c r="A3202" s="4"/>
      <c r="D3202" s="6"/>
    </row>
    <row r="3203">
      <c r="A3203" s="4"/>
      <c r="D3203" s="6"/>
    </row>
    <row r="3204">
      <c r="A3204" s="4"/>
      <c r="D3204" s="6"/>
    </row>
    <row r="3205">
      <c r="A3205" s="4"/>
      <c r="D3205" s="6"/>
    </row>
    <row r="3206">
      <c r="A3206" s="4"/>
      <c r="D3206" s="6"/>
    </row>
    <row r="3207">
      <c r="A3207" s="4"/>
      <c r="D3207" s="6"/>
    </row>
    <row r="3208">
      <c r="A3208" s="4"/>
      <c r="D3208" s="6"/>
    </row>
    <row r="3209">
      <c r="A3209" s="4"/>
      <c r="D3209" s="6"/>
    </row>
    <row r="3210">
      <c r="A3210" s="4"/>
      <c r="D3210" s="6"/>
    </row>
    <row r="3211">
      <c r="A3211" s="4"/>
      <c r="D3211" s="6"/>
    </row>
    <row r="3212">
      <c r="A3212" s="4"/>
      <c r="D3212" s="6"/>
    </row>
    <row r="3213">
      <c r="A3213" s="4"/>
      <c r="D3213" s="6"/>
    </row>
    <row r="3214">
      <c r="A3214" s="4"/>
      <c r="D3214" s="6"/>
    </row>
    <row r="3215">
      <c r="A3215" s="4"/>
      <c r="D3215" s="6"/>
    </row>
    <row r="3216">
      <c r="A3216" s="4"/>
      <c r="D3216" s="6"/>
    </row>
    <row r="3217">
      <c r="A3217" s="4"/>
      <c r="D3217" s="6"/>
    </row>
    <row r="3218">
      <c r="A3218" s="4"/>
      <c r="D3218" s="6"/>
    </row>
    <row r="3219">
      <c r="A3219" s="4"/>
      <c r="D3219" s="6"/>
    </row>
    <row r="3220">
      <c r="A3220" s="4"/>
      <c r="D3220" s="6"/>
    </row>
    <row r="3221">
      <c r="A3221" s="4"/>
      <c r="D3221" s="6"/>
    </row>
    <row r="3222">
      <c r="A3222" s="4"/>
      <c r="D3222" s="6"/>
    </row>
    <row r="3223">
      <c r="A3223" s="4"/>
      <c r="D3223" s="6"/>
    </row>
    <row r="3224">
      <c r="A3224" s="4"/>
      <c r="D3224" s="6"/>
    </row>
    <row r="3225">
      <c r="A3225" s="4"/>
      <c r="D3225" s="6"/>
    </row>
    <row r="3226">
      <c r="A3226" s="4"/>
      <c r="D3226" s="6"/>
    </row>
    <row r="3227">
      <c r="A3227" s="4"/>
      <c r="D3227" s="6"/>
    </row>
    <row r="3228">
      <c r="A3228" s="4"/>
      <c r="D3228" s="6"/>
    </row>
    <row r="3229">
      <c r="A3229" s="4"/>
      <c r="D3229" s="6"/>
    </row>
    <row r="3230">
      <c r="A3230" s="4"/>
      <c r="D3230" s="6"/>
    </row>
    <row r="3231">
      <c r="A3231" s="4"/>
      <c r="D3231" s="6"/>
    </row>
    <row r="3232">
      <c r="A3232" s="4"/>
      <c r="D3232" s="6"/>
    </row>
    <row r="3233">
      <c r="A3233" s="4"/>
      <c r="D3233" s="6"/>
    </row>
    <row r="3234">
      <c r="A3234" s="4"/>
      <c r="D3234" s="6"/>
    </row>
    <row r="3235">
      <c r="A3235" s="4"/>
      <c r="D3235" s="6"/>
    </row>
    <row r="3236">
      <c r="A3236" s="4"/>
      <c r="D3236" s="6"/>
    </row>
    <row r="3237">
      <c r="A3237" s="4"/>
      <c r="D3237" s="6"/>
    </row>
    <row r="3238">
      <c r="A3238" s="4"/>
      <c r="D3238" s="6"/>
    </row>
    <row r="3239">
      <c r="A3239" s="4"/>
      <c r="D3239" s="6"/>
    </row>
    <row r="3240">
      <c r="A3240" s="4"/>
      <c r="D3240" s="6"/>
    </row>
    <row r="3241">
      <c r="A3241" s="4"/>
      <c r="D3241" s="6"/>
    </row>
    <row r="3242">
      <c r="A3242" s="4"/>
      <c r="D3242" s="6"/>
    </row>
    <row r="3243">
      <c r="A3243" s="4"/>
      <c r="D3243" s="6"/>
    </row>
    <row r="3244">
      <c r="A3244" s="4"/>
      <c r="D3244" s="6"/>
    </row>
    <row r="3245">
      <c r="A3245" s="4"/>
      <c r="D3245" s="6"/>
    </row>
    <row r="3246">
      <c r="A3246" s="4"/>
      <c r="D3246" s="6"/>
    </row>
    <row r="3247">
      <c r="A3247" s="4"/>
      <c r="D3247" s="6"/>
    </row>
    <row r="3248">
      <c r="A3248" s="4"/>
      <c r="D3248" s="6"/>
    </row>
    <row r="3249">
      <c r="A3249" s="4"/>
      <c r="D3249" s="6"/>
    </row>
    <row r="3250">
      <c r="A3250" s="4"/>
      <c r="D3250" s="6"/>
    </row>
    <row r="3251">
      <c r="A3251" s="4"/>
      <c r="D3251" s="6"/>
    </row>
    <row r="3252">
      <c r="A3252" s="4"/>
      <c r="D3252" s="6"/>
    </row>
    <row r="3253">
      <c r="A3253" s="4"/>
      <c r="D3253" s="6"/>
    </row>
    <row r="3254">
      <c r="A3254" s="4"/>
      <c r="D3254" s="6"/>
    </row>
    <row r="3255">
      <c r="A3255" s="4"/>
      <c r="D3255" s="6"/>
    </row>
    <row r="3256">
      <c r="A3256" s="4"/>
      <c r="D3256" s="6"/>
    </row>
    <row r="3257">
      <c r="A3257" s="4"/>
      <c r="D3257" s="6"/>
    </row>
    <row r="3258">
      <c r="A3258" s="4"/>
      <c r="D3258" s="6"/>
    </row>
    <row r="3259">
      <c r="A3259" s="4"/>
      <c r="D3259" s="6"/>
    </row>
    <row r="3260">
      <c r="A3260" s="4"/>
      <c r="D3260" s="6"/>
    </row>
    <row r="3261">
      <c r="A3261" s="4"/>
      <c r="D3261" s="6"/>
    </row>
    <row r="3262">
      <c r="A3262" s="4"/>
      <c r="D3262" s="6"/>
    </row>
    <row r="3263">
      <c r="A3263" s="4"/>
      <c r="D3263" s="6"/>
    </row>
    <row r="3264">
      <c r="A3264" s="4"/>
      <c r="D3264" s="6"/>
    </row>
    <row r="3265">
      <c r="A3265" s="4"/>
      <c r="D3265" s="6"/>
    </row>
    <row r="3266">
      <c r="A3266" s="4"/>
      <c r="D3266" s="6"/>
    </row>
    <row r="3267">
      <c r="A3267" s="4"/>
      <c r="D3267" s="6"/>
    </row>
    <row r="3268">
      <c r="A3268" s="4"/>
      <c r="D3268" s="6"/>
    </row>
    <row r="3269">
      <c r="A3269" s="4"/>
      <c r="D3269" s="6"/>
    </row>
    <row r="3270">
      <c r="A3270" s="4"/>
      <c r="D3270" s="6"/>
    </row>
    <row r="3271">
      <c r="A3271" s="4"/>
      <c r="D3271" s="6"/>
    </row>
    <row r="3272">
      <c r="A3272" s="4"/>
      <c r="D3272" s="6"/>
    </row>
    <row r="3273">
      <c r="A3273" s="4"/>
      <c r="D3273" s="6"/>
    </row>
    <row r="3274">
      <c r="A3274" s="4"/>
      <c r="D3274" s="6"/>
    </row>
    <row r="3275">
      <c r="A3275" s="4"/>
      <c r="D3275" s="6"/>
    </row>
    <row r="3276">
      <c r="A3276" s="4"/>
      <c r="D3276" s="6"/>
    </row>
    <row r="3277">
      <c r="A3277" s="4"/>
      <c r="D3277" s="6"/>
    </row>
    <row r="3278">
      <c r="A3278" s="4"/>
      <c r="D3278" s="6"/>
    </row>
    <row r="3279">
      <c r="A3279" s="4"/>
      <c r="D3279" s="6"/>
    </row>
    <row r="3280">
      <c r="A3280" s="4"/>
      <c r="D3280" s="6"/>
    </row>
    <row r="3281">
      <c r="A3281" s="4"/>
      <c r="D3281" s="6"/>
    </row>
    <row r="3282">
      <c r="A3282" s="4"/>
      <c r="D3282" s="6"/>
    </row>
    <row r="3283">
      <c r="A3283" s="4"/>
      <c r="D3283" s="6"/>
    </row>
    <row r="3284">
      <c r="A3284" s="4"/>
      <c r="D3284" s="6"/>
    </row>
    <row r="3285">
      <c r="A3285" s="4"/>
      <c r="D3285" s="6"/>
    </row>
    <row r="3286">
      <c r="A3286" s="4"/>
      <c r="D3286" s="6"/>
    </row>
    <row r="3287">
      <c r="A3287" s="4"/>
      <c r="D3287" s="6"/>
    </row>
    <row r="3288">
      <c r="A3288" s="4"/>
      <c r="D3288" s="6"/>
    </row>
    <row r="3289">
      <c r="A3289" s="4"/>
      <c r="D3289" s="6"/>
    </row>
    <row r="3290">
      <c r="A3290" s="4"/>
      <c r="D3290" s="6"/>
    </row>
    <row r="3291">
      <c r="A3291" s="4"/>
      <c r="D3291" s="6"/>
    </row>
    <row r="3292">
      <c r="A3292" s="4"/>
      <c r="D3292" s="6"/>
    </row>
    <row r="3293">
      <c r="A3293" s="4"/>
      <c r="D3293" s="6"/>
    </row>
    <row r="3294">
      <c r="A3294" s="4"/>
      <c r="D3294" s="6"/>
    </row>
    <row r="3295">
      <c r="A3295" s="4"/>
      <c r="D3295" s="6"/>
    </row>
    <row r="3296">
      <c r="A3296" s="4"/>
      <c r="D3296" s="6"/>
    </row>
    <row r="3297">
      <c r="A3297" s="4"/>
      <c r="D3297" s="6"/>
    </row>
    <row r="3298">
      <c r="A3298" s="4"/>
      <c r="D3298" s="6"/>
    </row>
    <row r="3299">
      <c r="A3299" s="4"/>
      <c r="D3299" s="6"/>
    </row>
    <row r="3300">
      <c r="A3300" s="4"/>
      <c r="D3300" s="6"/>
    </row>
    <row r="3301">
      <c r="A3301" s="4"/>
      <c r="D3301" s="6"/>
    </row>
    <row r="3302">
      <c r="A3302" s="4"/>
      <c r="D3302" s="6"/>
    </row>
    <row r="3303">
      <c r="A3303" s="4"/>
      <c r="D3303" s="6"/>
    </row>
    <row r="3304">
      <c r="A3304" s="4"/>
      <c r="D3304" s="6"/>
    </row>
    <row r="3305">
      <c r="A3305" s="4"/>
      <c r="D3305" s="6"/>
    </row>
    <row r="3306">
      <c r="A3306" s="4"/>
      <c r="D3306" s="6"/>
    </row>
    <row r="3307">
      <c r="A3307" s="4"/>
      <c r="D3307" s="6"/>
    </row>
    <row r="3308">
      <c r="A3308" s="4"/>
      <c r="D3308" s="6"/>
    </row>
    <row r="3309">
      <c r="A3309" s="4"/>
      <c r="D3309" s="6"/>
    </row>
    <row r="3310">
      <c r="A3310" s="4"/>
      <c r="D3310" s="6"/>
    </row>
    <row r="3311">
      <c r="A3311" s="4"/>
      <c r="D3311" s="6"/>
    </row>
    <row r="3312">
      <c r="A3312" s="4"/>
      <c r="D3312" s="6"/>
    </row>
    <row r="3313">
      <c r="A3313" s="4"/>
      <c r="D3313" s="6"/>
    </row>
    <row r="3314">
      <c r="A3314" s="4"/>
      <c r="D3314" s="6"/>
    </row>
    <row r="3315">
      <c r="A3315" s="4"/>
      <c r="D3315" s="6"/>
    </row>
    <row r="3316">
      <c r="A3316" s="4"/>
      <c r="D3316" s="6"/>
    </row>
    <row r="3317">
      <c r="A3317" s="4"/>
      <c r="D3317" s="6"/>
    </row>
    <row r="3318">
      <c r="A3318" s="4"/>
      <c r="D3318" s="6"/>
    </row>
    <row r="3319">
      <c r="A3319" s="4"/>
      <c r="D3319" s="6"/>
    </row>
    <row r="3320">
      <c r="A3320" s="4"/>
      <c r="D3320" s="6"/>
    </row>
    <row r="3321">
      <c r="A3321" s="4"/>
      <c r="D3321" s="6"/>
    </row>
    <row r="3322">
      <c r="A3322" s="4"/>
      <c r="D3322" s="6"/>
    </row>
    <row r="3323">
      <c r="A3323" s="4"/>
      <c r="D3323" s="6"/>
    </row>
    <row r="3324">
      <c r="A3324" s="4"/>
      <c r="D3324" s="6"/>
    </row>
    <row r="3325">
      <c r="A3325" s="4"/>
      <c r="D3325" s="6"/>
    </row>
    <row r="3326">
      <c r="A3326" s="4"/>
      <c r="D3326" s="6"/>
    </row>
    <row r="3327">
      <c r="A3327" s="4"/>
      <c r="D3327" s="6"/>
    </row>
    <row r="3328">
      <c r="A3328" s="4"/>
      <c r="D3328" s="6"/>
    </row>
    <row r="3329">
      <c r="A3329" s="4"/>
      <c r="D3329" s="6"/>
    </row>
    <row r="3330">
      <c r="A3330" s="4"/>
      <c r="D3330" s="6"/>
    </row>
    <row r="3331">
      <c r="A3331" s="4"/>
      <c r="D3331" s="6"/>
    </row>
    <row r="3332">
      <c r="A3332" s="4"/>
      <c r="D3332" s="6"/>
    </row>
    <row r="3333">
      <c r="A3333" s="4"/>
      <c r="D3333" s="6"/>
    </row>
    <row r="3334">
      <c r="A3334" s="4"/>
      <c r="D3334" s="6"/>
    </row>
    <row r="3335">
      <c r="A3335" s="4"/>
      <c r="D3335" s="6"/>
    </row>
    <row r="3336">
      <c r="A3336" s="4"/>
      <c r="D3336" s="6"/>
    </row>
    <row r="3337">
      <c r="A3337" s="4"/>
      <c r="D3337" s="6"/>
    </row>
    <row r="3338">
      <c r="A3338" s="4"/>
      <c r="D3338" s="6"/>
    </row>
    <row r="3339">
      <c r="A3339" s="4"/>
      <c r="D3339" s="6"/>
    </row>
    <row r="3340">
      <c r="A3340" s="4"/>
      <c r="D3340" s="6"/>
    </row>
    <row r="3341">
      <c r="A3341" s="4"/>
      <c r="D3341" s="6"/>
    </row>
    <row r="3342">
      <c r="A3342" s="4"/>
      <c r="D3342" s="6"/>
    </row>
    <row r="3343">
      <c r="A3343" s="4"/>
      <c r="D3343" s="6"/>
    </row>
    <row r="3344">
      <c r="A3344" s="4"/>
      <c r="D3344" s="6"/>
    </row>
    <row r="3345">
      <c r="A3345" s="4"/>
      <c r="D3345" s="6"/>
    </row>
    <row r="3346">
      <c r="A3346" s="4"/>
      <c r="D3346" s="6"/>
    </row>
    <row r="3347">
      <c r="A3347" s="4"/>
      <c r="D3347" s="6"/>
    </row>
    <row r="3348">
      <c r="A3348" s="4"/>
      <c r="D3348" s="6"/>
    </row>
    <row r="3349">
      <c r="A3349" s="4"/>
      <c r="D3349" s="6"/>
    </row>
    <row r="3350">
      <c r="A3350" s="4"/>
      <c r="D3350" s="6"/>
    </row>
    <row r="3351">
      <c r="A3351" s="4"/>
      <c r="D3351" s="6"/>
    </row>
    <row r="3352">
      <c r="A3352" s="4"/>
      <c r="D3352" s="6"/>
    </row>
    <row r="3353">
      <c r="A3353" s="4"/>
      <c r="D3353" s="6"/>
    </row>
    <row r="3354">
      <c r="A3354" s="4"/>
      <c r="D3354" s="6"/>
    </row>
    <row r="3355">
      <c r="A3355" s="4"/>
      <c r="D3355" s="6"/>
    </row>
    <row r="3356">
      <c r="A3356" s="4"/>
      <c r="D3356" s="6"/>
    </row>
    <row r="3357">
      <c r="A3357" s="4"/>
      <c r="D3357" s="6"/>
    </row>
    <row r="3358">
      <c r="A3358" s="4"/>
      <c r="D3358" s="6"/>
    </row>
    <row r="3359">
      <c r="A3359" s="4"/>
      <c r="D3359" s="6"/>
    </row>
    <row r="3360">
      <c r="A3360" s="4"/>
      <c r="D3360" s="6"/>
    </row>
    <row r="3361">
      <c r="A3361" s="4"/>
      <c r="D3361" s="6"/>
    </row>
    <row r="3362">
      <c r="A3362" s="4"/>
      <c r="D3362" s="6"/>
    </row>
    <row r="3363">
      <c r="A3363" s="4"/>
      <c r="D3363" s="6"/>
    </row>
    <row r="3364">
      <c r="A3364" s="4"/>
      <c r="D3364" s="6"/>
    </row>
    <row r="3365">
      <c r="A3365" s="4"/>
      <c r="D3365" s="6"/>
    </row>
    <row r="3366">
      <c r="A3366" s="4"/>
      <c r="D3366" s="6"/>
    </row>
    <row r="3367">
      <c r="A3367" s="4"/>
      <c r="D3367" s="6"/>
    </row>
    <row r="3368">
      <c r="A3368" s="4"/>
      <c r="D3368" s="6"/>
    </row>
    <row r="3369">
      <c r="A3369" s="4"/>
      <c r="D3369" s="6"/>
    </row>
    <row r="3370">
      <c r="A3370" s="4"/>
      <c r="D3370" s="6"/>
    </row>
    <row r="3371">
      <c r="A3371" s="4"/>
      <c r="D3371" s="6"/>
    </row>
    <row r="3372">
      <c r="A3372" s="4"/>
      <c r="D3372" s="6"/>
    </row>
    <row r="3373">
      <c r="A3373" s="4"/>
      <c r="D3373" s="6"/>
    </row>
    <row r="3374">
      <c r="A3374" s="4"/>
      <c r="D3374" s="6"/>
    </row>
    <row r="3375">
      <c r="A3375" s="4"/>
      <c r="D3375" s="6"/>
    </row>
    <row r="3376">
      <c r="A3376" s="4"/>
      <c r="D3376" s="6"/>
    </row>
    <row r="3377">
      <c r="A3377" s="4"/>
      <c r="D3377" s="6"/>
    </row>
    <row r="3378">
      <c r="A3378" s="4"/>
      <c r="D3378" s="6"/>
    </row>
    <row r="3379">
      <c r="A3379" s="4"/>
      <c r="D3379" s="6"/>
    </row>
    <row r="3380">
      <c r="A3380" s="4"/>
      <c r="D3380" s="6"/>
    </row>
    <row r="3381">
      <c r="A3381" s="4"/>
      <c r="D3381" s="6"/>
    </row>
    <row r="3382">
      <c r="A3382" s="4"/>
      <c r="D3382" s="6"/>
    </row>
    <row r="3383">
      <c r="A3383" s="4"/>
      <c r="D3383" s="6"/>
    </row>
    <row r="3384">
      <c r="A3384" s="4"/>
      <c r="D3384" s="6"/>
    </row>
    <row r="3385">
      <c r="A3385" s="4"/>
      <c r="D3385" s="6"/>
    </row>
    <row r="3386">
      <c r="A3386" s="4"/>
      <c r="D3386" s="6"/>
    </row>
    <row r="3387">
      <c r="A3387" s="4"/>
      <c r="D3387" s="6"/>
    </row>
    <row r="3388">
      <c r="A3388" s="4"/>
      <c r="D3388" s="6"/>
    </row>
    <row r="3389">
      <c r="A3389" s="4"/>
      <c r="D3389" s="6"/>
    </row>
    <row r="3390">
      <c r="A3390" s="4"/>
      <c r="D3390" s="6"/>
    </row>
    <row r="3391">
      <c r="A3391" s="4"/>
      <c r="D3391" s="6"/>
    </row>
    <row r="3392">
      <c r="A3392" s="4"/>
      <c r="D3392" s="6"/>
    </row>
    <row r="3393">
      <c r="A3393" s="4"/>
      <c r="D3393" s="6"/>
    </row>
    <row r="3394">
      <c r="A3394" s="4"/>
      <c r="D3394" s="6"/>
    </row>
    <row r="3395">
      <c r="A3395" s="4"/>
      <c r="D3395" s="6"/>
    </row>
    <row r="3396">
      <c r="A3396" s="4"/>
      <c r="D3396" s="6"/>
    </row>
    <row r="3397">
      <c r="A3397" s="4"/>
      <c r="D3397" s="6"/>
    </row>
    <row r="3398">
      <c r="A3398" s="4"/>
      <c r="D3398" s="6"/>
    </row>
    <row r="3399">
      <c r="A3399" s="4"/>
      <c r="D3399" s="6"/>
    </row>
    <row r="3400">
      <c r="A3400" s="4"/>
      <c r="D3400" s="6"/>
    </row>
    <row r="3401">
      <c r="A3401" s="4"/>
      <c r="D3401" s="6"/>
    </row>
    <row r="3402">
      <c r="A3402" s="4"/>
      <c r="D3402" s="6"/>
    </row>
    <row r="3403">
      <c r="A3403" s="4"/>
      <c r="D3403" s="6"/>
    </row>
    <row r="3404">
      <c r="A3404" s="4"/>
      <c r="D3404" s="6"/>
    </row>
    <row r="3405">
      <c r="A3405" s="4"/>
      <c r="D3405" s="6"/>
    </row>
    <row r="3406">
      <c r="A3406" s="4"/>
      <c r="D3406" s="6"/>
    </row>
    <row r="3407">
      <c r="A3407" s="4"/>
      <c r="D3407" s="6"/>
    </row>
    <row r="3408">
      <c r="A3408" s="4"/>
      <c r="D3408" s="6"/>
    </row>
    <row r="3409">
      <c r="A3409" s="4"/>
      <c r="D3409" s="6"/>
    </row>
    <row r="3410">
      <c r="A3410" s="4"/>
      <c r="D3410" s="6"/>
    </row>
    <row r="3411">
      <c r="A3411" s="4"/>
      <c r="D3411" s="6"/>
    </row>
    <row r="3412">
      <c r="A3412" s="4"/>
      <c r="D3412" s="6"/>
    </row>
    <row r="3413">
      <c r="A3413" s="4"/>
      <c r="D3413" s="6"/>
    </row>
    <row r="3414">
      <c r="A3414" s="4"/>
      <c r="D3414" s="6"/>
    </row>
    <row r="3415">
      <c r="A3415" s="4"/>
      <c r="D3415" s="6"/>
    </row>
    <row r="3416">
      <c r="A3416" s="4"/>
      <c r="D3416" s="6"/>
    </row>
    <row r="3417">
      <c r="A3417" s="4"/>
      <c r="D3417" s="6"/>
    </row>
    <row r="3418">
      <c r="A3418" s="4"/>
      <c r="D3418" s="6"/>
    </row>
    <row r="3419">
      <c r="A3419" s="4"/>
      <c r="D3419" s="6"/>
    </row>
    <row r="3420">
      <c r="A3420" s="4"/>
      <c r="D3420" s="6"/>
    </row>
    <row r="3421">
      <c r="A3421" s="4"/>
      <c r="D3421" s="6"/>
    </row>
    <row r="3422">
      <c r="A3422" s="4"/>
      <c r="D3422" s="6"/>
    </row>
    <row r="3423">
      <c r="A3423" s="4"/>
      <c r="D3423" s="6"/>
    </row>
    <row r="3424">
      <c r="A3424" s="4"/>
      <c r="D3424" s="6"/>
    </row>
    <row r="3425">
      <c r="A3425" s="4"/>
      <c r="D3425" s="6"/>
    </row>
    <row r="3426">
      <c r="A3426" s="4"/>
      <c r="D3426" s="6"/>
    </row>
    <row r="3427">
      <c r="A3427" s="4"/>
      <c r="D3427" s="6"/>
    </row>
    <row r="3428">
      <c r="A3428" s="4"/>
      <c r="D3428" s="6"/>
    </row>
    <row r="3429">
      <c r="A3429" s="4"/>
      <c r="D3429" s="6"/>
    </row>
    <row r="3430">
      <c r="A3430" s="4"/>
      <c r="D3430" s="6"/>
    </row>
    <row r="3431">
      <c r="A3431" s="4"/>
      <c r="D3431" s="6"/>
    </row>
    <row r="3432">
      <c r="A3432" s="4"/>
      <c r="D3432" s="6"/>
    </row>
    <row r="3433">
      <c r="A3433" s="4"/>
      <c r="D3433" s="6"/>
    </row>
    <row r="3434">
      <c r="A3434" s="4"/>
      <c r="D3434" s="6"/>
    </row>
    <row r="3435">
      <c r="A3435" s="4"/>
      <c r="D3435" s="6"/>
    </row>
    <row r="3436">
      <c r="A3436" s="4"/>
      <c r="D3436" s="6"/>
    </row>
    <row r="3437">
      <c r="A3437" s="4"/>
      <c r="D3437" s="6"/>
    </row>
    <row r="3438">
      <c r="A3438" s="4"/>
      <c r="D3438" s="6"/>
    </row>
    <row r="3439">
      <c r="A3439" s="4"/>
      <c r="D3439" s="6"/>
    </row>
    <row r="3440">
      <c r="A3440" s="4"/>
      <c r="D3440" s="6"/>
    </row>
    <row r="3441">
      <c r="A3441" s="4"/>
      <c r="D3441" s="6"/>
    </row>
    <row r="3442">
      <c r="A3442" s="4"/>
      <c r="D3442" s="6"/>
    </row>
    <row r="3443">
      <c r="A3443" s="4"/>
      <c r="D3443" s="6"/>
    </row>
    <row r="3444">
      <c r="A3444" s="4"/>
      <c r="D3444" s="6"/>
    </row>
    <row r="3445">
      <c r="A3445" s="4"/>
      <c r="D3445" s="6"/>
    </row>
    <row r="3446">
      <c r="A3446" s="4"/>
      <c r="D3446" s="6"/>
    </row>
    <row r="3447">
      <c r="A3447" s="4"/>
      <c r="D3447" s="6"/>
    </row>
    <row r="3448">
      <c r="A3448" s="4"/>
      <c r="D3448" s="6"/>
    </row>
    <row r="3449">
      <c r="A3449" s="4"/>
      <c r="D3449" s="6"/>
    </row>
    <row r="3450">
      <c r="A3450" s="4"/>
      <c r="D3450" s="6"/>
    </row>
    <row r="3451">
      <c r="A3451" s="4"/>
      <c r="D3451" s="6"/>
    </row>
    <row r="3452">
      <c r="A3452" s="4"/>
      <c r="D3452" s="6"/>
    </row>
    <row r="3453">
      <c r="A3453" s="4"/>
      <c r="D3453" s="6"/>
    </row>
    <row r="3454">
      <c r="A3454" s="4"/>
      <c r="D3454" s="6"/>
    </row>
    <row r="3455">
      <c r="A3455" s="4"/>
      <c r="D3455" s="6"/>
    </row>
    <row r="3456">
      <c r="A3456" s="4"/>
      <c r="D3456" s="6"/>
    </row>
    <row r="3457">
      <c r="A3457" s="4"/>
      <c r="D3457" s="6"/>
    </row>
    <row r="3458">
      <c r="A3458" s="4"/>
      <c r="D3458" s="6"/>
    </row>
    <row r="3459">
      <c r="A3459" s="4"/>
      <c r="D3459" s="6"/>
    </row>
    <row r="3460">
      <c r="A3460" s="4"/>
      <c r="D3460" s="6"/>
    </row>
    <row r="3461">
      <c r="A3461" s="4"/>
      <c r="D3461" s="6"/>
    </row>
    <row r="3462">
      <c r="A3462" s="4"/>
      <c r="D3462" s="6"/>
    </row>
    <row r="3463">
      <c r="A3463" s="4"/>
      <c r="D3463" s="6"/>
    </row>
    <row r="3464">
      <c r="A3464" s="4"/>
      <c r="D3464" s="6"/>
    </row>
    <row r="3465">
      <c r="A3465" s="4"/>
      <c r="D3465" s="6"/>
    </row>
    <row r="3466">
      <c r="A3466" s="4"/>
      <c r="D3466" s="6"/>
    </row>
    <row r="3467">
      <c r="A3467" s="4"/>
      <c r="D3467" s="6"/>
    </row>
    <row r="3468">
      <c r="A3468" s="4"/>
      <c r="D3468" s="6"/>
    </row>
    <row r="3469">
      <c r="A3469" s="4"/>
      <c r="D3469" s="6"/>
    </row>
    <row r="3470">
      <c r="A3470" s="4"/>
      <c r="D3470" s="6"/>
    </row>
    <row r="3471">
      <c r="A3471" s="4"/>
      <c r="D3471" s="6"/>
    </row>
    <row r="3472">
      <c r="A3472" s="4"/>
      <c r="D3472" s="6"/>
    </row>
    <row r="3473">
      <c r="A3473" s="4"/>
      <c r="D3473" s="6"/>
    </row>
    <row r="3474">
      <c r="A3474" s="4"/>
      <c r="D3474" s="6"/>
    </row>
    <row r="3475">
      <c r="A3475" s="4"/>
      <c r="D3475" s="6"/>
    </row>
    <row r="3476">
      <c r="A3476" s="4"/>
      <c r="D3476" s="6"/>
    </row>
    <row r="3477">
      <c r="A3477" s="4"/>
      <c r="D3477" s="6"/>
    </row>
    <row r="3478">
      <c r="A3478" s="4"/>
      <c r="D3478" s="6"/>
    </row>
    <row r="3479">
      <c r="A3479" s="4"/>
      <c r="D3479" s="6"/>
    </row>
    <row r="3480">
      <c r="A3480" s="4"/>
      <c r="D3480" s="6"/>
    </row>
    <row r="3481">
      <c r="A3481" s="4"/>
      <c r="D3481" s="6"/>
    </row>
    <row r="3482">
      <c r="A3482" s="4"/>
      <c r="D3482" s="6"/>
    </row>
    <row r="3483">
      <c r="A3483" s="4"/>
      <c r="D3483" s="6"/>
    </row>
    <row r="3484">
      <c r="A3484" s="4"/>
      <c r="D3484" s="6"/>
    </row>
    <row r="3485">
      <c r="A3485" s="4"/>
      <c r="D3485" s="6"/>
    </row>
    <row r="3486">
      <c r="A3486" s="4"/>
      <c r="D3486" s="6"/>
    </row>
    <row r="3487">
      <c r="A3487" s="4"/>
      <c r="D3487" s="6"/>
    </row>
    <row r="3488">
      <c r="A3488" s="4"/>
      <c r="D3488" s="6"/>
    </row>
    <row r="3489">
      <c r="A3489" s="4"/>
      <c r="D3489" s="6"/>
    </row>
    <row r="3490">
      <c r="A3490" s="4"/>
      <c r="D3490" s="6"/>
    </row>
    <row r="3491">
      <c r="A3491" s="4"/>
      <c r="D3491" s="6"/>
    </row>
    <row r="3492">
      <c r="A3492" s="4"/>
      <c r="D3492" s="6"/>
    </row>
    <row r="3493">
      <c r="A3493" s="4"/>
      <c r="D3493" s="6"/>
    </row>
    <row r="3494">
      <c r="A3494" s="4"/>
      <c r="D3494" s="6"/>
    </row>
    <row r="3495">
      <c r="A3495" s="4"/>
      <c r="D3495" s="6"/>
    </row>
    <row r="3496">
      <c r="A3496" s="4"/>
      <c r="D3496" s="6"/>
    </row>
    <row r="3497">
      <c r="A3497" s="4"/>
      <c r="D3497" s="6"/>
    </row>
    <row r="3498">
      <c r="A3498" s="4"/>
      <c r="D3498" s="6"/>
    </row>
    <row r="3499">
      <c r="A3499" s="4"/>
      <c r="D3499" s="6"/>
    </row>
    <row r="3500">
      <c r="A3500" s="4"/>
      <c r="D3500" s="6"/>
    </row>
    <row r="3501">
      <c r="A3501" s="4"/>
      <c r="D3501" s="6"/>
    </row>
    <row r="3502">
      <c r="A3502" s="4"/>
      <c r="D3502" s="6"/>
    </row>
    <row r="3503">
      <c r="A3503" s="4"/>
      <c r="D3503" s="6"/>
    </row>
    <row r="3504">
      <c r="A3504" s="4"/>
      <c r="D3504" s="6"/>
    </row>
    <row r="3505">
      <c r="A3505" s="4"/>
      <c r="D3505" s="6"/>
    </row>
    <row r="3506">
      <c r="A3506" s="4"/>
      <c r="D3506" s="6"/>
    </row>
    <row r="3507">
      <c r="A3507" s="4"/>
      <c r="D3507" s="6"/>
    </row>
    <row r="3508">
      <c r="A3508" s="4"/>
      <c r="D3508" s="6"/>
    </row>
    <row r="3509">
      <c r="A3509" s="4"/>
      <c r="D3509" s="6"/>
    </row>
    <row r="3510">
      <c r="A3510" s="4"/>
      <c r="D3510" s="6"/>
    </row>
    <row r="3511">
      <c r="A3511" s="4"/>
      <c r="D3511" s="6"/>
    </row>
    <row r="3512">
      <c r="A3512" s="4"/>
      <c r="D3512" s="6"/>
    </row>
    <row r="3513">
      <c r="A3513" s="4"/>
      <c r="D3513" s="6"/>
    </row>
    <row r="3514">
      <c r="A3514" s="4"/>
      <c r="D3514" s="6"/>
    </row>
    <row r="3515">
      <c r="A3515" s="4"/>
      <c r="D3515" s="6"/>
    </row>
    <row r="3516">
      <c r="A3516" s="4"/>
      <c r="D3516" s="6"/>
    </row>
    <row r="3517">
      <c r="A3517" s="4"/>
      <c r="D3517" s="6"/>
    </row>
    <row r="3518">
      <c r="A3518" s="4"/>
      <c r="D3518" s="6"/>
    </row>
    <row r="3519">
      <c r="A3519" s="4"/>
      <c r="D3519" s="6"/>
    </row>
    <row r="3520">
      <c r="A3520" s="4"/>
      <c r="D3520" s="6"/>
    </row>
    <row r="3521">
      <c r="A3521" s="4"/>
      <c r="D3521" s="6"/>
    </row>
    <row r="3522">
      <c r="A3522" s="4"/>
      <c r="D3522" s="6"/>
    </row>
    <row r="3523">
      <c r="A3523" s="4"/>
      <c r="D3523" s="6"/>
    </row>
    <row r="3524">
      <c r="A3524" s="4"/>
      <c r="D3524" s="6"/>
    </row>
    <row r="3525">
      <c r="A3525" s="4"/>
      <c r="D3525" s="6"/>
    </row>
    <row r="3526">
      <c r="A3526" s="4"/>
      <c r="D3526" s="6"/>
    </row>
    <row r="3527">
      <c r="A3527" s="4"/>
      <c r="D3527" s="6"/>
    </row>
    <row r="3528">
      <c r="A3528" s="4"/>
      <c r="D3528" s="6"/>
    </row>
    <row r="3529">
      <c r="A3529" s="4"/>
      <c r="D3529" s="6"/>
    </row>
    <row r="3530">
      <c r="A3530" s="4"/>
      <c r="D3530" s="6"/>
    </row>
    <row r="3531">
      <c r="A3531" s="4"/>
      <c r="D3531" s="6"/>
    </row>
    <row r="3532">
      <c r="A3532" s="4"/>
      <c r="D3532" s="6"/>
    </row>
    <row r="3533">
      <c r="A3533" s="4"/>
      <c r="D3533" s="6"/>
    </row>
    <row r="3534">
      <c r="A3534" s="4"/>
      <c r="D3534" s="6"/>
    </row>
    <row r="3535">
      <c r="A3535" s="4"/>
      <c r="D3535" s="6"/>
    </row>
    <row r="3536">
      <c r="A3536" s="4"/>
      <c r="D3536" s="6"/>
    </row>
    <row r="3537">
      <c r="A3537" s="4"/>
      <c r="D3537" s="6"/>
    </row>
    <row r="3538">
      <c r="A3538" s="4"/>
      <c r="D3538" s="6"/>
    </row>
    <row r="3539">
      <c r="A3539" s="4"/>
      <c r="D3539" s="6"/>
    </row>
    <row r="3540">
      <c r="A3540" s="4"/>
      <c r="D3540" s="6"/>
    </row>
    <row r="3541">
      <c r="A3541" s="4"/>
      <c r="D3541" s="6"/>
    </row>
    <row r="3542">
      <c r="A3542" s="4"/>
      <c r="D3542" s="6"/>
    </row>
    <row r="3543">
      <c r="A3543" s="4"/>
      <c r="D3543" s="6"/>
    </row>
    <row r="3544">
      <c r="A3544" s="4"/>
      <c r="D3544" s="6"/>
    </row>
    <row r="3545">
      <c r="A3545" s="4"/>
      <c r="D3545" s="6"/>
    </row>
    <row r="3546">
      <c r="A3546" s="4"/>
      <c r="D3546" s="6"/>
    </row>
    <row r="3547">
      <c r="A3547" s="4"/>
      <c r="D3547" s="6"/>
    </row>
    <row r="3548">
      <c r="A3548" s="4"/>
      <c r="D3548" s="6"/>
    </row>
    <row r="3549">
      <c r="A3549" s="4"/>
      <c r="D3549" s="6"/>
    </row>
    <row r="3550">
      <c r="A3550" s="4"/>
      <c r="D3550" s="6"/>
    </row>
    <row r="3551">
      <c r="A3551" s="4"/>
      <c r="D3551" s="6"/>
    </row>
    <row r="3552">
      <c r="A3552" s="4"/>
      <c r="D3552" s="6"/>
    </row>
    <row r="3553">
      <c r="A3553" s="4"/>
      <c r="D3553" s="6"/>
    </row>
    <row r="3554">
      <c r="A3554" s="4"/>
      <c r="D3554" s="6"/>
    </row>
    <row r="3555">
      <c r="A3555" s="4"/>
      <c r="D3555" s="6"/>
    </row>
    <row r="3556">
      <c r="A3556" s="4"/>
      <c r="D3556" s="6"/>
    </row>
    <row r="3557">
      <c r="A3557" s="4"/>
      <c r="D3557" s="6"/>
    </row>
    <row r="3558">
      <c r="A3558" s="4"/>
      <c r="D3558" s="6"/>
    </row>
    <row r="3559">
      <c r="A3559" s="4"/>
      <c r="D3559" s="6"/>
    </row>
    <row r="3560">
      <c r="A3560" s="4"/>
      <c r="D3560" s="6"/>
    </row>
    <row r="3561">
      <c r="A3561" s="4"/>
      <c r="D3561" s="6"/>
    </row>
    <row r="3562">
      <c r="A3562" s="4"/>
      <c r="D3562" s="6"/>
    </row>
    <row r="3563">
      <c r="A3563" s="4"/>
      <c r="D3563" s="6"/>
    </row>
    <row r="3564">
      <c r="A3564" s="4"/>
      <c r="D3564" s="6"/>
    </row>
    <row r="3565">
      <c r="A3565" s="4"/>
      <c r="D3565" s="6"/>
    </row>
    <row r="3566">
      <c r="A3566" s="4"/>
      <c r="D3566" s="6"/>
    </row>
    <row r="3567">
      <c r="A3567" s="4"/>
      <c r="D3567" s="6"/>
    </row>
    <row r="3568">
      <c r="A3568" s="4"/>
      <c r="D3568" s="6"/>
    </row>
    <row r="3569">
      <c r="A3569" s="4"/>
      <c r="D3569" s="6"/>
    </row>
    <row r="3570">
      <c r="A3570" s="4"/>
      <c r="D3570" s="6"/>
    </row>
    <row r="3571">
      <c r="A3571" s="4"/>
      <c r="D3571" s="6"/>
    </row>
    <row r="3572">
      <c r="A3572" s="4"/>
      <c r="D3572" s="6"/>
    </row>
    <row r="3573">
      <c r="A3573" s="4"/>
      <c r="D3573" s="6"/>
    </row>
    <row r="3574">
      <c r="A3574" s="4"/>
      <c r="D3574" s="6"/>
    </row>
    <row r="3575">
      <c r="A3575" s="4"/>
      <c r="D3575" s="6"/>
    </row>
    <row r="3576">
      <c r="A3576" s="4"/>
      <c r="D3576" s="6"/>
    </row>
    <row r="3577">
      <c r="A3577" s="4"/>
      <c r="D3577" s="6"/>
    </row>
    <row r="3578">
      <c r="A3578" s="4"/>
      <c r="D3578" s="6"/>
    </row>
    <row r="3579">
      <c r="A3579" s="4"/>
      <c r="D3579" s="6"/>
    </row>
    <row r="3580">
      <c r="A3580" s="4"/>
      <c r="D3580" s="6"/>
    </row>
    <row r="3581">
      <c r="A3581" s="4"/>
      <c r="D3581" s="6"/>
    </row>
    <row r="3582">
      <c r="A3582" s="4"/>
      <c r="D3582" s="6"/>
    </row>
    <row r="3583">
      <c r="A3583" s="4"/>
      <c r="D3583" s="6"/>
    </row>
    <row r="3584">
      <c r="A3584" s="4"/>
      <c r="D3584" s="6"/>
    </row>
    <row r="3585">
      <c r="A3585" s="4"/>
      <c r="D3585" s="6"/>
    </row>
    <row r="3586">
      <c r="A3586" s="4"/>
      <c r="D3586" s="6"/>
    </row>
    <row r="3587">
      <c r="A3587" s="4"/>
      <c r="D3587" s="6"/>
    </row>
    <row r="3588">
      <c r="A3588" s="4"/>
      <c r="D3588" s="6"/>
    </row>
    <row r="3589">
      <c r="A3589" s="4"/>
      <c r="D3589" s="6"/>
    </row>
    <row r="3590">
      <c r="A3590" s="4"/>
      <c r="D3590" s="6"/>
    </row>
    <row r="3591">
      <c r="A3591" s="4"/>
      <c r="D3591" s="6"/>
    </row>
    <row r="3592">
      <c r="A3592" s="4"/>
      <c r="D3592" s="6"/>
    </row>
    <row r="3593">
      <c r="A3593" s="4"/>
      <c r="D3593" s="6"/>
    </row>
    <row r="3594">
      <c r="A3594" s="4"/>
      <c r="D3594" s="6"/>
    </row>
    <row r="3595">
      <c r="A3595" s="4"/>
      <c r="D3595" s="6"/>
    </row>
    <row r="3596">
      <c r="A3596" s="4"/>
      <c r="D3596" s="6"/>
    </row>
    <row r="3597">
      <c r="A3597" s="4"/>
      <c r="D3597" s="6"/>
    </row>
    <row r="3598">
      <c r="A3598" s="4"/>
      <c r="D3598" s="6"/>
    </row>
    <row r="3599">
      <c r="A3599" s="4"/>
      <c r="D3599" s="6"/>
    </row>
    <row r="3600">
      <c r="A3600" s="4"/>
      <c r="D3600" s="6"/>
    </row>
    <row r="3601">
      <c r="A3601" s="4"/>
      <c r="D3601" s="6"/>
    </row>
    <row r="3602">
      <c r="A3602" s="4"/>
      <c r="D3602" s="6"/>
    </row>
    <row r="3603">
      <c r="A3603" s="4"/>
      <c r="D3603" s="6"/>
    </row>
    <row r="3604">
      <c r="A3604" s="4"/>
      <c r="D3604" s="6"/>
    </row>
    <row r="3605">
      <c r="A3605" s="4"/>
      <c r="D3605" s="6"/>
    </row>
    <row r="3606">
      <c r="A3606" s="4"/>
      <c r="D3606" s="6"/>
    </row>
    <row r="3607">
      <c r="A3607" s="4"/>
      <c r="D3607" s="6"/>
    </row>
    <row r="3608">
      <c r="A3608" s="4"/>
      <c r="D3608" s="6"/>
    </row>
    <row r="3609">
      <c r="A3609" s="4"/>
      <c r="D3609" s="6"/>
    </row>
    <row r="3610">
      <c r="A3610" s="4"/>
      <c r="D3610" s="6"/>
    </row>
    <row r="3611">
      <c r="A3611" s="4"/>
      <c r="D3611" s="6"/>
    </row>
    <row r="3612">
      <c r="A3612" s="4"/>
      <c r="D3612" s="6"/>
    </row>
    <row r="3613">
      <c r="A3613" s="4"/>
      <c r="D3613" s="6"/>
    </row>
    <row r="3614">
      <c r="A3614" s="4"/>
      <c r="D3614" s="6"/>
    </row>
    <row r="3615">
      <c r="A3615" s="4"/>
      <c r="D3615" s="6"/>
    </row>
    <row r="3616">
      <c r="A3616" s="4"/>
      <c r="D3616" s="6"/>
    </row>
    <row r="3617">
      <c r="A3617" s="4"/>
      <c r="D3617" s="6"/>
    </row>
    <row r="3618">
      <c r="A3618" s="4"/>
      <c r="D3618" s="6"/>
    </row>
    <row r="3619">
      <c r="A3619" s="4"/>
      <c r="D3619" s="6"/>
    </row>
    <row r="3620">
      <c r="A3620" s="4"/>
      <c r="D3620" s="6"/>
    </row>
    <row r="3621">
      <c r="A3621" s="4"/>
      <c r="D3621" s="6"/>
    </row>
    <row r="3622">
      <c r="A3622" s="4"/>
      <c r="D3622" s="6"/>
    </row>
    <row r="3623">
      <c r="A3623" s="4"/>
      <c r="D3623" s="6"/>
    </row>
    <row r="3624">
      <c r="A3624" s="4"/>
      <c r="D3624" s="6"/>
    </row>
    <row r="3625">
      <c r="A3625" s="4"/>
      <c r="D3625" s="6"/>
    </row>
    <row r="3626">
      <c r="A3626" s="4"/>
      <c r="D3626" s="6"/>
    </row>
    <row r="3627">
      <c r="A3627" s="4"/>
      <c r="D3627" s="6"/>
    </row>
    <row r="3628">
      <c r="A3628" s="4"/>
      <c r="D3628" s="6"/>
    </row>
    <row r="3629">
      <c r="A3629" s="4"/>
      <c r="D3629" s="6"/>
    </row>
    <row r="3630">
      <c r="A3630" s="4"/>
      <c r="D3630" s="6"/>
    </row>
    <row r="3631">
      <c r="A3631" s="4"/>
      <c r="D3631" s="6"/>
    </row>
    <row r="3632">
      <c r="A3632" s="4"/>
      <c r="D3632" s="6"/>
    </row>
    <row r="3633">
      <c r="A3633" s="4"/>
      <c r="D3633" s="6"/>
    </row>
    <row r="3634">
      <c r="A3634" s="4"/>
      <c r="D3634" s="6"/>
    </row>
    <row r="3635">
      <c r="A3635" s="4"/>
      <c r="D3635" s="6"/>
    </row>
    <row r="3636">
      <c r="A3636" s="4"/>
      <c r="D3636" s="6"/>
    </row>
    <row r="3637">
      <c r="A3637" s="4"/>
      <c r="D3637" s="6"/>
    </row>
    <row r="3638">
      <c r="A3638" s="4"/>
      <c r="D3638" s="6"/>
    </row>
    <row r="3639">
      <c r="A3639" s="4"/>
      <c r="D3639" s="6"/>
    </row>
    <row r="3640">
      <c r="A3640" s="4"/>
      <c r="D3640" s="6"/>
    </row>
    <row r="3641">
      <c r="A3641" s="4"/>
      <c r="D3641" s="6"/>
    </row>
    <row r="3642">
      <c r="A3642" s="4"/>
      <c r="D3642" s="6"/>
    </row>
    <row r="3643">
      <c r="A3643" s="4"/>
      <c r="D3643" s="6"/>
    </row>
    <row r="3644">
      <c r="A3644" s="4"/>
      <c r="D3644" s="6"/>
    </row>
    <row r="3645">
      <c r="A3645" s="4"/>
      <c r="D3645" s="6"/>
    </row>
    <row r="3646">
      <c r="A3646" s="4"/>
      <c r="D3646" s="6"/>
    </row>
    <row r="3647">
      <c r="A3647" s="4"/>
      <c r="D3647" s="6"/>
    </row>
    <row r="3648">
      <c r="A3648" s="4"/>
      <c r="D3648" s="6"/>
    </row>
    <row r="3649">
      <c r="A3649" s="4"/>
      <c r="D3649" s="6"/>
    </row>
    <row r="3650">
      <c r="A3650" s="4"/>
      <c r="D3650" s="6"/>
    </row>
    <row r="3651">
      <c r="A3651" s="4"/>
      <c r="D3651" s="6"/>
    </row>
    <row r="3652">
      <c r="A3652" s="4"/>
      <c r="D3652" s="6"/>
    </row>
    <row r="3653">
      <c r="A3653" s="4"/>
      <c r="D3653" s="6"/>
    </row>
    <row r="3654">
      <c r="A3654" s="4"/>
      <c r="D3654" s="6"/>
    </row>
    <row r="3655">
      <c r="A3655" s="4"/>
      <c r="D3655" s="6"/>
    </row>
    <row r="3656">
      <c r="A3656" s="4"/>
      <c r="D3656" s="6"/>
    </row>
    <row r="3657">
      <c r="A3657" s="4"/>
      <c r="D3657" s="6"/>
    </row>
    <row r="3658">
      <c r="A3658" s="4"/>
      <c r="D3658" s="6"/>
    </row>
    <row r="3659">
      <c r="A3659" s="4"/>
      <c r="D3659" s="6"/>
    </row>
    <row r="3660">
      <c r="A3660" s="4"/>
      <c r="D3660" s="6"/>
    </row>
    <row r="3661">
      <c r="A3661" s="4"/>
      <c r="D3661" s="6"/>
    </row>
    <row r="3662">
      <c r="A3662" s="4"/>
      <c r="D3662" s="6"/>
    </row>
    <row r="3663">
      <c r="A3663" s="4"/>
      <c r="D3663" s="6"/>
    </row>
    <row r="3664">
      <c r="A3664" s="4"/>
      <c r="D3664" s="6"/>
    </row>
    <row r="3665">
      <c r="A3665" s="4"/>
      <c r="D3665" s="6"/>
    </row>
    <row r="3666">
      <c r="A3666" s="4"/>
      <c r="D3666" s="6"/>
    </row>
    <row r="3667">
      <c r="A3667" s="4"/>
      <c r="D3667" s="6"/>
    </row>
    <row r="3668">
      <c r="A3668" s="4"/>
      <c r="D3668" s="6"/>
    </row>
    <row r="3669">
      <c r="A3669" s="4"/>
      <c r="D3669" s="6"/>
    </row>
    <row r="3670">
      <c r="A3670" s="4"/>
      <c r="D3670" s="6"/>
    </row>
    <row r="3671">
      <c r="A3671" s="4"/>
      <c r="D3671" s="6"/>
    </row>
    <row r="3672">
      <c r="A3672" s="4"/>
      <c r="D3672" s="6"/>
    </row>
    <row r="3673">
      <c r="A3673" s="4"/>
      <c r="D3673" s="6"/>
    </row>
    <row r="3674">
      <c r="A3674" s="4"/>
      <c r="D3674" s="6"/>
    </row>
    <row r="3675">
      <c r="A3675" s="4"/>
      <c r="D3675" s="6"/>
    </row>
    <row r="3676">
      <c r="A3676" s="4"/>
      <c r="D3676" s="6"/>
    </row>
    <row r="3677">
      <c r="A3677" s="4"/>
      <c r="D3677" s="6"/>
    </row>
    <row r="3678">
      <c r="A3678" s="4"/>
      <c r="D3678" s="6"/>
    </row>
    <row r="3679">
      <c r="A3679" s="4"/>
      <c r="D3679" s="6"/>
    </row>
    <row r="3680">
      <c r="A3680" s="4"/>
      <c r="D3680" s="6"/>
    </row>
    <row r="3681">
      <c r="A3681" s="4"/>
      <c r="D3681" s="6"/>
    </row>
    <row r="3682">
      <c r="A3682" s="4"/>
      <c r="D3682" s="6"/>
    </row>
    <row r="3683">
      <c r="A3683" s="4"/>
      <c r="D3683" s="6"/>
    </row>
    <row r="3684">
      <c r="A3684" s="4"/>
      <c r="D3684" s="6"/>
    </row>
    <row r="3685">
      <c r="A3685" s="4"/>
      <c r="D3685" s="6"/>
    </row>
    <row r="3686">
      <c r="A3686" s="4"/>
      <c r="D3686" s="6"/>
    </row>
    <row r="3687">
      <c r="A3687" s="4"/>
      <c r="D3687" s="6"/>
    </row>
    <row r="3688">
      <c r="A3688" s="4"/>
      <c r="D3688" s="6"/>
    </row>
    <row r="3689">
      <c r="A3689" s="4"/>
      <c r="D3689" s="6"/>
    </row>
    <row r="3690">
      <c r="A3690" s="4"/>
      <c r="D3690" s="6"/>
    </row>
    <row r="3691">
      <c r="A3691" s="4"/>
      <c r="D3691" s="6"/>
    </row>
    <row r="3692">
      <c r="A3692" s="4"/>
      <c r="D3692" s="6"/>
    </row>
    <row r="3693">
      <c r="A3693" s="4"/>
      <c r="D3693" s="6"/>
    </row>
    <row r="3694">
      <c r="A3694" s="4"/>
      <c r="D3694" s="6"/>
    </row>
    <row r="3695">
      <c r="A3695" s="4"/>
      <c r="D3695" s="6"/>
    </row>
    <row r="3696">
      <c r="A3696" s="4"/>
      <c r="D3696" s="6"/>
    </row>
    <row r="3697">
      <c r="A3697" s="4"/>
      <c r="D3697" s="6"/>
    </row>
    <row r="3698">
      <c r="A3698" s="4"/>
      <c r="D3698" s="6"/>
    </row>
    <row r="3699">
      <c r="A3699" s="4"/>
      <c r="D3699" s="6"/>
    </row>
    <row r="3700">
      <c r="A3700" s="4"/>
      <c r="D3700" s="6"/>
    </row>
    <row r="3701">
      <c r="A3701" s="4"/>
      <c r="D3701" s="6"/>
    </row>
    <row r="3702">
      <c r="A3702" s="4"/>
      <c r="D3702" s="6"/>
    </row>
    <row r="3703">
      <c r="A3703" s="4"/>
      <c r="D3703" s="6"/>
    </row>
    <row r="3704">
      <c r="A3704" s="4"/>
      <c r="D3704" s="6"/>
    </row>
    <row r="3705">
      <c r="A3705" s="4"/>
      <c r="D3705" s="6"/>
    </row>
    <row r="3706">
      <c r="A3706" s="4"/>
      <c r="D3706" s="6"/>
    </row>
    <row r="3707">
      <c r="A3707" s="4"/>
      <c r="D3707" s="6"/>
    </row>
    <row r="3708">
      <c r="A3708" s="4"/>
      <c r="D3708" s="6"/>
    </row>
    <row r="3709">
      <c r="A3709" s="4"/>
      <c r="D3709" s="6"/>
    </row>
    <row r="3710">
      <c r="A3710" s="4"/>
      <c r="D3710" s="6"/>
    </row>
    <row r="3711">
      <c r="A3711" s="4"/>
      <c r="D3711" s="6"/>
    </row>
    <row r="3712">
      <c r="A3712" s="4"/>
      <c r="D3712" s="6"/>
    </row>
    <row r="3713">
      <c r="A3713" s="4"/>
      <c r="D3713" s="6"/>
    </row>
    <row r="3714">
      <c r="A3714" s="4"/>
      <c r="D3714" s="6"/>
    </row>
    <row r="3715">
      <c r="A3715" s="4"/>
      <c r="D3715" s="6"/>
    </row>
    <row r="3716">
      <c r="A3716" s="4"/>
      <c r="D3716" s="6"/>
    </row>
    <row r="3717">
      <c r="A3717" s="4"/>
      <c r="D3717" s="6"/>
    </row>
    <row r="3718">
      <c r="A3718" s="4"/>
      <c r="D3718" s="6"/>
    </row>
    <row r="3719">
      <c r="A3719" s="4"/>
      <c r="D3719" s="6"/>
    </row>
    <row r="3720">
      <c r="A3720" s="4"/>
      <c r="D3720" s="6"/>
    </row>
    <row r="3721">
      <c r="A3721" s="4"/>
      <c r="D3721" s="6"/>
    </row>
    <row r="3722">
      <c r="A3722" s="4"/>
      <c r="D3722" s="6"/>
    </row>
    <row r="3723">
      <c r="A3723" s="4"/>
      <c r="D3723" s="6"/>
    </row>
    <row r="3724">
      <c r="A3724" s="4"/>
      <c r="D3724" s="6"/>
    </row>
    <row r="3725">
      <c r="A3725" s="4"/>
      <c r="D3725" s="6"/>
    </row>
    <row r="3726">
      <c r="A3726" s="4"/>
      <c r="D3726" s="6"/>
    </row>
    <row r="3727">
      <c r="A3727" s="4"/>
      <c r="D3727" s="6"/>
    </row>
    <row r="3728">
      <c r="A3728" s="4"/>
      <c r="D3728" s="6"/>
    </row>
    <row r="3729">
      <c r="A3729" s="4"/>
      <c r="D3729" s="6"/>
    </row>
    <row r="3730">
      <c r="A3730" s="4"/>
      <c r="D3730" s="6"/>
    </row>
    <row r="3731">
      <c r="A3731" s="4"/>
      <c r="D3731" s="6"/>
    </row>
    <row r="3732">
      <c r="A3732" s="4"/>
      <c r="D3732" s="6"/>
    </row>
    <row r="3733">
      <c r="A3733" s="4"/>
      <c r="D3733" s="6"/>
    </row>
    <row r="3734">
      <c r="A3734" s="4"/>
      <c r="D3734" s="6"/>
    </row>
    <row r="3735">
      <c r="A3735" s="4"/>
      <c r="D3735" s="6"/>
    </row>
    <row r="3736">
      <c r="A3736" s="4"/>
      <c r="D3736" s="6"/>
    </row>
    <row r="3737">
      <c r="A3737" s="4"/>
      <c r="D3737" s="6"/>
    </row>
    <row r="3738">
      <c r="A3738" s="4"/>
      <c r="D3738" s="6"/>
    </row>
    <row r="3739">
      <c r="A3739" s="4"/>
      <c r="D3739" s="6"/>
    </row>
    <row r="3740">
      <c r="A3740" s="4"/>
      <c r="D3740" s="6"/>
    </row>
    <row r="3741">
      <c r="A3741" s="4"/>
      <c r="D3741" s="6"/>
    </row>
    <row r="3742">
      <c r="A3742" s="4"/>
      <c r="D3742" s="6"/>
    </row>
    <row r="3743">
      <c r="A3743" s="4"/>
      <c r="D3743" s="6"/>
    </row>
    <row r="3744">
      <c r="A3744" s="4"/>
      <c r="D3744" s="6"/>
    </row>
    <row r="3745">
      <c r="A3745" s="4"/>
      <c r="D3745" s="6"/>
    </row>
    <row r="3746">
      <c r="A3746" s="4"/>
      <c r="D3746" s="6"/>
    </row>
    <row r="3747">
      <c r="A3747" s="4"/>
      <c r="D3747" s="6"/>
    </row>
    <row r="3748">
      <c r="A3748" s="4"/>
      <c r="D3748" s="6"/>
    </row>
    <row r="3749">
      <c r="A3749" s="4"/>
      <c r="D3749" s="6"/>
    </row>
    <row r="3750">
      <c r="A3750" s="4"/>
      <c r="D3750" s="6"/>
    </row>
    <row r="3751">
      <c r="A3751" s="4"/>
      <c r="D3751" s="6"/>
    </row>
    <row r="3752">
      <c r="A3752" s="4"/>
      <c r="D3752" s="6"/>
    </row>
    <row r="3753">
      <c r="A3753" s="4"/>
      <c r="D3753" s="6"/>
    </row>
    <row r="3754">
      <c r="A3754" s="4"/>
      <c r="D3754" s="6"/>
    </row>
    <row r="3755">
      <c r="A3755" s="4"/>
      <c r="D3755" s="6"/>
    </row>
    <row r="3756">
      <c r="A3756" s="4"/>
      <c r="D3756" s="6"/>
    </row>
    <row r="3757">
      <c r="A3757" s="4"/>
      <c r="D3757" s="6"/>
    </row>
    <row r="3758">
      <c r="A3758" s="4"/>
      <c r="D3758" s="6"/>
    </row>
    <row r="3759">
      <c r="A3759" s="4"/>
      <c r="D3759" s="6"/>
    </row>
    <row r="3760">
      <c r="A3760" s="4"/>
      <c r="D3760" s="6"/>
    </row>
    <row r="3761">
      <c r="A3761" s="4"/>
      <c r="D3761" s="6"/>
    </row>
    <row r="3762">
      <c r="A3762" s="4"/>
      <c r="D3762" s="6"/>
    </row>
    <row r="3763">
      <c r="A3763" s="4"/>
      <c r="D3763" s="6"/>
    </row>
    <row r="3764">
      <c r="A3764" s="4"/>
      <c r="D3764" s="6"/>
    </row>
    <row r="3765">
      <c r="A3765" s="4"/>
      <c r="D3765" s="6"/>
    </row>
    <row r="3766">
      <c r="A3766" s="4"/>
      <c r="D3766" s="6"/>
    </row>
    <row r="3767">
      <c r="A3767" s="4"/>
      <c r="D3767" s="6"/>
    </row>
    <row r="3768">
      <c r="A3768" s="4"/>
      <c r="D3768" s="6"/>
    </row>
    <row r="3769">
      <c r="A3769" s="4"/>
      <c r="D3769" s="6"/>
    </row>
    <row r="3770">
      <c r="A3770" s="4"/>
      <c r="D3770" s="6"/>
    </row>
    <row r="3771">
      <c r="A3771" s="4"/>
      <c r="D3771" s="6"/>
    </row>
    <row r="3772">
      <c r="A3772" s="4"/>
      <c r="D3772" s="6"/>
    </row>
    <row r="3773">
      <c r="A3773" s="4"/>
      <c r="D3773" s="6"/>
    </row>
    <row r="3774">
      <c r="A3774" s="4"/>
      <c r="D3774" s="6"/>
    </row>
    <row r="3775">
      <c r="A3775" s="4"/>
      <c r="D3775" s="6"/>
    </row>
    <row r="3776">
      <c r="A3776" s="4"/>
      <c r="D3776" s="6"/>
    </row>
    <row r="3777">
      <c r="A3777" s="4"/>
      <c r="D3777" s="6"/>
    </row>
    <row r="3778">
      <c r="A3778" s="4"/>
      <c r="D3778" s="6"/>
    </row>
    <row r="3779">
      <c r="A3779" s="4"/>
      <c r="D3779" s="6"/>
    </row>
    <row r="3780">
      <c r="A3780" s="4"/>
      <c r="D3780" s="6"/>
    </row>
    <row r="3781">
      <c r="A3781" s="4"/>
      <c r="D3781" s="6"/>
    </row>
    <row r="3782">
      <c r="A3782" s="4"/>
      <c r="D3782" s="6"/>
    </row>
    <row r="3783">
      <c r="A3783" s="4"/>
      <c r="D3783" s="6"/>
    </row>
    <row r="3784">
      <c r="A3784" s="4"/>
      <c r="D3784" s="6"/>
    </row>
    <row r="3785">
      <c r="A3785" s="4"/>
      <c r="D3785" s="6"/>
    </row>
    <row r="3786">
      <c r="A3786" s="4"/>
      <c r="D3786" s="6"/>
    </row>
    <row r="3787">
      <c r="A3787" s="4"/>
      <c r="D3787" s="6"/>
    </row>
    <row r="3788">
      <c r="A3788" s="4"/>
      <c r="D3788" s="6"/>
    </row>
    <row r="3789">
      <c r="A3789" s="4"/>
      <c r="D3789" s="6"/>
    </row>
    <row r="3790">
      <c r="A3790" s="4"/>
      <c r="D3790" s="6"/>
    </row>
    <row r="3791">
      <c r="A3791" s="4"/>
      <c r="D3791" s="6"/>
    </row>
    <row r="3792">
      <c r="A3792" s="4"/>
      <c r="D3792" s="6"/>
    </row>
    <row r="3793">
      <c r="A3793" s="4"/>
      <c r="D3793" s="6"/>
    </row>
    <row r="3794">
      <c r="A3794" s="4"/>
      <c r="D3794" s="6"/>
    </row>
    <row r="3795">
      <c r="A3795" s="4"/>
      <c r="D3795" s="6"/>
    </row>
    <row r="3796">
      <c r="A3796" s="4"/>
      <c r="D3796" s="6"/>
    </row>
    <row r="3797">
      <c r="A3797" s="4"/>
      <c r="D3797" s="6"/>
    </row>
    <row r="3798">
      <c r="A3798" s="4"/>
      <c r="D3798" s="6"/>
    </row>
    <row r="3799">
      <c r="A3799" s="4"/>
      <c r="D3799" s="6"/>
    </row>
    <row r="3800">
      <c r="A3800" s="4"/>
      <c r="D3800" s="6"/>
    </row>
    <row r="3801">
      <c r="A3801" s="4"/>
      <c r="D3801" s="6"/>
    </row>
    <row r="3802">
      <c r="A3802" s="4"/>
      <c r="D3802" s="6"/>
    </row>
    <row r="3803">
      <c r="A3803" s="4"/>
      <c r="D3803" s="6"/>
    </row>
    <row r="3804">
      <c r="A3804" s="4"/>
      <c r="D3804" s="6"/>
    </row>
    <row r="3805">
      <c r="A3805" s="4"/>
      <c r="D3805" s="6"/>
    </row>
    <row r="3806">
      <c r="A3806" s="4"/>
      <c r="D3806" s="6"/>
    </row>
    <row r="3807">
      <c r="A3807" s="4"/>
      <c r="D3807" s="6"/>
    </row>
    <row r="3808">
      <c r="A3808" s="4"/>
      <c r="D3808" s="6"/>
    </row>
    <row r="3809">
      <c r="A3809" s="4"/>
      <c r="D3809" s="6"/>
    </row>
    <row r="3810">
      <c r="A3810" s="4"/>
      <c r="D3810" s="6"/>
    </row>
    <row r="3811">
      <c r="A3811" s="4"/>
      <c r="D3811" s="6"/>
    </row>
    <row r="3812">
      <c r="A3812" s="4"/>
      <c r="D3812" s="6"/>
    </row>
    <row r="3813">
      <c r="A3813" s="4"/>
      <c r="D3813" s="6"/>
    </row>
    <row r="3814">
      <c r="A3814" s="4"/>
      <c r="D3814" s="6"/>
    </row>
    <row r="3815">
      <c r="A3815" s="4"/>
      <c r="D3815" s="6"/>
    </row>
    <row r="3816">
      <c r="A3816" s="4"/>
      <c r="D3816" s="6"/>
    </row>
    <row r="3817">
      <c r="A3817" s="4"/>
      <c r="D3817" s="6"/>
    </row>
    <row r="3818">
      <c r="A3818" s="4"/>
      <c r="D3818" s="6"/>
    </row>
    <row r="3819">
      <c r="A3819" s="4"/>
      <c r="D3819" s="6"/>
    </row>
    <row r="3820">
      <c r="A3820" s="4"/>
      <c r="D3820" s="6"/>
    </row>
    <row r="3821">
      <c r="A3821" s="4"/>
      <c r="D3821" s="6"/>
    </row>
    <row r="3822">
      <c r="A3822" s="4"/>
      <c r="D3822" s="6"/>
    </row>
    <row r="3823">
      <c r="A3823" s="4"/>
      <c r="D3823" s="6"/>
    </row>
    <row r="3824">
      <c r="A3824" s="4"/>
      <c r="D3824" s="6"/>
    </row>
    <row r="3825">
      <c r="A3825" s="4"/>
      <c r="D3825" s="6"/>
    </row>
    <row r="3826">
      <c r="A3826" s="4"/>
      <c r="D3826" s="6"/>
    </row>
    <row r="3827">
      <c r="A3827" s="4"/>
      <c r="D3827" s="6"/>
    </row>
    <row r="3828">
      <c r="A3828" s="4"/>
      <c r="D3828" s="6"/>
    </row>
    <row r="3829">
      <c r="A3829" s="4"/>
      <c r="D3829" s="6"/>
    </row>
    <row r="3830">
      <c r="A3830" s="4"/>
      <c r="D3830" s="6"/>
    </row>
    <row r="3831">
      <c r="A3831" s="4"/>
      <c r="D3831" s="6"/>
    </row>
    <row r="3832">
      <c r="A3832" s="4"/>
      <c r="D3832" s="6"/>
    </row>
    <row r="3833">
      <c r="A3833" s="4"/>
      <c r="D3833" s="6"/>
    </row>
    <row r="3834">
      <c r="A3834" s="4"/>
      <c r="D3834" s="6"/>
    </row>
    <row r="3835">
      <c r="A3835" s="4"/>
      <c r="D3835" s="6"/>
    </row>
    <row r="3836">
      <c r="A3836" s="4"/>
      <c r="D3836" s="6"/>
    </row>
    <row r="3837">
      <c r="A3837" s="4"/>
      <c r="D3837" s="6"/>
    </row>
    <row r="3838">
      <c r="A3838" s="4"/>
      <c r="D3838" s="6"/>
    </row>
    <row r="3839">
      <c r="A3839" s="4"/>
      <c r="D3839" s="6"/>
    </row>
    <row r="3840">
      <c r="A3840" s="4"/>
      <c r="D3840" s="6"/>
    </row>
    <row r="3841">
      <c r="A3841" s="4"/>
      <c r="D3841" s="6"/>
    </row>
    <row r="3842">
      <c r="A3842" s="4"/>
      <c r="D3842" s="6"/>
    </row>
    <row r="3843">
      <c r="A3843" s="4"/>
      <c r="D3843" s="6"/>
    </row>
    <row r="3844">
      <c r="A3844" s="4"/>
      <c r="D3844" s="6"/>
    </row>
    <row r="3845">
      <c r="A3845" s="4"/>
      <c r="D3845" s="6"/>
    </row>
    <row r="3846">
      <c r="A3846" s="4"/>
      <c r="D3846" s="6"/>
    </row>
    <row r="3847">
      <c r="A3847" s="4"/>
      <c r="D3847" s="6"/>
    </row>
    <row r="3848">
      <c r="A3848" s="4"/>
      <c r="D3848" s="6"/>
    </row>
    <row r="3849">
      <c r="A3849" s="4"/>
      <c r="D3849" s="6"/>
    </row>
    <row r="3850">
      <c r="A3850" s="4"/>
      <c r="D3850" s="6"/>
    </row>
    <row r="3851">
      <c r="A3851" s="4"/>
      <c r="D3851" s="6"/>
    </row>
    <row r="3852">
      <c r="A3852" s="4"/>
      <c r="D3852" s="6"/>
    </row>
    <row r="3853">
      <c r="A3853" s="4"/>
      <c r="D3853" s="6"/>
    </row>
    <row r="3854">
      <c r="A3854" s="4"/>
      <c r="D3854" s="6"/>
    </row>
    <row r="3855">
      <c r="A3855" s="4"/>
      <c r="D3855" s="6"/>
    </row>
    <row r="3856">
      <c r="A3856" s="4"/>
      <c r="D3856" s="6"/>
    </row>
    <row r="3857">
      <c r="A3857" s="4"/>
      <c r="D3857" s="6"/>
    </row>
    <row r="3858">
      <c r="A3858" s="4"/>
      <c r="D3858" s="6"/>
    </row>
    <row r="3859">
      <c r="A3859" s="4"/>
      <c r="D3859" s="6"/>
    </row>
    <row r="3860">
      <c r="A3860" s="4"/>
      <c r="D3860" s="6"/>
    </row>
    <row r="3861">
      <c r="A3861" s="4"/>
      <c r="D3861" s="6"/>
    </row>
    <row r="3862">
      <c r="A3862" s="4"/>
      <c r="D3862" s="6"/>
    </row>
    <row r="3863">
      <c r="A3863" s="4"/>
      <c r="D3863" s="6"/>
    </row>
    <row r="3864">
      <c r="A3864" s="4"/>
      <c r="D3864" s="6"/>
    </row>
    <row r="3865">
      <c r="A3865" s="4"/>
      <c r="D3865" s="6"/>
    </row>
    <row r="3866">
      <c r="A3866" s="4"/>
      <c r="D3866" s="6"/>
    </row>
    <row r="3867">
      <c r="A3867" s="4"/>
      <c r="D3867" s="6"/>
    </row>
    <row r="3868">
      <c r="A3868" s="4"/>
      <c r="D3868" s="6"/>
    </row>
    <row r="3869">
      <c r="A3869" s="4"/>
      <c r="D3869" s="6"/>
    </row>
    <row r="3870">
      <c r="A3870" s="4"/>
      <c r="D3870" s="6"/>
    </row>
    <row r="3871">
      <c r="A3871" s="4"/>
      <c r="D3871" s="6"/>
    </row>
    <row r="3872">
      <c r="A3872" s="4"/>
      <c r="D3872" s="6"/>
    </row>
    <row r="3873">
      <c r="A3873" s="4"/>
      <c r="D3873" s="6"/>
    </row>
    <row r="3874">
      <c r="A3874" s="4"/>
      <c r="D3874" s="6"/>
    </row>
    <row r="3875">
      <c r="A3875" s="4"/>
      <c r="D3875" s="6"/>
    </row>
    <row r="3876">
      <c r="A3876" s="4"/>
      <c r="D3876" s="6"/>
    </row>
    <row r="3877">
      <c r="A3877" s="4"/>
      <c r="D3877" s="6"/>
    </row>
    <row r="3878">
      <c r="A3878" s="4"/>
      <c r="D3878" s="6"/>
    </row>
    <row r="3879">
      <c r="A3879" s="4"/>
      <c r="D3879" s="6"/>
    </row>
    <row r="3880">
      <c r="A3880" s="4"/>
      <c r="D3880" s="6"/>
    </row>
    <row r="3881">
      <c r="A3881" s="4"/>
      <c r="D3881" s="6"/>
    </row>
    <row r="3882">
      <c r="A3882" s="4"/>
      <c r="D3882" s="6"/>
    </row>
    <row r="3883">
      <c r="A3883" s="4"/>
      <c r="D3883" s="6"/>
    </row>
    <row r="3884">
      <c r="A3884" s="4"/>
      <c r="D3884" s="6"/>
    </row>
    <row r="3885">
      <c r="A3885" s="4"/>
      <c r="D3885" s="6"/>
    </row>
    <row r="3886">
      <c r="A3886" s="4"/>
      <c r="D3886" s="6"/>
    </row>
    <row r="3887">
      <c r="A3887" s="4"/>
      <c r="D3887" s="6"/>
    </row>
    <row r="3888">
      <c r="A3888" s="4"/>
      <c r="D3888" s="6"/>
    </row>
    <row r="3889">
      <c r="A3889" s="4"/>
      <c r="D3889" s="6"/>
    </row>
    <row r="3890">
      <c r="A3890" s="4"/>
      <c r="D3890" s="6"/>
    </row>
    <row r="3891">
      <c r="A3891" s="4"/>
      <c r="D3891" s="6"/>
    </row>
    <row r="3892">
      <c r="A3892" s="4"/>
      <c r="D3892" s="6"/>
    </row>
    <row r="3893">
      <c r="A3893" s="4"/>
      <c r="D3893" s="6"/>
    </row>
    <row r="3894">
      <c r="A3894" s="4"/>
      <c r="D3894" s="6"/>
    </row>
    <row r="3895">
      <c r="A3895" s="4"/>
      <c r="D3895" s="6"/>
    </row>
    <row r="3896">
      <c r="A3896" s="4"/>
      <c r="D3896" s="6"/>
    </row>
    <row r="3897">
      <c r="A3897" s="4"/>
      <c r="D3897" s="6"/>
    </row>
    <row r="3898">
      <c r="A3898" s="4"/>
      <c r="D3898" s="6"/>
    </row>
    <row r="3899">
      <c r="A3899" s="4"/>
      <c r="D3899" s="6"/>
    </row>
    <row r="3900">
      <c r="A3900" s="4"/>
      <c r="D3900" s="6"/>
    </row>
    <row r="3901">
      <c r="A3901" s="4"/>
      <c r="D3901" s="6"/>
    </row>
    <row r="3902">
      <c r="A3902" s="4"/>
      <c r="D3902" s="6"/>
    </row>
    <row r="3903">
      <c r="A3903" s="4"/>
      <c r="D3903" s="6"/>
    </row>
    <row r="3904">
      <c r="A3904" s="4"/>
      <c r="D3904" s="6"/>
    </row>
    <row r="3905">
      <c r="A3905" s="4"/>
      <c r="D3905" s="6"/>
    </row>
    <row r="3906">
      <c r="A3906" s="4"/>
      <c r="D3906" s="6"/>
    </row>
    <row r="3907">
      <c r="A3907" s="4"/>
      <c r="D3907" s="6"/>
    </row>
    <row r="3908">
      <c r="A3908" s="4"/>
      <c r="D3908" s="6"/>
    </row>
    <row r="3909">
      <c r="A3909" s="4"/>
      <c r="D3909" s="6"/>
    </row>
    <row r="3910">
      <c r="A3910" s="4"/>
      <c r="D3910" s="6"/>
    </row>
    <row r="3911">
      <c r="A3911" s="4"/>
      <c r="D3911" s="6"/>
    </row>
    <row r="3912">
      <c r="A3912" s="4"/>
      <c r="D3912" s="6"/>
    </row>
    <row r="3913">
      <c r="A3913" s="4"/>
      <c r="D3913" s="6"/>
    </row>
    <row r="3914">
      <c r="A3914" s="4"/>
      <c r="D3914" s="6"/>
    </row>
    <row r="3915">
      <c r="A3915" s="4"/>
      <c r="D3915" s="6"/>
    </row>
    <row r="3916">
      <c r="A3916" s="4"/>
      <c r="D3916" s="6"/>
    </row>
    <row r="3917">
      <c r="A3917" s="4"/>
      <c r="D3917" s="6"/>
    </row>
    <row r="3918">
      <c r="A3918" s="4"/>
      <c r="D3918" s="6"/>
    </row>
    <row r="3919">
      <c r="A3919" s="4"/>
      <c r="D3919" s="6"/>
    </row>
    <row r="3920">
      <c r="A3920" s="4"/>
      <c r="D3920" s="6"/>
    </row>
    <row r="3921">
      <c r="A3921" s="4"/>
      <c r="D3921" s="6"/>
    </row>
    <row r="3922">
      <c r="A3922" s="4"/>
      <c r="D3922" s="6"/>
    </row>
    <row r="3923">
      <c r="A3923" s="4"/>
      <c r="D3923" s="6"/>
    </row>
    <row r="3924">
      <c r="A3924" s="4"/>
      <c r="D3924" s="6"/>
    </row>
    <row r="3925">
      <c r="A3925" s="4"/>
      <c r="D3925" s="6"/>
    </row>
    <row r="3926">
      <c r="A3926" s="4"/>
      <c r="D3926" s="6"/>
    </row>
    <row r="3927">
      <c r="A3927" s="4"/>
      <c r="D3927" s="6"/>
    </row>
    <row r="3928">
      <c r="A3928" s="4"/>
      <c r="D3928" s="6"/>
    </row>
    <row r="3929">
      <c r="A3929" s="4"/>
      <c r="D3929" s="6"/>
    </row>
    <row r="3930">
      <c r="A3930" s="4"/>
      <c r="D3930" s="6"/>
    </row>
    <row r="3931">
      <c r="A3931" s="4"/>
      <c r="D3931" s="6"/>
    </row>
    <row r="3932">
      <c r="A3932" s="4"/>
      <c r="D3932" s="6"/>
    </row>
    <row r="3933">
      <c r="A3933" s="4"/>
      <c r="D3933" s="6"/>
    </row>
    <row r="3934">
      <c r="A3934" s="4"/>
      <c r="D3934" s="6"/>
    </row>
    <row r="3935">
      <c r="A3935" s="4"/>
      <c r="D3935" s="6"/>
    </row>
    <row r="3936">
      <c r="A3936" s="4"/>
      <c r="D3936" s="6"/>
    </row>
    <row r="3937">
      <c r="A3937" s="4"/>
      <c r="D3937" s="6"/>
    </row>
    <row r="3938">
      <c r="A3938" s="4"/>
      <c r="D3938" s="6"/>
    </row>
    <row r="3939">
      <c r="A3939" s="4"/>
      <c r="D3939" s="6"/>
    </row>
    <row r="3940">
      <c r="A3940" s="4"/>
      <c r="D3940" s="6"/>
    </row>
    <row r="3941">
      <c r="A3941" s="4"/>
      <c r="D3941" s="6"/>
    </row>
    <row r="3942">
      <c r="A3942" s="4"/>
      <c r="D3942" s="6"/>
    </row>
    <row r="3943">
      <c r="A3943" s="4"/>
      <c r="D3943" s="6"/>
    </row>
    <row r="3944">
      <c r="A3944" s="4"/>
      <c r="D3944" s="6"/>
    </row>
    <row r="3945">
      <c r="A3945" s="4"/>
      <c r="D3945" s="6"/>
    </row>
    <row r="3946">
      <c r="A3946" s="4"/>
      <c r="D3946" s="6"/>
    </row>
    <row r="3947">
      <c r="A3947" s="4"/>
      <c r="D3947" s="6"/>
    </row>
    <row r="3948">
      <c r="A3948" s="4"/>
      <c r="D3948" s="6"/>
    </row>
    <row r="3949">
      <c r="A3949" s="4"/>
      <c r="D3949" s="6"/>
    </row>
    <row r="3950">
      <c r="A3950" s="4"/>
      <c r="D3950" s="6"/>
    </row>
    <row r="3951">
      <c r="A3951" s="4"/>
      <c r="D3951" s="6"/>
    </row>
    <row r="3952">
      <c r="A3952" s="4"/>
      <c r="D3952" s="6"/>
    </row>
    <row r="3953">
      <c r="A3953" s="4"/>
      <c r="D3953" s="6"/>
    </row>
    <row r="3954">
      <c r="A3954" s="4"/>
      <c r="D3954" s="6"/>
    </row>
    <row r="3955">
      <c r="A3955" s="4"/>
      <c r="D3955" s="6"/>
    </row>
    <row r="3956">
      <c r="A3956" s="4"/>
      <c r="D3956" s="6"/>
    </row>
    <row r="3957">
      <c r="A3957" s="4"/>
      <c r="D3957" s="6"/>
    </row>
    <row r="3958">
      <c r="A3958" s="4"/>
      <c r="D3958" s="6"/>
    </row>
    <row r="3959">
      <c r="A3959" s="4"/>
      <c r="D3959" s="6"/>
    </row>
    <row r="3960">
      <c r="A3960" s="4"/>
      <c r="D3960" s="6"/>
    </row>
    <row r="3961">
      <c r="A3961" s="4"/>
      <c r="D3961" s="6"/>
    </row>
    <row r="3962">
      <c r="A3962" s="4"/>
      <c r="D3962" s="6"/>
    </row>
    <row r="3963">
      <c r="A3963" s="4"/>
      <c r="D3963" s="6"/>
    </row>
    <row r="3964">
      <c r="A3964" s="4"/>
      <c r="D3964" s="6"/>
    </row>
    <row r="3965">
      <c r="A3965" s="4"/>
      <c r="D3965" s="6"/>
    </row>
    <row r="3966">
      <c r="A3966" s="4"/>
      <c r="D3966" s="6"/>
    </row>
    <row r="3967">
      <c r="A3967" s="4"/>
      <c r="D3967" s="6"/>
    </row>
    <row r="3968">
      <c r="A3968" s="4"/>
      <c r="D3968" s="6"/>
    </row>
    <row r="3969">
      <c r="A3969" s="4"/>
      <c r="D3969" s="6"/>
    </row>
    <row r="3970">
      <c r="A3970" s="4"/>
      <c r="D3970" s="6"/>
    </row>
    <row r="3971">
      <c r="A3971" s="4"/>
      <c r="D3971" s="6"/>
    </row>
    <row r="3972">
      <c r="A3972" s="4"/>
      <c r="D3972" s="6"/>
    </row>
    <row r="3973">
      <c r="A3973" s="4"/>
      <c r="D3973" s="6"/>
    </row>
    <row r="3974">
      <c r="A3974" s="4"/>
      <c r="D3974" s="6"/>
    </row>
    <row r="3975">
      <c r="A3975" s="4"/>
      <c r="D3975" s="6"/>
    </row>
    <row r="3976">
      <c r="A3976" s="4"/>
      <c r="D3976" s="6"/>
    </row>
    <row r="3977">
      <c r="A3977" s="4"/>
      <c r="D3977" s="6"/>
    </row>
    <row r="3978">
      <c r="A3978" s="4"/>
      <c r="D3978" s="6"/>
    </row>
    <row r="3979">
      <c r="A3979" s="4"/>
      <c r="D3979" s="6"/>
    </row>
    <row r="3980">
      <c r="A3980" s="4"/>
      <c r="D3980" s="6"/>
    </row>
    <row r="3981">
      <c r="A3981" s="4"/>
      <c r="D3981" s="6"/>
    </row>
    <row r="3982">
      <c r="A3982" s="4"/>
      <c r="D3982" s="6"/>
    </row>
    <row r="3983">
      <c r="A3983" s="4"/>
      <c r="D3983" s="6"/>
    </row>
    <row r="3984">
      <c r="A3984" s="4"/>
      <c r="D3984" s="6"/>
    </row>
    <row r="3985">
      <c r="A3985" s="4"/>
      <c r="D3985" s="6"/>
    </row>
    <row r="3986">
      <c r="A3986" s="4"/>
      <c r="D3986" s="6"/>
    </row>
    <row r="3987">
      <c r="A3987" s="4"/>
      <c r="D3987" s="6"/>
    </row>
    <row r="3988">
      <c r="A3988" s="4"/>
      <c r="D3988" s="6"/>
    </row>
    <row r="3989">
      <c r="A3989" s="4"/>
      <c r="D3989" s="6"/>
    </row>
    <row r="3990">
      <c r="A3990" s="4"/>
      <c r="D3990" s="6"/>
    </row>
    <row r="3991">
      <c r="A3991" s="4"/>
      <c r="D3991" s="6"/>
    </row>
    <row r="3992">
      <c r="A3992" s="4"/>
      <c r="D3992" s="6"/>
    </row>
    <row r="3993">
      <c r="A3993" s="4"/>
      <c r="D3993" s="6"/>
    </row>
    <row r="3994">
      <c r="A3994" s="4"/>
      <c r="D3994" s="6"/>
    </row>
    <row r="3995">
      <c r="A3995" s="4"/>
      <c r="D3995" s="6"/>
    </row>
    <row r="3996">
      <c r="A3996" s="4"/>
      <c r="D3996" s="6"/>
    </row>
    <row r="3997">
      <c r="A3997" s="4"/>
      <c r="D3997" s="6"/>
    </row>
    <row r="3998">
      <c r="A3998" s="4"/>
      <c r="D3998" s="6"/>
    </row>
    <row r="3999">
      <c r="A3999" s="4"/>
      <c r="D3999" s="6"/>
    </row>
    <row r="4000">
      <c r="A4000" s="4"/>
      <c r="D4000" s="6"/>
    </row>
    <row r="4001">
      <c r="A4001" s="4"/>
      <c r="D4001" s="6"/>
    </row>
    <row r="4002">
      <c r="A4002" s="4"/>
      <c r="D4002" s="6"/>
    </row>
    <row r="4003">
      <c r="A4003" s="4"/>
      <c r="D4003" s="6"/>
    </row>
    <row r="4004">
      <c r="A4004" s="4"/>
      <c r="D4004" s="6"/>
    </row>
    <row r="4005">
      <c r="A4005" s="4"/>
      <c r="D4005" s="6"/>
    </row>
    <row r="4006">
      <c r="A4006" s="4"/>
      <c r="D4006" s="6"/>
    </row>
    <row r="4007">
      <c r="A4007" s="4"/>
      <c r="D4007" s="6"/>
    </row>
    <row r="4008">
      <c r="A4008" s="4"/>
      <c r="D4008" s="6"/>
    </row>
    <row r="4009">
      <c r="A4009" s="4"/>
      <c r="D4009" s="6"/>
    </row>
    <row r="4010">
      <c r="A4010" s="4"/>
      <c r="D4010" s="6"/>
    </row>
    <row r="4011">
      <c r="A4011" s="4"/>
      <c r="D4011" s="6"/>
    </row>
    <row r="4012">
      <c r="A4012" s="4"/>
      <c r="D4012" s="6"/>
    </row>
    <row r="4013">
      <c r="A4013" s="4"/>
      <c r="D4013" s="6"/>
    </row>
    <row r="4014">
      <c r="A4014" s="4"/>
      <c r="D4014" s="6"/>
    </row>
    <row r="4015">
      <c r="A4015" s="4"/>
      <c r="D4015" s="6"/>
    </row>
    <row r="4016">
      <c r="A4016" s="4"/>
      <c r="D4016" s="6"/>
    </row>
    <row r="4017">
      <c r="A4017" s="4"/>
      <c r="D4017" s="6"/>
    </row>
    <row r="4018">
      <c r="A4018" s="4"/>
      <c r="D4018" s="6"/>
    </row>
    <row r="4019">
      <c r="A4019" s="4"/>
      <c r="D4019" s="6"/>
    </row>
    <row r="4020">
      <c r="A4020" s="4"/>
      <c r="D4020" s="6"/>
    </row>
    <row r="4021">
      <c r="A4021" s="4"/>
      <c r="D4021" s="6"/>
    </row>
    <row r="4022">
      <c r="A4022" s="4"/>
      <c r="D4022" s="6"/>
    </row>
    <row r="4023">
      <c r="A4023" s="4"/>
      <c r="D4023" s="6"/>
    </row>
    <row r="4024">
      <c r="A4024" s="4"/>
      <c r="D4024" s="6"/>
    </row>
    <row r="4025">
      <c r="A4025" s="4"/>
      <c r="D4025" s="6"/>
    </row>
    <row r="4026">
      <c r="A4026" s="4"/>
      <c r="D4026" s="6"/>
    </row>
    <row r="4027">
      <c r="A4027" s="4"/>
      <c r="D4027" s="6"/>
    </row>
    <row r="4028">
      <c r="A4028" s="4"/>
      <c r="D4028" s="6"/>
    </row>
    <row r="4029">
      <c r="A4029" s="4"/>
      <c r="D4029" s="6"/>
    </row>
    <row r="4030">
      <c r="A4030" s="4"/>
      <c r="D4030" s="6"/>
    </row>
    <row r="4031">
      <c r="A4031" s="4"/>
      <c r="D4031" s="6"/>
    </row>
    <row r="4032">
      <c r="A4032" s="4"/>
      <c r="D4032" s="6"/>
    </row>
    <row r="4033">
      <c r="A4033" s="4"/>
      <c r="D4033" s="6"/>
    </row>
    <row r="4034">
      <c r="A4034" s="4"/>
      <c r="D4034" s="6"/>
    </row>
    <row r="4035">
      <c r="A4035" s="4"/>
      <c r="D4035" s="6"/>
    </row>
    <row r="4036">
      <c r="A4036" s="4"/>
      <c r="D4036" s="6"/>
    </row>
    <row r="4037">
      <c r="A4037" s="4"/>
      <c r="D4037" s="6"/>
    </row>
    <row r="4038">
      <c r="A4038" s="4"/>
      <c r="D4038" s="6"/>
    </row>
    <row r="4039">
      <c r="A4039" s="4"/>
      <c r="D4039" s="6"/>
    </row>
    <row r="4040">
      <c r="A4040" s="4"/>
      <c r="D4040" s="6"/>
    </row>
    <row r="4041">
      <c r="A4041" s="4"/>
      <c r="D4041" s="6"/>
    </row>
    <row r="4042">
      <c r="A4042" s="4"/>
      <c r="D4042" s="6"/>
    </row>
    <row r="4043">
      <c r="A4043" s="4"/>
      <c r="D4043" s="6"/>
    </row>
    <row r="4044">
      <c r="A4044" s="4"/>
      <c r="D4044" s="6"/>
    </row>
    <row r="4045">
      <c r="A4045" s="4"/>
      <c r="D4045" s="6"/>
    </row>
    <row r="4046">
      <c r="A4046" s="4"/>
      <c r="D4046" s="6"/>
    </row>
    <row r="4047">
      <c r="A4047" s="4"/>
      <c r="D4047" s="6"/>
    </row>
    <row r="4048">
      <c r="A4048" s="4"/>
      <c r="D4048" s="6"/>
    </row>
    <row r="4049">
      <c r="A4049" s="4"/>
      <c r="D4049" s="6"/>
    </row>
    <row r="4050">
      <c r="A4050" s="4"/>
      <c r="D4050" s="6"/>
    </row>
    <row r="4051">
      <c r="A4051" s="4"/>
      <c r="D4051" s="6"/>
    </row>
    <row r="4052">
      <c r="A4052" s="4"/>
      <c r="D4052" s="6"/>
    </row>
    <row r="4053">
      <c r="A4053" s="4"/>
      <c r="D4053" s="6"/>
    </row>
    <row r="4054">
      <c r="A4054" s="4"/>
      <c r="D4054" s="6"/>
    </row>
    <row r="4055">
      <c r="A4055" s="4"/>
      <c r="D4055" s="6"/>
    </row>
    <row r="4056">
      <c r="A4056" s="4"/>
      <c r="D4056" s="6"/>
    </row>
    <row r="4057">
      <c r="A4057" s="4"/>
      <c r="D4057" s="6"/>
    </row>
    <row r="4058">
      <c r="A4058" s="4"/>
      <c r="D4058" s="6"/>
    </row>
    <row r="4059">
      <c r="A4059" s="4"/>
      <c r="D4059" s="6"/>
    </row>
    <row r="4060">
      <c r="A4060" s="4"/>
      <c r="D4060" s="6"/>
    </row>
    <row r="4061">
      <c r="A4061" s="4"/>
      <c r="D4061" s="6"/>
    </row>
    <row r="4062">
      <c r="A4062" s="4"/>
      <c r="D4062" s="6"/>
    </row>
    <row r="4063">
      <c r="A4063" s="4"/>
      <c r="D4063" s="6"/>
    </row>
    <row r="4064">
      <c r="A4064" s="4"/>
      <c r="D4064" s="6"/>
    </row>
    <row r="4065">
      <c r="A4065" s="4"/>
      <c r="D4065" s="6"/>
    </row>
    <row r="4066">
      <c r="A4066" s="4"/>
      <c r="D4066" s="6"/>
    </row>
    <row r="4067">
      <c r="A4067" s="4"/>
      <c r="D4067" s="6"/>
    </row>
    <row r="4068">
      <c r="A4068" s="4"/>
      <c r="D4068" s="6"/>
    </row>
    <row r="4069">
      <c r="A4069" s="4"/>
      <c r="D4069" s="6"/>
    </row>
    <row r="4070">
      <c r="A4070" s="4"/>
      <c r="D4070" s="6"/>
    </row>
    <row r="4071">
      <c r="A4071" s="4"/>
      <c r="D4071" s="6"/>
    </row>
    <row r="4072">
      <c r="A4072" s="4"/>
      <c r="D4072" s="6"/>
    </row>
    <row r="4073">
      <c r="A4073" s="4"/>
      <c r="D4073" s="6"/>
    </row>
    <row r="4074">
      <c r="A4074" s="4"/>
      <c r="D4074" s="6"/>
    </row>
    <row r="4075">
      <c r="A4075" s="4"/>
      <c r="D4075" s="6"/>
    </row>
    <row r="4076">
      <c r="A4076" s="4"/>
      <c r="D4076" s="6"/>
    </row>
    <row r="4077">
      <c r="A4077" s="4"/>
      <c r="D4077" s="6"/>
    </row>
    <row r="4078">
      <c r="A4078" s="4"/>
      <c r="D4078" s="6"/>
    </row>
    <row r="4079">
      <c r="A4079" s="4"/>
      <c r="D4079" s="6"/>
    </row>
    <row r="4080">
      <c r="A4080" s="4"/>
      <c r="D4080" s="6"/>
    </row>
    <row r="4081">
      <c r="A4081" s="4"/>
      <c r="D4081" s="6"/>
    </row>
    <row r="4082">
      <c r="A4082" s="4"/>
      <c r="D408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399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IFERROR(__xludf.DUMMYFUNCTION("iferror(query(IMPORTRANGE(""https://docs.google.com/spreadsheets/d/1t3XSUHRiDzqkTeddZF40yfswHFW3QVSPuqFKt85_caM/edit#gid=364524207"",""Final!A1:D""),""select * where Col1 is not null format Col1 'dd/mm/yyyy',Col4 '##,##0.00'"",0),)"),"17/03/2020")</f>
        <v>17/03/2020</v>
      </c>
      <c r="C2" s="5" t="str">
        <f>IFERROR(__xludf.DUMMYFUNCTION("""COMPUTED_VALUE"""),"Adalvira Davi Cordeiro")</f>
        <v>Adalvira Davi Cordeiro</v>
      </c>
      <c r="D2" s="5" t="str">
        <f>IFERROR(__xludf.DUMMYFUNCTION("""COMPUTED_VALUE"""),"Filme")</f>
        <v>Filme</v>
      </c>
      <c r="E2" s="5">
        <f>IFERROR(__xludf.DUMMYFUNCTION("""COMPUTED_VALUE"""),16.49)</f>
        <v>16.49</v>
      </c>
    </row>
    <row r="3">
      <c r="B3" s="11" t="str">
        <f>IFERROR(__xludf.DUMMYFUNCTION("""COMPUTED_VALUE"""),"17/03/2020")</f>
        <v>17/03/2020</v>
      </c>
      <c r="C3" s="5" t="str">
        <f>IFERROR(__xludf.DUMMYFUNCTION("""COMPUTED_VALUE"""),"Adalvira Davi Cordeiro")</f>
        <v>Adalvira Davi Cordeiro</v>
      </c>
      <c r="D3" s="5" t="str">
        <f>IFERROR(__xludf.DUMMYFUNCTION("""COMPUTED_VALUE"""),"Abdomen Total")</f>
        <v>Abdomen Total</v>
      </c>
      <c r="E3" s="5">
        <f>IFERROR(__xludf.DUMMYFUNCTION("""COMPUTED_VALUE"""),113.15)</f>
        <v>113.15</v>
      </c>
    </row>
    <row r="4">
      <c r="B4" s="11" t="str">
        <f>IFERROR(__xludf.DUMMYFUNCTION("""COMPUTED_VALUE"""),"13/03/2020")</f>
        <v>13/03/2020</v>
      </c>
      <c r="C4" s="5" t="str">
        <f>IFERROR(__xludf.DUMMYFUNCTION("""COMPUTED_VALUE"""),"Ademar Cordeiro Agra")</f>
        <v>Ademar Cordeiro Agra</v>
      </c>
      <c r="D4" s="5" t="str">
        <f>IFERROR(__xludf.DUMMYFUNCTION("""COMPUTED_VALUE"""),"Filme")</f>
        <v>Filme</v>
      </c>
      <c r="E4" s="5">
        <f>IFERROR(__xludf.DUMMYFUNCTION("""COMPUTED_VALUE"""),16.49)</f>
        <v>16.49</v>
      </c>
    </row>
    <row r="5">
      <c r="B5" s="11" t="str">
        <f>IFERROR(__xludf.DUMMYFUNCTION("""COMPUTED_VALUE"""),"13/03/2020")</f>
        <v>13/03/2020</v>
      </c>
      <c r="C5" s="5" t="str">
        <f>IFERROR(__xludf.DUMMYFUNCTION("""COMPUTED_VALUE"""),"Ademar Cordeiro Agra")</f>
        <v>Ademar Cordeiro Agra</v>
      </c>
      <c r="D5" s="5" t="str">
        <f>IFERROR(__xludf.DUMMYFUNCTION("""COMPUTED_VALUE"""),"Abdomen Total")</f>
        <v>Abdomen Total</v>
      </c>
      <c r="E5" s="5">
        <f>IFERROR(__xludf.DUMMYFUNCTION("""COMPUTED_VALUE"""),113.15)</f>
        <v>113.15</v>
      </c>
    </row>
    <row r="6">
      <c r="B6" s="11" t="str">
        <f>IFERROR(__xludf.DUMMYFUNCTION("""COMPUTED_VALUE"""),"28/02/2020")</f>
        <v>28/02/2020</v>
      </c>
      <c r="C6" s="5" t="str">
        <f>IFERROR(__xludf.DUMMYFUNCTION("""COMPUTED_VALUE"""),"Adezilda Cordeio De Macedo")</f>
        <v>Adezilda Cordeio De Macedo</v>
      </c>
      <c r="D6" s="5" t="str">
        <f>IFERROR(__xludf.DUMMYFUNCTION("""COMPUTED_VALUE"""),"Filme")</f>
        <v>Filme</v>
      </c>
      <c r="E6" s="5">
        <f>IFERROR(__xludf.DUMMYFUNCTION("""COMPUTED_VALUE"""),4.12)</f>
        <v>4.12</v>
      </c>
    </row>
    <row r="7">
      <c r="B7" s="11" t="str">
        <f>IFERROR(__xludf.DUMMYFUNCTION("""COMPUTED_VALUE"""),"28/02/2020")</f>
        <v>28/02/2020</v>
      </c>
      <c r="C7" s="5" t="str">
        <f>IFERROR(__xludf.DUMMYFUNCTION("""COMPUTED_VALUE"""),"Adezilda Cordeio De Macedo")</f>
        <v>Adezilda Cordeio De Macedo</v>
      </c>
      <c r="D7" s="5" t="str">
        <f>IFERROR(__xludf.DUMMYFUNCTION("""COMPUTED_VALUE"""),"Filme")</f>
        <v>Filme</v>
      </c>
      <c r="E7" s="5">
        <f>IFERROR(__xludf.DUMMYFUNCTION("""COMPUTED_VALUE"""),4.12)</f>
        <v>4.12</v>
      </c>
    </row>
    <row r="8">
      <c r="B8" s="11" t="str">
        <f>IFERROR(__xludf.DUMMYFUNCTION("""COMPUTED_VALUE"""),"28/02/2020")</f>
        <v>28/02/2020</v>
      </c>
      <c r="C8" s="5" t="str">
        <f>IFERROR(__xludf.DUMMYFUNCTION("""COMPUTED_VALUE"""),"Adezilda Cordeio De Macedo")</f>
        <v>Adezilda Cordeio De Macedo</v>
      </c>
      <c r="D8" s="5" t="str">
        <f>IFERROR(__xludf.DUMMYFUNCTION("""COMPUTED_VALUE"""),"Filme")</f>
        <v>Filme</v>
      </c>
      <c r="E8" s="5">
        <f>IFERROR(__xludf.DUMMYFUNCTION("""COMPUTED_VALUE"""),16.49)</f>
        <v>16.49</v>
      </c>
    </row>
    <row r="9">
      <c r="B9" s="11" t="str">
        <f>IFERROR(__xludf.DUMMYFUNCTION("""COMPUTED_VALUE"""),"28/02/2020")</f>
        <v>28/02/2020</v>
      </c>
      <c r="C9" s="5" t="str">
        <f>IFERROR(__xludf.DUMMYFUNCTION("""COMPUTED_VALUE"""),"Adezilda Cordeio De Macedo")</f>
        <v>Adezilda Cordeio De Macedo</v>
      </c>
      <c r="D9" s="5" t="str">
        <f>IFERROR(__xludf.DUMMYFUNCTION("""COMPUTED_VALUE"""),"Estruturas superficiais")</f>
        <v>Estruturas superficiais</v>
      </c>
      <c r="E9" s="5">
        <f>IFERROR(__xludf.DUMMYFUNCTION("""COMPUTED_VALUE"""),60.49)</f>
        <v>60.49</v>
      </c>
    </row>
    <row r="10">
      <c r="B10" s="11" t="str">
        <f>IFERROR(__xludf.DUMMYFUNCTION("""COMPUTED_VALUE"""),"28/02/2020")</f>
        <v>28/02/2020</v>
      </c>
      <c r="C10" s="5" t="str">
        <f>IFERROR(__xludf.DUMMYFUNCTION("""COMPUTED_VALUE"""),"Adezilda Cordeio De Macedo")</f>
        <v>Adezilda Cordeio De Macedo</v>
      </c>
      <c r="D10" s="5" t="str">
        <f>IFERROR(__xludf.DUMMYFUNCTION("""COMPUTED_VALUE"""),"Mamas")</f>
        <v>Mamas</v>
      </c>
      <c r="E10" s="5">
        <f>IFERROR(__xludf.DUMMYFUNCTION("""COMPUTED_VALUE"""),60.49)</f>
        <v>60.49</v>
      </c>
    </row>
    <row r="11">
      <c r="B11" s="11" t="str">
        <f>IFERROR(__xludf.DUMMYFUNCTION("""COMPUTED_VALUE"""),"05/03/2020")</f>
        <v>05/03/2020</v>
      </c>
      <c r="C11" s="5" t="str">
        <f>IFERROR(__xludf.DUMMYFUNCTION("""COMPUTED_VALUE"""),"Adezilda Cordeio De Macedo")</f>
        <v>Adezilda Cordeio De Macedo</v>
      </c>
      <c r="D11" s="5" t="str">
        <f>IFERROR(__xludf.DUMMYFUNCTION("""COMPUTED_VALUE"""),"Abdomen Total")</f>
        <v>Abdomen Total</v>
      </c>
      <c r="E11" s="5">
        <f>IFERROR(__xludf.DUMMYFUNCTION("""COMPUTED_VALUE"""),113.15)</f>
        <v>113.15</v>
      </c>
    </row>
    <row r="12">
      <c r="B12" s="11" t="str">
        <f>IFERROR(__xludf.DUMMYFUNCTION("""COMPUTED_VALUE"""),"05/03/2020")</f>
        <v>05/03/2020</v>
      </c>
      <c r="C12" s="5" t="str">
        <f>IFERROR(__xludf.DUMMYFUNCTION("""COMPUTED_VALUE"""),"Adezilda Cordeio De Macedo")</f>
        <v>Adezilda Cordeio De Macedo</v>
      </c>
      <c r="D12" s="5" t="str">
        <f>IFERROR(__xludf.DUMMYFUNCTION("""COMPUTED_VALUE"""),"Filme")</f>
        <v>Filme</v>
      </c>
      <c r="E12" s="5">
        <f>IFERROR(__xludf.DUMMYFUNCTION("""COMPUTED_VALUE"""),4.12)</f>
        <v>4.12</v>
      </c>
    </row>
    <row r="13">
      <c r="B13" s="11" t="str">
        <f>IFERROR(__xludf.DUMMYFUNCTION("""COMPUTED_VALUE"""),"05/03/2020")</f>
        <v>05/03/2020</v>
      </c>
      <c r="C13" s="5" t="str">
        <f>IFERROR(__xludf.DUMMYFUNCTION("""COMPUTED_VALUE"""),"Adezilda Cordeio De Macedo")</f>
        <v>Adezilda Cordeio De Macedo</v>
      </c>
      <c r="D13" s="5" t="str">
        <f>IFERROR(__xludf.DUMMYFUNCTION("""COMPUTED_VALUE"""),"Transvaginal")</f>
        <v>Transvaginal</v>
      </c>
      <c r="E13" s="5">
        <f>IFERROR(__xludf.DUMMYFUNCTION("""COMPUTED_VALUE"""),68.5)</f>
        <v>68.5</v>
      </c>
    </row>
    <row r="14">
      <c r="B14" s="11" t="str">
        <f>IFERROR(__xludf.DUMMYFUNCTION("""COMPUTED_VALUE"""),"09/03/2020")</f>
        <v>09/03/2020</v>
      </c>
      <c r="C14" s="5" t="str">
        <f>IFERROR(__xludf.DUMMYFUNCTION("""COMPUTED_VALUE"""),"Adriana Lima De Holanda")</f>
        <v>Adriana Lima De Holanda</v>
      </c>
      <c r="D14" s="5" t="str">
        <f>IFERROR(__xludf.DUMMYFUNCTION("""COMPUTED_VALUE"""),"Filme")</f>
        <v>Filme</v>
      </c>
      <c r="E14" s="5">
        <f>IFERROR(__xludf.DUMMYFUNCTION("""COMPUTED_VALUE"""),4.12)</f>
        <v>4.12</v>
      </c>
    </row>
    <row r="15">
      <c r="B15" s="11" t="str">
        <f>IFERROR(__xludf.DUMMYFUNCTION("""COMPUTED_VALUE"""),"09/03/2020")</f>
        <v>09/03/2020</v>
      </c>
      <c r="C15" s="5" t="str">
        <f>IFERROR(__xludf.DUMMYFUNCTION("""COMPUTED_VALUE"""),"Adriana Lima De Holanda")</f>
        <v>Adriana Lima De Holanda</v>
      </c>
      <c r="D15" s="5" t="str">
        <f>IFERROR(__xludf.DUMMYFUNCTION("""COMPUTED_VALUE"""),"Mamas")</f>
        <v>Mamas</v>
      </c>
      <c r="E15" s="5">
        <f>IFERROR(__xludf.DUMMYFUNCTION("""COMPUTED_VALUE"""),60.49)</f>
        <v>60.49</v>
      </c>
    </row>
    <row r="16">
      <c r="B16" s="11" t="str">
        <f>IFERROR(__xludf.DUMMYFUNCTION("""COMPUTED_VALUE"""),"12/03/2020")</f>
        <v>12/03/2020</v>
      </c>
      <c r="C16" s="5" t="str">
        <f>IFERROR(__xludf.DUMMYFUNCTION("""COMPUTED_VALUE"""),"Adriana Monyke Nascimento De Alencar")</f>
        <v>Adriana Monyke Nascimento De Alencar</v>
      </c>
      <c r="D16" s="5" t="str">
        <f>IFERROR(__xludf.DUMMYFUNCTION("""COMPUTED_VALUE"""),"Filme")</f>
        <v>Filme</v>
      </c>
      <c r="E16" s="5">
        <f>IFERROR(__xludf.DUMMYFUNCTION("""COMPUTED_VALUE"""),12.37)</f>
        <v>12.37</v>
      </c>
    </row>
    <row r="17">
      <c r="B17" s="11" t="str">
        <f>IFERROR(__xludf.DUMMYFUNCTION("""COMPUTED_VALUE"""),"12/03/2020")</f>
        <v>12/03/2020</v>
      </c>
      <c r="C17" s="5" t="str">
        <f>IFERROR(__xludf.DUMMYFUNCTION("""COMPUTED_VALUE"""),"Adriana Monyke Nascimento De Alencar")</f>
        <v>Adriana Monyke Nascimento De Alencar</v>
      </c>
      <c r="D17" s="5" t="str">
        <f>IFERROR(__xludf.DUMMYFUNCTION("""COMPUTED_VALUE"""),"Abdominal")</f>
        <v>Abdominal</v>
      </c>
      <c r="E17" s="5">
        <f>IFERROR(__xludf.DUMMYFUNCTION("""COMPUTED_VALUE"""),73.94)</f>
        <v>73.94</v>
      </c>
    </row>
    <row r="18">
      <c r="B18" s="11" t="str">
        <f>IFERROR(__xludf.DUMMYFUNCTION("""COMPUTED_VALUE"""),"07/03/2020")</f>
        <v>07/03/2020</v>
      </c>
      <c r="C18" s="5" t="str">
        <f>IFERROR(__xludf.DUMMYFUNCTION("""COMPUTED_VALUE"""),"Adriano C De Vasconcelos")</f>
        <v>Adriano C De Vasconcelos</v>
      </c>
      <c r="D18" s="5" t="str">
        <f>IFERROR(__xludf.DUMMYFUNCTION("""COMPUTED_VALUE"""),"Filme")</f>
        <v>Filme</v>
      </c>
      <c r="E18" s="5">
        <f>IFERROR(__xludf.DUMMYFUNCTION("""COMPUTED_VALUE"""),16.49)</f>
        <v>16.49</v>
      </c>
    </row>
    <row r="19">
      <c r="B19" s="11" t="str">
        <f>IFERROR(__xludf.DUMMYFUNCTION("""COMPUTED_VALUE"""),"07/03/2020")</f>
        <v>07/03/2020</v>
      </c>
      <c r="C19" s="5" t="str">
        <f>IFERROR(__xludf.DUMMYFUNCTION("""COMPUTED_VALUE"""),"Adriano C De Vasconcelos")</f>
        <v>Adriano C De Vasconcelos</v>
      </c>
      <c r="D19" s="5" t="str">
        <f>IFERROR(__xludf.DUMMYFUNCTION("""COMPUTED_VALUE"""),"Abdomen Total")</f>
        <v>Abdomen Total</v>
      </c>
      <c r="E19" s="5">
        <f>IFERROR(__xludf.DUMMYFUNCTION("""COMPUTED_VALUE"""),113.15)</f>
        <v>113.15</v>
      </c>
    </row>
    <row r="20">
      <c r="B20" s="11" t="str">
        <f>IFERROR(__xludf.DUMMYFUNCTION("""COMPUTED_VALUE"""),"18/03/2020")</f>
        <v>18/03/2020</v>
      </c>
      <c r="C20" s="5" t="str">
        <f>IFERROR(__xludf.DUMMYFUNCTION("""COMPUTED_VALUE"""),"Aida Medeiros Mangueira Bezerra")</f>
        <v>Aida Medeiros Mangueira Bezerra</v>
      </c>
      <c r="D20" s="5" t="str">
        <f>IFERROR(__xludf.DUMMYFUNCTION("""COMPUTED_VALUE"""),"Filme")</f>
        <v>Filme</v>
      </c>
      <c r="E20" s="5">
        <f>IFERROR(__xludf.DUMMYFUNCTION("""COMPUTED_VALUE"""),4.12)</f>
        <v>4.12</v>
      </c>
    </row>
    <row r="21">
      <c r="B21" s="11" t="str">
        <f>IFERROR(__xludf.DUMMYFUNCTION("""COMPUTED_VALUE"""),"18/03/2020")</f>
        <v>18/03/2020</v>
      </c>
      <c r="C21" s="5" t="str">
        <f>IFERROR(__xludf.DUMMYFUNCTION("""COMPUTED_VALUE"""),"Aida Medeiros Mangueira Bezerra")</f>
        <v>Aida Medeiros Mangueira Bezerra</v>
      </c>
      <c r="D21" s="5" t="str">
        <f>IFERROR(__xludf.DUMMYFUNCTION("""COMPUTED_VALUE"""),"Ginecológico")</f>
        <v>Ginecológico</v>
      </c>
      <c r="E21" s="5">
        <f>IFERROR(__xludf.DUMMYFUNCTION("""COMPUTED_VALUE"""),50.34)</f>
        <v>50.34</v>
      </c>
    </row>
    <row r="22">
      <c r="B22" s="11" t="str">
        <f>IFERROR(__xludf.DUMMYFUNCTION("""COMPUTED_VALUE"""),"28/02/2020")</f>
        <v>28/02/2020</v>
      </c>
      <c r="C22" s="5" t="str">
        <f>IFERROR(__xludf.DUMMYFUNCTION("""COMPUTED_VALUE"""),"Aila Maria Barbosa")</f>
        <v>Aila Maria Barbosa</v>
      </c>
      <c r="D22" s="5" t="str">
        <f>IFERROR(__xludf.DUMMYFUNCTION("""COMPUTED_VALUE"""),"Filme")</f>
        <v>Filme</v>
      </c>
      <c r="E22" s="5">
        <f>IFERROR(__xludf.DUMMYFUNCTION("""COMPUTED_VALUE"""),16.49)</f>
        <v>16.49</v>
      </c>
    </row>
    <row r="23">
      <c r="B23" s="11" t="str">
        <f>IFERROR(__xludf.DUMMYFUNCTION("""COMPUTED_VALUE"""),"28/02/2020")</f>
        <v>28/02/2020</v>
      </c>
      <c r="C23" s="5" t="str">
        <f>IFERROR(__xludf.DUMMYFUNCTION("""COMPUTED_VALUE"""),"Aila Maria Barbosa")</f>
        <v>Aila Maria Barbosa</v>
      </c>
      <c r="D23" s="5" t="str">
        <f>IFERROR(__xludf.DUMMYFUNCTION("""COMPUTED_VALUE"""),"Abdomen Total")</f>
        <v>Abdomen Total</v>
      </c>
      <c r="E23" s="5">
        <f>IFERROR(__xludf.DUMMYFUNCTION("""COMPUTED_VALUE"""),113.15)</f>
        <v>113.15</v>
      </c>
    </row>
    <row r="24">
      <c r="B24" s="11" t="str">
        <f>IFERROR(__xludf.DUMMYFUNCTION("""COMPUTED_VALUE"""),"07/03/2020")</f>
        <v>07/03/2020</v>
      </c>
      <c r="C24" s="5" t="str">
        <f>IFERROR(__xludf.DUMMYFUNCTION("""COMPUTED_VALUE"""),"Alana Kadigina Goncalves Castro")</f>
        <v>Alana Kadigina Goncalves Castro</v>
      </c>
      <c r="D24" s="5" t="str">
        <f>IFERROR(__xludf.DUMMYFUNCTION("""COMPUTED_VALUE"""),"Filme")</f>
        <v>Filme</v>
      </c>
      <c r="E24" s="5">
        <f>IFERROR(__xludf.DUMMYFUNCTION("""COMPUTED_VALUE"""),4.12)</f>
        <v>4.12</v>
      </c>
    </row>
    <row r="25">
      <c r="B25" s="11" t="str">
        <f>IFERROR(__xludf.DUMMYFUNCTION("""COMPUTED_VALUE"""),"07/03/2020")</f>
        <v>07/03/2020</v>
      </c>
      <c r="C25" s="5" t="str">
        <f>IFERROR(__xludf.DUMMYFUNCTION("""COMPUTED_VALUE"""),"Alana Kadigina Goncalves Castro")</f>
        <v>Alana Kadigina Goncalves Castro</v>
      </c>
      <c r="D25" s="5" t="str">
        <f>IFERROR(__xludf.DUMMYFUNCTION("""COMPUTED_VALUE"""),"Filme")</f>
        <v>Filme</v>
      </c>
      <c r="E25" s="5">
        <f>IFERROR(__xludf.DUMMYFUNCTION("""COMPUTED_VALUE"""),4.12)</f>
        <v>4.12</v>
      </c>
    </row>
    <row r="26">
      <c r="B26" s="11" t="str">
        <f>IFERROR(__xludf.DUMMYFUNCTION("""COMPUTED_VALUE"""),"07/03/2020")</f>
        <v>07/03/2020</v>
      </c>
      <c r="C26" s="5" t="str">
        <f>IFERROR(__xludf.DUMMYFUNCTION("""COMPUTED_VALUE"""),"Alana Kadigina Goncalves Castro")</f>
        <v>Alana Kadigina Goncalves Castro</v>
      </c>
      <c r="D26" s="5" t="str">
        <f>IFERROR(__xludf.DUMMYFUNCTION("""COMPUTED_VALUE"""),"Filme")</f>
        <v>Filme</v>
      </c>
      <c r="E26" s="5">
        <f>IFERROR(__xludf.DUMMYFUNCTION("""COMPUTED_VALUE"""),16.49)</f>
        <v>16.49</v>
      </c>
    </row>
    <row r="27">
      <c r="B27" s="11" t="str">
        <f>IFERROR(__xludf.DUMMYFUNCTION("""COMPUTED_VALUE"""),"07/03/2020")</f>
        <v>07/03/2020</v>
      </c>
      <c r="C27" s="5" t="str">
        <f>IFERROR(__xludf.DUMMYFUNCTION("""COMPUTED_VALUE"""),"Alana Kadigina Goncalves Castro")</f>
        <v>Alana Kadigina Goncalves Castro</v>
      </c>
      <c r="D27" s="5" t="str">
        <f>IFERROR(__xludf.DUMMYFUNCTION("""COMPUTED_VALUE"""),"Filme")</f>
        <v>Filme</v>
      </c>
      <c r="E27" s="5">
        <f>IFERROR(__xludf.DUMMYFUNCTION("""COMPUTED_VALUE"""),4.12)</f>
        <v>4.12</v>
      </c>
    </row>
    <row r="28">
      <c r="B28" s="11" t="str">
        <f>IFERROR(__xludf.DUMMYFUNCTION("""COMPUTED_VALUE"""),"07/03/2020")</f>
        <v>07/03/2020</v>
      </c>
      <c r="C28" s="5" t="str">
        <f>IFERROR(__xludf.DUMMYFUNCTION("""COMPUTED_VALUE"""),"Alana Kadigina Goncalves Castro")</f>
        <v>Alana Kadigina Goncalves Castro</v>
      </c>
      <c r="D28" s="5" t="str">
        <f>IFERROR(__xludf.DUMMYFUNCTION("""COMPUTED_VALUE"""),"Mamas")</f>
        <v>Mamas</v>
      </c>
      <c r="E28" s="5">
        <f>IFERROR(__xludf.DUMMYFUNCTION("""COMPUTED_VALUE"""),60.49)</f>
        <v>60.49</v>
      </c>
    </row>
    <row r="29">
      <c r="B29" s="11" t="str">
        <f>IFERROR(__xludf.DUMMYFUNCTION("""COMPUTED_VALUE"""),"07/03/2020")</f>
        <v>07/03/2020</v>
      </c>
      <c r="C29" s="5" t="str">
        <f>IFERROR(__xludf.DUMMYFUNCTION("""COMPUTED_VALUE"""),"Alana Kadigina Goncalves Castro")</f>
        <v>Alana Kadigina Goncalves Castro</v>
      </c>
      <c r="D29" s="5" t="str">
        <f>IFERROR(__xludf.DUMMYFUNCTION("""COMPUTED_VALUE"""),"Abdomen Total")</f>
        <v>Abdomen Total</v>
      </c>
      <c r="E29" s="5">
        <f>IFERROR(__xludf.DUMMYFUNCTION("""COMPUTED_VALUE"""),113.15)</f>
        <v>113.15</v>
      </c>
    </row>
    <row r="30">
      <c r="B30" s="11" t="str">
        <f>IFERROR(__xludf.DUMMYFUNCTION("""COMPUTED_VALUE"""),"07/03/2020")</f>
        <v>07/03/2020</v>
      </c>
      <c r="C30" s="5" t="str">
        <f>IFERROR(__xludf.DUMMYFUNCTION("""COMPUTED_VALUE"""),"Alana Kadigina Goncalves Castro")</f>
        <v>Alana Kadigina Goncalves Castro</v>
      </c>
      <c r="D30" s="5" t="str">
        <f>IFERROR(__xludf.DUMMYFUNCTION("""COMPUTED_VALUE"""),"Estruturas superficiais")</f>
        <v>Estruturas superficiais</v>
      </c>
      <c r="E30" s="5">
        <f>IFERROR(__xludf.DUMMYFUNCTION("""COMPUTED_VALUE"""),60.49)</f>
        <v>60.49</v>
      </c>
    </row>
    <row r="31">
      <c r="B31" s="11" t="str">
        <f>IFERROR(__xludf.DUMMYFUNCTION("""COMPUTED_VALUE"""),"07/03/2020")</f>
        <v>07/03/2020</v>
      </c>
      <c r="C31" s="5" t="str">
        <f>IFERROR(__xludf.DUMMYFUNCTION("""COMPUTED_VALUE"""),"Alana Kadigina Goncalves Castro")</f>
        <v>Alana Kadigina Goncalves Castro</v>
      </c>
      <c r="D31" s="5" t="str">
        <f>IFERROR(__xludf.DUMMYFUNCTION("""COMPUTED_VALUE"""),"Transvaginal")</f>
        <v>Transvaginal</v>
      </c>
      <c r="E31" s="5">
        <f>IFERROR(__xludf.DUMMYFUNCTION("""COMPUTED_VALUE"""),68.5)</f>
        <v>68.5</v>
      </c>
    </row>
    <row r="32">
      <c r="B32" s="11" t="str">
        <f>IFERROR(__xludf.DUMMYFUNCTION("""COMPUTED_VALUE"""),"11/03/2020")</f>
        <v>11/03/2020</v>
      </c>
      <c r="C32" s="5" t="str">
        <f>IFERROR(__xludf.DUMMYFUNCTION("""COMPUTED_VALUE"""),"Alane Thaisy De Lima Guedes")</f>
        <v>Alane Thaisy De Lima Guedes</v>
      </c>
      <c r="D32" s="5" t="str">
        <f>IFERROR(__xludf.DUMMYFUNCTION("""COMPUTED_VALUE"""),"Abdominal")</f>
        <v>Abdominal</v>
      </c>
      <c r="E32" s="5">
        <f>IFERROR(__xludf.DUMMYFUNCTION("""COMPUTED_VALUE"""),73.94)</f>
        <v>73.94</v>
      </c>
    </row>
    <row r="33">
      <c r="B33" s="11" t="str">
        <f>IFERROR(__xludf.DUMMYFUNCTION("""COMPUTED_VALUE"""),"11/03/2020")</f>
        <v>11/03/2020</v>
      </c>
      <c r="C33" s="5" t="str">
        <f>IFERROR(__xludf.DUMMYFUNCTION("""COMPUTED_VALUE"""),"Alane Thaisy De Lima Guedes")</f>
        <v>Alane Thaisy De Lima Guedes</v>
      </c>
      <c r="D33" s="5" t="str">
        <f>IFERROR(__xludf.DUMMYFUNCTION("""COMPUTED_VALUE"""),"Filme")</f>
        <v>Filme</v>
      </c>
      <c r="E33" s="5">
        <f>IFERROR(__xludf.DUMMYFUNCTION("""COMPUTED_VALUE"""),12.37)</f>
        <v>12.37</v>
      </c>
    </row>
    <row r="34">
      <c r="B34" s="11" t="str">
        <f>IFERROR(__xludf.DUMMYFUNCTION("""COMPUTED_VALUE"""),"13/03/2020")</f>
        <v>13/03/2020</v>
      </c>
      <c r="C34" s="5" t="str">
        <f>IFERROR(__xludf.DUMMYFUNCTION("""COMPUTED_VALUE"""),"Albertina Oliveira Nascimento Ferreira")</f>
        <v>Albertina Oliveira Nascimento Ferreira</v>
      </c>
      <c r="D34" s="5" t="str">
        <f>IFERROR(__xludf.DUMMYFUNCTION("""COMPUTED_VALUE"""),"Filme")</f>
        <v>Filme</v>
      </c>
      <c r="E34" s="5">
        <f>IFERROR(__xludf.DUMMYFUNCTION("""COMPUTED_VALUE"""),16.49)</f>
        <v>16.49</v>
      </c>
    </row>
    <row r="35">
      <c r="B35" s="11" t="str">
        <f>IFERROR(__xludf.DUMMYFUNCTION("""COMPUTED_VALUE"""),"13/03/2020")</f>
        <v>13/03/2020</v>
      </c>
      <c r="C35" s="5" t="str">
        <f>IFERROR(__xludf.DUMMYFUNCTION("""COMPUTED_VALUE"""),"Albertina Oliveira Nascimento Ferreira")</f>
        <v>Albertina Oliveira Nascimento Ferreira</v>
      </c>
      <c r="D35" s="5" t="str">
        <f>IFERROR(__xludf.DUMMYFUNCTION("""COMPUTED_VALUE"""),"Abdomen Total")</f>
        <v>Abdomen Total</v>
      </c>
      <c r="E35" s="5">
        <f>IFERROR(__xludf.DUMMYFUNCTION("""COMPUTED_VALUE"""),113.15)</f>
        <v>113.15</v>
      </c>
    </row>
    <row r="36">
      <c r="B36" s="11" t="str">
        <f>IFERROR(__xludf.DUMMYFUNCTION("""COMPUTED_VALUE"""),"16/03/2020")</f>
        <v>16/03/2020</v>
      </c>
      <c r="C36" s="5" t="str">
        <f>IFERROR(__xludf.DUMMYFUNCTION("""COMPUTED_VALUE"""),"Alcione Barbosa Lira De Farias")</f>
        <v>Alcione Barbosa Lira De Farias</v>
      </c>
      <c r="D36" s="5" t="str">
        <f>IFERROR(__xludf.DUMMYFUNCTION("""COMPUTED_VALUE"""),"Filme")</f>
        <v>Filme</v>
      </c>
      <c r="E36" s="5">
        <f>IFERROR(__xludf.DUMMYFUNCTION("""COMPUTED_VALUE"""),4.12)</f>
        <v>4.12</v>
      </c>
    </row>
    <row r="37">
      <c r="B37" s="11" t="str">
        <f>IFERROR(__xludf.DUMMYFUNCTION("""COMPUTED_VALUE"""),"16/03/2020")</f>
        <v>16/03/2020</v>
      </c>
      <c r="C37" s="5" t="str">
        <f>IFERROR(__xludf.DUMMYFUNCTION("""COMPUTED_VALUE"""),"Alcione Barbosa Lira De Farias")</f>
        <v>Alcione Barbosa Lira De Farias</v>
      </c>
      <c r="D37" s="5" t="str">
        <f>IFERROR(__xludf.DUMMYFUNCTION("""COMPUTED_VALUE"""),"Filme")</f>
        <v>Filme</v>
      </c>
      <c r="E37" s="5">
        <f>IFERROR(__xludf.DUMMYFUNCTION("""COMPUTED_VALUE"""),16.49)</f>
        <v>16.49</v>
      </c>
    </row>
    <row r="38">
      <c r="B38" s="11" t="str">
        <f>IFERROR(__xludf.DUMMYFUNCTION("""COMPUTED_VALUE"""),"16/03/2020")</f>
        <v>16/03/2020</v>
      </c>
      <c r="C38" s="5" t="str">
        <f>IFERROR(__xludf.DUMMYFUNCTION("""COMPUTED_VALUE"""),"Alcione Barbosa Lira De Farias")</f>
        <v>Alcione Barbosa Lira De Farias</v>
      </c>
      <c r="D38" s="5" t="str">
        <f>IFERROR(__xludf.DUMMYFUNCTION("""COMPUTED_VALUE"""),"Filme")</f>
        <v>Filme</v>
      </c>
      <c r="E38" s="5">
        <f>IFERROR(__xludf.DUMMYFUNCTION("""COMPUTED_VALUE"""),4.12)</f>
        <v>4.12</v>
      </c>
    </row>
    <row r="39">
      <c r="B39" s="11" t="str">
        <f>IFERROR(__xludf.DUMMYFUNCTION("""COMPUTED_VALUE"""),"16/03/2020")</f>
        <v>16/03/2020</v>
      </c>
      <c r="C39" s="5" t="str">
        <f>IFERROR(__xludf.DUMMYFUNCTION("""COMPUTED_VALUE"""),"Alcione Barbosa Lira De Farias")</f>
        <v>Alcione Barbosa Lira De Farias</v>
      </c>
      <c r="D39" s="5" t="str">
        <f>IFERROR(__xludf.DUMMYFUNCTION("""COMPUTED_VALUE"""),"Filme")</f>
        <v>Filme</v>
      </c>
      <c r="E39" s="5">
        <f>IFERROR(__xludf.DUMMYFUNCTION("""COMPUTED_VALUE"""),4.12)</f>
        <v>4.12</v>
      </c>
    </row>
    <row r="40">
      <c r="B40" s="11" t="str">
        <f>IFERROR(__xludf.DUMMYFUNCTION("""COMPUTED_VALUE"""),"16/03/2020")</f>
        <v>16/03/2020</v>
      </c>
      <c r="C40" s="5" t="str">
        <f>IFERROR(__xludf.DUMMYFUNCTION("""COMPUTED_VALUE"""),"Alcione Barbosa Lira De Farias")</f>
        <v>Alcione Barbosa Lira De Farias</v>
      </c>
      <c r="D40" s="5" t="str">
        <f>IFERROR(__xludf.DUMMYFUNCTION("""COMPUTED_VALUE"""),"Mamas")</f>
        <v>Mamas</v>
      </c>
      <c r="E40" s="5">
        <f>IFERROR(__xludf.DUMMYFUNCTION("""COMPUTED_VALUE"""),60.49)</f>
        <v>60.49</v>
      </c>
    </row>
    <row r="41">
      <c r="B41" s="11" t="str">
        <f>IFERROR(__xludf.DUMMYFUNCTION("""COMPUTED_VALUE"""),"16/03/2020")</f>
        <v>16/03/2020</v>
      </c>
      <c r="C41" s="5" t="str">
        <f>IFERROR(__xludf.DUMMYFUNCTION("""COMPUTED_VALUE"""),"Alcione Barbosa Lira De Farias")</f>
        <v>Alcione Barbosa Lira De Farias</v>
      </c>
      <c r="D41" s="5" t="str">
        <f>IFERROR(__xludf.DUMMYFUNCTION("""COMPUTED_VALUE"""),"Abdomen Total")</f>
        <v>Abdomen Total</v>
      </c>
      <c r="E41" s="5">
        <f>IFERROR(__xludf.DUMMYFUNCTION("""COMPUTED_VALUE"""),113.15)</f>
        <v>113.15</v>
      </c>
    </row>
    <row r="42">
      <c r="B42" s="11" t="str">
        <f>IFERROR(__xludf.DUMMYFUNCTION("""COMPUTED_VALUE"""),"16/03/2020")</f>
        <v>16/03/2020</v>
      </c>
      <c r="C42" s="5" t="str">
        <f>IFERROR(__xludf.DUMMYFUNCTION("""COMPUTED_VALUE"""),"Alcione Barbosa Lira De Farias")</f>
        <v>Alcione Barbosa Lira De Farias</v>
      </c>
      <c r="D42" s="5" t="str">
        <f>IFERROR(__xludf.DUMMYFUNCTION("""COMPUTED_VALUE"""),"Estruturas superficiais")</f>
        <v>Estruturas superficiais</v>
      </c>
      <c r="E42" s="5">
        <f>IFERROR(__xludf.DUMMYFUNCTION("""COMPUTED_VALUE"""),60.49)</f>
        <v>60.49</v>
      </c>
    </row>
    <row r="43">
      <c r="B43" s="11" t="str">
        <f>IFERROR(__xludf.DUMMYFUNCTION("""COMPUTED_VALUE"""),"16/03/2020")</f>
        <v>16/03/2020</v>
      </c>
      <c r="C43" s="5" t="str">
        <f>IFERROR(__xludf.DUMMYFUNCTION("""COMPUTED_VALUE"""),"Alcione Barbosa Lira De Farias")</f>
        <v>Alcione Barbosa Lira De Farias</v>
      </c>
      <c r="D43" s="5" t="str">
        <f>IFERROR(__xludf.DUMMYFUNCTION("""COMPUTED_VALUE"""),"Transvaginal")</f>
        <v>Transvaginal</v>
      </c>
      <c r="E43" s="5">
        <f>IFERROR(__xludf.DUMMYFUNCTION("""COMPUTED_VALUE"""),68.5)</f>
        <v>68.5</v>
      </c>
    </row>
    <row r="44">
      <c r="B44" s="11" t="str">
        <f>IFERROR(__xludf.DUMMYFUNCTION("""COMPUTED_VALUE"""),"19/02/2020")</f>
        <v>19/02/2020</v>
      </c>
      <c r="C44" s="5" t="str">
        <f>IFERROR(__xludf.DUMMYFUNCTION("""COMPUTED_VALUE"""),"Aldenice Guimaraes Goncalves")</f>
        <v>Aldenice Guimaraes Goncalves</v>
      </c>
      <c r="D44" s="5" t="str">
        <f>IFERROR(__xludf.DUMMYFUNCTION("""COMPUTED_VALUE"""),"Filme")</f>
        <v>Filme</v>
      </c>
      <c r="E44" s="5">
        <f>IFERROR(__xludf.DUMMYFUNCTION("""COMPUTED_VALUE"""),4.12)</f>
        <v>4.12</v>
      </c>
    </row>
    <row r="45">
      <c r="B45" s="11" t="str">
        <f>IFERROR(__xludf.DUMMYFUNCTION("""COMPUTED_VALUE"""),"19/02/2020")</f>
        <v>19/02/2020</v>
      </c>
      <c r="C45" s="5" t="str">
        <f>IFERROR(__xludf.DUMMYFUNCTION("""COMPUTED_VALUE"""),"Aldenice Guimaraes Goncalves")</f>
        <v>Aldenice Guimaraes Goncalves</v>
      </c>
      <c r="D45" s="5" t="str">
        <f>IFERROR(__xludf.DUMMYFUNCTION("""COMPUTED_VALUE"""),"Filme")</f>
        <v>Filme</v>
      </c>
      <c r="E45" s="5">
        <f>IFERROR(__xludf.DUMMYFUNCTION("""COMPUTED_VALUE"""),4.12)</f>
        <v>4.12</v>
      </c>
    </row>
    <row r="46">
      <c r="B46" s="11" t="str">
        <f>IFERROR(__xludf.DUMMYFUNCTION("""COMPUTED_VALUE"""),"19/02/2020")</f>
        <v>19/02/2020</v>
      </c>
      <c r="C46" s="5" t="str">
        <f>IFERROR(__xludf.DUMMYFUNCTION("""COMPUTED_VALUE"""),"Aldenice Guimaraes Goncalves")</f>
        <v>Aldenice Guimaraes Goncalves</v>
      </c>
      <c r="D46" s="5" t="str">
        <f>IFERROR(__xludf.DUMMYFUNCTION("""COMPUTED_VALUE"""),"Filme")</f>
        <v>Filme</v>
      </c>
      <c r="E46" s="5">
        <f>IFERROR(__xludf.DUMMYFUNCTION("""COMPUTED_VALUE"""),4.12)</f>
        <v>4.12</v>
      </c>
    </row>
    <row r="47">
      <c r="B47" s="11" t="str">
        <f>IFERROR(__xludf.DUMMYFUNCTION("""COMPUTED_VALUE"""),"19/02/2020")</f>
        <v>19/02/2020</v>
      </c>
      <c r="C47" s="5" t="str">
        <f>IFERROR(__xludf.DUMMYFUNCTION("""COMPUTED_VALUE"""),"Aldenice Guimaraes Goncalves")</f>
        <v>Aldenice Guimaraes Goncalves</v>
      </c>
      <c r="D47" s="5" t="str">
        <f>IFERROR(__xludf.DUMMYFUNCTION("""COMPUTED_VALUE"""),"Mamas")</f>
        <v>Mamas</v>
      </c>
      <c r="E47" s="5">
        <f>IFERROR(__xludf.DUMMYFUNCTION("""COMPUTED_VALUE"""),60.49)</f>
        <v>60.49</v>
      </c>
    </row>
    <row r="48">
      <c r="B48" s="11" t="str">
        <f>IFERROR(__xludf.DUMMYFUNCTION("""COMPUTED_VALUE"""),"19/02/2020")</f>
        <v>19/02/2020</v>
      </c>
      <c r="C48" s="5" t="str">
        <f>IFERROR(__xludf.DUMMYFUNCTION("""COMPUTED_VALUE"""),"Aldenice Guimaraes Goncalves")</f>
        <v>Aldenice Guimaraes Goncalves</v>
      </c>
      <c r="D48" s="5" t="str">
        <f>IFERROR(__xludf.DUMMYFUNCTION("""COMPUTED_VALUE"""),"Estruturas superficiais")</f>
        <v>Estruturas superficiais</v>
      </c>
      <c r="E48" s="5">
        <f>IFERROR(__xludf.DUMMYFUNCTION("""COMPUTED_VALUE"""),60.49)</f>
        <v>60.49</v>
      </c>
    </row>
    <row r="49">
      <c r="B49" s="11" t="str">
        <f>IFERROR(__xludf.DUMMYFUNCTION("""COMPUTED_VALUE"""),"19/02/2020")</f>
        <v>19/02/2020</v>
      </c>
      <c r="C49" s="5" t="str">
        <f>IFERROR(__xludf.DUMMYFUNCTION("""COMPUTED_VALUE"""),"Aldenice Guimaraes Goncalves")</f>
        <v>Aldenice Guimaraes Goncalves</v>
      </c>
      <c r="D49" s="5" t="str">
        <f>IFERROR(__xludf.DUMMYFUNCTION("""COMPUTED_VALUE"""),"Transvaginal")</f>
        <v>Transvaginal</v>
      </c>
      <c r="E49" s="5">
        <f>IFERROR(__xludf.DUMMYFUNCTION("""COMPUTED_VALUE"""),68.5)</f>
        <v>68.5</v>
      </c>
    </row>
    <row r="50">
      <c r="B50" s="11" t="str">
        <f>IFERROR(__xludf.DUMMYFUNCTION("""COMPUTED_VALUE"""),"10/03/2020")</f>
        <v>10/03/2020</v>
      </c>
      <c r="C50" s="5" t="str">
        <f>IFERROR(__xludf.DUMMYFUNCTION("""COMPUTED_VALUE"""),"Aline De Souza Bezerra")</f>
        <v>Aline De Souza Bezerra</v>
      </c>
      <c r="D50" s="5" t="str">
        <f>IFERROR(__xludf.DUMMYFUNCTION("""COMPUTED_VALUE"""),"Filme")</f>
        <v>Filme</v>
      </c>
      <c r="E50" s="5">
        <f>IFERROR(__xludf.DUMMYFUNCTION("""COMPUTED_VALUE"""),4.12)</f>
        <v>4.12</v>
      </c>
    </row>
    <row r="51">
      <c r="B51" s="11" t="str">
        <f>IFERROR(__xludf.DUMMYFUNCTION("""COMPUTED_VALUE"""),"10/03/2020")</f>
        <v>10/03/2020</v>
      </c>
      <c r="C51" s="5" t="str">
        <f>IFERROR(__xludf.DUMMYFUNCTION("""COMPUTED_VALUE"""),"Aline De Souza Bezerra")</f>
        <v>Aline De Souza Bezerra</v>
      </c>
      <c r="D51" s="5" t="str">
        <f>IFERROR(__xludf.DUMMYFUNCTION("""COMPUTED_VALUE"""),"Estruturas superficiais")</f>
        <v>Estruturas superficiais</v>
      </c>
      <c r="E51" s="5">
        <f>IFERROR(__xludf.DUMMYFUNCTION("""COMPUTED_VALUE"""),60.49)</f>
        <v>60.49</v>
      </c>
    </row>
    <row r="52">
      <c r="B52" s="11" t="str">
        <f>IFERROR(__xludf.DUMMYFUNCTION("""COMPUTED_VALUE"""),"09/03/2020")</f>
        <v>09/03/2020</v>
      </c>
      <c r="C52" s="5" t="str">
        <f>IFERROR(__xludf.DUMMYFUNCTION("""COMPUTED_VALUE"""),"Alrileida L L Albuquerque")</f>
        <v>Alrileida L L Albuquerque</v>
      </c>
      <c r="D52" s="5" t="str">
        <f>IFERROR(__xludf.DUMMYFUNCTION("""COMPUTED_VALUE"""),"Filme")</f>
        <v>Filme</v>
      </c>
      <c r="E52" s="5">
        <f>IFERROR(__xludf.DUMMYFUNCTION("""COMPUTED_VALUE"""),4.12)</f>
        <v>4.12</v>
      </c>
    </row>
    <row r="53">
      <c r="B53" s="11" t="str">
        <f>IFERROR(__xludf.DUMMYFUNCTION("""COMPUTED_VALUE"""),"09/03/2020")</f>
        <v>09/03/2020</v>
      </c>
      <c r="C53" s="5" t="str">
        <f>IFERROR(__xludf.DUMMYFUNCTION("""COMPUTED_VALUE"""),"Alrileida L L Albuquerque")</f>
        <v>Alrileida L L Albuquerque</v>
      </c>
      <c r="D53" s="5" t="str">
        <f>IFERROR(__xludf.DUMMYFUNCTION("""COMPUTED_VALUE"""),"Órgãos superficiais")</f>
        <v>Órgãos superficiais</v>
      </c>
      <c r="E53" s="5">
        <f>IFERROR(__xludf.DUMMYFUNCTION("""COMPUTED_VALUE"""),60.49)</f>
        <v>60.49</v>
      </c>
    </row>
    <row r="54">
      <c r="B54" s="11" t="str">
        <f>IFERROR(__xludf.DUMMYFUNCTION("""COMPUTED_VALUE"""),"20/02/2020")</f>
        <v>20/02/2020</v>
      </c>
      <c r="C54" s="5" t="str">
        <f>IFERROR(__xludf.DUMMYFUNCTION("""COMPUTED_VALUE"""),"Amelia Maria Tavares De Brito")</f>
        <v>Amelia Maria Tavares De Brito</v>
      </c>
      <c r="D54" s="5" t="str">
        <f>IFERROR(__xludf.DUMMYFUNCTION("""COMPUTED_VALUE"""),"Filme")</f>
        <v>Filme</v>
      </c>
      <c r="E54" s="5">
        <f>IFERROR(__xludf.DUMMYFUNCTION("""COMPUTED_VALUE"""),4.12)</f>
        <v>4.12</v>
      </c>
    </row>
    <row r="55">
      <c r="B55" s="11" t="str">
        <f>IFERROR(__xludf.DUMMYFUNCTION("""COMPUTED_VALUE"""),"20/02/2020")</f>
        <v>20/02/2020</v>
      </c>
      <c r="C55" s="5" t="str">
        <f>IFERROR(__xludf.DUMMYFUNCTION("""COMPUTED_VALUE"""),"Amelia Maria Tavares De Brito")</f>
        <v>Amelia Maria Tavares De Brito</v>
      </c>
      <c r="D55" s="5" t="str">
        <f>IFERROR(__xludf.DUMMYFUNCTION("""COMPUTED_VALUE"""),"Órgãos superficiais")</f>
        <v>Órgãos superficiais</v>
      </c>
      <c r="E55" s="5">
        <f>IFERROR(__xludf.DUMMYFUNCTION("""COMPUTED_VALUE"""),60.49)</f>
        <v>60.49</v>
      </c>
    </row>
    <row r="56">
      <c r="B56" s="11" t="str">
        <f>IFERROR(__xludf.DUMMYFUNCTION("""COMPUTED_VALUE"""),"13/03/2020")</f>
        <v>13/03/2020</v>
      </c>
      <c r="C56" s="5" t="str">
        <f>IFERROR(__xludf.DUMMYFUNCTION("""COMPUTED_VALUE"""),"Ana Dayra De Melo Teixeira")</f>
        <v>Ana Dayra De Melo Teixeira</v>
      </c>
      <c r="D56" s="5" t="str">
        <f>IFERROR(__xludf.DUMMYFUNCTION("""COMPUTED_VALUE"""),"Filme")</f>
        <v>Filme</v>
      </c>
      <c r="E56" s="5">
        <f>IFERROR(__xludf.DUMMYFUNCTION("""COMPUTED_VALUE"""),7.38)</f>
        <v>7.38</v>
      </c>
    </row>
    <row r="57">
      <c r="B57" s="11" t="str">
        <f>IFERROR(__xludf.DUMMYFUNCTION("""COMPUTED_VALUE"""),"13/03/2020")</f>
        <v>13/03/2020</v>
      </c>
      <c r="C57" s="5" t="str">
        <f>IFERROR(__xludf.DUMMYFUNCTION("""COMPUTED_VALUE"""),"Ana Dayra De Melo Teixeira")</f>
        <v>Ana Dayra De Melo Teixeira</v>
      </c>
      <c r="D57" s="5" t="str">
        <f>IFERROR(__xludf.DUMMYFUNCTION("""COMPUTED_VALUE"""),"Aparelho Urinário")</f>
        <v>Aparelho Urinário</v>
      </c>
      <c r="E57" s="5">
        <f>IFERROR(__xludf.DUMMYFUNCTION("""COMPUTED_VALUE"""),73.94)</f>
        <v>73.94</v>
      </c>
    </row>
    <row r="58">
      <c r="B58" s="11" t="str">
        <f>IFERROR(__xludf.DUMMYFUNCTION("""COMPUTED_VALUE"""),"28/02/2020")</f>
        <v>28/02/2020</v>
      </c>
      <c r="C58" s="5" t="str">
        <f>IFERROR(__xludf.DUMMYFUNCTION("""COMPUTED_VALUE"""),"Ana Emilia De Almeida Pinto")</f>
        <v>Ana Emilia De Almeida Pinto</v>
      </c>
      <c r="D58" s="5" t="str">
        <f>IFERROR(__xludf.DUMMYFUNCTION("""COMPUTED_VALUE"""),"Filme")</f>
        <v>Filme</v>
      </c>
      <c r="E58" s="5">
        <f>IFERROR(__xludf.DUMMYFUNCTION("""COMPUTED_VALUE"""),4.12)</f>
        <v>4.12</v>
      </c>
    </row>
    <row r="59">
      <c r="B59" s="11" t="str">
        <f>IFERROR(__xludf.DUMMYFUNCTION("""COMPUTED_VALUE"""),"28/02/2020")</f>
        <v>28/02/2020</v>
      </c>
      <c r="C59" s="5" t="str">
        <f>IFERROR(__xludf.DUMMYFUNCTION("""COMPUTED_VALUE"""),"Ana Emilia De Almeida Pinto")</f>
        <v>Ana Emilia De Almeida Pinto</v>
      </c>
      <c r="D59" s="5" t="str">
        <f>IFERROR(__xludf.DUMMYFUNCTION("""COMPUTED_VALUE"""),"Filme")</f>
        <v>Filme</v>
      </c>
      <c r="E59" s="5">
        <f>IFERROR(__xludf.DUMMYFUNCTION("""COMPUTED_VALUE"""),4.12)</f>
        <v>4.12</v>
      </c>
    </row>
    <row r="60">
      <c r="B60" s="11" t="str">
        <f>IFERROR(__xludf.DUMMYFUNCTION("""COMPUTED_VALUE"""),"28/02/2020")</f>
        <v>28/02/2020</v>
      </c>
      <c r="C60" s="5" t="str">
        <f>IFERROR(__xludf.DUMMYFUNCTION("""COMPUTED_VALUE"""),"Ana Emilia De Almeida Pinto")</f>
        <v>Ana Emilia De Almeida Pinto</v>
      </c>
      <c r="D60" s="5" t="str">
        <f>IFERROR(__xludf.DUMMYFUNCTION("""COMPUTED_VALUE"""),"Estruturas superficiais")</f>
        <v>Estruturas superficiais</v>
      </c>
      <c r="E60" s="5">
        <f>IFERROR(__xludf.DUMMYFUNCTION("""COMPUTED_VALUE"""),60.49)</f>
        <v>60.49</v>
      </c>
    </row>
    <row r="61">
      <c r="B61" s="11" t="str">
        <f>IFERROR(__xludf.DUMMYFUNCTION("""COMPUTED_VALUE"""),"11/03/2020")</f>
        <v>11/03/2020</v>
      </c>
      <c r="C61" s="5" t="str">
        <f>IFERROR(__xludf.DUMMYFUNCTION("""COMPUTED_VALUE"""),"Ana Emilia De Almeida Pinto")</f>
        <v>Ana Emilia De Almeida Pinto</v>
      </c>
      <c r="D61" s="5" t="str">
        <f>IFERROR(__xludf.DUMMYFUNCTION("""COMPUTED_VALUE"""),"Mamas")</f>
        <v>Mamas</v>
      </c>
      <c r="E61" s="5">
        <f>IFERROR(__xludf.DUMMYFUNCTION("""COMPUTED_VALUE"""),60.49)</f>
        <v>60.49</v>
      </c>
    </row>
    <row r="62">
      <c r="B62" s="11" t="str">
        <f>IFERROR(__xludf.DUMMYFUNCTION("""COMPUTED_VALUE"""),"11/03/2020")</f>
        <v>11/03/2020</v>
      </c>
      <c r="C62" s="5" t="str">
        <f>IFERROR(__xludf.DUMMYFUNCTION("""COMPUTED_VALUE"""),"Ana Emilia De Almeida Pinto")</f>
        <v>Ana Emilia De Almeida Pinto</v>
      </c>
      <c r="D62" s="5" t="str">
        <f>IFERROR(__xludf.DUMMYFUNCTION("""COMPUTED_VALUE"""),"Material")</f>
        <v>Material</v>
      </c>
      <c r="E62" s="5">
        <f>IFERROR(__xludf.DUMMYFUNCTION("""COMPUTED_VALUE"""),5.4)</f>
        <v>5.4</v>
      </c>
    </row>
    <row r="63">
      <c r="B63" s="11" t="str">
        <f>IFERROR(__xludf.DUMMYFUNCTION("""COMPUTED_VALUE"""),"11/03/2020")</f>
        <v>11/03/2020</v>
      </c>
      <c r="C63" s="5" t="str">
        <f>IFERROR(__xludf.DUMMYFUNCTION("""COMPUTED_VALUE"""),"Ana Emilia De Almeida Pinto")</f>
        <v>Ana Emilia De Almeida Pinto</v>
      </c>
      <c r="D63" s="5" t="str">
        <f>IFERROR(__xludf.DUMMYFUNCTION("""COMPUTED_VALUE"""),"Material")</f>
        <v>Material</v>
      </c>
      <c r="E63" s="5">
        <f>IFERROR(__xludf.DUMMYFUNCTION("""COMPUTED_VALUE"""),3.08)</f>
        <v>3.08</v>
      </c>
    </row>
    <row r="64">
      <c r="B64" s="11" t="str">
        <f>IFERROR(__xludf.DUMMYFUNCTION("""COMPUTED_VALUE"""),"11/03/2020")</f>
        <v>11/03/2020</v>
      </c>
      <c r="C64" s="5" t="str">
        <f>IFERROR(__xludf.DUMMYFUNCTION("""COMPUTED_VALUE"""),"Ana Emilia De Almeida Pinto")</f>
        <v>Ana Emilia De Almeida Pinto</v>
      </c>
      <c r="D64" s="5" t="str">
        <f>IFERROR(__xludf.DUMMYFUNCTION("""COMPUTED_VALUE"""),"Material")</f>
        <v>Material</v>
      </c>
      <c r="E64" s="5">
        <f>IFERROR(__xludf.DUMMYFUNCTION("""COMPUTED_VALUE"""),8.36)</f>
        <v>8.36</v>
      </c>
    </row>
    <row r="65">
      <c r="B65" s="11" t="str">
        <f>IFERROR(__xludf.DUMMYFUNCTION("""COMPUTED_VALUE"""),"11/03/2020")</f>
        <v>11/03/2020</v>
      </c>
      <c r="C65" s="5" t="str">
        <f>IFERROR(__xludf.DUMMYFUNCTION("""COMPUTED_VALUE"""),"Ana Emilia De Almeida Pinto")</f>
        <v>Ana Emilia De Almeida Pinto</v>
      </c>
      <c r="D65" s="5" t="str">
        <f>IFERROR(__xludf.DUMMYFUNCTION("""COMPUTED_VALUE"""),"Medicamento")</f>
        <v>Medicamento</v>
      </c>
      <c r="E65" s="5">
        <f>IFERROR(__xludf.DUMMYFUNCTION("""COMPUTED_VALUE"""),3.18)</f>
        <v>3.18</v>
      </c>
    </row>
    <row r="66">
      <c r="B66" s="11" t="str">
        <f>IFERROR(__xludf.DUMMYFUNCTION("""COMPUTED_VALUE"""),"11/03/2020")</f>
        <v>11/03/2020</v>
      </c>
      <c r="C66" s="5" t="str">
        <f>IFERROR(__xludf.DUMMYFUNCTION("""COMPUTED_VALUE"""),"Ana Emilia De Almeida Pinto")</f>
        <v>Ana Emilia De Almeida Pinto</v>
      </c>
      <c r="D66" s="5" t="str">
        <f>IFERROR(__xludf.DUMMYFUNCTION("""COMPUTED_VALUE"""),"Filme")</f>
        <v>Filme</v>
      </c>
      <c r="E66" s="5">
        <f>IFERROR(__xludf.DUMMYFUNCTION("""COMPUTED_VALUE"""),4.12)</f>
        <v>4.12</v>
      </c>
    </row>
    <row r="67">
      <c r="B67" s="11" t="str">
        <f>IFERROR(__xludf.DUMMYFUNCTION("""COMPUTED_VALUE"""),"11/03/2020")</f>
        <v>11/03/2020</v>
      </c>
      <c r="C67" s="5" t="str">
        <f>IFERROR(__xludf.DUMMYFUNCTION("""COMPUTED_VALUE"""),"Ana Emilia De Almeida Pinto")</f>
        <v>Ana Emilia De Almeida Pinto</v>
      </c>
      <c r="D67" s="5" t="str">
        <f>IFERROR(__xludf.DUMMYFUNCTION("""COMPUTED_VALUE"""),"Mamas")</f>
        <v>Mamas</v>
      </c>
      <c r="E67" s="5">
        <f>IFERROR(__xludf.DUMMYFUNCTION("""COMPUTED_VALUE"""),60.49)</f>
        <v>60.49</v>
      </c>
    </row>
    <row r="68">
      <c r="B68" s="11" t="str">
        <f>IFERROR(__xludf.DUMMYFUNCTION("""COMPUTED_VALUE"""),"11/03/2020")</f>
        <v>11/03/2020</v>
      </c>
      <c r="C68" s="5" t="str">
        <f>IFERROR(__xludf.DUMMYFUNCTION("""COMPUTED_VALUE"""),"Ana Emilia De Almeida Pinto")</f>
        <v>Ana Emilia De Almeida Pinto</v>
      </c>
      <c r="D68" s="5" t="str">
        <f>IFERROR(__xludf.DUMMYFUNCTION("""COMPUTED_VALUE"""),"PAAF Mama")</f>
        <v>PAAF Mama</v>
      </c>
      <c r="E68" s="5">
        <f>IFERROR(__xludf.DUMMYFUNCTION("""COMPUTED_VALUE"""),319.24)</f>
        <v>319.24</v>
      </c>
    </row>
    <row r="69">
      <c r="B69" s="11" t="str">
        <f>IFERROR(__xludf.DUMMYFUNCTION("""COMPUTED_VALUE"""),"07/03/2020")</f>
        <v>07/03/2020</v>
      </c>
      <c r="C69" s="5" t="str">
        <f>IFERROR(__xludf.DUMMYFUNCTION("""COMPUTED_VALUE"""),"Ana Lorena Guimaraes De O")</f>
        <v>Ana Lorena Guimaraes De O</v>
      </c>
      <c r="D69" s="5" t="str">
        <f>IFERROR(__xludf.DUMMYFUNCTION("""COMPUTED_VALUE"""),"Filme")</f>
        <v>Filme</v>
      </c>
      <c r="E69" s="5">
        <f>IFERROR(__xludf.DUMMYFUNCTION("""COMPUTED_VALUE"""),4.12)</f>
        <v>4.12</v>
      </c>
    </row>
    <row r="70">
      <c r="B70" s="11" t="str">
        <f>IFERROR(__xludf.DUMMYFUNCTION("""COMPUTED_VALUE"""),"07/03/2020")</f>
        <v>07/03/2020</v>
      </c>
      <c r="C70" s="5" t="str">
        <f>IFERROR(__xludf.DUMMYFUNCTION("""COMPUTED_VALUE"""),"Ana Lorena Guimaraes De O")</f>
        <v>Ana Lorena Guimaraes De O</v>
      </c>
      <c r="D70" s="5" t="str">
        <f>IFERROR(__xludf.DUMMYFUNCTION("""COMPUTED_VALUE"""),"Filme")</f>
        <v>Filme</v>
      </c>
      <c r="E70" s="5">
        <f>IFERROR(__xludf.DUMMYFUNCTION("""COMPUTED_VALUE"""),4.12)</f>
        <v>4.12</v>
      </c>
    </row>
    <row r="71">
      <c r="B71" s="11" t="str">
        <f>IFERROR(__xludf.DUMMYFUNCTION("""COMPUTED_VALUE"""),"07/03/2020")</f>
        <v>07/03/2020</v>
      </c>
      <c r="C71" s="5" t="str">
        <f>IFERROR(__xludf.DUMMYFUNCTION("""COMPUTED_VALUE"""),"Ana Lorena Guimaraes De O")</f>
        <v>Ana Lorena Guimaraes De O</v>
      </c>
      <c r="D71" s="5" t="str">
        <f>IFERROR(__xludf.DUMMYFUNCTION("""COMPUTED_VALUE"""),"Filme")</f>
        <v>Filme</v>
      </c>
      <c r="E71" s="5">
        <f>IFERROR(__xludf.DUMMYFUNCTION("""COMPUTED_VALUE"""),4.12)</f>
        <v>4.12</v>
      </c>
    </row>
    <row r="72">
      <c r="B72" s="11" t="str">
        <f>IFERROR(__xludf.DUMMYFUNCTION("""COMPUTED_VALUE"""),"07/03/2020")</f>
        <v>07/03/2020</v>
      </c>
      <c r="C72" s="5" t="str">
        <f>IFERROR(__xludf.DUMMYFUNCTION("""COMPUTED_VALUE"""),"Ana Lorena Guimaraes De O")</f>
        <v>Ana Lorena Guimaraes De O</v>
      </c>
      <c r="D72" s="5" t="str">
        <f>IFERROR(__xludf.DUMMYFUNCTION("""COMPUTED_VALUE"""),"Mamas")</f>
        <v>Mamas</v>
      </c>
      <c r="E72" s="5">
        <f>IFERROR(__xludf.DUMMYFUNCTION("""COMPUTED_VALUE"""),60.49)</f>
        <v>60.49</v>
      </c>
    </row>
    <row r="73">
      <c r="B73" s="11" t="str">
        <f>IFERROR(__xludf.DUMMYFUNCTION("""COMPUTED_VALUE"""),"07/03/2020")</f>
        <v>07/03/2020</v>
      </c>
      <c r="C73" s="5" t="str">
        <f>IFERROR(__xludf.DUMMYFUNCTION("""COMPUTED_VALUE"""),"Ana Lorena Guimaraes De O")</f>
        <v>Ana Lorena Guimaraes De O</v>
      </c>
      <c r="D73" s="5" t="str">
        <f>IFERROR(__xludf.DUMMYFUNCTION("""COMPUTED_VALUE"""),"Estruturas superficiais")</f>
        <v>Estruturas superficiais</v>
      </c>
      <c r="E73" s="5">
        <f>IFERROR(__xludf.DUMMYFUNCTION("""COMPUTED_VALUE"""),60.49)</f>
        <v>60.49</v>
      </c>
    </row>
    <row r="74">
      <c r="B74" s="11" t="str">
        <f>IFERROR(__xludf.DUMMYFUNCTION("""COMPUTED_VALUE"""),"07/03/2020")</f>
        <v>07/03/2020</v>
      </c>
      <c r="C74" s="5" t="str">
        <f>IFERROR(__xludf.DUMMYFUNCTION("""COMPUTED_VALUE"""),"Ana Lorena Guimaraes De O")</f>
        <v>Ana Lorena Guimaraes De O</v>
      </c>
      <c r="D74" s="5" t="str">
        <f>IFERROR(__xludf.DUMMYFUNCTION("""COMPUTED_VALUE"""),"Transvaginal")</f>
        <v>Transvaginal</v>
      </c>
      <c r="E74" s="5">
        <f>IFERROR(__xludf.DUMMYFUNCTION("""COMPUTED_VALUE"""),68.5)</f>
        <v>68.5</v>
      </c>
    </row>
    <row r="75">
      <c r="B75" s="11" t="str">
        <f>IFERROR(__xludf.DUMMYFUNCTION("""COMPUTED_VALUE"""),"05/03/2020")</f>
        <v>05/03/2020</v>
      </c>
      <c r="C75" s="5" t="str">
        <f>IFERROR(__xludf.DUMMYFUNCTION("""COMPUTED_VALUE"""),"Ana Lucia Aires De Souza")</f>
        <v>Ana Lucia Aires De Souza</v>
      </c>
      <c r="D75" s="5" t="str">
        <f>IFERROR(__xludf.DUMMYFUNCTION("""COMPUTED_VALUE"""),"Filme")</f>
        <v>Filme</v>
      </c>
      <c r="E75" s="5">
        <f>IFERROR(__xludf.DUMMYFUNCTION("""COMPUTED_VALUE"""),16.49)</f>
        <v>16.49</v>
      </c>
    </row>
    <row r="76">
      <c r="B76" s="11" t="str">
        <f>IFERROR(__xludf.DUMMYFUNCTION("""COMPUTED_VALUE"""),"05/03/2020")</f>
        <v>05/03/2020</v>
      </c>
      <c r="C76" s="5" t="str">
        <f>IFERROR(__xludf.DUMMYFUNCTION("""COMPUTED_VALUE"""),"Ana Lucia Aires De Souza")</f>
        <v>Ana Lucia Aires De Souza</v>
      </c>
      <c r="D76" s="5" t="str">
        <f>IFERROR(__xludf.DUMMYFUNCTION("""COMPUTED_VALUE"""),"Filme")</f>
        <v>Filme</v>
      </c>
      <c r="E76" s="5">
        <f>IFERROR(__xludf.DUMMYFUNCTION("""COMPUTED_VALUE"""),4.12)</f>
        <v>4.12</v>
      </c>
    </row>
    <row r="77">
      <c r="B77" s="11" t="str">
        <f>IFERROR(__xludf.DUMMYFUNCTION("""COMPUTED_VALUE"""),"05/03/2020")</f>
        <v>05/03/2020</v>
      </c>
      <c r="C77" s="5" t="str">
        <f>IFERROR(__xludf.DUMMYFUNCTION("""COMPUTED_VALUE"""),"Ana Lucia Aires De Souza")</f>
        <v>Ana Lucia Aires De Souza</v>
      </c>
      <c r="D77" s="5" t="str">
        <f>IFERROR(__xludf.DUMMYFUNCTION("""COMPUTED_VALUE"""),"Filme")</f>
        <v>Filme</v>
      </c>
      <c r="E77" s="5">
        <f>IFERROR(__xludf.DUMMYFUNCTION("""COMPUTED_VALUE"""),4.12)</f>
        <v>4.12</v>
      </c>
    </row>
    <row r="78">
      <c r="B78" s="11" t="str">
        <f>IFERROR(__xludf.DUMMYFUNCTION("""COMPUTED_VALUE"""),"05/03/2020")</f>
        <v>05/03/2020</v>
      </c>
      <c r="C78" s="5" t="str">
        <f>IFERROR(__xludf.DUMMYFUNCTION("""COMPUTED_VALUE"""),"Ana Lucia Aires De Souza")</f>
        <v>Ana Lucia Aires De Souza</v>
      </c>
      <c r="D78" s="5" t="str">
        <f>IFERROR(__xludf.DUMMYFUNCTION("""COMPUTED_VALUE"""),"Filme")</f>
        <v>Filme</v>
      </c>
      <c r="E78" s="5">
        <f>IFERROR(__xludf.DUMMYFUNCTION("""COMPUTED_VALUE"""),4.12)</f>
        <v>4.12</v>
      </c>
    </row>
    <row r="79">
      <c r="B79" s="11" t="str">
        <f>IFERROR(__xludf.DUMMYFUNCTION("""COMPUTED_VALUE"""),"05/03/2020")</f>
        <v>05/03/2020</v>
      </c>
      <c r="C79" s="5" t="str">
        <f>IFERROR(__xludf.DUMMYFUNCTION("""COMPUTED_VALUE"""),"Ana Lucia Aires De Souza")</f>
        <v>Ana Lucia Aires De Souza</v>
      </c>
      <c r="D79" s="5" t="str">
        <f>IFERROR(__xludf.DUMMYFUNCTION("""COMPUTED_VALUE"""),"Filme")</f>
        <v>Filme</v>
      </c>
      <c r="E79" s="5">
        <f>IFERROR(__xludf.DUMMYFUNCTION("""COMPUTED_VALUE"""),4.12)</f>
        <v>4.12</v>
      </c>
    </row>
    <row r="80">
      <c r="B80" s="11" t="str">
        <f>IFERROR(__xludf.DUMMYFUNCTION("""COMPUTED_VALUE"""),"05/03/2020")</f>
        <v>05/03/2020</v>
      </c>
      <c r="C80" s="5" t="str">
        <f>IFERROR(__xludf.DUMMYFUNCTION("""COMPUTED_VALUE"""),"Ana Lucia Aires De Souza")</f>
        <v>Ana Lucia Aires De Souza</v>
      </c>
      <c r="D80" s="5" t="str">
        <f>IFERROR(__xludf.DUMMYFUNCTION("""COMPUTED_VALUE"""),"Abdomen Total")</f>
        <v>Abdomen Total</v>
      </c>
      <c r="E80" s="5">
        <f>IFERROR(__xludf.DUMMYFUNCTION("""COMPUTED_VALUE"""),113.15)</f>
        <v>113.15</v>
      </c>
    </row>
    <row r="81">
      <c r="B81" s="11" t="str">
        <f>IFERROR(__xludf.DUMMYFUNCTION("""COMPUTED_VALUE"""),"05/03/2020")</f>
        <v>05/03/2020</v>
      </c>
      <c r="C81" s="5" t="str">
        <f>IFERROR(__xludf.DUMMYFUNCTION("""COMPUTED_VALUE"""),"Ana Lucia Aires De Souza")</f>
        <v>Ana Lucia Aires De Souza</v>
      </c>
      <c r="D81" s="5" t="str">
        <f>IFERROR(__xludf.DUMMYFUNCTION("""COMPUTED_VALUE"""),"Transvaginal")</f>
        <v>Transvaginal</v>
      </c>
      <c r="E81" s="5">
        <f>IFERROR(__xludf.DUMMYFUNCTION("""COMPUTED_VALUE"""),68.5)</f>
        <v>68.5</v>
      </c>
    </row>
    <row r="82">
      <c r="B82" s="11" t="str">
        <f>IFERROR(__xludf.DUMMYFUNCTION("""COMPUTED_VALUE"""),"05/03/2020")</f>
        <v>05/03/2020</v>
      </c>
      <c r="C82" s="5" t="str">
        <f>IFERROR(__xludf.DUMMYFUNCTION("""COMPUTED_VALUE"""),"Ana Lucia Aires De Souza")</f>
        <v>Ana Lucia Aires De Souza</v>
      </c>
      <c r="D82" s="5" t="str">
        <f>IFERROR(__xludf.DUMMYFUNCTION("""COMPUTED_VALUE"""),"Mamas")</f>
        <v>Mamas</v>
      </c>
      <c r="E82" s="5">
        <f>IFERROR(__xludf.DUMMYFUNCTION("""COMPUTED_VALUE"""),60.49)</f>
        <v>60.49</v>
      </c>
    </row>
    <row r="83">
      <c r="B83" s="11" t="str">
        <f>IFERROR(__xludf.DUMMYFUNCTION("""COMPUTED_VALUE"""),"05/03/2020")</f>
        <v>05/03/2020</v>
      </c>
      <c r="C83" s="5" t="str">
        <f>IFERROR(__xludf.DUMMYFUNCTION("""COMPUTED_VALUE"""),"Ana Lucia Aires De Souza")</f>
        <v>Ana Lucia Aires De Souza</v>
      </c>
      <c r="D83" s="5" t="str">
        <f>IFERROR(__xludf.DUMMYFUNCTION("""COMPUTED_VALUE"""),"Órgãos superficiais")</f>
        <v>Órgãos superficiais</v>
      </c>
      <c r="E83" s="5">
        <f>IFERROR(__xludf.DUMMYFUNCTION("""COMPUTED_VALUE"""),60.49)</f>
        <v>60.49</v>
      </c>
    </row>
    <row r="84">
      <c r="B84" s="11" t="str">
        <f>IFERROR(__xludf.DUMMYFUNCTION("""COMPUTED_VALUE"""),"05/03/2020")</f>
        <v>05/03/2020</v>
      </c>
      <c r="C84" s="5" t="str">
        <f>IFERROR(__xludf.DUMMYFUNCTION("""COMPUTED_VALUE"""),"Ana Lucia Aires De Souza")</f>
        <v>Ana Lucia Aires De Souza</v>
      </c>
      <c r="D84" s="5" t="str">
        <f>IFERROR(__xludf.DUMMYFUNCTION("""COMPUTED_VALUE"""),"Estruturas superficiais")</f>
        <v>Estruturas superficiais</v>
      </c>
      <c r="E84" s="5">
        <f>IFERROR(__xludf.DUMMYFUNCTION("""COMPUTED_VALUE"""),60.49)</f>
        <v>60.49</v>
      </c>
    </row>
    <row r="85">
      <c r="B85" s="11" t="str">
        <f>IFERROR(__xludf.DUMMYFUNCTION("""COMPUTED_VALUE"""),"19/02/2020")</f>
        <v>19/02/2020</v>
      </c>
      <c r="C85" s="5" t="str">
        <f>IFERROR(__xludf.DUMMYFUNCTION("""COMPUTED_VALUE"""),"Ana Maria Belo Mangueira")</f>
        <v>Ana Maria Belo Mangueira</v>
      </c>
      <c r="D85" s="5" t="str">
        <f>IFERROR(__xludf.DUMMYFUNCTION("""COMPUTED_VALUE"""),"Filme")</f>
        <v>Filme</v>
      </c>
      <c r="E85" s="5">
        <f>IFERROR(__xludf.DUMMYFUNCTION("""COMPUTED_VALUE"""),7.38)</f>
        <v>7.38</v>
      </c>
    </row>
    <row r="86">
      <c r="B86" s="11" t="str">
        <f>IFERROR(__xludf.DUMMYFUNCTION("""COMPUTED_VALUE"""),"19/02/2020")</f>
        <v>19/02/2020</v>
      </c>
      <c r="C86" s="5" t="str">
        <f>IFERROR(__xludf.DUMMYFUNCTION("""COMPUTED_VALUE"""),"Ana Maria Belo Mangueira")</f>
        <v>Ana Maria Belo Mangueira</v>
      </c>
      <c r="D86" s="5" t="str">
        <f>IFERROR(__xludf.DUMMYFUNCTION("""COMPUTED_VALUE"""),"Aparelho Urinário")</f>
        <v>Aparelho Urinário</v>
      </c>
      <c r="E86" s="5">
        <f>IFERROR(__xludf.DUMMYFUNCTION("""COMPUTED_VALUE"""),73.94)</f>
        <v>73.94</v>
      </c>
    </row>
    <row r="87">
      <c r="B87" s="11" t="str">
        <f>IFERROR(__xludf.DUMMYFUNCTION("""COMPUTED_VALUE"""),"19/02/2020")</f>
        <v>19/02/2020</v>
      </c>
      <c r="C87" s="5" t="str">
        <f>IFERROR(__xludf.DUMMYFUNCTION("""COMPUTED_VALUE"""),"Ana Maria De Sousa Pereira")</f>
        <v>Ana Maria De Sousa Pereira</v>
      </c>
      <c r="D87" s="5" t="str">
        <f>IFERROR(__xludf.DUMMYFUNCTION("""COMPUTED_VALUE"""),"Filme")</f>
        <v>Filme</v>
      </c>
      <c r="E87" s="5">
        <f>IFERROR(__xludf.DUMMYFUNCTION("""COMPUTED_VALUE"""),4.12)</f>
        <v>4.12</v>
      </c>
    </row>
    <row r="88">
      <c r="B88" s="11" t="str">
        <f>IFERROR(__xludf.DUMMYFUNCTION("""COMPUTED_VALUE"""),"19/02/2020")</f>
        <v>19/02/2020</v>
      </c>
      <c r="C88" s="5" t="str">
        <f>IFERROR(__xludf.DUMMYFUNCTION("""COMPUTED_VALUE"""),"Ana Maria De Sousa Pereira")</f>
        <v>Ana Maria De Sousa Pereira</v>
      </c>
      <c r="D88" s="5" t="str">
        <f>IFERROR(__xludf.DUMMYFUNCTION("""COMPUTED_VALUE"""),"Órgãos superficiais")</f>
        <v>Órgãos superficiais</v>
      </c>
      <c r="E88" s="5">
        <f>IFERROR(__xludf.DUMMYFUNCTION("""COMPUTED_VALUE"""),60.49)</f>
        <v>60.49</v>
      </c>
    </row>
    <row r="89">
      <c r="B89" s="11" t="str">
        <f>IFERROR(__xludf.DUMMYFUNCTION("""COMPUTED_VALUE"""),"03/03/2020")</f>
        <v>03/03/2020</v>
      </c>
      <c r="C89" s="5" t="str">
        <f>IFERROR(__xludf.DUMMYFUNCTION("""COMPUTED_VALUE"""),"Ana Maria M De S Araujo")</f>
        <v>Ana Maria M De S Araujo</v>
      </c>
      <c r="D89" s="5" t="str">
        <f>IFERROR(__xludf.DUMMYFUNCTION("""COMPUTED_VALUE"""),"Abdomen Total")</f>
        <v>Abdomen Total</v>
      </c>
      <c r="E89" s="5">
        <f>IFERROR(__xludf.DUMMYFUNCTION("""COMPUTED_VALUE"""),113.15)</f>
        <v>113.15</v>
      </c>
    </row>
    <row r="90">
      <c r="B90" s="11" t="str">
        <f>IFERROR(__xludf.DUMMYFUNCTION("""COMPUTED_VALUE"""),"03/03/2020")</f>
        <v>03/03/2020</v>
      </c>
      <c r="C90" s="5" t="str">
        <f>IFERROR(__xludf.DUMMYFUNCTION("""COMPUTED_VALUE"""),"Ana Maria M De S Araujo")</f>
        <v>Ana Maria M De S Araujo</v>
      </c>
      <c r="D90" s="5" t="str">
        <f>IFERROR(__xludf.DUMMYFUNCTION("""COMPUTED_VALUE"""),"Filme")</f>
        <v>Filme</v>
      </c>
      <c r="E90" s="5">
        <f>IFERROR(__xludf.DUMMYFUNCTION("""COMPUTED_VALUE"""),16.49)</f>
        <v>16.49</v>
      </c>
    </row>
    <row r="91">
      <c r="B91" s="11" t="str">
        <f>IFERROR(__xludf.DUMMYFUNCTION("""COMPUTED_VALUE"""),"10/03/2020")</f>
        <v>10/03/2020</v>
      </c>
      <c r="C91" s="5" t="str">
        <f>IFERROR(__xludf.DUMMYFUNCTION("""COMPUTED_VALUE"""),"Ana Paula De Sousa Cabral")</f>
        <v>Ana Paula De Sousa Cabral</v>
      </c>
      <c r="D91" s="5" t="str">
        <f>IFERROR(__xludf.DUMMYFUNCTION("""COMPUTED_VALUE"""),"Filme")</f>
        <v>Filme</v>
      </c>
      <c r="E91" s="5">
        <f>IFERROR(__xludf.DUMMYFUNCTION("""COMPUTED_VALUE"""),4.12)</f>
        <v>4.12</v>
      </c>
    </row>
    <row r="92">
      <c r="B92" s="11" t="str">
        <f>IFERROR(__xludf.DUMMYFUNCTION("""COMPUTED_VALUE"""),"10/03/2020")</f>
        <v>10/03/2020</v>
      </c>
      <c r="C92" s="5" t="str">
        <f>IFERROR(__xludf.DUMMYFUNCTION("""COMPUTED_VALUE"""),"Ana Paula De Sousa Cabral")</f>
        <v>Ana Paula De Sousa Cabral</v>
      </c>
      <c r="D92" s="5" t="str">
        <f>IFERROR(__xludf.DUMMYFUNCTION("""COMPUTED_VALUE"""),"Transvaginal")</f>
        <v>Transvaginal</v>
      </c>
      <c r="E92" s="5">
        <f>IFERROR(__xludf.DUMMYFUNCTION("""COMPUTED_VALUE"""),68.5)</f>
        <v>68.5</v>
      </c>
    </row>
    <row r="93">
      <c r="B93" s="11" t="str">
        <f>IFERROR(__xludf.DUMMYFUNCTION("""COMPUTED_VALUE"""),"19/02/2020")</f>
        <v>19/02/2020</v>
      </c>
      <c r="C93" s="5" t="str">
        <f>IFERROR(__xludf.DUMMYFUNCTION("""COMPUTED_VALUE"""),"Ana Paula De Souza Barbosa")</f>
        <v>Ana Paula De Souza Barbosa</v>
      </c>
      <c r="D93" s="5" t="str">
        <f>IFERROR(__xludf.DUMMYFUNCTION("""COMPUTED_VALUE"""),"Material")</f>
        <v>Material</v>
      </c>
      <c r="E93" s="5">
        <f>IFERROR(__xludf.DUMMYFUNCTION("""COMPUTED_VALUE"""),153.74)</f>
        <v>153.74</v>
      </c>
    </row>
    <row r="94">
      <c r="B94" s="11" t="str">
        <f>IFERROR(__xludf.DUMMYFUNCTION("""COMPUTED_VALUE"""),"19/02/2020")</f>
        <v>19/02/2020</v>
      </c>
      <c r="C94" s="5" t="str">
        <f>IFERROR(__xludf.DUMMYFUNCTION("""COMPUTED_VALUE"""),"Ana Paula De Souza Barbosa")</f>
        <v>Ana Paula De Souza Barbosa</v>
      </c>
      <c r="D94" s="5" t="str">
        <f>IFERROR(__xludf.DUMMYFUNCTION("""COMPUTED_VALUE"""),"Material")</f>
        <v>Material</v>
      </c>
      <c r="E94" s="5">
        <f>IFERROR(__xludf.DUMMYFUNCTION("""COMPUTED_VALUE"""),10.8)</f>
        <v>10.8</v>
      </c>
    </row>
    <row r="95">
      <c r="B95" s="11" t="str">
        <f>IFERROR(__xludf.DUMMYFUNCTION("""COMPUTED_VALUE"""),"19/02/2020")</f>
        <v>19/02/2020</v>
      </c>
      <c r="C95" s="5" t="str">
        <f>IFERROR(__xludf.DUMMYFUNCTION("""COMPUTED_VALUE"""),"Ana Paula De Souza Barbosa")</f>
        <v>Ana Paula De Souza Barbosa</v>
      </c>
      <c r="D95" s="5" t="str">
        <f>IFERROR(__xludf.DUMMYFUNCTION("""COMPUTED_VALUE"""),"Material")</f>
        <v>Material</v>
      </c>
      <c r="E95" s="5">
        <f>IFERROR(__xludf.DUMMYFUNCTION("""COMPUTED_VALUE"""),6.16)</f>
        <v>6.16</v>
      </c>
    </row>
    <row r="96">
      <c r="B96" s="11" t="str">
        <f>IFERROR(__xludf.DUMMYFUNCTION("""COMPUTED_VALUE"""),"19/02/2020")</f>
        <v>19/02/2020</v>
      </c>
      <c r="C96" s="5" t="str">
        <f>IFERROR(__xludf.DUMMYFUNCTION("""COMPUTED_VALUE"""),"Ana Paula De Souza Barbosa")</f>
        <v>Ana Paula De Souza Barbosa</v>
      </c>
      <c r="D96" s="5" t="str">
        <f>IFERROR(__xludf.DUMMYFUNCTION("""COMPUTED_VALUE"""),"Material")</f>
        <v>Material</v>
      </c>
      <c r="E96" s="5">
        <f>IFERROR(__xludf.DUMMYFUNCTION("""COMPUTED_VALUE"""),8.36)</f>
        <v>8.36</v>
      </c>
    </row>
    <row r="97">
      <c r="B97" s="11" t="str">
        <f>IFERROR(__xludf.DUMMYFUNCTION("""COMPUTED_VALUE"""),"19/02/2020")</f>
        <v>19/02/2020</v>
      </c>
      <c r="C97" s="5" t="str">
        <f>IFERROR(__xludf.DUMMYFUNCTION("""COMPUTED_VALUE"""),"Ana Paula De Souza Barbosa")</f>
        <v>Ana Paula De Souza Barbosa</v>
      </c>
      <c r="D97" s="5" t="str">
        <f>IFERROR(__xludf.DUMMYFUNCTION("""COMPUTED_VALUE"""),"Medicamento")</f>
        <v>Medicamento</v>
      </c>
      <c r="E97" s="5">
        <f>IFERROR(__xludf.DUMMYFUNCTION("""COMPUTED_VALUE"""),6.36)</f>
        <v>6.36</v>
      </c>
    </row>
    <row r="98">
      <c r="B98" s="11" t="str">
        <f>IFERROR(__xludf.DUMMYFUNCTION("""COMPUTED_VALUE"""),"19/02/2020")</f>
        <v>19/02/2020</v>
      </c>
      <c r="C98" s="5" t="str">
        <f>IFERROR(__xludf.DUMMYFUNCTION("""COMPUTED_VALUE"""),"Ana Paula De Souza Barbosa")</f>
        <v>Ana Paula De Souza Barbosa</v>
      </c>
      <c r="D98" s="5" t="str">
        <f>IFERROR(__xludf.DUMMYFUNCTION("""COMPUTED_VALUE"""),"Filme")</f>
        <v>Filme</v>
      </c>
      <c r="E98" s="5">
        <f>IFERROR(__xludf.DUMMYFUNCTION("""COMPUTED_VALUE"""),4.12)</f>
        <v>4.12</v>
      </c>
    </row>
    <row r="99">
      <c r="B99" s="11" t="str">
        <f>IFERROR(__xludf.DUMMYFUNCTION("""COMPUTED_VALUE"""),"19/02/2020")</f>
        <v>19/02/2020</v>
      </c>
      <c r="C99" s="5" t="str">
        <f>IFERROR(__xludf.DUMMYFUNCTION("""COMPUTED_VALUE"""),"Ana Paula De Souza Barbosa")</f>
        <v>Ana Paula De Souza Barbosa</v>
      </c>
      <c r="D99" s="5" t="str">
        <f>IFERROR(__xludf.DUMMYFUNCTION("""COMPUTED_VALUE"""),"PAAF Mama")</f>
        <v>PAAF Mama</v>
      </c>
      <c r="E99" s="5">
        <f>IFERROR(__xludf.DUMMYFUNCTION("""COMPUTED_VALUE"""),67.85)</f>
        <v>67.85</v>
      </c>
    </row>
    <row r="100">
      <c r="B100" s="11" t="str">
        <f>IFERROR(__xludf.DUMMYFUNCTION("""COMPUTED_VALUE"""),"19/02/2020")</f>
        <v>19/02/2020</v>
      </c>
      <c r="C100" s="5" t="str">
        <f>IFERROR(__xludf.DUMMYFUNCTION("""COMPUTED_VALUE"""),"Ana Paula De Souza Barbosa")</f>
        <v>Ana Paula De Souza Barbosa</v>
      </c>
      <c r="D100" s="5" t="str">
        <f>IFERROR(__xludf.DUMMYFUNCTION("""COMPUTED_VALUE"""),"Biopsia de Fragmento")</f>
        <v>Biopsia de Fragmento</v>
      </c>
      <c r="E100" s="5">
        <f>IFERROR(__xludf.DUMMYFUNCTION("""COMPUTED_VALUE"""),266.98)</f>
        <v>266.98</v>
      </c>
    </row>
    <row r="101">
      <c r="B101" s="11" t="str">
        <f>IFERROR(__xludf.DUMMYFUNCTION("""COMPUTED_VALUE"""),"19/02/2020")</f>
        <v>19/02/2020</v>
      </c>
      <c r="C101" s="5" t="str">
        <f>IFERROR(__xludf.DUMMYFUNCTION("""COMPUTED_VALUE"""),"Ana Paula De Souza Barbosa")</f>
        <v>Ana Paula De Souza Barbosa</v>
      </c>
      <c r="D101" s="5" t="str">
        <f>IFERROR(__xludf.DUMMYFUNCTION("""COMPUTED_VALUE"""),"Mamas")</f>
        <v>Mamas</v>
      </c>
      <c r="E101" s="5">
        <f>IFERROR(__xludf.DUMMYFUNCTION("""COMPUTED_VALUE"""),60.49)</f>
        <v>60.49</v>
      </c>
    </row>
    <row r="102">
      <c r="B102" s="11" t="str">
        <f>IFERROR(__xludf.DUMMYFUNCTION("""COMPUTED_VALUE"""),"06/03/2020")</f>
        <v>06/03/2020</v>
      </c>
      <c r="C102" s="5" t="str">
        <f>IFERROR(__xludf.DUMMYFUNCTION("""COMPUTED_VALUE"""),"Ana Paula De Souza Barbosa")</f>
        <v>Ana Paula De Souza Barbosa</v>
      </c>
      <c r="D102" s="5" t="str">
        <f>IFERROR(__xludf.DUMMYFUNCTION("""COMPUTED_VALUE"""),"Filme")</f>
        <v>Filme</v>
      </c>
      <c r="E102" s="5">
        <f>IFERROR(__xludf.DUMMYFUNCTION("""COMPUTED_VALUE"""),4.12)</f>
        <v>4.12</v>
      </c>
    </row>
    <row r="103">
      <c r="B103" s="11" t="str">
        <f>IFERROR(__xludf.DUMMYFUNCTION("""COMPUTED_VALUE"""),"06/03/2020")</f>
        <v>06/03/2020</v>
      </c>
      <c r="C103" s="5" t="str">
        <f>IFERROR(__xludf.DUMMYFUNCTION("""COMPUTED_VALUE"""),"Ana Paula De Souza Barbosa")</f>
        <v>Ana Paula De Souza Barbosa</v>
      </c>
      <c r="D103" s="5" t="str">
        <f>IFERROR(__xludf.DUMMYFUNCTION("""COMPUTED_VALUE"""),"Filme")</f>
        <v>Filme</v>
      </c>
      <c r="E103" s="5">
        <f>IFERROR(__xludf.DUMMYFUNCTION("""COMPUTED_VALUE"""),4.12)</f>
        <v>4.12</v>
      </c>
    </row>
    <row r="104">
      <c r="B104" s="11" t="str">
        <f>IFERROR(__xludf.DUMMYFUNCTION("""COMPUTED_VALUE"""),"06/03/2020")</f>
        <v>06/03/2020</v>
      </c>
      <c r="C104" s="5" t="str">
        <f>IFERROR(__xludf.DUMMYFUNCTION("""COMPUTED_VALUE"""),"Ana Paula De Souza Barbosa")</f>
        <v>Ana Paula De Souza Barbosa</v>
      </c>
      <c r="D104" s="5" t="str">
        <f>IFERROR(__xludf.DUMMYFUNCTION("""COMPUTED_VALUE"""),"Filme")</f>
        <v>Filme</v>
      </c>
      <c r="E104" s="5">
        <f>IFERROR(__xludf.DUMMYFUNCTION("""COMPUTED_VALUE"""),4.12)</f>
        <v>4.12</v>
      </c>
    </row>
    <row r="105">
      <c r="B105" s="11" t="str">
        <f>IFERROR(__xludf.DUMMYFUNCTION("""COMPUTED_VALUE"""),"06/03/2020")</f>
        <v>06/03/2020</v>
      </c>
      <c r="C105" s="5" t="str">
        <f>IFERROR(__xludf.DUMMYFUNCTION("""COMPUTED_VALUE"""),"Ana Paula De Souza Barbosa")</f>
        <v>Ana Paula De Souza Barbosa</v>
      </c>
      <c r="D105" s="5" t="str">
        <f>IFERROR(__xludf.DUMMYFUNCTION("""COMPUTED_VALUE"""),"Mamas")</f>
        <v>Mamas</v>
      </c>
      <c r="E105" s="5">
        <f>IFERROR(__xludf.DUMMYFUNCTION("""COMPUTED_VALUE"""),60.49)</f>
        <v>60.49</v>
      </c>
    </row>
    <row r="106">
      <c r="B106" s="11" t="str">
        <f>IFERROR(__xludf.DUMMYFUNCTION("""COMPUTED_VALUE"""),"06/03/2020")</f>
        <v>06/03/2020</v>
      </c>
      <c r="C106" s="5" t="str">
        <f>IFERROR(__xludf.DUMMYFUNCTION("""COMPUTED_VALUE"""),"Ana Paula De Souza Barbosa")</f>
        <v>Ana Paula De Souza Barbosa</v>
      </c>
      <c r="D106" s="5" t="str">
        <f>IFERROR(__xludf.DUMMYFUNCTION("""COMPUTED_VALUE"""),"Ginecológico")</f>
        <v>Ginecológico</v>
      </c>
      <c r="E106" s="5">
        <f>IFERROR(__xludf.DUMMYFUNCTION("""COMPUTED_VALUE"""),50.34)</f>
        <v>50.34</v>
      </c>
    </row>
    <row r="107">
      <c r="B107" s="11" t="str">
        <f>IFERROR(__xludf.DUMMYFUNCTION("""COMPUTED_VALUE"""),"06/03/2020")</f>
        <v>06/03/2020</v>
      </c>
      <c r="C107" s="5" t="str">
        <f>IFERROR(__xludf.DUMMYFUNCTION("""COMPUTED_VALUE"""),"Ana Paula De Souza Barbosa")</f>
        <v>Ana Paula De Souza Barbosa</v>
      </c>
      <c r="D107" s="5" t="str">
        <f>IFERROR(__xludf.DUMMYFUNCTION("""COMPUTED_VALUE"""),"Estruturas superficiais")</f>
        <v>Estruturas superficiais</v>
      </c>
      <c r="E107" s="5">
        <f>IFERROR(__xludf.DUMMYFUNCTION("""COMPUTED_VALUE"""),60.49)</f>
        <v>60.49</v>
      </c>
    </row>
    <row r="108">
      <c r="B108" s="11" t="str">
        <f>IFERROR(__xludf.DUMMYFUNCTION("""COMPUTED_VALUE"""),"09/03/2020")</f>
        <v>09/03/2020</v>
      </c>
      <c r="C108" s="5" t="str">
        <f>IFERROR(__xludf.DUMMYFUNCTION("""COMPUTED_VALUE"""),"Ana Priscila Lira De Farias")</f>
        <v>Ana Priscila Lira De Farias</v>
      </c>
      <c r="D108" s="5" t="str">
        <f>IFERROR(__xludf.DUMMYFUNCTION("""COMPUTED_VALUE"""),"Filme")</f>
        <v>Filme</v>
      </c>
      <c r="E108" s="5">
        <f>IFERROR(__xludf.DUMMYFUNCTION("""COMPUTED_VALUE"""),4.12)</f>
        <v>4.12</v>
      </c>
    </row>
    <row r="109">
      <c r="B109" s="11" t="str">
        <f>IFERROR(__xludf.DUMMYFUNCTION("""COMPUTED_VALUE"""),"09/03/2020")</f>
        <v>09/03/2020</v>
      </c>
      <c r="C109" s="5" t="str">
        <f>IFERROR(__xludf.DUMMYFUNCTION("""COMPUTED_VALUE"""),"Ana Priscila Lira De Farias")</f>
        <v>Ana Priscila Lira De Farias</v>
      </c>
      <c r="D109" s="5" t="str">
        <f>IFERROR(__xludf.DUMMYFUNCTION("""COMPUTED_VALUE"""),"Filme")</f>
        <v>Filme</v>
      </c>
      <c r="E109" s="5">
        <f>IFERROR(__xludf.DUMMYFUNCTION("""COMPUTED_VALUE"""),4.12)</f>
        <v>4.12</v>
      </c>
    </row>
    <row r="110">
      <c r="B110" s="11" t="str">
        <f>IFERROR(__xludf.DUMMYFUNCTION("""COMPUTED_VALUE"""),"09/03/2020")</f>
        <v>09/03/2020</v>
      </c>
      <c r="C110" s="5" t="str">
        <f>IFERROR(__xludf.DUMMYFUNCTION("""COMPUTED_VALUE"""),"Ana Priscila Lira De Farias")</f>
        <v>Ana Priscila Lira De Farias</v>
      </c>
      <c r="D110" s="5" t="str">
        <f>IFERROR(__xludf.DUMMYFUNCTION("""COMPUTED_VALUE"""),"Estruturas superficiais")</f>
        <v>Estruturas superficiais</v>
      </c>
      <c r="E110" s="5">
        <f>IFERROR(__xludf.DUMMYFUNCTION("""COMPUTED_VALUE"""),60.49)</f>
        <v>60.49</v>
      </c>
    </row>
    <row r="111">
      <c r="B111" s="11" t="str">
        <f>IFERROR(__xludf.DUMMYFUNCTION("""COMPUTED_VALUE"""),"09/03/2020")</f>
        <v>09/03/2020</v>
      </c>
      <c r="C111" s="5" t="str">
        <f>IFERROR(__xludf.DUMMYFUNCTION("""COMPUTED_VALUE"""),"Ana Priscila Lira De Farias")</f>
        <v>Ana Priscila Lira De Farias</v>
      </c>
      <c r="D111" s="5" t="str">
        <f>IFERROR(__xludf.DUMMYFUNCTION("""COMPUTED_VALUE"""),"Mamas")</f>
        <v>Mamas</v>
      </c>
      <c r="E111" s="5">
        <f>IFERROR(__xludf.DUMMYFUNCTION("""COMPUTED_VALUE"""),60.49)</f>
        <v>60.49</v>
      </c>
    </row>
    <row r="112">
      <c r="B112" s="11" t="str">
        <f>IFERROR(__xludf.DUMMYFUNCTION("""COMPUTED_VALUE"""),"11/03/2020")</f>
        <v>11/03/2020</v>
      </c>
      <c r="C112" s="5" t="str">
        <f>IFERROR(__xludf.DUMMYFUNCTION("""COMPUTED_VALUE"""),"Andriellie Lacerda De Morais")</f>
        <v>Andriellie Lacerda De Morais</v>
      </c>
      <c r="D112" s="5" t="str">
        <f>IFERROR(__xludf.DUMMYFUNCTION("""COMPUTED_VALUE"""),"Filme")</f>
        <v>Filme</v>
      </c>
      <c r="E112" s="5">
        <f>IFERROR(__xludf.DUMMYFUNCTION("""COMPUTED_VALUE"""),12.37)</f>
        <v>12.37</v>
      </c>
    </row>
    <row r="113">
      <c r="B113" s="11" t="str">
        <f>IFERROR(__xludf.DUMMYFUNCTION("""COMPUTED_VALUE"""),"11/03/2020")</f>
        <v>11/03/2020</v>
      </c>
      <c r="C113" s="5" t="str">
        <f>IFERROR(__xludf.DUMMYFUNCTION("""COMPUTED_VALUE"""),"Andriellie Lacerda De Morais")</f>
        <v>Andriellie Lacerda De Morais</v>
      </c>
      <c r="D113" s="5" t="str">
        <f>IFERROR(__xludf.DUMMYFUNCTION("""COMPUTED_VALUE"""),"Abdominal")</f>
        <v>Abdominal</v>
      </c>
      <c r="E113" s="5">
        <f>IFERROR(__xludf.DUMMYFUNCTION("""COMPUTED_VALUE"""),73.94)</f>
        <v>73.94</v>
      </c>
    </row>
    <row r="114">
      <c r="B114" s="11" t="str">
        <f>IFERROR(__xludf.DUMMYFUNCTION("""COMPUTED_VALUE"""),"18/03/2020")</f>
        <v>18/03/2020</v>
      </c>
      <c r="C114" s="5" t="str">
        <f>IFERROR(__xludf.DUMMYFUNCTION("""COMPUTED_VALUE"""),"Annamaria Laurentino Teodosio De Freitas")</f>
        <v>Annamaria Laurentino Teodosio De Freitas</v>
      </c>
      <c r="D114" s="5" t="str">
        <f>IFERROR(__xludf.DUMMYFUNCTION("""COMPUTED_VALUE"""),"Filme")</f>
        <v>Filme</v>
      </c>
      <c r="E114" s="5">
        <f>IFERROR(__xludf.DUMMYFUNCTION("""COMPUTED_VALUE"""),4.12)</f>
        <v>4.12</v>
      </c>
    </row>
    <row r="115">
      <c r="B115" s="11" t="str">
        <f>IFERROR(__xludf.DUMMYFUNCTION("""COMPUTED_VALUE"""),"18/03/2020")</f>
        <v>18/03/2020</v>
      </c>
      <c r="C115" s="5" t="str">
        <f>IFERROR(__xludf.DUMMYFUNCTION("""COMPUTED_VALUE"""),"Annamaria Laurentino Teodosio De Freitas")</f>
        <v>Annamaria Laurentino Teodosio De Freitas</v>
      </c>
      <c r="D115" s="5" t="str">
        <f>IFERROR(__xludf.DUMMYFUNCTION("""COMPUTED_VALUE"""),"Filme")</f>
        <v>Filme</v>
      </c>
      <c r="E115" s="5">
        <f>IFERROR(__xludf.DUMMYFUNCTION("""COMPUTED_VALUE"""),4.12)</f>
        <v>4.12</v>
      </c>
    </row>
    <row r="116">
      <c r="B116" s="11" t="str">
        <f>IFERROR(__xludf.DUMMYFUNCTION("""COMPUTED_VALUE"""),"18/03/2020")</f>
        <v>18/03/2020</v>
      </c>
      <c r="C116" s="5" t="str">
        <f>IFERROR(__xludf.DUMMYFUNCTION("""COMPUTED_VALUE"""),"Annamaria Laurentino Teodosio De Freitas")</f>
        <v>Annamaria Laurentino Teodosio De Freitas</v>
      </c>
      <c r="D116" s="5" t="str">
        <f>IFERROR(__xludf.DUMMYFUNCTION("""COMPUTED_VALUE"""),"Filme")</f>
        <v>Filme</v>
      </c>
      <c r="E116" s="5">
        <f>IFERROR(__xludf.DUMMYFUNCTION("""COMPUTED_VALUE"""),4.12)</f>
        <v>4.12</v>
      </c>
    </row>
    <row r="117">
      <c r="B117" s="11" t="str">
        <f>IFERROR(__xludf.DUMMYFUNCTION("""COMPUTED_VALUE"""),"18/03/2020")</f>
        <v>18/03/2020</v>
      </c>
      <c r="C117" s="5" t="str">
        <f>IFERROR(__xludf.DUMMYFUNCTION("""COMPUTED_VALUE"""),"Annamaria Laurentino Teodosio De Freitas")</f>
        <v>Annamaria Laurentino Teodosio De Freitas</v>
      </c>
      <c r="D117" s="5" t="str">
        <f>IFERROR(__xludf.DUMMYFUNCTION("""COMPUTED_VALUE"""),"Mamas")</f>
        <v>Mamas</v>
      </c>
      <c r="E117" s="5">
        <f>IFERROR(__xludf.DUMMYFUNCTION("""COMPUTED_VALUE"""),60.49)</f>
        <v>60.49</v>
      </c>
    </row>
    <row r="118">
      <c r="B118" s="11" t="str">
        <f>IFERROR(__xludf.DUMMYFUNCTION("""COMPUTED_VALUE"""),"18/03/2020")</f>
        <v>18/03/2020</v>
      </c>
      <c r="C118" s="5" t="str">
        <f>IFERROR(__xludf.DUMMYFUNCTION("""COMPUTED_VALUE"""),"Annamaria Laurentino Teodosio De Freitas")</f>
        <v>Annamaria Laurentino Teodosio De Freitas</v>
      </c>
      <c r="D118" s="5" t="str">
        <f>IFERROR(__xludf.DUMMYFUNCTION("""COMPUTED_VALUE"""),"Estruturas superficiais")</f>
        <v>Estruturas superficiais</v>
      </c>
      <c r="E118" s="5">
        <f>IFERROR(__xludf.DUMMYFUNCTION("""COMPUTED_VALUE"""),60.49)</f>
        <v>60.49</v>
      </c>
    </row>
    <row r="119">
      <c r="B119" s="11" t="str">
        <f>IFERROR(__xludf.DUMMYFUNCTION("""COMPUTED_VALUE"""),"18/03/2020")</f>
        <v>18/03/2020</v>
      </c>
      <c r="C119" s="5" t="str">
        <f>IFERROR(__xludf.DUMMYFUNCTION("""COMPUTED_VALUE"""),"Annamaria Laurentino Teodosio De Freitas")</f>
        <v>Annamaria Laurentino Teodosio De Freitas</v>
      </c>
      <c r="D119" s="5" t="str">
        <f>IFERROR(__xludf.DUMMYFUNCTION("""COMPUTED_VALUE"""),"Transvaginal")</f>
        <v>Transvaginal</v>
      </c>
      <c r="E119" s="5">
        <f>IFERROR(__xludf.DUMMYFUNCTION("""COMPUTED_VALUE"""),68.5)</f>
        <v>68.5</v>
      </c>
    </row>
    <row r="120">
      <c r="B120" s="11" t="str">
        <f>IFERROR(__xludf.DUMMYFUNCTION("""COMPUTED_VALUE"""),"27/02/2020")</f>
        <v>27/02/2020</v>
      </c>
      <c r="C120" s="5" t="str">
        <f>IFERROR(__xludf.DUMMYFUNCTION("""COMPUTED_VALUE"""),"Antonio Gomes Da Silva")</f>
        <v>Antonio Gomes Da Silva</v>
      </c>
      <c r="D120" s="5" t="str">
        <f>IFERROR(__xludf.DUMMYFUNCTION("""COMPUTED_VALUE"""),"Filme")</f>
        <v>Filme</v>
      </c>
      <c r="E120" s="5">
        <f>IFERROR(__xludf.DUMMYFUNCTION("""COMPUTED_VALUE"""),16.49)</f>
        <v>16.49</v>
      </c>
    </row>
    <row r="121">
      <c r="B121" s="11" t="str">
        <f>IFERROR(__xludf.DUMMYFUNCTION("""COMPUTED_VALUE"""),"27/02/2020")</f>
        <v>27/02/2020</v>
      </c>
      <c r="C121" s="5" t="str">
        <f>IFERROR(__xludf.DUMMYFUNCTION("""COMPUTED_VALUE"""),"Antonio Gomes Da Silva")</f>
        <v>Antonio Gomes Da Silva</v>
      </c>
      <c r="D121" s="5" t="str">
        <f>IFERROR(__xludf.DUMMYFUNCTION("""COMPUTED_VALUE"""),"Filme")</f>
        <v>Filme</v>
      </c>
      <c r="E121" s="5">
        <f>IFERROR(__xludf.DUMMYFUNCTION("""COMPUTED_VALUE"""),4.12)</f>
        <v>4.12</v>
      </c>
    </row>
    <row r="122">
      <c r="B122" s="11" t="str">
        <f>IFERROR(__xludf.DUMMYFUNCTION("""COMPUTED_VALUE"""),"27/02/2020")</f>
        <v>27/02/2020</v>
      </c>
      <c r="C122" s="5" t="str">
        <f>IFERROR(__xludf.DUMMYFUNCTION("""COMPUTED_VALUE"""),"Antonio Gomes Da Silva")</f>
        <v>Antonio Gomes Da Silva</v>
      </c>
      <c r="D122" s="5" t="str">
        <f>IFERROR(__xludf.DUMMYFUNCTION("""COMPUTED_VALUE"""),"Próstata")</f>
        <v>Próstata</v>
      </c>
      <c r="E122" s="5">
        <f>IFERROR(__xludf.DUMMYFUNCTION("""COMPUTED_VALUE"""),50.4)</f>
        <v>50.4</v>
      </c>
    </row>
    <row r="123">
      <c r="B123" s="11" t="str">
        <f>IFERROR(__xludf.DUMMYFUNCTION("""COMPUTED_VALUE"""),"27/02/2020")</f>
        <v>27/02/2020</v>
      </c>
      <c r="C123" s="5" t="str">
        <f>IFERROR(__xludf.DUMMYFUNCTION("""COMPUTED_VALUE"""),"Antonio Gomes Da Silva")</f>
        <v>Antonio Gomes Da Silva</v>
      </c>
      <c r="D123" s="5" t="str">
        <f>IFERROR(__xludf.DUMMYFUNCTION("""COMPUTED_VALUE"""),"Abdomen Total")</f>
        <v>Abdomen Total</v>
      </c>
      <c r="E123" s="5">
        <f>IFERROR(__xludf.DUMMYFUNCTION("""COMPUTED_VALUE"""),113.15)</f>
        <v>113.15</v>
      </c>
    </row>
    <row r="124">
      <c r="B124" s="11" t="str">
        <f>IFERROR(__xludf.DUMMYFUNCTION("""COMPUTED_VALUE"""),"18/03/2020")</f>
        <v>18/03/2020</v>
      </c>
      <c r="C124" s="5" t="str">
        <f>IFERROR(__xludf.DUMMYFUNCTION("""COMPUTED_VALUE"""),"Arcy De Farias Morais")</f>
        <v>Arcy De Farias Morais</v>
      </c>
      <c r="D124" s="5" t="str">
        <f>IFERROR(__xludf.DUMMYFUNCTION("""COMPUTED_VALUE"""),"Filme")</f>
        <v>Filme</v>
      </c>
      <c r="E124" s="5">
        <f>IFERROR(__xludf.DUMMYFUNCTION("""COMPUTED_VALUE"""),4.12)</f>
        <v>4.12</v>
      </c>
    </row>
    <row r="125">
      <c r="B125" s="11" t="str">
        <f>IFERROR(__xludf.DUMMYFUNCTION("""COMPUTED_VALUE"""),"18/03/2020")</f>
        <v>18/03/2020</v>
      </c>
      <c r="C125" s="5" t="str">
        <f>IFERROR(__xludf.DUMMYFUNCTION("""COMPUTED_VALUE"""),"Arcy De Farias Morais")</f>
        <v>Arcy De Farias Morais</v>
      </c>
      <c r="D125" s="5" t="str">
        <f>IFERROR(__xludf.DUMMYFUNCTION("""COMPUTED_VALUE"""),"Filme")</f>
        <v>Filme</v>
      </c>
      <c r="E125" s="5">
        <f>IFERROR(__xludf.DUMMYFUNCTION("""COMPUTED_VALUE"""),16.49)</f>
        <v>16.49</v>
      </c>
    </row>
    <row r="126">
      <c r="B126" s="11" t="str">
        <f>IFERROR(__xludf.DUMMYFUNCTION("""COMPUTED_VALUE"""),"18/03/2020")</f>
        <v>18/03/2020</v>
      </c>
      <c r="C126" s="5" t="str">
        <f>IFERROR(__xludf.DUMMYFUNCTION("""COMPUTED_VALUE"""),"Arcy De Farias Morais")</f>
        <v>Arcy De Farias Morais</v>
      </c>
      <c r="D126" s="5" t="str">
        <f>IFERROR(__xludf.DUMMYFUNCTION("""COMPUTED_VALUE"""),"Filme")</f>
        <v>Filme</v>
      </c>
      <c r="E126" s="5">
        <f>IFERROR(__xludf.DUMMYFUNCTION("""COMPUTED_VALUE"""),4.12)</f>
        <v>4.12</v>
      </c>
    </row>
    <row r="127">
      <c r="B127" s="11" t="str">
        <f>IFERROR(__xludf.DUMMYFUNCTION("""COMPUTED_VALUE"""),"18/03/2020")</f>
        <v>18/03/2020</v>
      </c>
      <c r="C127" s="5" t="str">
        <f>IFERROR(__xludf.DUMMYFUNCTION("""COMPUTED_VALUE"""),"Arcy De Farias Morais")</f>
        <v>Arcy De Farias Morais</v>
      </c>
      <c r="D127" s="5" t="str">
        <f>IFERROR(__xludf.DUMMYFUNCTION("""COMPUTED_VALUE"""),"Mamas")</f>
        <v>Mamas</v>
      </c>
      <c r="E127" s="5">
        <f>IFERROR(__xludf.DUMMYFUNCTION("""COMPUTED_VALUE"""),60.49)</f>
        <v>60.49</v>
      </c>
    </row>
    <row r="128">
      <c r="B128" s="11" t="str">
        <f>IFERROR(__xludf.DUMMYFUNCTION("""COMPUTED_VALUE"""),"18/03/2020")</f>
        <v>18/03/2020</v>
      </c>
      <c r="C128" s="5" t="str">
        <f>IFERROR(__xludf.DUMMYFUNCTION("""COMPUTED_VALUE"""),"Arcy De Farias Morais")</f>
        <v>Arcy De Farias Morais</v>
      </c>
      <c r="D128" s="5" t="str">
        <f>IFERROR(__xludf.DUMMYFUNCTION("""COMPUTED_VALUE"""),"Abdomen Total")</f>
        <v>Abdomen Total</v>
      </c>
      <c r="E128" s="5">
        <f>IFERROR(__xludf.DUMMYFUNCTION("""COMPUTED_VALUE"""),113.15)</f>
        <v>113.15</v>
      </c>
    </row>
    <row r="129">
      <c r="B129" s="11" t="str">
        <f>IFERROR(__xludf.DUMMYFUNCTION("""COMPUTED_VALUE"""),"18/03/2020")</f>
        <v>18/03/2020</v>
      </c>
      <c r="C129" s="5" t="str">
        <f>IFERROR(__xludf.DUMMYFUNCTION("""COMPUTED_VALUE"""),"Arcy De Farias Morais")</f>
        <v>Arcy De Farias Morais</v>
      </c>
      <c r="D129" s="5" t="str">
        <f>IFERROR(__xludf.DUMMYFUNCTION("""COMPUTED_VALUE"""),"Estruturas superficiais")</f>
        <v>Estruturas superficiais</v>
      </c>
      <c r="E129" s="5">
        <f>IFERROR(__xludf.DUMMYFUNCTION("""COMPUTED_VALUE"""),60.49)</f>
        <v>60.49</v>
      </c>
    </row>
    <row r="130">
      <c r="B130" s="11" t="str">
        <f>IFERROR(__xludf.DUMMYFUNCTION("""COMPUTED_VALUE"""),"20/02/2020")</f>
        <v>20/02/2020</v>
      </c>
      <c r="C130" s="5" t="str">
        <f>IFERROR(__xludf.DUMMYFUNCTION("""COMPUTED_VALUE"""),"Arnaldo Alves Farias")</f>
        <v>Arnaldo Alves Farias</v>
      </c>
      <c r="D130" s="5" t="str">
        <f>IFERROR(__xludf.DUMMYFUNCTION("""COMPUTED_VALUE"""),"Filme")</f>
        <v>Filme</v>
      </c>
      <c r="E130" s="5">
        <f>IFERROR(__xludf.DUMMYFUNCTION("""COMPUTED_VALUE"""),12.37)</f>
        <v>12.37</v>
      </c>
    </row>
    <row r="131">
      <c r="B131" s="11" t="str">
        <f>IFERROR(__xludf.DUMMYFUNCTION("""COMPUTED_VALUE"""),"20/02/2020")</f>
        <v>20/02/2020</v>
      </c>
      <c r="C131" s="5" t="str">
        <f>IFERROR(__xludf.DUMMYFUNCTION("""COMPUTED_VALUE"""),"Arnaldo Alves Farias")</f>
        <v>Arnaldo Alves Farias</v>
      </c>
      <c r="D131" s="5" t="str">
        <f>IFERROR(__xludf.DUMMYFUNCTION("""COMPUTED_VALUE"""),"Abdominal")</f>
        <v>Abdominal</v>
      </c>
      <c r="E131" s="5">
        <f>IFERROR(__xludf.DUMMYFUNCTION("""COMPUTED_VALUE"""),73.94)</f>
        <v>73.94</v>
      </c>
    </row>
    <row r="132">
      <c r="B132" s="11" t="str">
        <f>IFERROR(__xludf.DUMMYFUNCTION("""COMPUTED_VALUE"""),"13/03/2020")</f>
        <v>13/03/2020</v>
      </c>
      <c r="C132" s="5" t="str">
        <f>IFERROR(__xludf.DUMMYFUNCTION("""COMPUTED_VALUE"""),"Arthur Giordano Pereira Rodrigues")</f>
        <v>Arthur Giordano Pereira Rodrigues</v>
      </c>
      <c r="D132" s="5" t="str">
        <f>IFERROR(__xludf.DUMMYFUNCTION("""COMPUTED_VALUE"""),"Filme")</f>
        <v>Filme</v>
      </c>
      <c r="E132" s="5">
        <f>IFERROR(__xludf.DUMMYFUNCTION("""COMPUTED_VALUE"""),16.49)</f>
        <v>16.49</v>
      </c>
    </row>
    <row r="133">
      <c r="B133" s="11" t="str">
        <f>IFERROR(__xludf.DUMMYFUNCTION("""COMPUTED_VALUE"""),"13/03/2020")</f>
        <v>13/03/2020</v>
      </c>
      <c r="C133" s="5" t="str">
        <f>IFERROR(__xludf.DUMMYFUNCTION("""COMPUTED_VALUE"""),"Arthur Giordano Pereira Rodrigues")</f>
        <v>Arthur Giordano Pereira Rodrigues</v>
      </c>
      <c r="D133" s="5" t="str">
        <f>IFERROR(__xludf.DUMMYFUNCTION("""COMPUTED_VALUE"""),"Abdomen Total")</f>
        <v>Abdomen Total</v>
      </c>
      <c r="E133" s="5">
        <f>IFERROR(__xludf.DUMMYFUNCTION("""COMPUTED_VALUE"""),113.15)</f>
        <v>113.15</v>
      </c>
    </row>
    <row r="134">
      <c r="B134" s="11" t="str">
        <f>IFERROR(__xludf.DUMMYFUNCTION("""COMPUTED_VALUE"""),"28/02/2020")</f>
        <v>28/02/2020</v>
      </c>
      <c r="C134" s="5" t="str">
        <f>IFERROR(__xludf.DUMMYFUNCTION("""COMPUTED_VALUE"""),"Assua A A A C A Mello")</f>
        <v>Assua A A A C A Mello</v>
      </c>
      <c r="D134" s="5" t="str">
        <f>IFERROR(__xludf.DUMMYFUNCTION("""COMPUTED_VALUE"""),"Filme")</f>
        <v>Filme</v>
      </c>
      <c r="E134" s="5">
        <f>IFERROR(__xludf.DUMMYFUNCTION("""COMPUTED_VALUE"""),4.12)</f>
        <v>4.12</v>
      </c>
    </row>
    <row r="135">
      <c r="B135" s="11" t="str">
        <f>IFERROR(__xludf.DUMMYFUNCTION("""COMPUTED_VALUE"""),"28/02/2020")</f>
        <v>28/02/2020</v>
      </c>
      <c r="C135" s="5" t="str">
        <f>IFERROR(__xludf.DUMMYFUNCTION("""COMPUTED_VALUE"""),"Assua A A A C A Mello")</f>
        <v>Assua A A A C A Mello</v>
      </c>
      <c r="D135" s="5" t="str">
        <f>IFERROR(__xludf.DUMMYFUNCTION("""COMPUTED_VALUE"""),"Filme")</f>
        <v>Filme</v>
      </c>
      <c r="E135" s="5">
        <f>IFERROR(__xludf.DUMMYFUNCTION("""COMPUTED_VALUE"""),4.12)</f>
        <v>4.12</v>
      </c>
    </row>
    <row r="136">
      <c r="B136" s="11" t="str">
        <f>IFERROR(__xludf.DUMMYFUNCTION("""COMPUTED_VALUE"""),"28/02/2020")</f>
        <v>28/02/2020</v>
      </c>
      <c r="C136" s="5" t="str">
        <f>IFERROR(__xludf.DUMMYFUNCTION("""COMPUTED_VALUE"""),"Assua A A A C A Mello")</f>
        <v>Assua A A A C A Mello</v>
      </c>
      <c r="D136" s="5" t="str">
        <f>IFERROR(__xludf.DUMMYFUNCTION("""COMPUTED_VALUE"""),"Filme")</f>
        <v>Filme</v>
      </c>
      <c r="E136" s="5">
        <f>IFERROR(__xludf.DUMMYFUNCTION("""COMPUTED_VALUE"""),4.12)</f>
        <v>4.12</v>
      </c>
    </row>
    <row r="137">
      <c r="B137" s="11" t="str">
        <f>IFERROR(__xludf.DUMMYFUNCTION("""COMPUTED_VALUE"""),"28/02/2020")</f>
        <v>28/02/2020</v>
      </c>
      <c r="C137" s="5" t="str">
        <f>IFERROR(__xludf.DUMMYFUNCTION("""COMPUTED_VALUE"""),"Assua A A A C A Mello")</f>
        <v>Assua A A A C A Mello</v>
      </c>
      <c r="D137" s="5" t="str">
        <f>IFERROR(__xludf.DUMMYFUNCTION("""COMPUTED_VALUE"""),"Mamas")</f>
        <v>Mamas</v>
      </c>
      <c r="E137" s="5">
        <f>IFERROR(__xludf.DUMMYFUNCTION("""COMPUTED_VALUE"""),60.49)</f>
        <v>60.49</v>
      </c>
    </row>
    <row r="138">
      <c r="B138" s="11" t="str">
        <f>IFERROR(__xludf.DUMMYFUNCTION("""COMPUTED_VALUE"""),"28/02/2020")</f>
        <v>28/02/2020</v>
      </c>
      <c r="C138" s="5" t="str">
        <f>IFERROR(__xludf.DUMMYFUNCTION("""COMPUTED_VALUE"""),"Assua A A A C A Mello")</f>
        <v>Assua A A A C A Mello</v>
      </c>
      <c r="D138" s="5" t="str">
        <f>IFERROR(__xludf.DUMMYFUNCTION("""COMPUTED_VALUE"""),"Estruturas superficiais")</f>
        <v>Estruturas superficiais</v>
      </c>
      <c r="E138" s="5">
        <f>IFERROR(__xludf.DUMMYFUNCTION("""COMPUTED_VALUE"""),60.49)</f>
        <v>60.49</v>
      </c>
    </row>
    <row r="139">
      <c r="B139" s="11" t="str">
        <f>IFERROR(__xludf.DUMMYFUNCTION("""COMPUTED_VALUE"""),"28/02/2020")</f>
        <v>28/02/2020</v>
      </c>
      <c r="C139" s="5" t="str">
        <f>IFERROR(__xludf.DUMMYFUNCTION("""COMPUTED_VALUE"""),"Assua A A A C A Mello")</f>
        <v>Assua A A A C A Mello</v>
      </c>
      <c r="D139" s="5" t="str">
        <f>IFERROR(__xludf.DUMMYFUNCTION("""COMPUTED_VALUE"""),"Transvaginal")</f>
        <v>Transvaginal</v>
      </c>
      <c r="E139" s="5">
        <f>IFERROR(__xludf.DUMMYFUNCTION("""COMPUTED_VALUE"""),68.5)</f>
        <v>68.5</v>
      </c>
    </row>
    <row r="140">
      <c r="B140" s="11" t="str">
        <f>IFERROR(__xludf.DUMMYFUNCTION("""COMPUTED_VALUE"""),"28/02/2020")</f>
        <v>28/02/2020</v>
      </c>
      <c r="C140" s="5" t="str">
        <f>IFERROR(__xludf.DUMMYFUNCTION("""COMPUTED_VALUE"""),"Astrid Camelo Palmeira")</f>
        <v>Astrid Camelo Palmeira</v>
      </c>
      <c r="D140" s="5" t="str">
        <f>IFERROR(__xludf.DUMMYFUNCTION("""COMPUTED_VALUE"""),"Filme")</f>
        <v>Filme</v>
      </c>
      <c r="E140" s="5">
        <f>IFERROR(__xludf.DUMMYFUNCTION("""COMPUTED_VALUE"""),4.12)</f>
        <v>4.12</v>
      </c>
    </row>
    <row r="141">
      <c r="B141" s="11" t="str">
        <f>IFERROR(__xludf.DUMMYFUNCTION("""COMPUTED_VALUE"""),"28/02/2020")</f>
        <v>28/02/2020</v>
      </c>
      <c r="C141" s="5" t="str">
        <f>IFERROR(__xludf.DUMMYFUNCTION("""COMPUTED_VALUE"""),"Astrid Camelo Palmeira")</f>
        <v>Astrid Camelo Palmeira</v>
      </c>
      <c r="D141" s="5" t="str">
        <f>IFERROR(__xludf.DUMMYFUNCTION("""COMPUTED_VALUE"""),"Filme")</f>
        <v>Filme</v>
      </c>
      <c r="E141" s="5">
        <f>IFERROR(__xludf.DUMMYFUNCTION("""COMPUTED_VALUE"""),4.12)</f>
        <v>4.12</v>
      </c>
    </row>
    <row r="142">
      <c r="B142" s="11" t="str">
        <f>IFERROR(__xludf.DUMMYFUNCTION("""COMPUTED_VALUE"""),"28/02/2020")</f>
        <v>28/02/2020</v>
      </c>
      <c r="C142" s="5" t="str">
        <f>IFERROR(__xludf.DUMMYFUNCTION("""COMPUTED_VALUE"""),"Astrid Camelo Palmeira")</f>
        <v>Astrid Camelo Palmeira</v>
      </c>
      <c r="D142" s="5" t="str">
        <f>IFERROR(__xludf.DUMMYFUNCTION("""COMPUTED_VALUE"""),"Estruturas superficiais")</f>
        <v>Estruturas superficiais</v>
      </c>
      <c r="E142" s="5">
        <f>IFERROR(__xludf.DUMMYFUNCTION("""COMPUTED_VALUE"""),60.49)</f>
        <v>60.49</v>
      </c>
    </row>
    <row r="143">
      <c r="B143" s="11" t="str">
        <f>IFERROR(__xludf.DUMMYFUNCTION("""COMPUTED_VALUE"""),"28/02/2020")</f>
        <v>28/02/2020</v>
      </c>
      <c r="C143" s="5" t="str">
        <f>IFERROR(__xludf.DUMMYFUNCTION("""COMPUTED_VALUE"""),"Astrid Camelo Palmeira")</f>
        <v>Astrid Camelo Palmeira</v>
      </c>
      <c r="D143" s="5" t="str">
        <f>IFERROR(__xludf.DUMMYFUNCTION("""COMPUTED_VALUE"""),"Mamas")</f>
        <v>Mamas</v>
      </c>
      <c r="E143" s="5">
        <f>IFERROR(__xludf.DUMMYFUNCTION("""COMPUTED_VALUE"""),60.49)</f>
        <v>60.49</v>
      </c>
    </row>
    <row r="144">
      <c r="B144" s="11" t="str">
        <f>IFERROR(__xludf.DUMMYFUNCTION("""COMPUTED_VALUE"""),"06/03/2020")</f>
        <v>06/03/2020</v>
      </c>
      <c r="C144" s="5" t="str">
        <f>IFERROR(__xludf.DUMMYFUNCTION("""COMPUTED_VALUE"""),"Auriceia Mendes Medeiros De Assis")</f>
        <v>Auriceia Mendes Medeiros De Assis</v>
      </c>
      <c r="D144" s="5" t="str">
        <f>IFERROR(__xludf.DUMMYFUNCTION("""COMPUTED_VALUE"""),"Material")</f>
        <v>Material</v>
      </c>
      <c r="E144" s="5">
        <f>IFERROR(__xludf.DUMMYFUNCTION("""COMPUTED_VALUE"""),9.6)</f>
        <v>9.6</v>
      </c>
    </row>
    <row r="145">
      <c r="B145" s="11" t="str">
        <f>IFERROR(__xludf.DUMMYFUNCTION("""COMPUTED_VALUE"""),"06/03/2020")</f>
        <v>06/03/2020</v>
      </c>
      <c r="C145" s="5" t="str">
        <f>IFERROR(__xludf.DUMMYFUNCTION("""COMPUTED_VALUE"""),"Auriceia Mendes Medeiros De Assis")</f>
        <v>Auriceia Mendes Medeiros De Assis</v>
      </c>
      <c r="D145" s="5" t="str">
        <f>IFERROR(__xludf.DUMMYFUNCTION("""COMPUTED_VALUE"""),"Material")</f>
        <v>Material</v>
      </c>
      <c r="E145" s="5">
        <f>IFERROR(__xludf.DUMMYFUNCTION("""COMPUTED_VALUE"""),5.4)</f>
        <v>5.4</v>
      </c>
    </row>
    <row r="146">
      <c r="B146" s="11" t="str">
        <f>IFERROR(__xludf.DUMMYFUNCTION("""COMPUTED_VALUE"""),"06/03/2020")</f>
        <v>06/03/2020</v>
      </c>
      <c r="C146" s="5" t="str">
        <f>IFERROR(__xludf.DUMMYFUNCTION("""COMPUTED_VALUE"""),"Auriceia Mendes Medeiros De Assis")</f>
        <v>Auriceia Mendes Medeiros De Assis</v>
      </c>
      <c r="D146" s="5" t="str">
        <f>IFERROR(__xludf.DUMMYFUNCTION("""COMPUTED_VALUE"""),"Material")</f>
        <v>Material</v>
      </c>
      <c r="E146" s="5">
        <f>IFERROR(__xludf.DUMMYFUNCTION("""COMPUTED_VALUE"""),192.5)</f>
        <v>192.5</v>
      </c>
    </row>
    <row r="147">
      <c r="B147" s="11" t="str">
        <f>IFERROR(__xludf.DUMMYFUNCTION("""COMPUTED_VALUE"""),"06/03/2020")</f>
        <v>06/03/2020</v>
      </c>
      <c r="C147" s="5" t="str">
        <f>IFERROR(__xludf.DUMMYFUNCTION("""COMPUTED_VALUE"""),"Auriceia Mendes Medeiros De Assis")</f>
        <v>Auriceia Mendes Medeiros De Assis</v>
      </c>
      <c r="D147" s="5" t="str">
        <f>IFERROR(__xludf.DUMMYFUNCTION("""COMPUTED_VALUE"""),"Material")</f>
        <v>Material</v>
      </c>
      <c r="E147" s="5">
        <f>IFERROR(__xludf.DUMMYFUNCTION("""COMPUTED_VALUE"""),3.08)</f>
        <v>3.08</v>
      </c>
    </row>
    <row r="148">
      <c r="B148" s="11" t="str">
        <f>IFERROR(__xludf.DUMMYFUNCTION("""COMPUTED_VALUE"""),"06/03/2020")</f>
        <v>06/03/2020</v>
      </c>
      <c r="C148" s="5" t="str">
        <f>IFERROR(__xludf.DUMMYFUNCTION("""COMPUTED_VALUE"""),"Auriceia Mendes Medeiros De Assis")</f>
        <v>Auriceia Mendes Medeiros De Assis</v>
      </c>
      <c r="D148" s="5" t="str">
        <f>IFERROR(__xludf.DUMMYFUNCTION("""COMPUTED_VALUE"""),"Material")</f>
        <v>Material</v>
      </c>
      <c r="E148" s="5">
        <f>IFERROR(__xludf.DUMMYFUNCTION("""COMPUTED_VALUE"""),8.36)</f>
        <v>8.36</v>
      </c>
    </row>
    <row r="149">
      <c r="B149" s="11" t="str">
        <f>IFERROR(__xludf.DUMMYFUNCTION("""COMPUTED_VALUE"""),"06/03/2020")</f>
        <v>06/03/2020</v>
      </c>
      <c r="C149" s="5" t="str">
        <f>IFERROR(__xludf.DUMMYFUNCTION("""COMPUTED_VALUE"""),"Auriceia Mendes Medeiros De Assis")</f>
        <v>Auriceia Mendes Medeiros De Assis</v>
      </c>
      <c r="D149" s="5" t="str">
        <f>IFERROR(__xludf.DUMMYFUNCTION("""COMPUTED_VALUE"""),"Medicamento")</f>
        <v>Medicamento</v>
      </c>
      <c r="E149" s="5">
        <f>IFERROR(__xludf.DUMMYFUNCTION("""COMPUTED_VALUE"""),3.18)</f>
        <v>3.18</v>
      </c>
    </row>
    <row r="150">
      <c r="B150" s="11" t="str">
        <f>IFERROR(__xludf.DUMMYFUNCTION("""COMPUTED_VALUE"""),"06/03/2020")</f>
        <v>06/03/2020</v>
      </c>
      <c r="C150" s="5" t="str">
        <f>IFERROR(__xludf.DUMMYFUNCTION("""COMPUTED_VALUE"""),"Auriceia Mendes Medeiros De Assis")</f>
        <v>Auriceia Mendes Medeiros De Assis</v>
      </c>
      <c r="D150" s="5" t="str">
        <f>IFERROR(__xludf.DUMMYFUNCTION("""COMPUTED_VALUE"""),"Filme")</f>
        <v>Filme</v>
      </c>
      <c r="E150" s="5">
        <f>IFERROR(__xludf.DUMMYFUNCTION("""COMPUTED_VALUE"""),4.12)</f>
        <v>4.12</v>
      </c>
    </row>
    <row r="151">
      <c r="B151" s="11" t="str">
        <f>IFERROR(__xludf.DUMMYFUNCTION("""COMPUTED_VALUE"""),"06/03/2020")</f>
        <v>06/03/2020</v>
      </c>
      <c r="C151" s="5" t="str">
        <f>IFERROR(__xludf.DUMMYFUNCTION("""COMPUTED_VALUE"""),"Auriceia Mendes Medeiros De Assis")</f>
        <v>Auriceia Mendes Medeiros De Assis</v>
      </c>
      <c r="D151" s="5" t="str">
        <f>IFERROR(__xludf.DUMMYFUNCTION("""COMPUTED_VALUE"""),"Filme")</f>
        <v>Filme</v>
      </c>
      <c r="E151" s="5">
        <f>IFERROR(__xludf.DUMMYFUNCTION("""COMPUTED_VALUE"""),104.16)</f>
        <v>104.16</v>
      </c>
    </row>
    <row r="152">
      <c r="B152" s="11" t="str">
        <f>IFERROR(__xludf.DUMMYFUNCTION("""COMPUTED_VALUE"""),"06/03/2020")</f>
        <v>06/03/2020</v>
      </c>
      <c r="C152" s="5" t="str">
        <f>IFERROR(__xludf.DUMMYFUNCTION("""COMPUTED_VALUE"""),"Auriceia Mendes Medeiros De Assis")</f>
        <v>Auriceia Mendes Medeiros De Assis</v>
      </c>
      <c r="D152" s="5" t="str">
        <f>IFERROR(__xludf.DUMMYFUNCTION("""COMPUTED_VALUE"""),"Mamas")</f>
        <v>Mamas</v>
      </c>
      <c r="E152" s="5">
        <f>IFERROR(__xludf.DUMMYFUNCTION("""COMPUTED_VALUE"""),60.49)</f>
        <v>60.49</v>
      </c>
    </row>
    <row r="153">
      <c r="B153" s="11" t="str">
        <f>IFERROR(__xludf.DUMMYFUNCTION("""COMPUTED_VALUE"""),"18/03/2020")</f>
        <v>18/03/2020</v>
      </c>
      <c r="C153" s="5" t="str">
        <f>IFERROR(__xludf.DUMMYFUNCTION("""COMPUTED_VALUE"""),"Auriceia Mendes Medeiros De Assis")</f>
        <v>Auriceia Mendes Medeiros De Assis</v>
      </c>
      <c r="D153" s="5" t="str">
        <f>IFERROR(__xludf.DUMMYFUNCTION("""COMPUTED_VALUE"""),"Agulhamento")</f>
        <v>Agulhamento</v>
      </c>
      <c r="E153" s="5">
        <f>IFERROR(__xludf.DUMMYFUNCTION("""COMPUTED_VALUE"""),201.78)</f>
        <v>201.78</v>
      </c>
    </row>
    <row r="154">
      <c r="B154" s="11" t="str">
        <f>IFERROR(__xludf.DUMMYFUNCTION("""COMPUTED_VALUE"""),"18/03/2020")</f>
        <v>18/03/2020</v>
      </c>
      <c r="C154" s="5" t="str">
        <f>IFERROR(__xludf.DUMMYFUNCTION("""COMPUTED_VALUE"""),"Auriceia Mendes Medeiros De Assis")</f>
        <v>Auriceia Mendes Medeiros De Assis</v>
      </c>
      <c r="D154" s="5" t="str">
        <f>IFERROR(__xludf.DUMMYFUNCTION("""COMPUTED_VALUE"""),"Filme")</f>
        <v>Filme</v>
      </c>
      <c r="E154" s="5">
        <f>IFERROR(__xludf.DUMMYFUNCTION("""COMPUTED_VALUE"""),4.12)</f>
        <v>4.12</v>
      </c>
    </row>
    <row r="155">
      <c r="B155" s="11" t="str">
        <f>IFERROR(__xludf.DUMMYFUNCTION("""COMPUTED_VALUE"""),"18/03/2020")</f>
        <v>18/03/2020</v>
      </c>
      <c r="C155" s="5" t="str">
        <f>IFERROR(__xludf.DUMMYFUNCTION("""COMPUTED_VALUE"""),"Auriceia Mendes Medeiros De Assis")</f>
        <v>Auriceia Mendes Medeiros De Assis</v>
      </c>
      <c r="D155" s="5" t="str">
        <f>IFERROR(__xludf.DUMMYFUNCTION("""COMPUTED_VALUE"""),"Filme")</f>
        <v>Filme</v>
      </c>
      <c r="E155" s="5">
        <f>IFERROR(__xludf.DUMMYFUNCTION("""COMPUTED_VALUE"""),4.12)</f>
        <v>4.12</v>
      </c>
    </row>
    <row r="156">
      <c r="B156" s="11" t="str">
        <f>IFERROR(__xludf.DUMMYFUNCTION("""COMPUTED_VALUE"""),"18/03/2020")</f>
        <v>18/03/2020</v>
      </c>
      <c r="C156" s="5" t="str">
        <f>IFERROR(__xludf.DUMMYFUNCTION("""COMPUTED_VALUE"""),"Auriceia Mendes Medeiros De Assis")</f>
        <v>Auriceia Mendes Medeiros De Assis</v>
      </c>
      <c r="D156" s="5" t="str">
        <f>IFERROR(__xludf.DUMMYFUNCTION("""COMPUTED_VALUE"""),"Estruturas superficiais")</f>
        <v>Estruturas superficiais</v>
      </c>
      <c r="E156" s="5">
        <f>IFERROR(__xludf.DUMMYFUNCTION("""COMPUTED_VALUE"""),60.49)</f>
        <v>60.49</v>
      </c>
    </row>
    <row r="157">
      <c r="B157" s="11" t="str">
        <f>IFERROR(__xludf.DUMMYFUNCTION("""COMPUTED_VALUE"""),"18/03/2020")</f>
        <v>18/03/2020</v>
      </c>
      <c r="C157" s="5" t="str">
        <f>IFERROR(__xludf.DUMMYFUNCTION("""COMPUTED_VALUE"""),"Auriceia Mendes Medeiros De Assis")</f>
        <v>Auriceia Mendes Medeiros De Assis</v>
      </c>
      <c r="D157" s="5" t="str">
        <f>IFERROR(__xludf.DUMMYFUNCTION("""COMPUTED_VALUE"""),"Mamas")</f>
        <v>Mamas</v>
      </c>
      <c r="E157" s="5">
        <f>IFERROR(__xludf.DUMMYFUNCTION("""COMPUTED_VALUE"""),60.49)</f>
        <v>60.49</v>
      </c>
    </row>
    <row r="158">
      <c r="B158" s="11" t="str">
        <f>IFERROR(__xludf.DUMMYFUNCTION("""COMPUTED_VALUE"""),"21/02/2020")</f>
        <v>21/02/2020</v>
      </c>
      <c r="C158" s="5" t="str">
        <f>IFERROR(__xludf.DUMMYFUNCTION("""COMPUTED_VALUE"""),"Azenete Leite De Farias Alves")</f>
        <v>Azenete Leite De Farias Alves</v>
      </c>
      <c r="D158" s="5" t="str">
        <f>IFERROR(__xludf.DUMMYFUNCTION("""COMPUTED_VALUE"""),"Filme")</f>
        <v>Filme</v>
      </c>
      <c r="E158" s="5">
        <f>IFERROR(__xludf.DUMMYFUNCTION("""COMPUTED_VALUE"""),16.49)</f>
        <v>16.49</v>
      </c>
    </row>
    <row r="159">
      <c r="B159" s="11" t="str">
        <f>IFERROR(__xludf.DUMMYFUNCTION("""COMPUTED_VALUE"""),"21/02/2020")</f>
        <v>21/02/2020</v>
      </c>
      <c r="C159" s="5" t="str">
        <f>IFERROR(__xludf.DUMMYFUNCTION("""COMPUTED_VALUE"""),"Azenete Leite De Farias Alves")</f>
        <v>Azenete Leite De Farias Alves</v>
      </c>
      <c r="D159" s="5" t="str">
        <f>IFERROR(__xludf.DUMMYFUNCTION("""COMPUTED_VALUE"""),"Abdomen Total")</f>
        <v>Abdomen Total</v>
      </c>
      <c r="E159" s="5">
        <f>IFERROR(__xludf.DUMMYFUNCTION("""COMPUTED_VALUE"""),113.15)</f>
        <v>113.15</v>
      </c>
    </row>
    <row r="160">
      <c r="B160" s="11" t="str">
        <f>IFERROR(__xludf.DUMMYFUNCTION("""COMPUTED_VALUE"""),"13/03/2020")</f>
        <v>13/03/2020</v>
      </c>
      <c r="C160" s="5" t="str">
        <f>IFERROR(__xludf.DUMMYFUNCTION("""COMPUTED_VALUE"""),"Benira Brito Neves Pereira")</f>
        <v>Benira Brito Neves Pereira</v>
      </c>
      <c r="D160" s="5" t="str">
        <f>IFERROR(__xludf.DUMMYFUNCTION("""COMPUTED_VALUE"""),"Filme")</f>
        <v>Filme</v>
      </c>
      <c r="E160" s="5">
        <f>IFERROR(__xludf.DUMMYFUNCTION("""COMPUTED_VALUE"""),16.49)</f>
        <v>16.49</v>
      </c>
    </row>
    <row r="161">
      <c r="B161" s="11" t="str">
        <f>IFERROR(__xludf.DUMMYFUNCTION("""COMPUTED_VALUE"""),"13/03/2020")</f>
        <v>13/03/2020</v>
      </c>
      <c r="C161" s="5" t="str">
        <f>IFERROR(__xludf.DUMMYFUNCTION("""COMPUTED_VALUE"""),"Benira Brito Neves Pereira")</f>
        <v>Benira Brito Neves Pereira</v>
      </c>
      <c r="D161" s="5" t="str">
        <f>IFERROR(__xludf.DUMMYFUNCTION("""COMPUTED_VALUE"""),"Abdomen Total")</f>
        <v>Abdomen Total</v>
      </c>
      <c r="E161" s="5">
        <f>IFERROR(__xludf.DUMMYFUNCTION("""COMPUTED_VALUE"""),113.15)</f>
        <v>113.15</v>
      </c>
    </row>
    <row r="162">
      <c r="B162" s="11" t="str">
        <f>IFERROR(__xludf.DUMMYFUNCTION("""COMPUTED_VALUE"""),"16/03/2020")</f>
        <v>16/03/2020</v>
      </c>
      <c r="C162" s="5" t="str">
        <f>IFERROR(__xludf.DUMMYFUNCTION("""COMPUTED_VALUE"""),"Berenice Do Nascimento Tavares Cabral")</f>
        <v>Berenice Do Nascimento Tavares Cabral</v>
      </c>
      <c r="D162" s="5" t="str">
        <f>IFERROR(__xludf.DUMMYFUNCTION("""COMPUTED_VALUE"""),"Filme")</f>
        <v>Filme</v>
      </c>
      <c r="E162" s="5">
        <f>IFERROR(__xludf.DUMMYFUNCTION("""COMPUTED_VALUE"""),4.12)</f>
        <v>4.12</v>
      </c>
    </row>
    <row r="163">
      <c r="B163" s="11" t="str">
        <f>IFERROR(__xludf.DUMMYFUNCTION("""COMPUTED_VALUE"""),"16/03/2020")</f>
        <v>16/03/2020</v>
      </c>
      <c r="C163" s="5" t="str">
        <f>IFERROR(__xludf.DUMMYFUNCTION("""COMPUTED_VALUE"""),"Berenice Do Nascimento Tavares Cabral")</f>
        <v>Berenice Do Nascimento Tavares Cabral</v>
      </c>
      <c r="D163" s="5" t="str">
        <f>IFERROR(__xludf.DUMMYFUNCTION("""COMPUTED_VALUE"""),"Transvaginal")</f>
        <v>Transvaginal</v>
      </c>
      <c r="E163" s="5">
        <f>IFERROR(__xludf.DUMMYFUNCTION("""COMPUTED_VALUE"""),68.5)</f>
        <v>68.5</v>
      </c>
    </row>
    <row r="164">
      <c r="B164" s="11" t="str">
        <f>IFERROR(__xludf.DUMMYFUNCTION("""COMPUTED_VALUE"""),"11/03/2020")</f>
        <v>11/03/2020</v>
      </c>
      <c r="C164" s="5" t="str">
        <f>IFERROR(__xludf.DUMMYFUNCTION("""COMPUTED_VALUE"""),"Blucia Fatima D Santana")</f>
        <v>Blucia Fatima D Santana</v>
      </c>
      <c r="D164" s="5" t="str">
        <f>IFERROR(__xludf.DUMMYFUNCTION("""COMPUTED_VALUE"""),"Filme")</f>
        <v>Filme</v>
      </c>
      <c r="E164" s="5">
        <f>IFERROR(__xludf.DUMMYFUNCTION("""COMPUTED_VALUE"""),16.49)</f>
        <v>16.49</v>
      </c>
    </row>
    <row r="165">
      <c r="B165" s="11" t="str">
        <f>IFERROR(__xludf.DUMMYFUNCTION("""COMPUTED_VALUE"""),"11/03/2020")</f>
        <v>11/03/2020</v>
      </c>
      <c r="C165" s="5" t="str">
        <f>IFERROR(__xludf.DUMMYFUNCTION("""COMPUTED_VALUE"""),"Blucia Fatima D Santana")</f>
        <v>Blucia Fatima D Santana</v>
      </c>
      <c r="D165" s="5" t="str">
        <f>IFERROR(__xludf.DUMMYFUNCTION("""COMPUTED_VALUE"""),"Filme")</f>
        <v>Filme</v>
      </c>
      <c r="E165" s="5">
        <f>IFERROR(__xludf.DUMMYFUNCTION("""COMPUTED_VALUE"""),4.12)</f>
        <v>4.12</v>
      </c>
    </row>
    <row r="166">
      <c r="B166" s="11" t="str">
        <f>IFERROR(__xludf.DUMMYFUNCTION("""COMPUTED_VALUE"""),"11/03/2020")</f>
        <v>11/03/2020</v>
      </c>
      <c r="C166" s="5" t="str">
        <f>IFERROR(__xludf.DUMMYFUNCTION("""COMPUTED_VALUE"""),"Blucia Fatima D Santana")</f>
        <v>Blucia Fatima D Santana</v>
      </c>
      <c r="D166" s="5" t="str">
        <f>IFERROR(__xludf.DUMMYFUNCTION("""COMPUTED_VALUE"""),"Filme")</f>
        <v>Filme</v>
      </c>
      <c r="E166" s="5">
        <f>IFERROR(__xludf.DUMMYFUNCTION("""COMPUTED_VALUE"""),4.12)</f>
        <v>4.12</v>
      </c>
    </row>
    <row r="167">
      <c r="B167" s="11" t="str">
        <f>IFERROR(__xludf.DUMMYFUNCTION("""COMPUTED_VALUE"""),"11/03/2020")</f>
        <v>11/03/2020</v>
      </c>
      <c r="C167" s="5" t="str">
        <f>IFERROR(__xludf.DUMMYFUNCTION("""COMPUTED_VALUE"""),"Blucia Fatima D Santana")</f>
        <v>Blucia Fatima D Santana</v>
      </c>
      <c r="D167" s="5" t="str">
        <f>IFERROR(__xludf.DUMMYFUNCTION("""COMPUTED_VALUE"""),"Filme")</f>
        <v>Filme</v>
      </c>
      <c r="E167" s="5">
        <f>IFERROR(__xludf.DUMMYFUNCTION("""COMPUTED_VALUE"""),4.12)</f>
        <v>4.12</v>
      </c>
    </row>
    <row r="168">
      <c r="B168" s="11" t="str">
        <f>IFERROR(__xludf.DUMMYFUNCTION("""COMPUTED_VALUE"""),"11/03/2020")</f>
        <v>11/03/2020</v>
      </c>
      <c r="C168" s="5" t="str">
        <f>IFERROR(__xludf.DUMMYFUNCTION("""COMPUTED_VALUE"""),"Blucia Fatima D Santana")</f>
        <v>Blucia Fatima D Santana</v>
      </c>
      <c r="D168" s="5" t="str">
        <f>IFERROR(__xludf.DUMMYFUNCTION("""COMPUTED_VALUE"""),"Filme")</f>
        <v>Filme</v>
      </c>
      <c r="E168" s="5">
        <f>IFERROR(__xludf.DUMMYFUNCTION("""COMPUTED_VALUE"""),4.12)</f>
        <v>4.12</v>
      </c>
    </row>
    <row r="169">
      <c r="B169" s="11" t="str">
        <f>IFERROR(__xludf.DUMMYFUNCTION("""COMPUTED_VALUE"""),"11/03/2020")</f>
        <v>11/03/2020</v>
      </c>
      <c r="C169" s="5" t="str">
        <f>IFERROR(__xludf.DUMMYFUNCTION("""COMPUTED_VALUE"""),"Blucia Fatima D Santana")</f>
        <v>Blucia Fatima D Santana</v>
      </c>
      <c r="D169" s="5" t="str">
        <f>IFERROR(__xludf.DUMMYFUNCTION("""COMPUTED_VALUE"""),"Mamas")</f>
        <v>Mamas</v>
      </c>
      <c r="E169" s="5">
        <f>IFERROR(__xludf.DUMMYFUNCTION("""COMPUTED_VALUE"""),60.49)</f>
        <v>60.49</v>
      </c>
    </row>
    <row r="170">
      <c r="B170" s="11" t="str">
        <f>IFERROR(__xludf.DUMMYFUNCTION("""COMPUTED_VALUE"""),"11/03/2020")</f>
        <v>11/03/2020</v>
      </c>
      <c r="C170" s="5" t="str">
        <f>IFERROR(__xludf.DUMMYFUNCTION("""COMPUTED_VALUE"""),"Blucia Fatima D Santana")</f>
        <v>Blucia Fatima D Santana</v>
      </c>
      <c r="D170" s="5" t="str">
        <f>IFERROR(__xludf.DUMMYFUNCTION("""COMPUTED_VALUE"""),"Abdomen Total")</f>
        <v>Abdomen Total</v>
      </c>
      <c r="E170" s="5">
        <f>IFERROR(__xludf.DUMMYFUNCTION("""COMPUTED_VALUE"""),113.15)</f>
        <v>113.15</v>
      </c>
    </row>
    <row r="171">
      <c r="B171" s="11" t="str">
        <f>IFERROR(__xludf.DUMMYFUNCTION("""COMPUTED_VALUE"""),"11/03/2020")</f>
        <v>11/03/2020</v>
      </c>
      <c r="C171" s="5" t="str">
        <f>IFERROR(__xludf.DUMMYFUNCTION("""COMPUTED_VALUE"""),"Blucia Fatima D Santana")</f>
        <v>Blucia Fatima D Santana</v>
      </c>
      <c r="D171" s="5" t="str">
        <f>IFERROR(__xludf.DUMMYFUNCTION("""COMPUTED_VALUE"""),"Órgãos superficiais")</f>
        <v>Órgãos superficiais</v>
      </c>
      <c r="E171" s="5">
        <f>IFERROR(__xludf.DUMMYFUNCTION("""COMPUTED_VALUE"""),60.49)</f>
        <v>60.49</v>
      </c>
    </row>
    <row r="172">
      <c r="B172" s="11" t="str">
        <f>IFERROR(__xludf.DUMMYFUNCTION("""COMPUTED_VALUE"""),"11/03/2020")</f>
        <v>11/03/2020</v>
      </c>
      <c r="C172" s="5" t="str">
        <f>IFERROR(__xludf.DUMMYFUNCTION("""COMPUTED_VALUE"""),"Blucia Fatima D Santana")</f>
        <v>Blucia Fatima D Santana</v>
      </c>
      <c r="D172" s="5" t="str">
        <f>IFERROR(__xludf.DUMMYFUNCTION("""COMPUTED_VALUE"""),"Estruturas superficiais")</f>
        <v>Estruturas superficiais</v>
      </c>
      <c r="E172" s="5">
        <f>IFERROR(__xludf.DUMMYFUNCTION("""COMPUTED_VALUE"""),60.49)</f>
        <v>60.49</v>
      </c>
    </row>
    <row r="173">
      <c r="B173" s="11" t="str">
        <f>IFERROR(__xludf.DUMMYFUNCTION("""COMPUTED_VALUE"""),"11/03/2020")</f>
        <v>11/03/2020</v>
      </c>
      <c r="C173" s="5" t="str">
        <f>IFERROR(__xludf.DUMMYFUNCTION("""COMPUTED_VALUE"""),"Blucia Fatima D Santana")</f>
        <v>Blucia Fatima D Santana</v>
      </c>
      <c r="D173" s="5" t="str">
        <f>IFERROR(__xludf.DUMMYFUNCTION("""COMPUTED_VALUE"""),"Transvaginal")</f>
        <v>Transvaginal</v>
      </c>
      <c r="E173" s="5">
        <f>IFERROR(__xludf.DUMMYFUNCTION("""COMPUTED_VALUE"""),68.5)</f>
        <v>68.5</v>
      </c>
    </row>
    <row r="174">
      <c r="B174" s="11" t="str">
        <f>IFERROR(__xludf.DUMMYFUNCTION("""COMPUTED_VALUE"""),"19/02/2020")</f>
        <v>19/02/2020</v>
      </c>
      <c r="C174" s="5" t="str">
        <f>IFERROR(__xludf.DUMMYFUNCTION("""COMPUTED_VALUE"""),"Brenda Lauana Pereira De Souza")</f>
        <v>Brenda Lauana Pereira De Souza</v>
      </c>
      <c r="D174" s="5" t="str">
        <f>IFERROR(__xludf.DUMMYFUNCTION("""COMPUTED_VALUE"""),"Filme")</f>
        <v>Filme</v>
      </c>
      <c r="E174" s="5">
        <f>IFERROR(__xludf.DUMMYFUNCTION("""COMPUTED_VALUE"""),16.49)</f>
        <v>16.49</v>
      </c>
    </row>
    <row r="175">
      <c r="B175" s="11" t="str">
        <f>IFERROR(__xludf.DUMMYFUNCTION("""COMPUTED_VALUE"""),"19/02/2020")</f>
        <v>19/02/2020</v>
      </c>
      <c r="C175" s="5" t="str">
        <f>IFERROR(__xludf.DUMMYFUNCTION("""COMPUTED_VALUE"""),"Brenda Lauana Pereira De Souza")</f>
        <v>Brenda Lauana Pereira De Souza</v>
      </c>
      <c r="D175" s="5" t="str">
        <f>IFERROR(__xludf.DUMMYFUNCTION("""COMPUTED_VALUE"""),"Abdomen Total")</f>
        <v>Abdomen Total</v>
      </c>
      <c r="E175" s="5">
        <f>IFERROR(__xludf.DUMMYFUNCTION("""COMPUTED_VALUE"""),113.15)</f>
        <v>113.15</v>
      </c>
    </row>
    <row r="176">
      <c r="B176" s="11" t="str">
        <f>IFERROR(__xludf.DUMMYFUNCTION("""COMPUTED_VALUE"""),"11/03/2020")</f>
        <v>11/03/2020</v>
      </c>
      <c r="C176" s="5" t="str">
        <f>IFERROR(__xludf.DUMMYFUNCTION("""COMPUTED_VALUE"""),"Bruna Farias Lopes Andrade")</f>
        <v>Bruna Farias Lopes Andrade</v>
      </c>
      <c r="D176" s="5" t="str">
        <f>IFERROR(__xludf.DUMMYFUNCTION("""COMPUTED_VALUE"""),"Material")</f>
        <v>Material</v>
      </c>
      <c r="E176" s="5">
        <f>IFERROR(__xludf.DUMMYFUNCTION("""COMPUTED_VALUE"""),76.87)</f>
        <v>76.87</v>
      </c>
    </row>
    <row r="177">
      <c r="B177" s="11" t="str">
        <f>IFERROR(__xludf.DUMMYFUNCTION("""COMPUTED_VALUE"""),"11/03/2020")</f>
        <v>11/03/2020</v>
      </c>
      <c r="C177" s="5" t="str">
        <f>IFERROR(__xludf.DUMMYFUNCTION("""COMPUTED_VALUE"""),"Bruna Farias Lopes Andrade")</f>
        <v>Bruna Farias Lopes Andrade</v>
      </c>
      <c r="D177" s="5" t="str">
        <f>IFERROR(__xludf.DUMMYFUNCTION("""COMPUTED_VALUE"""),"Material")</f>
        <v>Material</v>
      </c>
      <c r="E177" s="5">
        <f>IFERROR(__xludf.DUMMYFUNCTION("""COMPUTED_VALUE"""),2.7)</f>
        <v>2.7</v>
      </c>
    </row>
    <row r="178">
      <c r="B178" s="11" t="str">
        <f>IFERROR(__xludf.DUMMYFUNCTION("""COMPUTED_VALUE"""),"11/03/2020")</f>
        <v>11/03/2020</v>
      </c>
      <c r="C178" s="5" t="str">
        <f>IFERROR(__xludf.DUMMYFUNCTION("""COMPUTED_VALUE"""),"Bruna Farias Lopes Andrade")</f>
        <v>Bruna Farias Lopes Andrade</v>
      </c>
      <c r="D178" s="5" t="str">
        <f>IFERROR(__xludf.DUMMYFUNCTION("""COMPUTED_VALUE"""),"Material")</f>
        <v>Material</v>
      </c>
      <c r="E178" s="5">
        <f>IFERROR(__xludf.DUMMYFUNCTION("""COMPUTED_VALUE"""),3.08)</f>
        <v>3.08</v>
      </c>
    </row>
    <row r="179">
      <c r="B179" s="11" t="str">
        <f>IFERROR(__xludf.DUMMYFUNCTION("""COMPUTED_VALUE"""),"11/03/2020")</f>
        <v>11/03/2020</v>
      </c>
      <c r="C179" s="5" t="str">
        <f>IFERROR(__xludf.DUMMYFUNCTION("""COMPUTED_VALUE"""),"Bruna Farias Lopes Andrade")</f>
        <v>Bruna Farias Lopes Andrade</v>
      </c>
      <c r="D179" s="5" t="str">
        <f>IFERROR(__xludf.DUMMYFUNCTION("""COMPUTED_VALUE"""),"Material")</f>
        <v>Material</v>
      </c>
      <c r="E179" s="5">
        <f>IFERROR(__xludf.DUMMYFUNCTION("""COMPUTED_VALUE"""),4.18)</f>
        <v>4.18</v>
      </c>
    </row>
    <row r="180">
      <c r="B180" s="11" t="str">
        <f>IFERROR(__xludf.DUMMYFUNCTION("""COMPUTED_VALUE"""),"11/03/2020")</f>
        <v>11/03/2020</v>
      </c>
      <c r="C180" s="5" t="str">
        <f>IFERROR(__xludf.DUMMYFUNCTION("""COMPUTED_VALUE"""),"Bruna Farias Lopes Andrade")</f>
        <v>Bruna Farias Lopes Andrade</v>
      </c>
      <c r="D180" s="5" t="str">
        <f>IFERROR(__xludf.DUMMYFUNCTION("""COMPUTED_VALUE"""),"Medicamento")</f>
        <v>Medicamento</v>
      </c>
      <c r="E180" s="5">
        <f>IFERROR(__xludf.DUMMYFUNCTION("""COMPUTED_VALUE"""),1.59)</f>
        <v>1.59</v>
      </c>
    </row>
    <row r="181">
      <c r="B181" s="11" t="str">
        <f>IFERROR(__xludf.DUMMYFUNCTION("""COMPUTED_VALUE"""),"11/03/2020")</f>
        <v>11/03/2020</v>
      </c>
      <c r="C181" s="5" t="str">
        <f>IFERROR(__xludf.DUMMYFUNCTION("""COMPUTED_VALUE"""),"Bruna Farias Lopes Andrade")</f>
        <v>Bruna Farias Lopes Andrade</v>
      </c>
      <c r="D181" s="5" t="str">
        <f>IFERROR(__xludf.DUMMYFUNCTION("""COMPUTED_VALUE"""),"Mamas")</f>
        <v>Mamas</v>
      </c>
      <c r="E181" s="5">
        <f>IFERROR(__xludf.DUMMYFUNCTION("""COMPUTED_VALUE"""),60.49)</f>
        <v>60.49</v>
      </c>
    </row>
    <row r="182">
      <c r="B182" s="11" t="str">
        <f>IFERROR(__xludf.DUMMYFUNCTION("""COMPUTED_VALUE"""),"11/03/2020")</f>
        <v>11/03/2020</v>
      </c>
      <c r="C182" s="5" t="str">
        <f>IFERROR(__xludf.DUMMYFUNCTION("""COMPUTED_VALUE"""),"Bruna Farias Lopes Andrade")</f>
        <v>Bruna Farias Lopes Andrade</v>
      </c>
      <c r="D182" s="5" t="str">
        <f>IFERROR(__xludf.DUMMYFUNCTION("""COMPUTED_VALUE"""),"Filme")</f>
        <v>Filme</v>
      </c>
      <c r="E182" s="5">
        <f>IFERROR(__xludf.DUMMYFUNCTION("""COMPUTED_VALUE"""),4.12)</f>
        <v>4.12</v>
      </c>
    </row>
    <row r="183">
      <c r="B183" s="11" t="str">
        <f>IFERROR(__xludf.DUMMYFUNCTION("""COMPUTED_VALUE"""),"11/03/2020")</f>
        <v>11/03/2020</v>
      </c>
      <c r="C183" s="5" t="str">
        <f>IFERROR(__xludf.DUMMYFUNCTION("""COMPUTED_VALUE"""),"Bruna Farias Lopes Andrade")</f>
        <v>Bruna Farias Lopes Andrade</v>
      </c>
      <c r="D183" s="5" t="str">
        <f>IFERROR(__xludf.DUMMYFUNCTION("""COMPUTED_VALUE"""),"Biopsia de Fragmento")</f>
        <v>Biopsia de Fragmento</v>
      </c>
      <c r="E183" s="5">
        <f>IFERROR(__xludf.DUMMYFUNCTION("""COMPUTED_VALUE"""),266.98)</f>
        <v>266.98</v>
      </c>
    </row>
    <row r="184">
      <c r="B184" s="11" t="str">
        <f>IFERROR(__xludf.DUMMYFUNCTION("""COMPUTED_VALUE"""),"06/03/2020")</f>
        <v>06/03/2020</v>
      </c>
      <c r="C184" s="5" t="str">
        <f>IFERROR(__xludf.DUMMYFUNCTION("""COMPUTED_VALUE"""),"Camilla Oliveira Ricarte")</f>
        <v>Camilla Oliveira Ricarte</v>
      </c>
      <c r="D184" s="5" t="str">
        <f>IFERROR(__xludf.DUMMYFUNCTION("""COMPUTED_VALUE"""),"Filme")</f>
        <v>Filme</v>
      </c>
      <c r="E184" s="5">
        <f>IFERROR(__xludf.DUMMYFUNCTION("""COMPUTED_VALUE"""),4.12)</f>
        <v>4.12</v>
      </c>
    </row>
    <row r="185">
      <c r="B185" s="11" t="str">
        <f>IFERROR(__xludf.DUMMYFUNCTION("""COMPUTED_VALUE"""),"06/03/2020")</f>
        <v>06/03/2020</v>
      </c>
      <c r="C185" s="5" t="str">
        <f>IFERROR(__xludf.DUMMYFUNCTION("""COMPUTED_VALUE"""),"Camilla Oliveira Ricarte")</f>
        <v>Camilla Oliveira Ricarte</v>
      </c>
      <c r="D185" s="5" t="str">
        <f>IFERROR(__xludf.DUMMYFUNCTION("""COMPUTED_VALUE"""),"Filme")</f>
        <v>Filme</v>
      </c>
      <c r="E185" s="5">
        <f>IFERROR(__xludf.DUMMYFUNCTION("""COMPUTED_VALUE"""),4.12)</f>
        <v>4.12</v>
      </c>
    </row>
    <row r="186">
      <c r="B186" s="11" t="str">
        <f>IFERROR(__xludf.DUMMYFUNCTION("""COMPUTED_VALUE"""),"06/03/2020")</f>
        <v>06/03/2020</v>
      </c>
      <c r="C186" s="5" t="str">
        <f>IFERROR(__xludf.DUMMYFUNCTION("""COMPUTED_VALUE"""),"Camilla Oliveira Ricarte")</f>
        <v>Camilla Oliveira Ricarte</v>
      </c>
      <c r="D186" s="5" t="str">
        <f>IFERROR(__xludf.DUMMYFUNCTION("""COMPUTED_VALUE"""),"Estruturas superficiais")</f>
        <v>Estruturas superficiais</v>
      </c>
      <c r="E186" s="5">
        <f>IFERROR(__xludf.DUMMYFUNCTION("""COMPUTED_VALUE"""),60.49)</f>
        <v>60.49</v>
      </c>
    </row>
    <row r="187">
      <c r="B187" s="11" t="str">
        <f>IFERROR(__xludf.DUMMYFUNCTION("""COMPUTED_VALUE"""),"06/03/2020")</f>
        <v>06/03/2020</v>
      </c>
      <c r="C187" s="5" t="str">
        <f>IFERROR(__xludf.DUMMYFUNCTION("""COMPUTED_VALUE"""),"Camilla Oliveira Ricarte")</f>
        <v>Camilla Oliveira Ricarte</v>
      </c>
      <c r="D187" s="5" t="str">
        <f>IFERROR(__xludf.DUMMYFUNCTION("""COMPUTED_VALUE"""),"Mamas")</f>
        <v>Mamas</v>
      </c>
      <c r="E187" s="5">
        <f>IFERROR(__xludf.DUMMYFUNCTION("""COMPUTED_VALUE"""),60.49)</f>
        <v>60.49</v>
      </c>
    </row>
    <row r="188">
      <c r="B188" s="11" t="str">
        <f>IFERROR(__xludf.DUMMYFUNCTION("""COMPUTED_VALUE"""),"10/03/2020")</f>
        <v>10/03/2020</v>
      </c>
      <c r="C188" s="5" t="str">
        <f>IFERROR(__xludf.DUMMYFUNCTION("""COMPUTED_VALUE"""),"Carla C M Figueiredo")</f>
        <v>Carla C M Figueiredo</v>
      </c>
      <c r="D188" s="5" t="str">
        <f>IFERROR(__xludf.DUMMYFUNCTION("""COMPUTED_VALUE"""),"Filme")</f>
        <v>Filme</v>
      </c>
      <c r="E188" s="5">
        <f>IFERROR(__xludf.DUMMYFUNCTION("""COMPUTED_VALUE"""),4.12)</f>
        <v>4.12</v>
      </c>
    </row>
    <row r="189">
      <c r="B189" s="11" t="str">
        <f>IFERROR(__xludf.DUMMYFUNCTION("""COMPUTED_VALUE"""),"10/03/2020")</f>
        <v>10/03/2020</v>
      </c>
      <c r="C189" s="5" t="str">
        <f>IFERROR(__xludf.DUMMYFUNCTION("""COMPUTED_VALUE"""),"Carla C M Figueiredo")</f>
        <v>Carla C M Figueiredo</v>
      </c>
      <c r="D189" s="5" t="str">
        <f>IFERROR(__xludf.DUMMYFUNCTION("""COMPUTED_VALUE"""),"Filme")</f>
        <v>Filme</v>
      </c>
      <c r="E189" s="5">
        <f>IFERROR(__xludf.DUMMYFUNCTION("""COMPUTED_VALUE"""),4.12)</f>
        <v>4.12</v>
      </c>
    </row>
    <row r="190">
      <c r="B190" s="11" t="str">
        <f>IFERROR(__xludf.DUMMYFUNCTION("""COMPUTED_VALUE"""),"10/03/2020")</f>
        <v>10/03/2020</v>
      </c>
      <c r="C190" s="5" t="str">
        <f>IFERROR(__xludf.DUMMYFUNCTION("""COMPUTED_VALUE"""),"Carla C M Figueiredo")</f>
        <v>Carla C M Figueiredo</v>
      </c>
      <c r="D190" s="5" t="str">
        <f>IFERROR(__xludf.DUMMYFUNCTION("""COMPUTED_VALUE"""),"Estruturas superficiais")</f>
        <v>Estruturas superficiais</v>
      </c>
      <c r="E190" s="5">
        <f>IFERROR(__xludf.DUMMYFUNCTION("""COMPUTED_VALUE"""),60.49)</f>
        <v>60.49</v>
      </c>
    </row>
    <row r="191">
      <c r="B191" s="11" t="str">
        <f>IFERROR(__xludf.DUMMYFUNCTION("""COMPUTED_VALUE"""),"10/03/2020")</f>
        <v>10/03/2020</v>
      </c>
      <c r="C191" s="5" t="str">
        <f>IFERROR(__xludf.DUMMYFUNCTION("""COMPUTED_VALUE"""),"Carla C M Figueiredo")</f>
        <v>Carla C M Figueiredo</v>
      </c>
      <c r="D191" s="5" t="str">
        <f>IFERROR(__xludf.DUMMYFUNCTION("""COMPUTED_VALUE"""),"Mamas")</f>
        <v>Mamas</v>
      </c>
      <c r="E191" s="5">
        <f>IFERROR(__xludf.DUMMYFUNCTION("""COMPUTED_VALUE"""),60.49)</f>
        <v>60.49</v>
      </c>
    </row>
    <row r="192">
      <c r="B192" s="11" t="str">
        <f>IFERROR(__xludf.DUMMYFUNCTION("""COMPUTED_VALUE"""),"13/03/2020")</f>
        <v>13/03/2020</v>
      </c>
      <c r="C192" s="5" t="str">
        <f>IFERROR(__xludf.DUMMYFUNCTION("""COMPUTED_VALUE"""),"Carlinda Cavalcante Costa")</f>
        <v>Carlinda Cavalcante Costa</v>
      </c>
      <c r="D192" s="5" t="str">
        <f>IFERROR(__xludf.DUMMYFUNCTION("""COMPUTED_VALUE"""),"Filme")</f>
        <v>Filme</v>
      </c>
      <c r="E192" s="5">
        <f>IFERROR(__xludf.DUMMYFUNCTION("""COMPUTED_VALUE"""),16.49)</f>
        <v>16.49</v>
      </c>
    </row>
    <row r="193">
      <c r="B193" s="11" t="str">
        <f>IFERROR(__xludf.DUMMYFUNCTION("""COMPUTED_VALUE"""),"13/03/2020")</f>
        <v>13/03/2020</v>
      </c>
      <c r="C193" s="5" t="str">
        <f>IFERROR(__xludf.DUMMYFUNCTION("""COMPUTED_VALUE"""),"Carlinda Cavalcante Costa")</f>
        <v>Carlinda Cavalcante Costa</v>
      </c>
      <c r="D193" s="5" t="str">
        <f>IFERROR(__xludf.DUMMYFUNCTION("""COMPUTED_VALUE"""),"Filme")</f>
        <v>Filme</v>
      </c>
      <c r="E193" s="5">
        <f>IFERROR(__xludf.DUMMYFUNCTION("""COMPUTED_VALUE"""),4.12)</f>
        <v>4.12</v>
      </c>
    </row>
    <row r="194">
      <c r="B194" s="11" t="str">
        <f>IFERROR(__xludf.DUMMYFUNCTION("""COMPUTED_VALUE"""),"13/03/2020")</f>
        <v>13/03/2020</v>
      </c>
      <c r="C194" s="5" t="str">
        <f>IFERROR(__xludf.DUMMYFUNCTION("""COMPUTED_VALUE"""),"Carlinda Cavalcante Costa")</f>
        <v>Carlinda Cavalcante Costa</v>
      </c>
      <c r="D194" s="5" t="str">
        <f>IFERROR(__xludf.DUMMYFUNCTION("""COMPUTED_VALUE"""),"Ginecológico")</f>
        <v>Ginecológico</v>
      </c>
      <c r="E194" s="5">
        <f>IFERROR(__xludf.DUMMYFUNCTION("""COMPUTED_VALUE"""),50.34)</f>
        <v>50.34</v>
      </c>
    </row>
    <row r="195">
      <c r="B195" s="11" t="str">
        <f>IFERROR(__xludf.DUMMYFUNCTION("""COMPUTED_VALUE"""),"13/03/2020")</f>
        <v>13/03/2020</v>
      </c>
      <c r="C195" s="5" t="str">
        <f>IFERROR(__xludf.DUMMYFUNCTION("""COMPUTED_VALUE"""),"Carlinda Cavalcante Costa")</f>
        <v>Carlinda Cavalcante Costa</v>
      </c>
      <c r="D195" s="5" t="str">
        <f>IFERROR(__xludf.DUMMYFUNCTION("""COMPUTED_VALUE"""),"Abdomen Total")</f>
        <v>Abdomen Total</v>
      </c>
      <c r="E195" s="5">
        <f>IFERROR(__xludf.DUMMYFUNCTION("""COMPUTED_VALUE"""),113.15)</f>
        <v>113.15</v>
      </c>
    </row>
    <row r="196">
      <c r="B196" s="11" t="str">
        <f>IFERROR(__xludf.DUMMYFUNCTION("""COMPUTED_VALUE"""),"19/02/2020")</f>
        <v>19/02/2020</v>
      </c>
      <c r="C196" s="5" t="str">
        <f>IFERROR(__xludf.DUMMYFUNCTION("""COMPUTED_VALUE"""),"Carlinda Ernesto Do Rego")</f>
        <v>Carlinda Ernesto Do Rego</v>
      </c>
      <c r="D196" s="5" t="str">
        <f>IFERROR(__xludf.DUMMYFUNCTION("""COMPUTED_VALUE"""),"Material")</f>
        <v>Material</v>
      </c>
      <c r="E196" s="5">
        <f>IFERROR(__xludf.DUMMYFUNCTION("""COMPUTED_VALUE"""),2.7)</f>
        <v>2.7</v>
      </c>
    </row>
    <row r="197">
      <c r="B197" s="11" t="str">
        <f>IFERROR(__xludf.DUMMYFUNCTION("""COMPUTED_VALUE"""),"19/02/2020")</f>
        <v>19/02/2020</v>
      </c>
      <c r="C197" s="5" t="str">
        <f>IFERROR(__xludf.DUMMYFUNCTION("""COMPUTED_VALUE"""),"Carlinda Ernesto Do Rego")</f>
        <v>Carlinda Ernesto Do Rego</v>
      </c>
      <c r="D197" s="5" t="str">
        <f>IFERROR(__xludf.DUMMYFUNCTION("""COMPUTED_VALUE"""),"Material")</f>
        <v>Material</v>
      </c>
      <c r="E197" s="5">
        <f>IFERROR(__xludf.DUMMYFUNCTION("""COMPUTED_VALUE"""),3.08)</f>
        <v>3.08</v>
      </c>
    </row>
    <row r="198">
      <c r="B198" s="11" t="str">
        <f>IFERROR(__xludf.DUMMYFUNCTION("""COMPUTED_VALUE"""),"19/02/2020")</f>
        <v>19/02/2020</v>
      </c>
      <c r="C198" s="5" t="str">
        <f>IFERROR(__xludf.DUMMYFUNCTION("""COMPUTED_VALUE"""),"Carlinda Ernesto Do Rego")</f>
        <v>Carlinda Ernesto Do Rego</v>
      </c>
      <c r="D198" s="5" t="str">
        <f>IFERROR(__xludf.DUMMYFUNCTION("""COMPUTED_VALUE"""),"Material")</f>
        <v>Material</v>
      </c>
      <c r="E198" s="5">
        <f>IFERROR(__xludf.DUMMYFUNCTION("""COMPUTED_VALUE"""),4.18)</f>
        <v>4.18</v>
      </c>
    </row>
    <row r="199">
      <c r="B199" s="11" t="str">
        <f>IFERROR(__xludf.DUMMYFUNCTION("""COMPUTED_VALUE"""),"19/02/2020")</f>
        <v>19/02/2020</v>
      </c>
      <c r="C199" s="5" t="str">
        <f>IFERROR(__xludf.DUMMYFUNCTION("""COMPUTED_VALUE"""),"Carlinda Ernesto Do Rego")</f>
        <v>Carlinda Ernesto Do Rego</v>
      </c>
      <c r="D199" s="5" t="str">
        <f>IFERROR(__xludf.DUMMYFUNCTION("""COMPUTED_VALUE"""),"Medicamento")</f>
        <v>Medicamento</v>
      </c>
      <c r="E199" s="5">
        <f>IFERROR(__xludf.DUMMYFUNCTION("""COMPUTED_VALUE"""),1.59)</f>
        <v>1.59</v>
      </c>
    </row>
    <row r="200">
      <c r="B200" s="11" t="str">
        <f>IFERROR(__xludf.DUMMYFUNCTION("""COMPUTED_VALUE"""),"19/02/2020")</f>
        <v>19/02/2020</v>
      </c>
      <c r="C200" s="5" t="str">
        <f>IFERROR(__xludf.DUMMYFUNCTION("""COMPUTED_VALUE"""),"Carlinda Ernesto Do Rego")</f>
        <v>Carlinda Ernesto Do Rego</v>
      </c>
      <c r="D200" s="5" t="str">
        <f>IFERROR(__xludf.DUMMYFUNCTION("""COMPUTED_VALUE"""),"PAAF Mama")</f>
        <v>PAAF Mama</v>
      </c>
      <c r="E200" s="5">
        <f>IFERROR(__xludf.DUMMYFUNCTION("""COMPUTED_VALUE"""),159.62)</f>
        <v>159.62</v>
      </c>
    </row>
    <row r="201">
      <c r="B201" s="11" t="str">
        <f>IFERROR(__xludf.DUMMYFUNCTION("""COMPUTED_VALUE"""),"19/02/2020")</f>
        <v>19/02/2020</v>
      </c>
      <c r="C201" s="5" t="str">
        <f>IFERROR(__xludf.DUMMYFUNCTION("""COMPUTED_VALUE"""),"Carlinda Ernesto Do Rego")</f>
        <v>Carlinda Ernesto Do Rego</v>
      </c>
      <c r="D201" s="5" t="str">
        <f>IFERROR(__xludf.DUMMYFUNCTION("""COMPUTED_VALUE"""),"Filme")</f>
        <v>Filme</v>
      </c>
      <c r="E201" s="5">
        <f>IFERROR(__xludf.DUMMYFUNCTION("""COMPUTED_VALUE"""),4.12)</f>
        <v>4.12</v>
      </c>
    </row>
    <row r="202">
      <c r="B202" s="11" t="str">
        <f>IFERROR(__xludf.DUMMYFUNCTION("""COMPUTED_VALUE"""),"19/02/2020")</f>
        <v>19/02/2020</v>
      </c>
      <c r="C202" s="5" t="str">
        <f>IFERROR(__xludf.DUMMYFUNCTION("""COMPUTED_VALUE"""),"Carlinda Ernesto Do Rego")</f>
        <v>Carlinda Ernesto Do Rego</v>
      </c>
      <c r="D202" s="5" t="str">
        <f>IFERROR(__xludf.DUMMYFUNCTION("""COMPUTED_VALUE"""),"Mamas")</f>
        <v>Mamas</v>
      </c>
      <c r="E202" s="5">
        <f>IFERROR(__xludf.DUMMYFUNCTION("""COMPUTED_VALUE"""),60.49)</f>
        <v>60.49</v>
      </c>
    </row>
    <row r="203">
      <c r="B203" s="11" t="str">
        <f>IFERROR(__xludf.DUMMYFUNCTION("""COMPUTED_VALUE"""),"20/02/2020")</f>
        <v>20/02/2020</v>
      </c>
      <c r="C203" s="5" t="str">
        <f>IFERROR(__xludf.DUMMYFUNCTION("""COMPUTED_VALUE"""),"Carlos Augusto Resende Barros")</f>
        <v>Carlos Augusto Resende Barros</v>
      </c>
      <c r="D203" s="5" t="str">
        <f>IFERROR(__xludf.DUMMYFUNCTION("""COMPUTED_VALUE"""),"Filme")</f>
        <v>Filme</v>
      </c>
      <c r="E203" s="5">
        <f>IFERROR(__xludf.DUMMYFUNCTION("""COMPUTED_VALUE"""),16.49)</f>
        <v>16.49</v>
      </c>
    </row>
    <row r="204">
      <c r="B204" s="11" t="str">
        <f>IFERROR(__xludf.DUMMYFUNCTION("""COMPUTED_VALUE"""),"21/02/2020")</f>
        <v>21/02/2020</v>
      </c>
      <c r="C204" s="5" t="str">
        <f>IFERROR(__xludf.DUMMYFUNCTION("""COMPUTED_VALUE"""),"Carlos Augusto Resende Barros")</f>
        <v>Carlos Augusto Resende Barros</v>
      </c>
      <c r="D204" s="5" t="str">
        <f>IFERROR(__xludf.DUMMYFUNCTION("""COMPUTED_VALUE"""),"Abdomen Total")</f>
        <v>Abdomen Total</v>
      </c>
      <c r="E204" s="5">
        <f>IFERROR(__xludf.DUMMYFUNCTION("""COMPUTED_VALUE"""),113.15)</f>
        <v>113.15</v>
      </c>
    </row>
    <row r="205">
      <c r="B205" s="11" t="str">
        <f>IFERROR(__xludf.DUMMYFUNCTION("""COMPUTED_VALUE"""),"21/02/2020")</f>
        <v>21/02/2020</v>
      </c>
      <c r="C205" s="5" t="str">
        <f>IFERROR(__xludf.DUMMYFUNCTION("""COMPUTED_VALUE"""),"Carlos Augusto Resende Barros")</f>
        <v>Carlos Augusto Resende Barros</v>
      </c>
      <c r="D205" s="5" t="str">
        <f>IFERROR(__xludf.DUMMYFUNCTION("""COMPUTED_VALUE"""),"Filme")</f>
        <v>Filme</v>
      </c>
      <c r="E205" s="5">
        <f>IFERROR(__xludf.DUMMYFUNCTION("""COMPUTED_VALUE"""),4.12)</f>
        <v>4.12</v>
      </c>
    </row>
    <row r="206">
      <c r="B206" s="11" t="str">
        <f>IFERROR(__xludf.DUMMYFUNCTION("""COMPUTED_VALUE"""),"21/02/2020")</f>
        <v>21/02/2020</v>
      </c>
      <c r="C206" s="5" t="str">
        <f>IFERROR(__xludf.DUMMYFUNCTION("""COMPUTED_VALUE"""),"Carlos Augusto Resende Barros")</f>
        <v>Carlos Augusto Resende Barros</v>
      </c>
      <c r="D206" s="5" t="str">
        <f>IFERROR(__xludf.DUMMYFUNCTION("""COMPUTED_VALUE"""),"Próstata")</f>
        <v>Próstata</v>
      </c>
      <c r="E206" s="5">
        <f>IFERROR(__xludf.DUMMYFUNCTION("""COMPUTED_VALUE"""),50.4)</f>
        <v>50.4</v>
      </c>
    </row>
    <row r="207">
      <c r="B207" s="11" t="str">
        <f>IFERROR(__xludf.DUMMYFUNCTION("""COMPUTED_VALUE"""),"19/02/2020")</f>
        <v>19/02/2020</v>
      </c>
      <c r="C207" s="5" t="str">
        <f>IFERROR(__xludf.DUMMYFUNCTION("""COMPUTED_VALUE"""),"Carmen Lucia Cavalcanti Gomes")</f>
        <v>Carmen Lucia Cavalcanti Gomes</v>
      </c>
      <c r="D207" s="5" t="str">
        <f>IFERROR(__xludf.DUMMYFUNCTION("""COMPUTED_VALUE"""),"Filme")</f>
        <v>Filme</v>
      </c>
      <c r="E207" s="5">
        <f>IFERROR(__xludf.DUMMYFUNCTION("""COMPUTED_VALUE"""),16.49)</f>
        <v>16.49</v>
      </c>
    </row>
    <row r="208">
      <c r="B208" s="11" t="str">
        <f>IFERROR(__xludf.DUMMYFUNCTION("""COMPUTED_VALUE"""),"19/02/2020")</f>
        <v>19/02/2020</v>
      </c>
      <c r="C208" s="5" t="str">
        <f>IFERROR(__xludf.DUMMYFUNCTION("""COMPUTED_VALUE"""),"Carmen Lucia Cavalcanti Gomes")</f>
        <v>Carmen Lucia Cavalcanti Gomes</v>
      </c>
      <c r="D208" s="5" t="str">
        <f>IFERROR(__xludf.DUMMYFUNCTION("""COMPUTED_VALUE"""),"Filme")</f>
        <v>Filme</v>
      </c>
      <c r="E208" s="5">
        <f>IFERROR(__xludf.DUMMYFUNCTION("""COMPUTED_VALUE"""),4.12)</f>
        <v>4.12</v>
      </c>
    </row>
    <row r="209">
      <c r="B209" s="11" t="str">
        <f>IFERROR(__xludf.DUMMYFUNCTION("""COMPUTED_VALUE"""),"19/02/2020")</f>
        <v>19/02/2020</v>
      </c>
      <c r="C209" s="5" t="str">
        <f>IFERROR(__xludf.DUMMYFUNCTION("""COMPUTED_VALUE"""),"Carmen Lucia Cavalcanti Gomes")</f>
        <v>Carmen Lucia Cavalcanti Gomes</v>
      </c>
      <c r="D209" s="5" t="str">
        <f>IFERROR(__xludf.DUMMYFUNCTION("""COMPUTED_VALUE"""),"Transvaginal")</f>
        <v>Transvaginal</v>
      </c>
      <c r="E209" s="5">
        <f>IFERROR(__xludf.DUMMYFUNCTION("""COMPUTED_VALUE"""),68.5)</f>
        <v>68.5</v>
      </c>
    </row>
    <row r="210">
      <c r="B210" s="11" t="str">
        <f>IFERROR(__xludf.DUMMYFUNCTION("""COMPUTED_VALUE"""),"19/02/2020")</f>
        <v>19/02/2020</v>
      </c>
      <c r="C210" s="5" t="str">
        <f>IFERROR(__xludf.DUMMYFUNCTION("""COMPUTED_VALUE"""),"Carmen Lucia Cavalcanti Gomes")</f>
        <v>Carmen Lucia Cavalcanti Gomes</v>
      </c>
      <c r="D210" s="5" t="str">
        <f>IFERROR(__xludf.DUMMYFUNCTION("""COMPUTED_VALUE"""),"Abdomen Total")</f>
        <v>Abdomen Total</v>
      </c>
      <c r="E210" s="5">
        <f>IFERROR(__xludf.DUMMYFUNCTION("""COMPUTED_VALUE"""),113.15)</f>
        <v>113.15</v>
      </c>
    </row>
    <row r="211">
      <c r="B211" s="11" t="str">
        <f>IFERROR(__xludf.DUMMYFUNCTION("""COMPUTED_VALUE"""),"10/03/2020")</f>
        <v>10/03/2020</v>
      </c>
      <c r="C211" s="5" t="str">
        <f>IFERROR(__xludf.DUMMYFUNCTION("""COMPUTED_VALUE"""),"Cassandra Amaral De Medeiros Moraes")</f>
        <v>Cassandra Amaral De Medeiros Moraes</v>
      </c>
      <c r="D211" s="5" t="str">
        <f>IFERROR(__xludf.DUMMYFUNCTION("""COMPUTED_VALUE"""),"Filme")</f>
        <v>Filme</v>
      </c>
      <c r="E211" s="5">
        <f>IFERROR(__xludf.DUMMYFUNCTION("""COMPUTED_VALUE"""),4.12)</f>
        <v>4.12</v>
      </c>
    </row>
    <row r="212">
      <c r="B212" s="11" t="str">
        <f>IFERROR(__xludf.DUMMYFUNCTION("""COMPUTED_VALUE"""),"10/03/2020")</f>
        <v>10/03/2020</v>
      </c>
      <c r="C212" s="5" t="str">
        <f>IFERROR(__xludf.DUMMYFUNCTION("""COMPUTED_VALUE"""),"Cassandra Amaral De Medeiros Moraes")</f>
        <v>Cassandra Amaral De Medeiros Moraes</v>
      </c>
      <c r="D212" s="5" t="str">
        <f>IFERROR(__xludf.DUMMYFUNCTION("""COMPUTED_VALUE"""),"Filme")</f>
        <v>Filme</v>
      </c>
      <c r="E212" s="5">
        <f>IFERROR(__xludf.DUMMYFUNCTION("""COMPUTED_VALUE"""),16.49)</f>
        <v>16.49</v>
      </c>
    </row>
    <row r="213">
      <c r="B213" s="11" t="str">
        <f>IFERROR(__xludf.DUMMYFUNCTION("""COMPUTED_VALUE"""),"10/03/2020")</f>
        <v>10/03/2020</v>
      </c>
      <c r="C213" s="5" t="str">
        <f>IFERROR(__xludf.DUMMYFUNCTION("""COMPUTED_VALUE"""),"Cassandra Amaral De Medeiros Moraes")</f>
        <v>Cassandra Amaral De Medeiros Moraes</v>
      </c>
      <c r="D213" s="5" t="str">
        <f>IFERROR(__xludf.DUMMYFUNCTION("""COMPUTED_VALUE"""),"Filme")</f>
        <v>Filme</v>
      </c>
      <c r="E213" s="5">
        <f>IFERROR(__xludf.DUMMYFUNCTION("""COMPUTED_VALUE"""),4.12)</f>
        <v>4.12</v>
      </c>
    </row>
    <row r="214">
      <c r="B214" s="11" t="str">
        <f>IFERROR(__xludf.DUMMYFUNCTION("""COMPUTED_VALUE"""),"10/03/2020")</f>
        <v>10/03/2020</v>
      </c>
      <c r="C214" s="5" t="str">
        <f>IFERROR(__xludf.DUMMYFUNCTION("""COMPUTED_VALUE"""),"Cassandra Amaral De Medeiros Moraes")</f>
        <v>Cassandra Amaral De Medeiros Moraes</v>
      </c>
      <c r="D214" s="5" t="str">
        <f>IFERROR(__xludf.DUMMYFUNCTION("""COMPUTED_VALUE"""),"Filme")</f>
        <v>Filme</v>
      </c>
      <c r="E214" s="5">
        <f>IFERROR(__xludf.DUMMYFUNCTION("""COMPUTED_VALUE"""),4.12)</f>
        <v>4.12</v>
      </c>
    </row>
    <row r="215">
      <c r="B215" s="11" t="str">
        <f>IFERROR(__xludf.DUMMYFUNCTION("""COMPUTED_VALUE"""),"10/03/2020")</f>
        <v>10/03/2020</v>
      </c>
      <c r="C215" s="5" t="str">
        <f>IFERROR(__xludf.DUMMYFUNCTION("""COMPUTED_VALUE"""),"Cassandra Amaral De Medeiros Moraes")</f>
        <v>Cassandra Amaral De Medeiros Moraes</v>
      </c>
      <c r="D215" s="5" t="str">
        <f>IFERROR(__xludf.DUMMYFUNCTION("""COMPUTED_VALUE"""),"Mamas")</f>
        <v>Mamas</v>
      </c>
      <c r="E215" s="5">
        <f>IFERROR(__xludf.DUMMYFUNCTION("""COMPUTED_VALUE"""),60.49)</f>
        <v>60.49</v>
      </c>
    </row>
    <row r="216">
      <c r="B216" s="11" t="str">
        <f>IFERROR(__xludf.DUMMYFUNCTION("""COMPUTED_VALUE"""),"10/03/2020")</f>
        <v>10/03/2020</v>
      </c>
      <c r="C216" s="5" t="str">
        <f>IFERROR(__xludf.DUMMYFUNCTION("""COMPUTED_VALUE"""),"Cassandra Amaral De Medeiros Moraes")</f>
        <v>Cassandra Amaral De Medeiros Moraes</v>
      </c>
      <c r="D216" s="5" t="str">
        <f>IFERROR(__xludf.DUMMYFUNCTION("""COMPUTED_VALUE"""),"Abdomen Total")</f>
        <v>Abdomen Total</v>
      </c>
      <c r="E216" s="5">
        <f>IFERROR(__xludf.DUMMYFUNCTION("""COMPUTED_VALUE"""),113.15)</f>
        <v>113.15</v>
      </c>
    </row>
    <row r="217">
      <c r="B217" s="11" t="str">
        <f>IFERROR(__xludf.DUMMYFUNCTION("""COMPUTED_VALUE"""),"10/03/2020")</f>
        <v>10/03/2020</v>
      </c>
      <c r="C217" s="5" t="str">
        <f>IFERROR(__xludf.DUMMYFUNCTION("""COMPUTED_VALUE"""),"Cassandra Amaral De Medeiros Moraes")</f>
        <v>Cassandra Amaral De Medeiros Moraes</v>
      </c>
      <c r="D217" s="5" t="str">
        <f>IFERROR(__xludf.DUMMYFUNCTION("""COMPUTED_VALUE"""),"Estruturas superficiais")</f>
        <v>Estruturas superficiais</v>
      </c>
      <c r="E217" s="5">
        <f>IFERROR(__xludf.DUMMYFUNCTION("""COMPUTED_VALUE"""),60.49)</f>
        <v>60.49</v>
      </c>
    </row>
    <row r="218">
      <c r="B218" s="11" t="str">
        <f>IFERROR(__xludf.DUMMYFUNCTION("""COMPUTED_VALUE"""),"10/03/2020")</f>
        <v>10/03/2020</v>
      </c>
      <c r="C218" s="5" t="str">
        <f>IFERROR(__xludf.DUMMYFUNCTION("""COMPUTED_VALUE"""),"Cassandra Amaral De Medeiros Moraes")</f>
        <v>Cassandra Amaral De Medeiros Moraes</v>
      </c>
      <c r="D218" s="5" t="str">
        <f>IFERROR(__xludf.DUMMYFUNCTION("""COMPUTED_VALUE"""),"Transvaginal")</f>
        <v>Transvaginal</v>
      </c>
      <c r="E218" s="5">
        <f>IFERROR(__xludf.DUMMYFUNCTION("""COMPUTED_VALUE"""),68.5)</f>
        <v>68.5</v>
      </c>
    </row>
    <row r="219">
      <c r="B219" s="11" t="str">
        <f>IFERROR(__xludf.DUMMYFUNCTION("""COMPUTED_VALUE"""),"28/02/2020")</f>
        <v>28/02/2020</v>
      </c>
      <c r="C219" s="5" t="str">
        <f>IFERROR(__xludf.DUMMYFUNCTION("""COMPUTED_VALUE"""),"Cassandra Maria Amorim Colaco")</f>
        <v>Cassandra Maria Amorim Colaco</v>
      </c>
      <c r="D219" s="5" t="str">
        <f>IFERROR(__xludf.DUMMYFUNCTION("""COMPUTED_VALUE"""),"Filme")</f>
        <v>Filme</v>
      </c>
      <c r="E219" s="5">
        <f>IFERROR(__xludf.DUMMYFUNCTION("""COMPUTED_VALUE"""),16.49)</f>
        <v>16.49</v>
      </c>
    </row>
    <row r="220">
      <c r="B220" s="11" t="str">
        <f>IFERROR(__xludf.DUMMYFUNCTION("""COMPUTED_VALUE"""),"28/02/2020")</f>
        <v>28/02/2020</v>
      </c>
      <c r="C220" s="5" t="str">
        <f>IFERROR(__xludf.DUMMYFUNCTION("""COMPUTED_VALUE"""),"Cassandra Maria Amorim Colaco")</f>
        <v>Cassandra Maria Amorim Colaco</v>
      </c>
      <c r="D220" s="5" t="str">
        <f>IFERROR(__xludf.DUMMYFUNCTION("""COMPUTED_VALUE"""),"Filme")</f>
        <v>Filme</v>
      </c>
      <c r="E220" s="5">
        <f>IFERROR(__xludf.DUMMYFUNCTION("""COMPUTED_VALUE"""),4.12)</f>
        <v>4.12</v>
      </c>
    </row>
    <row r="221">
      <c r="B221" s="11" t="str">
        <f>IFERROR(__xludf.DUMMYFUNCTION("""COMPUTED_VALUE"""),"28/02/2020")</f>
        <v>28/02/2020</v>
      </c>
      <c r="C221" s="5" t="str">
        <f>IFERROR(__xludf.DUMMYFUNCTION("""COMPUTED_VALUE"""),"Cassandra Maria Amorim Colaco")</f>
        <v>Cassandra Maria Amorim Colaco</v>
      </c>
      <c r="D221" s="5" t="str">
        <f>IFERROR(__xludf.DUMMYFUNCTION("""COMPUTED_VALUE"""),"Filme")</f>
        <v>Filme</v>
      </c>
      <c r="E221" s="5">
        <f>IFERROR(__xludf.DUMMYFUNCTION("""COMPUTED_VALUE"""),4.12)</f>
        <v>4.12</v>
      </c>
    </row>
    <row r="222">
      <c r="B222" s="11" t="str">
        <f>IFERROR(__xludf.DUMMYFUNCTION("""COMPUTED_VALUE"""),"28/02/2020")</f>
        <v>28/02/2020</v>
      </c>
      <c r="C222" s="5" t="str">
        <f>IFERROR(__xludf.DUMMYFUNCTION("""COMPUTED_VALUE"""),"Cassandra Maria Amorim Colaco")</f>
        <v>Cassandra Maria Amorim Colaco</v>
      </c>
      <c r="D222" s="5" t="str">
        <f>IFERROR(__xludf.DUMMYFUNCTION("""COMPUTED_VALUE"""),"Filme")</f>
        <v>Filme</v>
      </c>
      <c r="E222" s="5">
        <f>IFERROR(__xludf.DUMMYFUNCTION("""COMPUTED_VALUE"""),8.25)</f>
        <v>8.25</v>
      </c>
    </row>
    <row r="223">
      <c r="B223" s="11" t="str">
        <f>IFERROR(__xludf.DUMMYFUNCTION("""COMPUTED_VALUE"""),"28/02/2020")</f>
        <v>28/02/2020</v>
      </c>
      <c r="C223" s="5" t="str">
        <f>IFERROR(__xludf.DUMMYFUNCTION("""COMPUTED_VALUE"""),"Cassandra Maria Amorim Colaco")</f>
        <v>Cassandra Maria Amorim Colaco</v>
      </c>
      <c r="D223" s="5" t="str">
        <f>IFERROR(__xludf.DUMMYFUNCTION("""COMPUTED_VALUE"""),"Abdomen Total")</f>
        <v>Abdomen Total</v>
      </c>
      <c r="E223" s="5">
        <f>IFERROR(__xludf.DUMMYFUNCTION("""COMPUTED_VALUE"""),113.15)</f>
        <v>113.15</v>
      </c>
    </row>
    <row r="224">
      <c r="B224" s="11" t="str">
        <f>IFERROR(__xludf.DUMMYFUNCTION("""COMPUTED_VALUE"""),"28/02/2020")</f>
        <v>28/02/2020</v>
      </c>
      <c r="C224" s="5" t="str">
        <f>IFERROR(__xludf.DUMMYFUNCTION("""COMPUTED_VALUE"""),"Cassandra Maria Amorim Colaco")</f>
        <v>Cassandra Maria Amorim Colaco</v>
      </c>
      <c r="D224" s="5" t="str">
        <f>IFERROR(__xludf.DUMMYFUNCTION("""COMPUTED_VALUE"""),"Ginecológico")</f>
        <v>Ginecológico</v>
      </c>
      <c r="E224" s="5">
        <f>IFERROR(__xludf.DUMMYFUNCTION("""COMPUTED_VALUE"""),50.34)</f>
        <v>50.34</v>
      </c>
    </row>
    <row r="225">
      <c r="B225" s="11" t="str">
        <f>IFERROR(__xludf.DUMMYFUNCTION("""COMPUTED_VALUE"""),"28/02/2020")</f>
        <v>28/02/2020</v>
      </c>
      <c r="C225" s="5" t="str">
        <f>IFERROR(__xludf.DUMMYFUNCTION("""COMPUTED_VALUE"""),"Cassandra Maria Amorim Colaco")</f>
        <v>Cassandra Maria Amorim Colaco</v>
      </c>
      <c r="D225" s="5" t="str">
        <f>IFERROR(__xludf.DUMMYFUNCTION("""COMPUTED_VALUE"""),"Órgãos superficiais")</f>
        <v>Órgãos superficiais</v>
      </c>
      <c r="E225" s="5">
        <f>IFERROR(__xludf.DUMMYFUNCTION("""COMPUTED_VALUE"""),60.49)</f>
        <v>60.49</v>
      </c>
    </row>
    <row r="226">
      <c r="B226" s="11" t="str">
        <f>IFERROR(__xludf.DUMMYFUNCTION("""COMPUTED_VALUE"""),"28/02/2020")</f>
        <v>28/02/2020</v>
      </c>
      <c r="C226" s="5" t="str">
        <f>IFERROR(__xludf.DUMMYFUNCTION("""COMPUTED_VALUE"""),"Cassandra Maria Amorim Colaco")</f>
        <v>Cassandra Maria Amorim Colaco</v>
      </c>
      <c r="D226" s="5" t="str">
        <f>IFERROR(__xludf.DUMMYFUNCTION("""COMPUTED_VALUE"""),"Órgãos superficiais Com Doppler")</f>
        <v>Órgãos superficiais Com Doppler</v>
      </c>
      <c r="E226" s="5">
        <f>IFERROR(__xludf.DUMMYFUNCTION("""COMPUTED_VALUE"""),105.61)</f>
        <v>105.61</v>
      </c>
    </row>
    <row r="227">
      <c r="B227" s="11" t="str">
        <f>IFERROR(__xludf.DUMMYFUNCTION("""COMPUTED_VALUE"""),"13/03/2020")</f>
        <v>13/03/2020</v>
      </c>
      <c r="C227" s="5" t="str">
        <f>IFERROR(__xludf.DUMMYFUNCTION("""COMPUTED_VALUE"""),"Claudia Maria De Oliveira Raposo")</f>
        <v>Claudia Maria De Oliveira Raposo</v>
      </c>
      <c r="D227" s="5" t="str">
        <f>IFERROR(__xludf.DUMMYFUNCTION("""COMPUTED_VALUE"""),"Filme")</f>
        <v>Filme</v>
      </c>
      <c r="E227" s="5">
        <f>IFERROR(__xludf.DUMMYFUNCTION("""COMPUTED_VALUE"""),4.12)</f>
        <v>4.12</v>
      </c>
    </row>
    <row r="228">
      <c r="B228" s="11" t="str">
        <f>IFERROR(__xludf.DUMMYFUNCTION("""COMPUTED_VALUE"""),"13/03/2020")</f>
        <v>13/03/2020</v>
      </c>
      <c r="C228" s="5" t="str">
        <f>IFERROR(__xludf.DUMMYFUNCTION("""COMPUTED_VALUE"""),"Claudia Maria De Oliveira Raposo")</f>
        <v>Claudia Maria De Oliveira Raposo</v>
      </c>
      <c r="D228" s="5" t="str">
        <f>IFERROR(__xludf.DUMMYFUNCTION("""COMPUTED_VALUE"""),"Filme")</f>
        <v>Filme</v>
      </c>
      <c r="E228" s="5">
        <f>IFERROR(__xludf.DUMMYFUNCTION("""COMPUTED_VALUE"""),4.12)</f>
        <v>4.12</v>
      </c>
    </row>
    <row r="229">
      <c r="B229" s="11" t="str">
        <f>IFERROR(__xludf.DUMMYFUNCTION("""COMPUTED_VALUE"""),"13/03/2020")</f>
        <v>13/03/2020</v>
      </c>
      <c r="C229" s="5" t="str">
        <f>IFERROR(__xludf.DUMMYFUNCTION("""COMPUTED_VALUE"""),"Claudia Maria De Oliveira Raposo")</f>
        <v>Claudia Maria De Oliveira Raposo</v>
      </c>
      <c r="D229" s="5" t="str">
        <f>IFERROR(__xludf.DUMMYFUNCTION("""COMPUTED_VALUE"""),"Filme")</f>
        <v>Filme</v>
      </c>
      <c r="E229" s="5">
        <f>IFERROR(__xludf.DUMMYFUNCTION("""COMPUTED_VALUE"""),4.12)</f>
        <v>4.12</v>
      </c>
    </row>
    <row r="230">
      <c r="B230" s="11" t="str">
        <f>IFERROR(__xludf.DUMMYFUNCTION("""COMPUTED_VALUE"""),"13/03/2020")</f>
        <v>13/03/2020</v>
      </c>
      <c r="C230" s="5" t="str">
        <f>IFERROR(__xludf.DUMMYFUNCTION("""COMPUTED_VALUE"""),"Claudia Maria De Oliveira Raposo")</f>
        <v>Claudia Maria De Oliveira Raposo</v>
      </c>
      <c r="D230" s="5" t="str">
        <f>IFERROR(__xludf.DUMMYFUNCTION("""COMPUTED_VALUE"""),"Filme")</f>
        <v>Filme</v>
      </c>
      <c r="E230" s="5">
        <f>IFERROR(__xludf.DUMMYFUNCTION("""COMPUTED_VALUE"""),16.49)</f>
        <v>16.49</v>
      </c>
    </row>
    <row r="231">
      <c r="B231" s="11" t="str">
        <f>IFERROR(__xludf.DUMMYFUNCTION("""COMPUTED_VALUE"""),"13/03/2020")</f>
        <v>13/03/2020</v>
      </c>
      <c r="C231" s="5" t="str">
        <f>IFERROR(__xludf.DUMMYFUNCTION("""COMPUTED_VALUE"""),"Claudia Maria De Oliveira Raposo")</f>
        <v>Claudia Maria De Oliveira Raposo</v>
      </c>
      <c r="D231" s="5" t="str">
        <f>IFERROR(__xludf.DUMMYFUNCTION("""COMPUTED_VALUE"""),"Mamas")</f>
        <v>Mamas</v>
      </c>
      <c r="E231" s="5">
        <f>IFERROR(__xludf.DUMMYFUNCTION("""COMPUTED_VALUE"""),60.49)</f>
        <v>60.49</v>
      </c>
    </row>
    <row r="232">
      <c r="B232" s="11" t="str">
        <f>IFERROR(__xludf.DUMMYFUNCTION("""COMPUTED_VALUE"""),"13/03/2020")</f>
        <v>13/03/2020</v>
      </c>
      <c r="C232" s="5" t="str">
        <f>IFERROR(__xludf.DUMMYFUNCTION("""COMPUTED_VALUE"""),"Claudia Maria De Oliveira Raposo")</f>
        <v>Claudia Maria De Oliveira Raposo</v>
      </c>
      <c r="D232" s="5" t="str">
        <f>IFERROR(__xludf.DUMMYFUNCTION("""COMPUTED_VALUE"""),"Abdomen Total")</f>
        <v>Abdomen Total</v>
      </c>
      <c r="E232" s="5">
        <f>IFERROR(__xludf.DUMMYFUNCTION("""COMPUTED_VALUE"""),113.15)</f>
        <v>113.15</v>
      </c>
    </row>
    <row r="233">
      <c r="B233" s="11" t="str">
        <f>IFERROR(__xludf.DUMMYFUNCTION("""COMPUTED_VALUE"""),"13/03/2020")</f>
        <v>13/03/2020</v>
      </c>
      <c r="C233" s="5" t="str">
        <f>IFERROR(__xludf.DUMMYFUNCTION("""COMPUTED_VALUE"""),"Claudia Maria De Oliveira Raposo")</f>
        <v>Claudia Maria De Oliveira Raposo</v>
      </c>
      <c r="D233" s="5" t="str">
        <f>IFERROR(__xludf.DUMMYFUNCTION("""COMPUTED_VALUE"""),"Ginecológico")</f>
        <v>Ginecológico</v>
      </c>
      <c r="E233" s="5">
        <f>IFERROR(__xludf.DUMMYFUNCTION("""COMPUTED_VALUE"""),50.34)</f>
        <v>50.34</v>
      </c>
    </row>
    <row r="234">
      <c r="B234" s="11" t="str">
        <f>IFERROR(__xludf.DUMMYFUNCTION("""COMPUTED_VALUE"""),"13/03/2020")</f>
        <v>13/03/2020</v>
      </c>
      <c r="C234" s="5" t="str">
        <f>IFERROR(__xludf.DUMMYFUNCTION("""COMPUTED_VALUE"""),"Claudia Maria De Oliveira Raposo")</f>
        <v>Claudia Maria De Oliveira Raposo</v>
      </c>
      <c r="D234" s="5" t="str">
        <f>IFERROR(__xludf.DUMMYFUNCTION("""COMPUTED_VALUE"""),"Estruturas superficiais")</f>
        <v>Estruturas superficiais</v>
      </c>
      <c r="E234" s="5">
        <f>IFERROR(__xludf.DUMMYFUNCTION("""COMPUTED_VALUE"""),60.49)</f>
        <v>60.49</v>
      </c>
    </row>
    <row r="235">
      <c r="B235" s="11" t="str">
        <f>IFERROR(__xludf.DUMMYFUNCTION("""COMPUTED_VALUE"""),"13/03/2020")</f>
        <v>13/03/2020</v>
      </c>
      <c r="C235" s="5" t="str">
        <f>IFERROR(__xludf.DUMMYFUNCTION("""COMPUTED_VALUE"""),"Claudia Maria De Oliveira Raposo")</f>
        <v>Claudia Maria De Oliveira Raposo</v>
      </c>
      <c r="D235" s="5" t="str">
        <f>IFERROR(__xludf.DUMMYFUNCTION("""COMPUTED_VALUE"""),"Filme")</f>
        <v>Filme</v>
      </c>
      <c r="E235" s="5">
        <f>IFERROR(__xludf.DUMMYFUNCTION("""COMPUTED_VALUE"""),4.12)</f>
        <v>4.12</v>
      </c>
    </row>
    <row r="236">
      <c r="B236" s="11" t="str">
        <f>IFERROR(__xludf.DUMMYFUNCTION("""COMPUTED_VALUE"""),"13/03/2020")</f>
        <v>13/03/2020</v>
      </c>
      <c r="C236" s="5" t="str">
        <f>IFERROR(__xludf.DUMMYFUNCTION("""COMPUTED_VALUE"""),"Claudia Maria De Oliveira Raposo")</f>
        <v>Claudia Maria De Oliveira Raposo</v>
      </c>
      <c r="D236" s="5" t="str">
        <f>IFERROR(__xludf.DUMMYFUNCTION("""COMPUTED_VALUE"""),"Órgãos superficiais")</f>
        <v>Órgãos superficiais</v>
      </c>
      <c r="E236" s="5">
        <f>IFERROR(__xludf.DUMMYFUNCTION("""COMPUTED_VALUE"""),60.49)</f>
        <v>60.49</v>
      </c>
    </row>
    <row r="237">
      <c r="B237" s="11" t="str">
        <f>IFERROR(__xludf.DUMMYFUNCTION("""COMPUTED_VALUE"""),"06/03/2020")</f>
        <v>06/03/2020</v>
      </c>
      <c r="C237" s="5" t="str">
        <f>IFERROR(__xludf.DUMMYFUNCTION("""COMPUTED_VALUE"""),"Cleide Alves De Almeida")</f>
        <v>Cleide Alves De Almeida</v>
      </c>
      <c r="D237" s="5" t="str">
        <f>IFERROR(__xludf.DUMMYFUNCTION("""COMPUTED_VALUE"""),"Filme")</f>
        <v>Filme</v>
      </c>
      <c r="E237" s="5">
        <f>IFERROR(__xludf.DUMMYFUNCTION("""COMPUTED_VALUE"""),7.38)</f>
        <v>7.38</v>
      </c>
    </row>
    <row r="238">
      <c r="B238" s="11" t="str">
        <f>IFERROR(__xludf.DUMMYFUNCTION("""COMPUTED_VALUE"""),"06/03/2020")</f>
        <v>06/03/2020</v>
      </c>
      <c r="C238" s="5" t="str">
        <f>IFERROR(__xludf.DUMMYFUNCTION("""COMPUTED_VALUE"""),"Cleide Alves De Almeida")</f>
        <v>Cleide Alves De Almeida</v>
      </c>
      <c r="D238" s="5" t="str">
        <f>IFERROR(__xludf.DUMMYFUNCTION("""COMPUTED_VALUE"""),"Aparelho Urinário")</f>
        <v>Aparelho Urinário</v>
      </c>
      <c r="E238" s="5">
        <f>IFERROR(__xludf.DUMMYFUNCTION("""COMPUTED_VALUE"""),73.94)</f>
        <v>73.94</v>
      </c>
    </row>
    <row r="239">
      <c r="B239" s="11" t="str">
        <f>IFERROR(__xludf.DUMMYFUNCTION("""COMPUTED_VALUE"""),"20/03/2020")</f>
        <v>20/03/2020</v>
      </c>
      <c r="C239" s="5" t="str">
        <f>IFERROR(__xludf.DUMMYFUNCTION("""COMPUTED_VALUE"""),"Cleise Maria Da Silva Santos")</f>
        <v>Cleise Maria Da Silva Santos</v>
      </c>
      <c r="D239" s="5" t="str">
        <f>IFERROR(__xludf.DUMMYFUNCTION("""COMPUTED_VALUE"""),"Filme")</f>
        <v>Filme</v>
      </c>
      <c r="E239" s="5">
        <f>IFERROR(__xludf.DUMMYFUNCTION("""COMPUTED_VALUE"""),8.25)</f>
        <v>8.25</v>
      </c>
    </row>
    <row r="240">
      <c r="B240" s="11" t="str">
        <f>IFERROR(__xludf.DUMMYFUNCTION("""COMPUTED_VALUE"""),"20/03/2020")</f>
        <v>20/03/2020</v>
      </c>
      <c r="C240" s="5" t="str">
        <f>IFERROR(__xludf.DUMMYFUNCTION("""COMPUTED_VALUE"""),"Cleise Maria Da Silva Santos")</f>
        <v>Cleise Maria Da Silva Santos</v>
      </c>
      <c r="D240" s="5" t="str">
        <f>IFERROR(__xludf.DUMMYFUNCTION("""COMPUTED_VALUE"""),"Filme")</f>
        <v>Filme</v>
      </c>
      <c r="E240" s="5">
        <f>IFERROR(__xludf.DUMMYFUNCTION("""COMPUTED_VALUE"""),4.12)</f>
        <v>4.12</v>
      </c>
    </row>
    <row r="241">
      <c r="B241" s="11" t="str">
        <f>IFERROR(__xludf.DUMMYFUNCTION("""COMPUTED_VALUE"""),"20/03/2020")</f>
        <v>20/03/2020</v>
      </c>
      <c r="C241" s="5" t="str">
        <f>IFERROR(__xludf.DUMMYFUNCTION("""COMPUTED_VALUE"""),"Cleise Maria Da Silva Santos")</f>
        <v>Cleise Maria Da Silva Santos</v>
      </c>
      <c r="D241" s="5" t="str">
        <f>IFERROR(__xludf.DUMMYFUNCTION("""COMPUTED_VALUE"""),"Filme")</f>
        <v>Filme</v>
      </c>
      <c r="E241" s="5">
        <f>IFERROR(__xludf.DUMMYFUNCTION("""COMPUTED_VALUE"""),16.49)</f>
        <v>16.49</v>
      </c>
    </row>
    <row r="242">
      <c r="B242" s="11" t="str">
        <f>IFERROR(__xludf.DUMMYFUNCTION("""COMPUTED_VALUE"""),"20/03/2020")</f>
        <v>20/03/2020</v>
      </c>
      <c r="C242" s="5" t="str">
        <f>IFERROR(__xludf.DUMMYFUNCTION("""COMPUTED_VALUE"""),"Cleise Maria Da Silva Santos")</f>
        <v>Cleise Maria Da Silva Santos</v>
      </c>
      <c r="D242" s="5" t="str">
        <f>IFERROR(__xludf.DUMMYFUNCTION("""COMPUTED_VALUE"""),"Filme")</f>
        <v>Filme</v>
      </c>
      <c r="E242" s="5">
        <f>IFERROR(__xludf.DUMMYFUNCTION("""COMPUTED_VALUE"""),4.12)</f>
        <v>4.12</v>
      </c>
    </row>
    <row r="243">
      <c r="B243" s="11" t="str">
        <f>IFERROR(__xludf.DUMMYFUNCTION("""COMPUTED_VALUE"""),"20/03/2020")</f>
        <v>20/03/2020</v>
      </c>
      <c r="C243" s="5" t="str">
        <f>IFERROR(__xludf.DUMMYFUNCTION("""COMPUTED_VALUE"""),"Cleise Maria Da Silva Santos")</f>
        <v>Cleise Maria Da Silva Santos</v>
      </c>
      <c r="D243" s="5" t="str">
        <f>IFERROR(__xludf.DUMMYFUNCTION("""COMPUTED_VALUE"""),"Filme")</f>
        <v>Filme</v>
      </c>
      <c r="E243" s="5">
        <f>IFERROR(__xludf.DUMMYFUNCTION("""COMPUTED_VALUE"""),4.12)</f>
        <v>4.12</v>
      </c>
    </row>
    <row r="244">
      <c r="B244" s="11" t="str">
        <f>IFERROR(__xludf.DUMMYFUNCTION("""COMPUTED_VALUE"""),"20/03/2020")</f>
        <v>20/03/2020</v>
      </c>
      <c r="C244" s="5" t="str">
        <f>IFERROR(__xludf.DUMMYFUNCTION("""COMPUTED_VALUE"""),"Cleise Maria Da Silva Santos")</f>
        <v>Cleise Maria Da Silva Santos</v>
      </c>
      <c r="D244" s="5" t="str">
        <f>IFERROR(__xludf.DUMMYFUNCTION("""COMPUTED_VALUE"""),"Mamas")</f>
        <v>Mamas</v>
      </c>
      <c r="E244" s="5">
        <f>IFERROR(__xludf.DUMMYFUNCTION("""COMPUTED_VALUE"""),60.49)</f>
        <v>60.49</v>
      </c>
    </row>
    <row r="245">
      <c r="B245" s="11" t="str">
        <f>IFERROR(__xludf.DUMMYFUNCTION("""COMPUTED_VALUE"""),"20/03/2020")</f>
        <v>20/03/2020</v>
      </c>
      <c r="C245" s="5" t="str">
        <f>IFERROR(__xludf.DUMMYFUNCTION("""COMPUTED_VALUE"""),"Cleise Maria Da Silva Santos")</f>
        <v>Cleise Maria Da Silva Santos</v>
      </c>
      <c r="D245" s="5" t="str">
        <f>IFERROR(__xludf.DUMMYFUNCTION("""COMPUTED_VALUE"""),"Abdomen Total")</f>
        <v>Abdomen Total</v>
      </c>
      <c r="E245" s="5">
        <f>IFERROR(__xludf.DUMMYFUNCTION("""COMPUTED_VALUE"""),113.15)</f>
        <v>113.15</v>
      </c>
    </row>
    <row r="246">
      <c r="B246" s="11" t="str">
        <f>IFERROR(__xludf.DUMMYFUNCTION("""COMPUTED_VALUE"""),"20/03/2020")</f>
        <v>20/03/2020</v>
      </c>
      <c r="C246" s="5" t="str">
        <f>IFERROR(__xludf.DUMMYFUNCTION("""COMPUTED_VALUE"""),"Cleise Maria Da Silva Santos")</f>
        <v>Cleise Maria Da Silva Santos</v>
      </c>
      <c r="D246" s="5" t="str">
        <f>IFERROR(__xludf.DUMMYFUNCTION("""COMPUTED_VALUE"""),"Estruturas superficiais")</f>
        <v>Estruturas superficiais</v>
      </c>
      <c r="E246" s="5">
        <f>IFERROR(__xludf.DUMMYFUNCTION("""COMPUTED_VALUE"""),60.49)</f>
        <v>60.49</v>
      </c>
    </row>
    <row r="247">
      <c r="B247" s="11" t="str">
        <f>IFERROR(__xludf.DUMMYFUNCTION("""COMPUTED_VALUE"""),"20/03/2020")</f>
        <v>20/03/2020</v>
      </c>
      <c r="C247" s="5" t="str">
        <f>IFERROR(__xludf.DUMMYFUNCTION("""COMPUTED_VALUE"""),"Cleise Maria Da Silva Santos")</f>
        <v>Cleise Maria Da Silva Santos</v>
      </c>
      <c r="D247" s="5" t="str">
        <f>IFERROR(__xludf.DUMMYFUNCTION("""COMPUTED_VALUE"""),"Transvaginal")</f>
        <v>Transvaginal</v>
      </c>
      <c r="E247" s="5">
        <f>IFERROR(__xludf.DUMMYFUNCTION("""COMPUTED_VALUE"""),68.5)</f>
        <v>68.5</v>
      </c>
    </row>
    <row r="248">
      <c r="B248" s="11" t="str">
        <f>IFERROR(__xludf.DUMMYFUNCTION("""COMPUTED_VALUE"""),"20/03/2020")</f>
        <v>20/03/2020</v>
      </c>
      <c r="C248" s="5" t="str">
        <f>IFERROR(__xludf.DUMMYFUNCTION("""COMPUTED_VALUE"""),"Cleise Maria Da Silva Santos")</f>
        <v>Cleise Maria Da Silva Santos</v>
      </c>
      <c r="D248" s="5" t="str">
        <f>IFERROR(__xludf.DUMMYFUNCTION("""COMPUTED_VALUE"""),"Órgãos superficiais Com Doppler")</f>
        <v>Órgãos superficiais Com Doppler</v>
      </c>
      <c r="E248" s="5">
        <f>IFERROR(__xludf.DUMMYFUNCTION("""COMPUTED_VALUE"""),105.61)</f>
        <v>105.61</v>
      </c>
    </row>
    <row r="249">
      <c r="B249" s="11" t="str">
        <f>IFERROR(__xludf.DUMMYFUNCTION("""COMPUTED_VALUE"""),"20/03/2020")</f>
        <v>20/03/2020</v>
      </c>
      <c r="C249" s="5" t="str">
        <f>IFERROR(__xludf.DUMMYFUNCTION("""COMPUTED_VALUE"""),"Cleise Maria Da Silva Santos")</f>
        <v>Cleise Maria Da Silva Santos</v>
      </c>
      <c r="D249" s="5" t="str">
        <f>IFERROR(__xludf.DUMMYFUNCTION("""COMPUTED_VALUE"""),"Filme")</f>
        <v>Filme</v>
      </c>
      <c r="E249" s="5">
        <f>IFERROR(__xludf.DUMMYFUNCTION("""COMPUTED_VALUE"""),4.12)</f>
        <v>4.12</v>
      </c>
    </row>
    <row r="250">
      <c r="B250" s="11" t="str">
        <f>IFERROR(__xludf.DUMMYFUNCTION("""COMPUTED_VALUE"""),"20/03/2020")</f>
        <v>20/03/2020</v>
      </c>
      <c r="C250" s="5" t="str">
        <f>IFERROR(__xludf.DUMMYFUNCTION("""COMPUTED_VALUE"""),"Cleise Maria Da Silva Santos")</f>
        <v>Cleise Maria Da Silva Santos</v>
      </c>
      <c r="D250" s="5" t="str">
        <f>IFERROR(__xludf.DUMMYFUNCTION("""COMPUTED_VALUE"""),"Filme")</f>
        <v>Filme</v>
      </c>
      <c r="E250" s="5">
        <f>IFERROR(__xludf.DUMMYFUNCTION("""COMPUTED_VALUE"""),4.12)</f>
        <v>4.12</v>
      </c>
    </row>
    <row r="251">
      <c r="B251" s="11" t="str">
        <f>IFERROR(__xludf.DUMMYFUNCTION("""COMPUTED_VALUE"""),"20/03/2020")</f>
        <v>20/03/2020</v>
      </c>
      <c r="C251" s="5" t="str">
        <f>IFERROR(__xludf.DUMMYFUNCTION("""COMPUTED_VALUE"""),"Cleise Maria Da Silva Santos")</f>
        <v>Cleise Maria Da Silva Santos</v>
      </c>
      <c r="D251" s="5" t="str">
        <f>IFERROR(__xludf.DUMMYFUNCTION("""COMPUTED_VALUE"""),"Estruturas superficiais")</f>
        <v>Estruturas superficiais</v>
      </c>
      <c r="E251" s="5">
        <f>IFERROR(__xludf.DUMMYFUNCTION("""COMPUTED_VALUE"""),60.49)</f>
        <v>60.49</v>
      </c>
    </row>
    <row r="252">
      <c r="B252" s="11" t="str">
        <f>IFERROR(__xludf.DUMMYFUNCTION("""COMPUTED_VALUE"""),"20/03/2020")</f>
        <v>20/03/2020</v>
      </c>
      <c r="C252" s="5" t="str">
        <f>IFERROR(__xludf.DUMMYFUNCTION("""COMPUTED_VALUE"""),"Cleise Maria Da Silva Santos")</f>
        <v>Cleise Maria Da Silva Santos</v>
      </c>
      <c r="D252" s="5" t="str">
        <f>IFERROR(__xludf.DUMMYFUNCTION("""COMPUTED_VALUE"""),"Órgãos superficiais")</f>
        <v>Órgãos superficiais</v>
      </c>
      <c r="E252" s="5">
        <f>IFERROR(__xludf.DUMMYFUNCTION("""COMPUTED_VALUE"""),60.49)</f>
        <v>60.49</v>
      </c>
    </row>
    <row r="253">
      <c r="B253" s="11" t="str">
        <f>IFERROR(__xludf.DUMMYFUNCTION("""COMPUTED_VALUE"""),"07/03/2020")</f>
        <v>07/03/2020</v>
      </c>
      <c r="C253" s="5" t="str">
        <f>IFERROR(__xludf.DUMMYFUNCTION("""COMPUTED_VALUE"""),"Cleonice Gomes")</f>
        <v>Cleonice Gomes</v>
      </c>
      <c r="D253" s="5" t="str">
        <f>IFERROR(__xludf.DUMMYFUNCTION("""COMPUTED_VALUE"""),"Filme")</f>
        <v>Filme</v>
      </c>
      <c r="E253" s="5">
        <f>IFERROR(__xludf.DUMMYFUNCTION("""COMPUTED_VALUE"""),16.49)</f>
        <v>16.49</v>
      </c>
    </row>
    <row r="254">
      <c r="B254" s="11" t="str">
        <f>IFERROR(__xludf.DUMMYFUNCTION("""COMPUTED_VALUE"""),"07/03/2020")</f>
        <v>07/03/2020</v>
      </c>
      <c r="C254" s="5" t="str">
        <f>IFERROR(__xludf.DUMMYFUNCTION("""COMPUTED_VALUE"""),"Cleonice Gomes")</f>
        <v>Cleonice Gomes</v>
      </c>
      <c r="D254" s="5" t="str">
        <f>IFERROR(__xludf.DUMMYFUNCTION("""COMPUTED_VALUE"""),"Filme")</f>
        <v>Filme</v>
      </c>
      <c r="E254" s="5">
        <f>IFERROR(__xludf.DUMMYFUNCTION("""COMPUTED_VALUE"""),4.12)</f>
        <v>4.12</v>
      </c>
    </row>
    <row r="255">
      <c r="B255" s="11" t="str">
        <f>IFERROR(__xludf.DUMMYFUNCTION("""COMPUTED_VALUE"""),"07/03/2020")</f>
        <v>07/03/2020</v>
      </c>
      <c r="C255" s="5" t="str">
        <f>IFERROR(__xludf.DUMMYFUNCTION("""COMPUTED_VALUE"""),"Cleonice Gomes")</f>
        <v>Cleonice Gomes</v>
      </c>
      <c r="D255" s="5" t="str">
        <f>IFERROR(__xludf.DUMMYFUNCTION("""COMPUTED_VALUE"""),"Filme")</f>
        <v>Filme</v>
      </c>
      <c r="E255" s="5">
        <f>IFERROR(__xludf.DUMMYFUNCTION("""COMPUTED_VALUE"""),4.12)</f>
        <v>4.12</v>
      </c>
    </row>
    <row r="256">
      <c r="B256" s="11" t="str">
        <f>IFERROR(__xludf.DUMMYFUNCTION("""COMPUTED_VALUE"""),"07/03/2020")</f>
        <v>07/03/2020</v>
      </c>
      <c r="C256" s="5" t="str">
        <f>IFERROR(__xludf.DUMMYFUNCTION("""COMPUTED_VALUE"""),"Cleonice Gomes")</f>
        <v>Cleonice Gomes</v>
      </c>
      <c r="D256" s="5" t="str">
        <f>IFERROR(__xludf.DUMMYFUNCTION("""COMPUTED_VALUE"""),"Abdomen Total")</f>
        <v>Abdomen Total</v>
      </c>
      <c r="E256" s="5">
        <f>IFERROR(__xludf.DUMMYFUNCTION("""COMPUTED_VALUE"""),113.15)</f>
        <v>113.15</v>
      </c>
    </row>
    <row r="257">
      <c r="B257" s="11" t="str">
        <f>IFERROR(__xludf.DUMMYFUNCTION("""COMPUTED_VALUE"""),"07/03/2020")</f>
        <v>07/03/2020</v>
      </c>
      <c r="C257" s="5" t="str">
        <f>IFERROR(__xludf.DUMMYFUNCTION("""COMPUTED_VALUE"""),"Cleonice Gomes")</f>
        <v>Cleonice Gomes</v>
      </c>
      <c r="D257" s="5" t="str">
        <f>IFERROR(__xludf.DUMMYFUNCTION("""COMPUTED_VALUE"""),"Órgãos superficiais")</f>
        <v>Órgãos superficiais</v>
      </c>
      <c r="E257" s="5">
        <f>IFERROR(__xludf.DUMMYFUNCTION("""COMPUTED_VALUE"""),60.49)</f>
        <v>60.49</v>
      </c>
    </row>
    <row r="258">
      <c r="B258" s="11" t="str">
        <f>IFERROR(__xludf.DUMMYFUNCTION("""COMPUTED_VALUE"""),"07/03/2020")</f>
        <v>07/03/2020</v>
      </c>
      <c r="C258" s="5" t="str">
        <f>IFERROR(__xludf.DUMMYFUNCTION("""COMPUTED_VALUE"""),"Cleonice Gomes")</f>
        <v>Cleonice Gomes</v>
      </c>
      <c r="D258" s="5" t="str">
        <f>IFERROR(__xludf.DUMMYFUNCTION("""COMPUTED_VALUE"""),"Transvaginal")</f>
        <v>Transvaginal</v>
      </c>
      <c r="E258" s="5">
        <f>IFERROR(__xludf.DUMMYFUNCTION("""COMPUTED_VALUE"""),68.5)</f>
        <v>68.5</v>
      </c>
    </row>
    <row r="259">
      <c r="B259" s="11" t="str">
        <f>IFERROR(__xludf.DUMMYFUNCTION("""COMPUTED_VALUE"""),"21/02/2020")</f>
        <v>21/02/2020</v>
      </c>
      <c r="C259" s="5" t="str">
        <f>IFERROR(__xludf.DUMMYFUNCTION("""COMPUTED_VALUE"""),"Cleonice Maria De Lima")</f>
        <v>Cleonice Maria De Lima</v>
      </c>
      <c r="D259" s="5" t="str">
        <f>IFERROR(__xludf.DUMMYFUNCTION("""COMPUTED_VALUE"""),"Filme")</f>
        <v>Filme</v>
      </c>
      <c r="E259" s="5">
        <f>IFERROR(__xludf.DUMMYFUNCTION("""COMPUTED_VALUE"""),4.12)</f>
        <v>4.12</v>
      </c>
    </row>
    <row r="260">
      <c r="B260" s="11" t="str">
        <f>IFERROR(__xludf.DUMMYFUNCTION("""COMPUTED_VALUE"""),"21/02/2020")</f>
        <v>21/02/2020</v>
      </c>
      <c r="C260" s="5" t="str">
        <f>IFERROR(__xludf.DUMMYFUNCTION("""COMPUTED_VALUE"""),"Cleonice Maria De Lima")</f>
        <v>Cleonice Maria De Lima</v>
      </c>
      <c r="D260" s="5" t="str">
        <f>IFERROR(__xludf.DUMMYFUNCTION("""COMPUTED_VALUE"""),"Filme")</f>
        <v>Filme</v>
      </c>
      <c r="E260" s="5">
        <f>IFERROR(__xludf.DUMMYFUNCTION("""COMPUTED_VALUE"""),4.12)</f>
        <v>4.12</v>
      </c>
    </row>
    <row r="261">
      <c r="B261" s="11" t="str">
        <f>IFERROR(__xludf.DUMMYFUNCTION("""COMPUTED_VALUE"""),"21/02/2020")</f>
        <v>21/02/2020</v>
      </c>
      <c r="C261" s="5" t="str">
        <f>IFERROR(__xludf.DUMMYFUNCTION("""COMPUTED_VALUE"""),"Cleonice Maria De Lima")</f>
        <v>Cleonice Maria De Lima</v>
      </c>
      <c r="D261" s="5" t="str">
        <f>IFERROR(__xludf.DUMMYFUNCTION("""COMPUTED_VALUE"""),"Filme")</f>
        <v>Filme</v>
      </c>
      <c r="E261" s="5">
        <f>IFERROR(__xludf.DUMMYFUNCTION("""COMPUTED_VALUE"""),4.12)</f>
        <v>4.12</v>
      </c>
    </row>
    <row r="262">
      <c r="B262" s="11" t="str">
        <f>IFERROR(__xludf.DUMMYFUNCTION("""COMPUTED_VALUE"""),"21/02/2020")</f>
        <v>21/02/2020</v>
      </c>
      <c r="C262" s="5" t="str">
        <f>IFERROR(__xludf.DUMMYFUNCTION("""COMPUTED_VALUE"""),"Cleonice Maria De Lima")</f>
        <v>Cleonice Maria De Lima</v>
      </c>
      <c r="D262" s="5" t="str">
        <f>IFERROR(__xludf.DUMMYFUNCTION("""COMPUTED_VALUE"""),"Mamas")</f>
        <v>Mamas</v>
      </c>
      <c r="E262" s="5">
        <f>IFERROR(__xludf.DUMMYFUNCTION("""COMPUTED_VALUE"""),60.49)</f>
        <v>60.49</v>
      </c>
    </row>
    <row r="263">
      <c r="B263" s="11" t="str">
        <f>IFERROR(__xludf.DUMMYFUNCTION("""COMPUTED_VALUE"""),"21/02/2020")</f>
        <v>21/02/2020</v>
      </c>
      <c r="C263" s="5" t="str">
        <f>IFERROR(__xludf.DUMMYFUNCTION("""COMPUTED_VALUE"""),"Cleonice Maria De Lima")</f>
        <v>Cleonice Maria De Lima</v>
      </c>
      <c r="D263" s="5" t="str">
        <f>IFERROR(__xludf.DUMMYFUNCTION("""COMPUTED_VALUE"""),"Estruturas superficiais")</f>
        <v>Estruturas superficiais</v>
      </c>
      <c r="E263" s="5">
        <f>IFERROR(__xludf.DUMMYFUNCTION("""COMPUTED_VALUE"""),60.49)</f>
        <v>60.49</v>
      </c>
    </row>
    <row r="264">
      <c r="B264" s="11" t="str">
        <f>IFERROR(__xludf.DUMMYFUNCTION("""COMPUTED_VALUE"""),"21/02/2020")</f>
        <v>21/02/2020</v>
      </c>
      <c r="C264" s="5" t="str">
        <f>IFERROR(__xludf.DUMMYFUNCTION("""COMPUTED_VALUE"""),"Cleonice Maria De Lima")</f>
        <v>Cleonice Maria De Lima</v>
      </c>
      <c r="D264" s="5" t="str">
        <f>IFERROR(__xludf.DUMMYFUNCTION("""COMPUTED_VALUE"""),"Transvaginal")</f>
        <v>Transvaginal</v>
      </c>
      <c r="E264" s="5">
        <f>IFERROR(__xludf.DUMMYFUNCTION("""COMPUTED_VALUE"""),68.5)</f>
        <v>68.5</v>
      </c>
    </row>
    <row r="265">
      <c r="B265" s="11" t="str">
        <f>IFERROR(__xludf.DUMMYFUNCTION("""COMPUTED_VALUE"""),"09/03/2020")</f>
        <v>09/03/2020</v>
      </c>
      <c r="C265" s="5" t="str">
        <f>IFERROR(__xludf.DUMMYFUNCTION("""COMPUTED_VALUE"""),"Cleudo Rodrigues Ferreira")</f>
        <v>Cleudo Rodrigues Ferreira</v>
      </c>
      <c r="D265" s="5" t="str">
        <f>IFERROR(__xludf.DUMMYFUNCTION("""COMPUTED_VALUE"""),"Filme")</f>
        <v>Filme</v>
      </c>
      <c r="E265" s="5">
        <f>IFERROR(__xludf.DUMMYFUNCTION("""COMPUTED_VALUE"""),4.12)</f>
        <v>4.12</v>
      </c>
    </row>
    <row r="266">
      <c r="B266" s="11" t="str">
        <f>IFERROR(__xludf.DUMMYFUNCTION("""COMPUTED_VALUE"""),"09/03/2020")</f>
        <v>09/03/2020</v>
      </c>
      <c r="C266" s="5" t="str">
        <f>IFERROR(__xludf.DUMMYFUNCTION("""COMPUTED_VALUE"""),"Cleudo Rodrigues Ferreira")</f>
        <v>Cleudo Rodrigues Ferreira</v>
      </c>
      <c r="D266" s="5" t="str">
        <f>IFERROR(__xludf.DUMMYFUNCTION("""COMPUTED_VALUE"""),"Filme")</f>
        <v>Filme</v>
      </c>
      <c r="E266" s="5">
        <f>IFERROR(__xludf.DUMMYFUNCTION("""COMPUTED_VALUE"""),8.25)</f>
        <v>8.25</v>
      </c>
    </row>
    <row r="267">
      <c r="B267" s="11" t="str">
        <f>IFERROR(__xludf.DUMMYFUNCTION("""COMPUTED_VALUE"""),"09/03/2020")</f>
        <v>09/03/2020</v>
      </c>
      <c r="C267" s="5" t="str">
        <f>IFERROR(__xludf.DUMMYFUNCTION("""COMPUTED_VALUE"""),"Cleudo Rodrigues Ferreira")</f>
        <v>Cleudo Rodrigues Ferreira</v>
      </c>
      <c r="D267" s="5" t="str">
        <f>IFERROR(__xludf.DUMMYFUNCTION("""COMPUTED_VALUE"""),"Órgãos superficiais Com Doppler")</f>
        <v>Órgãos superficiais Com Doppler</v>
      </c>
      <c r="E267" s="5">
        <f>IFERROR(__xludf.DUMMYFUNCTION("""COMPUTED_VALUE"""),105.61)</f>
        <v>105.61</v>
      </c>
    </row>
    <row r="268">
      <c r="B268" s="11" t="str">
        <f>IFERROR(__xludf.DUMMYFUNCTION("""COMPUTED_VALUE"""),"09/03/2020")</f>
        <v>09/03/2020</v>
      </c>
      <c r="C268" s="5" t="str">
        <f>IFERROR(__xludf.DUMMYFUNCTION("""COMPUTED_VALUE"""),"Cleudo Rodrigues Ferreira")</f>
        <v>Cleudo Rodrigues Ferreira</v>
      </c>
      <c r="D268" s="5" t="str">
        <f>IFERROR(__xludf.DUMMYFUNCTION("""COMPUTED_VALUE"""),"Órgãos superficiais")</f>
        <v>Órgãos superficiais</v>
      </c>
      <c r="E268" s="5">
        <f>IFERROR(__xludf.DUMMYFUNCTION("""COMPUTED_VALUE"""),60.49)</f>
        <v>60.49</v>
      </c>
    </row>
    <row r="269">
      <c r="B269" s="11" t="str">
        <f>IFERROR(__xludf.DUMMYFUNCTION("""COMPUTED_VALUE"""),"10/03/2020")</f>
        <v>10/03/2020</v>
      </c>
      <c r="C269" s="5" t="str">
        <f>IFERROR(__xludf.DUMMYFUNCTION("""COMPUTED_VALUE"""),"Clovis Jose Da Silva Borges")</f>
        <v>Clovis Jose Da Silva Borges</v>
      </c>
      <c r="D269" s="5" t="str">
        <f>IFERROR(__xludf.DUMMYFUNCTION("""COMPUTED_VALUE"""),"Filme")</f>
        <v>Filme</v>
      </c>
      <c r="E269" s="5">
        <f>IFERROR(__xludf.DUMMYFUNCTION("""COMPUTED_VALUE"""),4.12)</f>
        <v>4.12</v>
      </c>
    </row>
    <row r="270">
      <c r="B270" s="11" t="str">
        <f>IFERROR(__xludf.DUMMYFUNCTION("""COMPUTED_VALUE"""),"10/03/2020")</f>
        <v>10/03/2020</v>
      </c>
      <c r="C270" s="5" t="str">
        <f>IFERROR(__xludf.DUMMYFUNCTION("""COMPUTED_VALUE"""),"Clovis Jose Da Silva Borges")</f>
        <v>Clovis Jose Da Silva Borges</v>
      </c>
      <c r="D270" s="5" t="str">
        <f>IFERROR(__xludf.DUMMYFUNCTION("""COMPUTED_VALUE"""),"Filme")</f>
        <v>Filme</v>
      </c>
      <c r="E270" s="5">
        <f>IFERROR(__xludf.DUMMYFUNCTION("""COMPUTED_VALUE"""),16.49)</f>
        <v>16.49</v>
      </c>
    </row>
    <row r="271">
      <c r="B271" s="11" t="str">
        <f>IFERROR(__xludf.DUMMYFUNCTION("""COMPUTED_VALUE"""),"10/03/2020")</f>
        <v>10/03/2020</v>
      </c>
      <c r="C271" s="5" t="str">
        <f>IFERROR(__xludf.DUMMYFUNCTION("""COMPUTED_VALUE"""),"Clovis Jose Da Silva Borges")</f>
        <v>Clovis Jose Da Silva Borges</v>
      </c>
      <c r="D271" s="5" t="str">
        <f>IFERROR(__xludf.DUMMYFUNCTION("""COMPUTED_VALUE"""),"Próstata")</f>
        <v>Próstata</v>
      </c>
      <c r="E271" s="5">
        <f>IFERROR(__xludf.DUMMYFUNCTION("""COMPUTED_VALUE"""),47.65)</f>
        <v>47.65</v>
      </c>
    </row>
    <row r="272">
      <c r="B272" s="11" t="str">
        <f>IFERROR(__xludf.DUMMYFUNCTION("""COMPUTED_VALUE"""),"10/03/2020")</f>
        <v>10/03/2020</v>
      </c>
      <c r="C272" s="5" t="str">
        <f>IFERROR(__xludf.DUMMYFUNCTION("""COMPUTED_VALUE"""),"Clovis Jose Da Silva Borges")</f>
        <v>Clovis Jose Da Silva Borges</v>
      </c>
      <c r="D272" s="5" t="str">
        <f>IFERROR(__xludf.DUMMYFUNCTION("""COMPUTED_VALUE"""),"Abdomen Total")</f>
        <v>Abdomen Total</v>
      </c>
      <c r="E272" s="5">
        <f>IFERROR(__xludf.DUMMYFUNCTION("""COMPUTED_VALUE"""),113.15)</f>
        <v>113.15</v>
      </c>
    </row>
    <row r="273">
      <c r="B273" s="11" t="str">
        <f>IFERROR(__xludf.DUMMYFUNCTION("""COMPUTED_VALUE"""),"09/03/2020")</f>
        <v>09/03/2020</v>
      </c>
      <c r="C273" s="5" t="str">
        <f>IFERROR(__xludf.DUMMYFUNCTION("""COMPUTED_VALUE"""),"Cynthia Maria Nobre Vasconcellos")</f>
        <v>Cynthia Maria Nobre Vasconcellos</v>
      </c>
      <c r="D273" s="5" t="str">
        <f>IFERROR(__xludf.DUMMYFUNCTION("""COMPUTED_VALUE"""),"Filme")</f>
        <v>Filme</v>
      </c>
      <c r="E273" s="5">
        <f>IFERROR(__xludf.DUMMYFUNCTION("""COMPUTED_VALUE"""),16.49)</f>
        <v>16.49</v>
      </c>
    </row>
    <row r="274">
      <c r="B274" s="11" t="str">
        <f>IFERROR(__xludf.DUMMYFUNCTION("""COMPUTED_VALUE"""),"09/03/2020")</f>
        <v>09/03/2020</v>
      </c>
      <c r="C274" s="5" t="str">
        <f>IFERROR(__xludf.DUMMYFUNCTION("""COMPUTED_VALUE"""),"Cynthia Maria Nobre Vasconcellos")</f>
        <v>Cynthia Maria Nobre Vasconcellos</v>
      </c>
      <c r="D274" s="5" t="str">
        <f>IFERROR(__xludf.DUMMYFUNCTION("""COMPUTED_VALUE"""),"Abdomen Total")</f>
        <v>Abdomen Total</v>
      </c>
      <c r="E274" s="5">
        <f>IFERROR(__xludf.DUMMYFUNCTION("""COMPUTED_VALUE"""),113.15)</f>
        <v>113.15</v>
      </c>
    </row>
    <row r="275">
      <c r="B275" s="11" t="str">
        <f>IFERROR(__xludf.DUMMYFUNCTION("""COMPUTED_VALUE"""),"10/03/2020")</f>
        <v>10/03/2020</v>
      </c>
      <c r="C275" s="5" t="str">
        <f>IFERROR(__xludf.DUMMYFUNCTION("""COMPUTED_VALUE"""),"Cyntya Lorena Pereira Da Silva")</f>
        <v>Cyntya Lorena Pereira Da Silva</v>
      </c>
      <c r="D275" s="5" t="str">
        <f>IFERROR(__xludf.DUMMYFUNCTION("""COMPUTED_VALUE"""),"Filme")</f>
        <v>Filme</v>
      </c>
      <c r="E275" s="5">
        <f>IFERROR(__xludf.DUMMYFUNCTION("""COMPUTED_VALUE"""),4.12)</f>
        <v>4.12</v>
      </c>
    </row>
    <row r="276">
      <c r="B276" s="11" t="str">
        <f>IFERROR(__xludf.DUMMYFUNCTION("""COMPUTED_VALUE"""),"10/03/2020")</f>
        <v>10/03/2020</v>
      </c>
      <c r="C276" s="5" t="str">
        <f>IFERROR(__xludf.DUMMYFUNCTION("""COMPUTED_VALUE"""),"Cyntya Lorena Pereira Da Silva")</f>
        <v>Cyntya Lorena Pereira Da Silva</v>
      </c>
      <c r="D276" s="5" t="str">
        <f>IFERROR(__xludf.DUMMYFUNCTION("""COMPUTED_VALUE"""),"Filme")</f>
        <v>Filme</v>
      </c>
      <c r="E276" s="5">
        <f>IFERROR(__xludf.DUMMYFUNCTION("""COMPUTED_VALUE"""),4.12)</f>
        <v>4.12</v>
      </c>
    </row>
    <row r="277">
      <c r="B277" s="11" t="str">
        <f>IFERROR(__xludf.DUMMYFUNCTION("""COMPUTED_VALUE"""),"10/03/2020")</f>
        <v>10/03/2020</v>
      </c>
      <c r="C277" s="5" t="str">
        <f>IFERROR(__xludf.DUMMYFUNCTION("""COMPUTED_VALUE"""),"Cyntya Lorena Pereira Da Silva")</f>
        <v>Cyntya Lorena Pereira Da Silva</v>
      </c>
      <c r="D277" s="5" t="str">
        <f>IFERROR(__xludf.DUMMYFUNCTION("""COMPUTED_VALUE"""),"Filme")</f>
        <v>Filme</v>
      </c>
      <c r="E277" s="5">
        <f>IFERROR(__xludf.DUMMYFUNCTION("""COMPUTED_VALUE"""),4.12)</f>
        <v>4.12</v>
      </c>
    </row>
    <row r="278">
      <c r="B278" s="11" t="str">
        <f>IFERROR(__xludf.DUMMYFUNCTION("""COMPUTED_VALUE"""),"10/03/2020")</f>
        <v>10/03/2020</v>
      </c>
      <c r="C278" s="5" t="str">
        <f>IFERROR(__xludf.DUMMYFUNCTION("""COMPUTED_VALUE"""),"Cyntya Lorena Pereira Da Silva")</f>
        <v>Cyntya Lorena Pereira Da Silva</v>
      </c>
      <c r="D278" s="5" t="str">
        <f>IFERROR(__xludf.DUMMYFUNCTION("""COMPUTED_VALUE"""),"Filme")</f>
        <v>Filme</v>
      </c>
      <c r="E278" s="5">
        <f>IFERROR(__xludf.DUMMYFUNCTION("""COMPUTED_VALUE"""),16.49)</f>
        <v>16.49</v>
      </c>
    </row>
    <row r="279">
      <c r="B279" s="11" t="str">
        <f>IFERROR(__xludf.DUMMYFUNCTION("""COMPUTED_VALUE"""),"10/03/2020")</f>
        <v>10/03/2020</v>
      </c>
      <c r="C279" s="5" t="str">
        <f>IFERROR(__xludf.DUMMYFUNCTION("""COMPUTED_VALUE"""),"Cyntya Lorena Pereira Da Silva")</f>
        <v>Cyntya Lorena Pereira Da Silva</v>
      </c>
      <c r="D279" s="5" t="str">
        <f>IFERROR(__xludf.DUMMYFUNCTION("""COMPUTED_VALUE"""),"Mamas")</f>
        <v>Mamas</v>
      </c>
      <c r="E279" s="5">
        <f>IFERROR(__xludf.DUMMYFUNCTION("""COMPUTED_VALUE"""),60.49)</f>
        <v>60.49</v>
      </c>
    </row>
    <row r="280">
      <c r="B280" s="11" t="str">
        <f>IFERROR(__xludf.DUMMYFUNCTION("""COMPUTED_VALUE"""),"10/03/2020")</f>
        <v>10/03/2020</v>
      </c>
      <c r="C280" s="5" t="str">
        <f>IFERROR(__xludf.DUMMYFUNCTION("""COMPUTED_VALUE"""),"Cyntya Lorena Pereira Da Silva")</f>
        <v>Cyntya Lorena Pereira Da Silva</v>
      </c>
      <c r="D280" s="5" t="str">
        <f>IFERROR(__xludf.DUMMYFUNCTION("""COMPUTED_VALUE"""),"Abdomen Total")</f>
        <v>Abdomen Total</v>
      </c>
      <c r="E280" s="5">
        <f>IFERROR(__xludf.DUMMYFUNCTION("""COMPUTED_VALUE"""),113.15)</f>
        <v>113.15</v>
      </c>
    </row>
    <row r="281">
      <c r="B281" s="11" t="str">
        <f>IFERROR(__xludf.DUMMYFUNCTION("""COMPUTED_VALUE"""),"10/03/2020")</f>
        <v>10/03/2020</v>
      </c>
      <c r="C281" s="5" t="str">
        <f>IFERROR(__xludf.DUMMYFUNCTION("""COMPUTED_VALUE"""),"Cyntya Lorena Pereira Da Silva")</f>
        <v>Cyntya Lorena Pereira Da Silva</v>
      </c>
      <c r="D281" s="5" t="str">
        <f>IFERROR(__xludf.DUMMYFUNCTION("""COMPUTED_VALUE"""),"Estruturas superficiais")</f>
        <v>Estruturas superficiais</v>
      </c>
      <c r="E281" s="5">
        <f>IFERROR(__xludf.DUMMYFUNCTION("""COMPUTED_VALUE"""),60.49)</f>
        <v>60.49</v>
      </c>
    </row>
    <row r="282">
      <c r="B282" s="11" t="str">
        <f>IFERROR(__xludf.DUMMYFUNCTION("""COMPUTED_VALUE"""),"10/03/2020")</f>
        <v>10/03/2020</v>
      </c>
      <c r="C282" s="5" t="str">
        <f>IFERROR(__xludf.DUMMYFUNCTION("""COMPUTED_VALUE"""),"Cyntya Lorena Pereira Da Silva")</f>
        <v>Cyntya Lorena Pereira Da Silva</v>
      </c>
      <c r="D282" s="5" t="str">
        <f>IFERROR(__xludf.DUMMYFUNCTION("""COMPUTED_VALUE"""),"Transvaginal")</f>
        <v>Transvaginal</v>
      </c>
      <c r="E282" s="5">
        <f>IFERROR(__xludf.DUMMYFUNCTION("""COMPUTED_VALUE"""),68.5)</f>
        <v>68.5</v>
      </c>
    </row>
    <row r="283">
      <c r="B283" s="11" t="str">
        <f>IFERROR(__xludf.DUMMYFUNCTION("""COMPUTED_VALUE"""),"03/03/2020")</f>
        <v>03/03/2020</v>
      </c>
      <c r="C283" s="5" t="str">
        <f>IFERROR(__xludf.DUMMYFUNCTION("""COMPUTED_VALUE"""),"Daiane Garcias Barreto")</f>
        <v>Daiane Garcias Barreto</v>
      </c>
      <c r="D283" s="5" t="str">
        <f>IFERROR(__xludf.DUMMYFUNCTION("""COMPUTED_VALUE"""),"Material")</f>
        <v>Material</v>
      </c>
      <c r="E283" s="5">
        <f>IFERROR(__xludf.DUMMYFUNCTION("""COMPUTED_VALUE"""),5.4)</f>
        <v>5.4</v>
      </c>
    </row>
    <row r="284">
      <c r="B284" s="11" t="str">
        <f>IFERROR(__xludf.DUMMYFUNCTION("""COMPUTED_VALUE"""),"03/03/2020")</f>
        <v>03/03/2020</v>
      </c>
      <c r="C284" s="5" t="str">
        <f>IFERROR(__xludf.DUMMYFUNCTION("""COMPUTED_VALUE"""),"Daiane Garcias Barreto")</f>
        <v>Daiane Garcias Barreto</v>
      </c>
      <c r="D284" s="5" t="str">
        <f>IFERROR(__xludf.DUMMYFUNCTION("""COMPUTED_VALUE"""),"Material")</f>
        <v>Material</v>
      </c>
      <c r="E284" s="5">
        <f>IFERROR(__xludf.DUMMYFUNCTION("""COMPUTED_VALUE"""),3.08)</f>
        <v>3.08</v>
      </c>
    </row>
    <row r="285">
      <c r="B285" s="11" t="str">
        <f>IFERROR(__xludf.DUMMYFUNCTION("""COMPUTED_VALUE"""),"03/03/2020")</f>
        <v>03/03/2020</v>
      </c>
      <c r="C285" s="5" t="str">
        <f>IFERROR(__xludf.DUMMYFUNCTION("""COMPUTED_VALUE"""),"Daiane Garcias Barreto")</f>
        <v>Daiane Garcias Barreto</v>
      </c>
      <c r="D285" s="5" t="str">
        <f>IFERROR(__xludf.DUMMYFUNCTION("""COMPUTED_VALUE"""),"Material")</f>
        <v>Material</v>
      </c>
      <c r="E285" s="5">
        <f>IFERROR(__xludf.DUMMYFUNCTION("""COMPUTED_VALUE"""),8.36)</f>
        <v>8.36</v>
      </c>
    </row>
    <row r="286">
      <c r="B286" s="11" t="str">
        <f>IFERROR(__xludf.DUMMYFUNCTION("""COMPUTED_VALUE"""),"03/03/2020")</f>
        <v>03/03/2020</v>
      </c>
      <c r="C286" s="5" t="str">
        <f>IFERROR(__xludf.DUMMYFUNCTION("""COMPUTED_VALUE"""),"Daiane Garcias Barreto")</f>
        <v>Daiane Garcias Barreto</v>
      </c>
      <c r="D286" s="5" t="str">
        <f>IFERROR(__xludf.DUMMYFUNCTION("""COMPUTED_VALUE"""),"Medicamento")</f>
        <v>Medicamento</v>
      </c>
      <c r="E286" s="5">
        <f>IFERROR(__xludf.DUMMYFUNCTION("""COMPUTED_VALUE"""),3.18)</f>
        <v>3.18</v>
      </c>
    </row>
    <row r="287">
      <c r="B287" s="11" t="str">
        <f>IFERROR(__xludf.DUMMYFUNCTION("""COMPUTED_VALUE"""),"03/03/2020")</f>
        <v>03/03/2020</v>
      </c>
      <c r="C287" s="5" t="str">
        <f>IFERROR(__xludf.DUMMYFUNCTION("""COMPUTED_VALUE"""),"Daiane Garcias Barreto")</f>
        <v>Daiane Garcias Barreto</v>
      </c>
      <c r="D287" s="5" t="str">
        <f>IFERROR(__xludf.DUMMYFUNCTION("""COMPUTED_VALUE"""),"Filme")</f>
        <v>Filme</v>
      </c>
      <c r="E287" s="5">
        <f>IFERROR(__xludf.DUMMYFUNCTION("""COMPUTED_VALUE"""),4.12)</f>
        <v>4.12</v>
      </c>
    </row>
    <row r="288">
      <c r="B288" s="11" t="str">
        <f>IFERROR(__xludf.DUMMYFUNCTION("""COMPUTED_VALUE"""),"03/03/2020")</f>
        <v>03/03/2020</v>
      </c>
      <c r="C288" s="5" t="str">
        <f>IFERROR(__xludf.DUMMYFUNCTION("""COMPUTED_VALUE"""),"Daiane Garcias Barreto")</f>
        <v>Daiane Garcias Barreto</v>
      </c>
      <c r="D288" s="5" t="str">
        <f>IFERROR(__xludf.DUMMYFUNCTION("""COMPUTED_VALUE"""),"Mamas")</f>
        <v>Mamas</v>
      </c>
      <c r="E288" s="5">
        <f>IFERROR(__xludf.DUMMYFUNCTION("""COMPUTED_VALUE"""),60.49)</f>
        <v>60.49</v>
      </c>
    </row>
    <row r="289">
      <c r="B289" s="11" t="str">
        <f>IFERROR(__xludf.DUMMYFUNCTION("""COMPUTED_VALUE"""),"03/03/2020")</f>
        <v>03/03/2020</v>
      </c>
      <c r="C289" s="5" t="str">
        <f>IFERROR(__xludf.DUMMYFUNCTION("""COMPUTED_VALUE"""),"Daiane Garcias Barreto")</f>
        <v>Daiane Garcias Barreto</v>
      </c>
      <c r="D289" s="5" t="str">
        <f>IFERROR(__xludf.DUMMYFUNCTION("""COMPUTED_VALUE"""),"PAAF Mama")</f>
        <v>PAAF Mama</v>
      </c>
      <c r="E289" s="5">
        <f>IFERROR(__xludf.DUMMYFUNCTION("""COMPUTED_VALUE"""),319.24)</f>
        <v>319.24</v>
      </c>
    </row>
    <row r="290">
      <c r="B290" s="11" t="str">
        <f>IFERROR(__xludf.DUMMYFUNCTION("""COMPUTED_VALUE"""),"17/03/2020")</f>
        <v>17/03/2020</v>
      </c>
      <c r="C290" s="5" t="str">
        <f>IFERROR(__xludf.DUMMYFUNCTION("""COMPUTED_VALUE"""),"Daniele Ananias De Lima")</f>
        <v>Daniele Ananias De Lima</v>
      </c>
      <c r="D290" s="5" t="str">
        <f>IFERROR(__xludf.DUMMYFUNCTION("""COMPUTED_VALUE"""),"Filme")</f>
        <v>Filme</v>
      </c>
      <c r="E290" s="5">
        <f>IFERROR(__xludf.DUMMYFUNCTION("""COMPUTED_VALUE"""),4.12)</f>
        <v>4.12</v>
      </c>
    </row>
    <row r="291">
      <c r="B291" s="11" t="str">
        <f>IFERROR(__xludf.DUMMYFUNCTION("""COMPUTED_VALUE"""),"17/03/2020")</f>
        <v>17/03/2020</v>
      </c>
      <c r="C291" s="5" t="str">
        <f>IFERROR(__xludf.DUMMYFUNCTION("""COMPUTED_VALUE"""),"Daniele Ananias De Lima")</f>
        <v>Daniele Ananias De Lima</v>
      </c>
      <c r="D291" s="5" t="str">
        <f>IFERROR(__xludf.DUMMYFUNCTION("""COMPUTED_VALUE"""),"Obstétrico")</f>
        <v>Obstétrico</v>
      </c>
      <c r="E291" s="5">
        <f>IFERROR(__xludf.DUMMYFUNCTION("""COMPUTED_VALUE"""),50.79)</f>
        <v>50.79</v>
      </c>
    </row>
    <row r="292">
      <c r="B292" s="11" t="str">
        <f>IFERROR(__xludf.DUMMYFUNCTION("""COMPUTED_VALUE"""),"18/03/2020")</f>
        <v>18/03/2020</v>
      </c>
      <c r="C292" s="5" t="str">
        <f>IFERROR(__xludf.DUMMYFUNCTION("""COMPUTED_VALUE"""),"Daniele Maria Tabosa Machado")</f>
        <v>Daniele Maria Tabosa Machado</v>
      </c>
      <c r="D292" s="5" t="str">
        <f>IFERROR(__xludf.DUMMYFUNCTION("""COMPUTED_VALUE"""),"Filme")</f>
        <v>Filme</v>
      </c>
      <c r="E292" s="5">
        <f>IFERROR(__xludf.DUMMYFUNCTION("""COMPUTED_VALUE"""),4.12)</f>
        <v>4.12</v>
      </c>
    </row>
    <row r="293">
      <c r="B293" s="11" t="str">
        <f>IFERROR(__xludf.DUMMYFUNCTION("""COMPUTED_VALUE"""),"18/03/2020")</f>
        <v>18/03/2020</v>
      </c>
      <c r="C293" s="5" t="str">
        <f>IFERROR(__xludf.DUMMYFUNCTION("""COMPUTED_VALUE"""),"Daniele Maria Tabosa Machado")</f>
        <v>Daniele Maria Tabosa Machado</v>
      </c>
      <c r="D293" s="5" t="str">
        <f>IFERROR(__xludf.DUMMYFUNCTION("""COMPUTED_VALUE"""),"Filme")</f>
        <v>Filme</v>
      </c>
      <c r="E293" s="5">
        <f>IFERROR(__xludf.DUMMYFUNCTION("""COMPUTED_VALUE"""),4.12)</f>
        <v>4.12</v>
      </c>
    </row>
    <row r="294">
      <c r="B294" s="11" t="str">
        <f>IFERROR(__xludf.DUMMYFUNCTION("""COMPUTED_VALUE"""),"18/03/2020")</f>
        <v>18/03/2020</v>
      </c>
      <c r="C294" s="5" t="str">
        <f>IFERROR(__xludf.DUMMYFUNCTION("""COMPUTED_VALUE"""),"Daniele Maria Tabosa Machado")</f>
        <v>Daniele Maria Tabosa Machado</v>
      </c>
      <c r="D294" s="5" t="str">
        <f>IFERROR(__xludf.DUMMYFUNCTION("""COMPUTED_VALUE"""),"Estruturas superficiais")</f>
        <v>Estruturas superficiais</v>
      </c>
      <c r="E294" s="5">
        <f>IFERROR(__xludf.DUMMYFUNCTION("""COMPUTED_VALUE"""),60.49)</f>
        <v>60.49</v>
      </c>
    </row>
    <row r="295">
      <c r="B295" s="11" t="str">
        <f>IFERROR(__xludf.DUMMYFUNCTION("""COMPUTED_VALUE"""),"18/03/2020")</f>
        <v>18/03/2020</v>
      </c>
      <c r="C295" s="5" t="str">
        <f>IFERROR(__xludf.DUMMYFUNCTION("""COMPUTED_VALUE"""),"Daniele Maria Tabosa Machado")</f>
        <v>Daniele Maria Tabosa Machado</v>
      </c>
      <c r="D295" s="5" t="str">
        <f>IFERROR(__xludf.DUMMYFUNCTION("""COMPUTED_VALUE"""),"Mamas")</f>
        <v>Mamas</v>
      </c>
      <c r="E295" s="5">
        <f>IFERROR(__xludf.DUMMYFUNCTION("""COMPUTED_VALUE"""),60.49)</f>
        <v>60.49</v>
      </c>
    </row>
    <row r="296">
      <c r="B296" s="11" t="str">
        <f>IFERROR(__xludf.DUMMYFUNCTION("""COMPUTED_VALUE"""),"13/03/2020")</f>
        <v>13/03/2020</v>
      </c>
      <c r="C296" s="5" t="str">
        <f>IFERROR(__xludf.DUMMYFUNCTION("""COMPUTED_VALUE"""),"Daniele Quirino Wanderley")</f>
        <v>Daniele Quirino Wanderley</v>
      </c>
      <c r="D296" s="5" t="str">
        <f>IFERROR(__xludf.DUMMYFUNCTION("""COMPUTED_VALUE"""),"Filme")</f>
        <v>Filme</v>
      </c>
      <c r="E296" s="5">
        <f>IFERROR(__xludf.DUMMYFUNCTION("""COMPUTED_VALUE"""),4.12)</f>
        <v>4.12</v>
      </c>
    </row>
    <row r="297">
      <c r="B297" s="11" t="str">
        <f>IFERROR(__xludf.DUMMYFUNCTION("""COMPUTED_VALUE"""),"13/03/2020")</f>
        <v>13/03/2020</v>
      </c>
      <c r="C297" s="5" t="str">
        <f>IFERROR(__xludf.DUMMYFUNCTION("""COMPUTED_VALUE"""),"Daniele Quirino Wanderley")</f>
        <v>Daniele Quirino Wanderley</v>
      </c>
      <c r="D297" s="5" t="str">
        <f>IFERROR(__xludf.DUMMYFUNCTION("""COMPUTED_VALUE"""),"Filme")</f>
        <v>Filme</v>
      </c>
      <c r="E297" s="5">
        <f>IFERROR(__xludf.DUMMYFUNCTION("""COMPUTED_VALUE"""),12.37)</f>
        <v>12.37</v>
      </c>
    </row>
    <row r="298">
      <c r="B298" s="11" t="str">
        <f>IFERROR(__xludf.DUMMYFUNCTION("""COMPUTED_VALUE"""),"13/03/2020")</f>
        <v>13/03/2020</v>
      </c>
      <c r="C298" s="5" t="str">
        <f>IFERROR(__xludf.DUMMYFUNCTION("""COMPUTED_VALUE"""),"Daniele Quirino Wanderley")</f>
        <v>Daniele Quirino Wanderley</v>
      </c>
      <c r="D298" s="5" t="str">
        <f>IFERROR(__xludf.DUMMYFUNCTION("""COMPUTED_VALUE"""),"Transvaginal")</f>
        <v>Transvaginal</v>
      </c>
      <c r="E298" s="5">
        <f>IFERROR(__xludf.DUMMYFUNCTION("""COMPUTED_VALUE"""),68.5)</f>
        <v>68.5</v>
      </c>
    </row>
    <row r="299">
      <c r="B299" s="11" t="str">
        <f>IFERROR(__xludf.DUMMYFUNCTION("""COMPUTED_VALUE"""),"13/03/2020")</f>
        <v>13/03/2020</v>
      </c>
      <c r="C299" s="5" t="str">
        <f>IFERROR(__xludf.DUMMYFUNCTION("""COMPUTED_VALUE"""),"Daniele Quirino Wanderley")</f>
        <v>Daniele Quirino Wanderley</v>
      </c>
      <c r="D299" s="5" t="str">
        <f>IFERROR(__xludf.DUMMYFUNCTION("""COMPUTED_VALUE"""),"Abdominal")</f>
        <v>Abdominal</v>
      </c>
      <c r="E299" s="5">
        <f>IFERROR(__xludf.DUMMYFUNCTION("""COMPUTED_VALUE"""),73.94)</f>
        <v>73.94</v>
      </c>
    </row>
    <row r="300">
      <c r="B300" s="11" t="str">
        <f>IFERROR(__xludf.DUMMYFUNCTION("""COMPUTED_VALUE"""),"05/03/2020")</f>
        <v>05/03/2020</v>
      </c>
      <c r="C300" s="5" t="str">
        <f>IFERROR(__xludf.DUMMYFUNCTION("""COMPUTED_VALUE"""),"Danielle Risucci Dantas Saraiva")</f>
        <v>Danielle Risucci Dantas Saraiva</v>
      </c>
      <c r="D300" s="5" t="str">
        <f>IFERROR(__xludf.DUMMYFUNCTION("""COMPUTED_VALUE"""),"Filme")</f>
        <v>Filme</v>
      </c>
      <c r="E300" s="5">
        <f>IFERROR(__xludf.DUMMYFUNCTION("""COMPUTED_VALUE"""),4.12)</f>
        <v>4.12</v>
      </c>
    </row>
    <row r="301">
      <c r="B301" s="11" t="str">
        <f>IFERROR(__xludf.DUMMYFUNCTION("""COMPUTED_VALUE"""),"05/03/2020")</f>
        <v>05/03/2020</v>
      </c>
      <c r="C301" s="5" t="str">
        <f>IFERROR(__xludf.DUMMYFUNCTION("""COMPUTED_VALUE"""),"Danielle Risucci Dantas Saraiva")</f>
        <v>Danielle Risucci Dantas Saraiva</v>
      </c>
      <c r="D301" s="5" t="str">
        <f>IFERROR(__xludf.DUMMYFUNCTION("""COMPUTED_VALUE"""),"Filme")</f>
        <v>Filme</v>
      </c>
      <c r="E301" s="5">
        <f>IFERROR(__xludf.DUMMYFUNCTION("""COMPUTED_VALUE"""),16.49)</f>
        <v>16.49</v>
      </c>
    </row>
    <row r="302">
      <c r="B302" s="11" t="str">
        <f>IFERROR(__xludf.DUMMYFUNCTION("""COMPUTED_VALUE"""),"05/03/2020")</f>
        <v>05/03/2020</v>
      </c>
      <c r="C302" s="5" t="str">
        <f>IFERROR(__xludf.DUMMYFUNCTION("""COMPUTED_VALUE"""),"Danielle Risucci Dantas Saraiva")</f>
        <v>Danielle Risucci Dantas Saraiva</v>
      </c>
      <c r="D302" s="5" t="str">
        <f>IFERROR(__xludf.DUMMYFUNCTION("""COMPUTED_VALUE"""),"Filme")</f>
        <v>Filme</v>
      </c>
      <c r="E302" s="5">
        <f>IFERROR(__xludf.DUMMYFUNCTION("""COMPUTED_VALUE"""),4.12)</f>
        <v>4.12</v>
      </c>
    </row>
    <row r="303">
      <c r="B303" s="11" t="str">
        <f>IFERROR(__xludf.DUMMYFUNCTION("""COMPUTED_VALUE"""),"05/03/2020")</f>
        <v>05/03/2020</v>
      </c>
      <c r="C303" s="5" t="str">
        <f>IFERROR(__xludf.DUMMYFUNCTION("""COMPUTED_VALUE"""),"Danielle Risucci Dantas Saraiva")</f>
        <v>Danielle Risucci Dantas Saraiva</v>
      </c>
      <c r="D303" s="5" t="str">
        <f>IFERROR(__xludf.DUMMYFUNCTION("""COMPUTED_VALUE"""),"Filme")</f>
        <v>Filme</v>
      </c>
      <c r="E303" s="5">
        <f>IFERROR(__xludf.DUMMYFUNCTION("""COMPUTED_VALUE"""),4.12)</f>
        <v>4.12</v>
      </c>
    </row>
    <row r="304">
      <c r="B304" s="11" t="str">
        <f>IFERROR(__xludf.DUMMYFUNCTION("""COMPUTED_VALUE"""),"05/03/2020")</f>
        <v>05/03/2020</v>
      </c>
      <c r="C304" s="5" t="str">
        <f>IFERROR(__xludf.DUMMYFUNCTION("""COMPUTED_VALUE"""),"Danielle Risucci Dantas Saraiva")</f>
        <v>Danielle Risucci Dantas Saraiva</v>
      </c>
      <c r="D304" s="5" t="str">
        <f>IFERROR(__xludf.DUMMYFUNCTION("""COMPUTED_VALUE"""),"Mamas")</f>
        <v>Mamas</v>
      </c>
      <c r="E304" s="5">
        <f>IFERROR(__xludf.DUMMYFUNCTION("""COMPUTED_VALUE"""),60.49)</f>
        <v>60.49</v>
      </c>
    </row>
    <row r="305">
      <c r="B305" s="11" t="str">
        <f>IFERROR(__xludf.DUMMYFUNCTION("""COMPUTED_VALUE"""),"05/03/2020")</f>
        <v>05/03/2020</v>
      </c>
      <c r="C305" s="5" t="str">
        <f>IFERROR(__xludf.DUMMYFUNCTION("""COMPUTED_VALUE"""),"Danielle Risucci Dantas Saraiva")</f>
        <v>Danielle Risucci Dantas Saraiva</v>
      </c>
      <c r="D305" s="5" t="str">
        <f>IFERROR(__xludf.DUMMYFUNCTION("""COMPUTED_VALUE"""),"Abdomen Total")</f>
        <v>Abdomen Total</v>
      </c>
      <c r="E305" s="5">
        <f>IFERROR(__xludf.DUMMYFUNCTION("""COMPUTED_VALUE"""),113.15)</f>
        <v>113.15</v>
      </c>
    </row>
    <row r="306">
      <c r="B306" s="11" t="str">
        <f>IFERROR(__xludf.DUMMYFUNCTION("""COMPUTED_VALUE"""),"05/03/2020")</f>
        <v>05/03/2020</v>
      </c>
      <c r="C306" s="5" t="str">
        <f>IFERROR(__xludf.DUMMYFUNCTION("""COMPUTED_VALUE"""),"Danielle Risucci Dantas Saraiva")</f>
        <v>Danielle Risucci Dantas Saraiva</v>
      </c>
      <c r="D306" s="5" t="str">
        <f>IFERROR(__xludf.DUMMYFUNCTION("""COMPUTED_VALUE"""),"Estruturas superficiais")</f>
        <v>Estruturas superficiais</v>
      </c>
      <c r="E306" s="5">
        <f>IFERROR(__xludf.DUMMYFUNCTION("""COMPUTED_VALUE"""),60.49)</f>
        <v>60.49</v>
      </c>
    </row>
    <row r="307">
      <c r="B307" s="11" t="str">
        <f>IFERROR(__xludf.DUMMYFUNCTION("""COMPUTED_VALUE"""),"11/03/2020")</f>
        <v>11/03/2020</v>
      </c>
      <c r="C307" s="5" t="str">
        <f>IFERROR(__xludf.DUMMYFUNCTION("""COMPUTED_VALUE"""),"Danielle Risucci Dantas Saraiva")</f>
        <v>Danielle Risucci Dantas Saraiva</v>
      </c>
      <c r="D307" s="5" t="str">
        <f>IFERROR(__xludf.DUMMYFUNCTION("""COMPUTED_VALUE"""),"Transvaginal")</f>
        <v>Transvaginal</v>
      </c>
      <c r="E307" s="5">
        <f>IFERROR(__xludf.DUMMYFUNCTION("""COMPUTED_VALUE"""),68.5)</f>
        <v>68.5</v>
      </c>
    </row>
    <row r="308">
      <c r="B308" s="11" t="str">
        <f>IFERROR(__xludf.DUMMYFUNCTION("""COMPUTED_VALUE"""),"11/03/2020")</f>
        <v>11/03/2020</v>
      </c>
      <c r="C308" s="5" t="str">
        <f>IFERROR(__xludf.DUMMYFUNCTION("""COMPUTED_VALUE"""),"Danielle Risucci Dantas Saraiva")</f>
        <v>Danielle Risucci Dantas Saraiva</v>
      </c>
      <c r="D308" s="5" t="str">
        <f>IFERROR(__xludf.DUMMYFUNCTION("""COMPUTED_VALUE"""),"Filme")</f>
        <v>Filme</v>
      </c>
      <c r="E308" s="5">
        <f>IFERROR(__xludf.DUMMYFUNCTION("""COMPUTED_VALUE"""),4.12)</f>
        <v>4.12</v>
      </c>
    </row>
    <row r="309">
      <c r="B309" s="11" t="str">
        <f>IFERROR(__xludf.DUMMYFUNCTION("""COMPUTED_VALUE"""),"11/03/2020")</f>
        <v>11/03/2020</v>
      </c>
      <c r="C309" s="5" t="str">
        <f>IFERROR(__xludf.DUMMYFUNCTION("""COMPUTED_VALUE"""),"Danielle Risucci Dantas Saraiva")</f>
        <v>Danielle Risucci Dantas Saraiva</v>
      </c>
      <c r="D309" s="5" t="str">
        <f>IFERROR(__xludf.DUMMYFUNCTION("""COMPUTED_VALUE"""),"Órgãos superficiais")</f>
        <v>Órgãos superficiais</v>
      </c>
      <c r="E309" s="5">
        <f>IFERROR(__xludf.DUMMYFUNCTION("""COMPUTED_VALUE"""),60.49)</f>
        <v>60.49</v>
      </c>
    </row>
    <row r="310">
      <c r="B310" s="11" t="str">
        <f>IFERROR(__xludf.DUMMYFUNCTION("""COMPUTED_VALUE"""),"06/03/2020")</f>
        <v>06/03/2020</v>
      </c>
      <c r="C310" s="5" t="str">
        <f>IFERROR(__xludf.DUMMYFUNCTION("""COMPUTED_VALUE"""),"David Helder Oliveira Gomes")</f>
        <v>David Helder Oliveira Gomes</v>
      </c>
      <c r="D310" s="5" t="str">
        <f>IFERROR(__xludf.DUMMYFUNCTION("""COMPUTED_VALUE"""),"Filme")</f>
        <v>Filme</v>
      </c>
      <c r="E310" s="5">
        <f>IFERROR(__xludf.DUMMYFUNCTION("""COMPUTED_VALUE"""),4.12)</f>
        <v>4.12</v>
      </c>
    </row>
    <row r="311">
      <c r="B311" s="11" t="str">
        <f>IFERROR(__xludf.DUMMYFUNCTION("""COMPUTED_VALUE"""),"06/03/2020")</f>
        <v>06/03/2020</v>
      </c>
      <c r="C311" s="5" t="str">
        <f>IFERROR(__xludf.DUMMYFUNCTION("""COMPUTED_VALUE"""),"David Helder Oliveira Gomes")</f>
        <v>David Helder Oliveira Gomes</v>
      </c>
      <c r="D311" s="5" t="str">
        <f>IFERROR(__xludf.DUMMYFUNCTION("""COMPUTED_VALUE"""),"Órgãos superficiais")</f>
        <v>Órgãos superficiais</v>
      </c>
      <c r="E311" s="5">
        <f>IFERROR(__xludf.DUMMYFUNCTION("""COMPUTED_VALUE"""),60.49)</f>
        <v>60.49</v>
      </c>
    </row>
    <row r="312">
      <c r="B312" s="11" t="str">
        <f>IFERROR(__xludf.DUMMYFUNCTION("""COMPUTED_VALUE"""),"17/03/2020")</f>
        <v>17/03/2020</v>
      </c>
      <c r="C312" s="5" t="str">
        <f>IFERROR(__xludf.DUMMYFUNCTION("""COMPUTED_VALUE"""),"Debora Prazeres Balbino")</f>
        <v>Debora Prazeres Balbino</v>
      </c>
      <c r="D312" s="5" t="str">
        <f>IFERROR(__xludf.DUMMYFUNCTION("""COMPUTED_VALUE"""),"Filme")</f>
        <v>Filme</v>
      </c>
      <c r="E312" s="5">
        <f>IFERROR(__xludf.DUMMYFUNCTION("""COMPUTED_VALUE"""),4.12)</f>
        <v>4.12</v>
      </c>
    </row>
    <row r="313">
      <c r="B313" s="11" t="str">
        <f>IFERROR(__xludf.DUMMYFUNCTION("""COMPUTED_VALUE"""),"17/03/2020")</f>
        <v>17/03/2020</v>
      </c>
      <c r="C313" s="5" t="str">
        <f>IFERROR(__xludf.DUMMYFUNCTION("""COMPUTED_VALUE"""),"Debora Prazeres Balbino")</f>
        <v>Debora Prazeres Balbino</v>
      </c>
      <c r="D313" s="5" t="str">
        <f>IFERROR(__xludf.DUMMYFUNCTION("""COMPUTED_VALUE"""),"Filme")</f>
        <v>Filme</v>
      </c>
      <c r="E313" s="5">
        <f>IFERROR(__xludf.DUMMYFUNCTION("""COMPUTED_VALUE"""),4.12)</f>
        <v>4.12</v>
      </c>
    </row>
    <row r="314">
      <c r="B314" s="11" t="str">
        <f>IFERROR(__xludf.DUMMYFUNCTION("""COMPUTED_VALUE"""),"17/03/2020")</f>
        <v>17/03/2020</v>
      </c>
      <c r="C314" s="5" t="str">
        <f>IFERROR(__xludf.DUMMYFUNCTION("""COMPUTED_VALUE"""),"Debora Prazeres Balbino")</f>
        <v>Debora Prazeres Balbino</v>
      </c>
      <c r="D314" s="5" t="str">
        <f>IFERROR(__xludf.DUMMYFUNCTION("""COMPUTED_VALUE"""),"Filme")</f>
        <v>Filme</v>
      </c>
      <c r="E314" s="5">
        <f>IFERROR(__xludf.DUMMYFUNCTION("""COMPUTED_VALUE"""),4.12)</f>
        <v>4.12</v>
      </c>
    </row>
    <row r="315">
      <c r="B315" s="11" t="str">
        <f>IFERROR(__xludf.DUMMYFUNCTION("""COMPUTED_VALUE"""),"17/03/2020")</f>
        <v>17/03/2020</v>
      </c>
      <c r="C315" s="5" t="str">
        <f>IFERROR(__xludf.DUMMYFUNCTION("""COMPUTED_VALUE"""),"Debora Prazeres Balbino")</f>
        <v>Debora Prazeres Balbino</v>
      </c>
      <c r="D315" s="5" t="str">
        <f>IFERROR(__xludf.DUMMYFUNCTION("""COMPUTED_VALUE"""),"Mamas")</f>
        <v>Mamas</v>
      </c>
      <c r="E315" s="5">
        <f>IFERROR(__xludf.DUMMYFUNCTION("""COMPUTED_VALUE"""),60.49)</f>
        <v>60.49</v>
      </c>
    </row>
    <row r="316">
      <c r="B316" s="11" t="str">
        <f>IFERROR(__xludf.DUMMYFUNCTION("""COMPUTED_VALUE"""),"17/03/2020")</f>
        <v>17/03/2020</v>
      </c>
      <c r="C316" s="5" t="str">
        <f>IFERROR(__xludf.DUMMYFUNCTION("""COMPUTED_VALUE"""),"Debora Prazeres Balbino")</f>
        <v>Debora Prazeres Balbino</v>
      </c>
      <c r="D316" s="5" t="str">
        <f>IFERROR(__xludf.DUMMYFUNCTION("""COMPUTED_VALUE"""),"Estruturas superficiais")</f>
        <v>Estruturas superficiais</v>
      </c>
      <c r="E316" s="5">
        <f>IFERROR(__xludf.DUMMYFUNCTION("""COMPUTED_VALUE"""),60.49)</f>
        <v>60.49</v>
      </c>
    </row>
    <row r="317">
      <c r="B317" s="11" t="str">
        <f>IFERROR(__xludf.DUMMYFUNCTION("""COMPUTED_VALUE"""),"17/03/2020")</f>
        <v>17/03/2020</v>
      </c>
      <c r="C317" s="5" t="str">
        <f>IFERROR(__xludf.DUMMYFUNCTION("""COMPUTED_VALUE"""),"Debora Prazeres Balbino")</f>
        <v>Debora Prazeres Balbino</v>
      </c>
      <c r="D317" s="5" t="str">
        <f>IFERROR(__xludf.DUMMYFUNCTION("""COMPUTED_VALUE"""),"Transvaginal")</f>
        <v>Transvaginal</v>
      </c>
      <c r="E317" s="5">
        <f>IFERROR(__xludf.DUMMYFUNCTION("""COMPUTED_VALUE"""),68.5)</f>
        <v>68.5</v>
      </c>
    </row>
    <row r="318">
      <c r="B318" s="11" t="str">
        <f>IFERROR(__xludf.DUMMYFUNCTION("""COMPUTED_VALUE"""),"06/03/2020")</f>
        <v>06/03/2020</v>
      </c>
      <c r="C318" s="5" t="str">
        <f>IFERROR(__xludf.DUMMYFUNCTION("""COMPUTED_VALUE"""),"Diana Gabrielle De Andrade")</f>
        <v>Diana Gabrielle De Andrade</v>
      </c>
      <c r="D318" s="5" t="str">
        <f>IFERROR(__xludf.DUMMYFUNCTION("""COMPUTED_VALUE"""),"Filme")</f>
        <v>Filme</v>
      </c>
      <c r="E318" s="5">
        <f>IFERROR(__xludf.DUMMYFUNCTION("""COMPUTED_VALUE"""),4.12)</f>
        <v>4.12</v>
      </c>
    </row>
    <row r="319">
      <c r="B319" s="11" t="str">
        <f>IFERROR(__xludf.DUMMYFUNCTION("""COMPUTED_VALUE"""),"06/03/2020")</f>
        <v>06/03/2020</v>
      </c>
      <c r="C319" s="5" t="str">
        <f>IFERROR(__xludf.DUMMYFUNCTION("""COMPUTED_VALUE"""),"Diana Gabrielle De Andrade")</f>
        <v>Diana Gabrielle De Andrade</v>
      </c>
      <c r="D319" s="5" t="str">
        <f>IFERROR(__xludf.DUMMYFUNCTION("""COMPUTED_VALUE"""),"Filme")</f>
        <v>Filme</v>
      </c>
      <c r="E319" s="5">
        <f>IFERROR(__xludf.DUMMYFUNCTION("""COMPUTED_VALUE"""),4.12)</f>
        <v>4.12</v>
      </c>
    </row>
    <row r="320">
      <c r="B320" s="11" t="str">
        <f>IFERROR(__xludf.DUMMYFUNCTION("""COMPUTED_VALUE"""),"06/03/2020")</f>
        <v>06/03/2020</v>
      </c>
      <c r="C320" s="5" t="str">
        <f>IFERROR(__xludf.DUMMYFUNCTION("""COMPUTED_VALUE"""),"Diana Gabrielle De Andrade")</f>
        <v>Diana Gabrielle De Andrade</v>
      </c>
      <c r="D320" s="5" t="str">
        <f>IFERROR(__xludf.DUMMYFUNCTION("""COMPUTED_VALUE"""),"Filme")</f>
        <v>Filme</v>
      </c>
      <c r="E320" s="5">
        <f>IFERROR(__xludf.DUMMYFUNCTION("""COMPUTED_VALUE"""),4.12)</f>
        <v>4.12</v>
      </c>
    </row>
    <row r="321">
      <c r="B321" s="11" t="str">
        <f>IFERROR(__xludf.DUMMYFUNCTION("""COMPUTED_VALUE"""),"06/03/2020")</f>
        <v>06/03/2020</v>
      </c>
      <c r="C321" s="5" t="str">
        <f>IFERROR(__xludf.DUMMYFUNCTION("""COMPUTED_VALUE"""),"Diana Gabrielle De Andrade")</f>
        <v>Diana Gabrielle De Andrade</v>
      </c>
      <c r="D321" s="5" t="str">
        <f>IFERROR(__xludf.DUMMYFUNCTION("""COMPUTED_VALUE"""),"Filme")</f>
        <v>Filme</v>
      </c>
      <c r="E321" s="5">
        <f>IFERROR(__xludf.DUMMYFUNCTION("""COMPUTED_VALUE"""),4.12)</f>
        <v>4.12</v>
      </c>
    </row>
    <row r="322">
      <c r="B322" s="11" t="str">
        <f>IFERROR(__xludf.DUMMYFUNCTION("""COMPUTED_VALUE"""),"06/03/2020")</f>
        <v>06/03/2020</v>
      </c>
      <c r="C322" s="5" t="str">
        <f>IFERROR(__xludf.DUMMYFUNCTION("""COMPUTED_VALUE"""),"Diana Gabrielle De Andrade")</f>
        <v>Diana Gabrielle De Andrade</v>
      </c>
      <c r="D322" s="5" t="str">
        <f>IFERROR(__xludf.DUMMYFUNCTION("""COMPUTED_VALUE"""),"Mamas")</f>
        <v>Mamas</v>
      </c>
      <c r="E322" s="5">
        <f>IFERROR(__xludf.DUMMYFUNCTION("""COMPUTED_VALUE"""),60.49)</f>
        <v>60.49</v>
      </c>
    </row>
    <row r="323">
      <c r="B323" s="11" t="str">
        <f>IFERROR(__xludf.DUMMYFUNCTION("""COMPUTED_VALUE"""),"06/03/2020")</f>
        <v>06/03/2020</v>
      </c>
      <c r="C323" s="5" t="str">
        <f>IFERROR(__xludf.DUMMYFUNCTION("""COMPUTED_VALUE"""),"Diana Gabrielle De Andrade")</f>
        <v>Diana Gabrielle De Andrade</v>
      </c>
      <c r="D323" s="5" t="str">
        <f>IFERROR(__xludf.DUMMYFUNCTION("""COMPUTED_VALUE"""),"Órgãos superficiais")</f>
        <v>Órgãos superficiais</v>
      </c>
      <c r="E323" s="5">
        <f>IFERROR(__xludf.DUMMYFUNCTION("""COMPUTED_VALUE"""),60.49)</f>
        <v>60.49</v>
      </c>
    </row>
    <row r="324">
      <c r="B324" s="11" t="str">
        <f>IFERROR(__xludf.DUMMYFUNCTION("""COMPUTED_VALUE"""),"06/03/2020")</f>
        <v>06/03/2020</v>
      </c>
      <c r="C324" s="5" t="str">
        <f>IFERROR(__xludf.DUMMYFUNCTION("""COMPUTED_VALUE"""),"Diana Gabrielle De Andrade")</f>
        <v>Diana Gabrielle De Andrade</v>
      </c>
      <c r="D324" s="5" t="str">
        <f>IFERROR(__xludf.DUMMYFUNCTION("""COMPUTED_VALUE"""),"Estruturas superficiais")</f>
        <v>Estruturas superficiais</v>
      </c>
      <c r="E324" s="5">
        <f>IFERROR(__xludf.DUMMYFUNCTION("""COMPUTED_VALUE"""),60.49)</f>
        <v>60.49</v>
      </c>
    </row>
    <row r="325">
      <c r="B325" s="11" t="str">
        <f>IFERROR(__xludf.DUMMYFUNCTION("""COMPUTED_VALUE"""),"06/03/2020")</f>
        <v>06/03/2020</v>
      </c>
      <c r="C325" s="5" t="str">
        <f>IFERROR(__xludf.DUMMYFUNCTION("""COMPUTED_VALUE"""),"Diana Gabrielle De Andrade")</f>
        <v>Diana Gabrielle De Andrade</v>
      </c>
      <c r="D325" s="5" t="str">
        <f>IFERROR(__xludf.DUMMYFUNCTION("""COMPUTED_VALUE"""),"Transvaginal")</f>
        <v>Transvaginal</v>
      </c>
      <c r="E325" s="5">
        <f>IFERROR(__xludf.DUMMYFUNCTION("""COMPUTED_VALUE"""),68.5)</f>
        <v>68.5</v>
      </c>
    </row>
    <row r="326">
      <c r="B326" s="11" t="str">
        <f>IFERROR(__xludf.DUMMYFUNCTION("""COMPUTED_VALUE"""),"13/03/2020")</f>
        <v>13/03/2020</v>
      </c>
      <c r="C326" s="5" t="str">
        <f>IFERROR(__xludf.DUMMYFUNCTION("""COMPUTED_VALUE"""),"Diana Neves Dos Santos")</f>
        <v>Diana Neves Dos Santos</v>
      </c>
      <c r="D326" s="5" t="str">
        <f>IFERROR(__xludf.DUMMYFUNCTION("""COMPUTED_VALUE"""),"Filme")</f>
        <v>Filme</v>
      </c>
      <c r="E326" s="5">
        <f>IFERROR(__xludf.DUMMYFUNCTION("""COMPUTED_VALUE"""),4.12)</f>
        <v>4.12</v>
      </c>
    </row>
    <row r="327">
      <c r="B327" s="11" t="str">
        <f>IFERROR(__xludf.DUMMYFUNCTION("""COMPUTED_VALUE"""),"13/03/2020")</f>
        <v>13/03/2020</v>
      </c>
      <c r="C327" s="5" t="str">
        <f>IFERROR(__xludf.DUMMYFUNCTION("""COMPUTED_VALUE"""),"Diana Neves Dos Santos")</f>
        <v>Diana Neves Dos Santos</v>
      </c>
      <c r="D327" s="5" t="str">
        <f>IFERROR(__xludf.DUMMYFUNCTION("""COMPUTED_VALUE"""),"Filme")</f>
        <v>Filme</v>
      </c>
      <c r="E327" s="5">
        <f>IFERROR(__xludf.DUMMYFUNCTION("""COMPUTED_VALUE"""),4.12)</f>
        <v>4.12</v>
      </c>
    </row>
    <row r="328">
      <c r="B328" s="11" t="str">
        <f>IFERROR(__xludf.DUMMYFUNCTION("""COMPUTED_VALUE"""),"13/03/2020")</f>
        <v>13/03/2020</v>
      </c>
      <c r="C328" s="5" t="str">
        <f>IFERROR(__xludf.DUMMYFUNCTION("""COMPUTED_VALUE"""),"Diana Neves Dos Santos")</f>
        <v>Diana Neves Dos Santos</v>
      </c>
      <c r="D328" s="5" t="str">
        <f>IFERROR(__xludf.DUMMYFUNCTION("""COMPUTED_VALUE"""),"Filme")</f>
        <v>Filme</v>
      </c>
      <c r="E328" s="5">
        <f>IFERROR(__xludf.DUMMYFUNCTION("""COMPUTED_VALUE"""),4.12)</f>
        <v>4.12</v>
      </c>
    </row>
    <row r="329">
      <c r="B329" s="11" t="str">
        <f>IFERROR(__xludf.DUMMYFUNCTION("""COMPUTED_VALUE"""),"13/03/2020")</f>
        <v>13/03/2020</v>
      </c>
      <c r="C329" s="5" t="str">
        <f>IFERROR(__xludf.DUMMYFUNCTION("""COMPUTED_VALUE"""),"Diana Neves Dos Santos")</f>
        <v>Diana Neves Dos Santos</v>
      </c>
      <c r="D329" s="5" t="str">
        <f>IFERROR(__xludf.DUMMYFUNCTION("""COMPUTED_VALUE"""),"Filme")</f>
        <v>Filme</v>
      </c>
      <c r="E329" s="5">
        <f>IFERROR(__xludf.DUMMYFUNCTION("""COMPUTED_VALUE"""),12.37)</f>
        <v>12.37</v>
      </c>
    </row>
    <row r="330">
      <c r="B330" s="11" t="str">
        <f>IFERROR(__xludf.DUMMYFUNCTION("""COMPUTED_VALUE"""),"13/03/2020")</f>
        <v>13/03/2020</v>
      </c>
      <c r="C330" s="5" t="str">
        <f>IFERROR(__xludf.DUMMYFUNCTION("""COMPUTED_VALUE"""),"Diana Neves Dos Santos")</f>
        <v>Diana Neves Dos Santos</v>
      </c>
      <c r="D330" s="5" t="str">
        <f>IFERROR(__xludf.DUMMYFUNCTION("""COMPUTED_VALUE"""),"Mamas")</f>
        <v>Mamas</v>
      </c>
      <c r="E330" s="5">
        <f>IFERROR(__xludf.DUMMYFUNCTION("""COMPUTED_VALUE"""),60.49)</f>
        <v>60.49</v>
      </c>
    </row>
    <row r="331">
      <c r="B331" s="11" t="str">
        <f>IFERROR(__xludf.DUMMYFUNCTION("""COMPUTED_VALUE"""),"13/03/2020")</f>
        <v>13/03/2020</v>
      </c>
      <c r="C331" s="5" t="str">
        <f>IFERROR(__xludf.DUMMYFUNCTION("""COMPUTED_VALUE"""),"Diana Neves Dos Santos")</f>
        <v>Diana Neves Dos Santos</v>
      </c>
      <c r="D331" s="5" t="str">
        <f>IFERROR(__xludf.DUMMYFUNCTION("""COMPUTED_VALUE"""),"Abdominal")</f>
        <v>Abdominal</v>
      </c>
      <c r="E331" s="5">
        <f>IFERROR(__xludf.DUMMYFUNCTION("""COMPUTED_VALUE"""),73.94)</f>
        <v>73.94</v>
      </c>
    </row>
    <row r="332">
      <c r="B332" s="11" t="str">
        <f>IFERROR(__xludf.DUMMYFUNCTION("""COMPUTED_VALUE"""),"13/03/2020")</f>
        <v>13/03/2020</v>
      </c>
      <c r="C332" s="5" t="str">
        <f>IFERROR(__xludf.DUMMYFUNCTION("""COMPUTED_VALUE"""),"Diana Neves Dos Santos")</f>
        <v>Diana Neves Dos Santos</v>
      </c>
      <c r="D332" s="5" t="str">
        <f>IFERROR(__xludf.DUMMYFUNCTION("""COMPUTED_VALUE"""),"Estruturas superficiais")</f>
        <v>Estruturas superficiais</v>
      </c>
      <c r="E332" s="5">
        <f>IFERROR(__xludf.DUMMYFUNCTION("""COMPUTED_VALUE"""),60.49)</f>
        <v>60.49</v>
      </c>
    </row>
    <row r="333">
      <c r="B333" s="11" t="str">
        <f>IFERROR(__xludf.DUMMYFUNCTION("""COMPUTED_VALUE"""),"13/03/2020")</f>
        <v>13/03/2020</v>
      </c>
      <c r="C333" s="5" t="str">
        <f>IFERROR(__xludf.DUMMYFUNCTION("""COMPUTED_VALUE"""),"Diana Neves Dos Santos")</f>
        <v>Diana Neves Dos Santos</v>
      </c>
      <c r="D333" s="5" t="str">
        <f>IFERROR(__xludf.DUMMYFUNCTION("""COMPUTED_VALUE"""),"Transvaginal")</f>
        <v>Transvaginal</v>
      </c>
      <c r="E333" s="5">
        <f>IFERROR(__xludf.DUMMYFUNCTION("""COMPUTED_VALUE"""),68.5)</f>
        <v>68.5</v>
      </c>
    </row>
    <row r="334">
      <c r="B334" s="11" t="str">
        <f>IFERROR(__xludf.DUMMYFUNCTION("""COMPUTED_VALUE"""),"19/02/2020")</f>
        <v>19/02/2020</v>
      </c>
      <c r="C334" s="5" t="str">
        <f>IFERROR(__xludf.DUMMYFUNCTION("""COMPUTED_VALUE"""),"Dianny Sabino Furtado De Carvalho")</f>
        <v>Dianny Sabino Furtado De Carvalho</v>
      </c>
      <c r="D334" s="5" t="str">
        <f>IFERROR(__xludf.DUMMYFUNCTION("""COMPUTED_VALUE"""),"Filme")</f>
        <v>Filme</v>
      </c>
      <c r="E334" s="5">
        <f>IFERROR(__xludf.DUMMYFUNCTION("""COMPUTED_VALUE"""),16.49)</f>
        <v>16.49</v>
      </c>
    </row>
    <row r="335">
      <c r="B335" s="11" t="str">
        <f>IFERROR(__xludf.DUMMYFUNCTION("""COMPUTED_VALUE"""),"19/02/2020")</f>
        <v>19/02/2020</v>
      </c>
      <c r="C335" s="5" t="str">
        <f>IFERROR(__xludf.DUMMYFUNCTION("""COMPUTED_VALUE"""),"Dianny Sabino Furtado De Carvalho")</f>
        <v>Dianny Sabino Furtado De Carvalho</v>
      </c>
      <c r="D335" s="5" t="str">
        <f>IFERROR(__xludf.DUMMYFUNCTION("""COMPUTED_VALUE"""),"Filme")</f>
        <v>Filme</v>
      </c>
      <c r="E335" s="5">
        <f>IFERROR(__xludf.DUMMYFUNCTION("""COMPUTED_VALUE"""),4.12)</f>
        <v>4.12</v>
      </c>
    </row>
    <row r="336">
      <c r="B336" s="11" t="str">
        <f>IFERROR(__xludf.DUMMYFUNCTION("""COMPUTED_VALUE"""),"19/02/2020")</f>
        <v>19/02/2020</v>
      </c>
      <c r="C336" s="5" t="str">
        <f>IFERROR(__xludf.DUMMYFUNCTION("""COMPUTED_VALUE"""),"Dianny Sabino Furtado De Carvalho")</f>
        <v>Dianny Sabino Furtado De Carvalho</v>
      </c>
      <c r="D336" s="5" t="str">
        <f>IFERROR(__xludf.DUMMYFUNCTION("""COMPUTED_VALUE"""),"Filme")</f>
        <v>Filme</v>
      </c>
      <c r="E336" s="5">
        <f>IFERROR(__xludf.DUMMYFUNCTION("""COMPUTED_VALUE"""),4.12)</f>
        <v>4.12</v>
      </c>
    </row>
    <row r="337">
      <c r="B337" s="11" t="str">
        <f>IFERROR(__xludf.DUMMYFUNCTION("""COMPUTED_VALUE"""),"19/02/2020")</f>
        <v>19/02/2020</v>
      </c>
      <c r="C337" s="5" t="str">
        <f>IFERROR(__xludf.DUMMYFUNCTION("""COMPUTED_VALUE"""),"Dianny Sabino Furtado De Carvalho")</f>
        <v>Dianny Sabino Furtado De Carvalho</v>
      </c>
      <c r="D337" s="5" t="str">
        <f>IFERROR(__xludf.DUMMYFUNCTION("""COMPUTED_VALUE"""),"Mamas")</f>
        <v>Mamas</v>
      </c>
      <c r="E337" s="5">
        <f>IFERROR(__xludf.DUMMYFUNCTION("""COMPUTED_VALUE"""),60.49)</f>
        <v>60.49</v>
      </c>
    </row>
    <row r="338">
      <c r="B338" s="11" t="str">
        <f>IFERROR(__xludf.DUMMYFUNCTION("""COMPUTED_VALUE"""),"19/02/2020")</f>
        <v>19/02/2020</v>
      </c>
      <c r="C338" s="5" t="str">
        <f>IFERROR(__xludf.DUMMYFUNCTION("""COMPUTED_VALUE"""),"Dianny Sabino Furtado De Carvalho")</f>
        <v>Dianny Sabino Furtado De Carvalho</v>
      </c>
      <c r="D338" s="5" t="str">
        <f>IFERROR(__xludf.DUMMYFUNCTION("""COMPUTED_VALUE"""),"Abdomen Total")</f>
        <v>Abdomen Total</v>
      </c>
      <c r="E338" s="5">
        <f>IFERROR(__xludf.DUMMYFUNCTION("""COMPUTED_VALUE"""),113.15)</f>
        <v>113.15</v>
      </c>
    </row>
    <row r="339">
      <c r="B339" s="11" t="str">
        <f>IFERROR(__xludf.DUMMYFUNCTION("""COMPUTED_VALUE"""),"19/02/2020")</f>
        <v>19/02/2020</v>
      </c>
      <c r="C339" s="5" t="str">
        <f>IFERROR(__xludf.DUMMYFUNCTION("""COMPUTED_VALUE"""),"Dianny Sabino Furtado De Carvalho")</f>
        <v>Dianny Sabino Furtado De Carvalho</v>
      </c>
      <c r="D339" s="5" t="str">
        <f>IFERROR(__xludf.DUMMYFUNCTION("""COMPUTED_VALUE"""),"Estruturas superficiais")</f>
        <v>Estruturas superficiais</v>
      </c>
      <c r="E339" s="5">
        <f>IFERROR(__xludf.DUMMYFUNCTION("""COMPUTED_VALUE"""),60.49)</f>
        <v>60.49</v>
      </c>
    </row>
    <row r="340">
      <c r="B340" s="11" t="str">
        <f>IFERROR(__xludf.DUMMYFUNCTION("""COMPUTED_VALUE"""),"19/02/2020")</f>
        <v>19/02/2020</v>
      </c>
      <c r="C340" s="5" t="str">
        <f>IFERROR(__xludf.DUMMYFUNCTION("""COMPUTED_VALUE"""),"Dianny Sabino Furtado De Carvalho")</f>
        <v>Dianny Sabino Furtado De Carvalho</v>
      </c>
      <c r="D340" s="5" t="str">
        <f>IFERROR(__xludf.DUMMYFUNCTION("""COMPUTED_VALUE"""),"Filme")</f>
        <v>Filme</v>
      </c>
      <c r="E340" s="5">
        <f>IFERROR(__xludf.DUMMYFUNCTION("""COMPUTED_VALUE"""),4.12)</f>
        <v>4.12</v>
      </c>
    </row>
    <row r="341">
      <c r="B341" s="11" t="str">
        <f>IFERROR(__xludf.DUMMYFUNCTION("""COMPUTED_VALUE"""),"19/02/2020")</f>
        <v>19/02/2020</v>
      </c>
      <c r="C341" s="5" t="str">
        <f>IFERROR(__xludf.DUMMYFUNCTION("""COMPUTED_VALUE"""),"Dianny Sabino Furtado De Carvalho")</f>
        <v>Dianny Sabino Furtado De Carvalho</v>
      </c>
      <c r="D341" s="5" t="str">
        <f>IFERROR(__xludf.DUMMYFUNCTION("""COMPUTED_VALUE"""),"Filme")</f>
        <v>Filme</v>
      </c>
      <c r="E341" s="5">
        <f>IFERROR(__xludf.DUMMYFUNCTION("""COMPUTED_VALUE"""),4.12)</f>
        <v>4.12</v>
      </c>
    </row>
    <row r="342">
      <c r="B342" s="11" t="str">
        <f>IFERROR(__xludf.DUMMYFUNCTION("""COMPUTED_VALUE"""),"19/02/2020")</f>
        <v>19/02/2020</v>
      </c>
      <c r="C342" s="5" t="str">
        <f>IFERROR(__xludf.DUMMYFUNCTION("""COMPUTED_VALUE"""),"Dianny Sabino Furtado De Carvalho")</f>
        <v>Dianny Sabino Furtado De Carvalho</v>
      </c>
      <c r="D342" s="5" t="str">
        <f>IFERROR(__xludf.DUMMYFUNCTION("""COMPUTED_VALUE"""),"Transvaginal")</f>
        <v>Transvaginal</v>
      </c>
      <c r="E342" s="5">
        <f>IFERROR(__xludf.DUMMYFUNCTION("""COMPUTED_VALUE"""),68.5)</f>
        <v>68.5</v>
      </c>
    </row>
    <row r="343">
      <c r="B343" s="11" t="str">
        <f>IFERROR(__xludf.DUMMYFUNCTION("""COMPUTED_VALUE"""),"19/02/2020")</f>
        <v>19/02/2020</v>
      </c>
      <c r="C343" s="5" t="str">
        <f>IFERROR(__xludf.DUMMYFUNCTION("""COMPUTED_VALUE"""),"Dianny Sabino Furtado De Carvalho")</f>
        <v>Dianny Sabino Furtado De Carvalho</v>
      </c>
      <c r="D343" s="5" t="str">
        <f>IFERROR(__xludf.DUMMYFUNCTION("""COMPUTED_VALUE"""),"Órgãos superficiais")</f>
        <v>Órgãos superficiais</v>
      </c>
      <c r="E343" s="5">
        <f>IFERROR(__xludf.DUMMYFUNCTION("""COMPUTED_VALUE"""),60.49)</f>
        <v>60.49</v>
      </c>
    </row>
    <row r="344">
      <c r="B344" s="11" t="str">
        <f>IFERROR(__xludf.DUMMYFUNCTION("""COMPUTED_VALUE"""),"07/03/2020")</f>
        <v>07/03/2020</v>
      </c>
      <c r="C344" s="5" t="str">
        <f>IFERROR(__xludf.DUMMYFUNCTION("""COMPUTED_VALUE"""),"Diogo Jose Gomes Silva")</f>
        <v>Diogo Jose Gomes Silva</v>
      </c>
      <c r="D344" s="5" t="str">
        <f>IFERROR(__xludf.DUMMYFUNCTION("""COMPUTED_VALUE"""),"Filme")</f>
        <v>Filme</v>
      </c>
      <c r="E344" s="5">
        <f>IFERROR(__xludf.DUMMYFUNCTION("""COMPUTED_VALUE"""),4.12)</f>
        <v>4.12</v>
      </c>
    </row>
    <row r="345">
      <c r="B345" s="11" t="str">
        <f>IFERROR(__xludf.DUMMYFUNCTION("""COMPUTED_VALUE"""),"07/03/2020")</f>
        <v>07/03/2020</v>
      </c>
      <c r="C345" s="5" t="str">
        <f>IFERROR(__xludf.DUMMYFUNCTION("""COMPUTED_VALUE"""),"Diogo Jose Gomes Silva")</f>
        <v>Diogo Jose Gomes Silva</v>
      </c>
      <c r="D345" s="5" t="str">
        <f>IFERROR(__xludf.DUMMYFUNCTION("""COMPUTED_VALUE"""),"Filme")</f>
        <v>Filme</v>
      </c>
      <c r="E345" s="5">
        <f>IFERROR(__xludf.DUMMYFUNCTION("""COMPUTED_VALUE"""),4.12)</f>
        <v>4.12</v>
      </c>
    </row>
    <row r="346">
      <c r="B346" s="11" t="str">
        <f>IFERROR(__xludf.DUMMYFUNCTION("""COMPUTED_VALUE"""),"07/03/2020")</f>
        <v>07/03/2020</v>
      </c>
      <c r="C346" s="5" t="str">
        <f>IFERROR(__xludf.DUMMYFUNCTION("""COMPUTED_VALUE"""),"Diogo Jose Gomes Silva")</f>
        <v>Diogo Jose Gomes Silva</v>
      </c>
      <c r="D346" s="5" t="str">
        <f>IFERROR(__xludf.DUMMYFUNCTION("""COMPUTED_VALUE"""),"Filme")</f>
        <v>Filme</v>
      </c>
      <c r="E346" s="5">
        <f>IFERROR(__xludf.DUMMYFUNCTION("""COMPUTED_VALUE"""),16.49)</f>
        <v>16.49</v>
      </c>
    </row>
    <row r="347">
      <c r="B347" s="11" t="str">
        <f>IFERROR(__xludf.DUMMYFUNCTION("""COMPUTED_VALUE"""),"07/03/2020")</f>
        <v>07/03/2020</v>
      </c>
      <c r="C347" s="5" t="str">
        <f>IFERROR(__xludf.DUMMYFUNCTION("""COMPUTED_VALUE"""),"Diogo Jose Gomes Silva")</f>
        <v>Diogo Jose Gomes Silva</v>
      </c>
      <c r="D347" s="5" t="str">
        <f>IFERROR(__xludf.DUMMYFUNCTION("""COMPUTED_VALUE"""),"Filme")</f>
        <v>Filme</v>
      </c>
      <c r="E347" s="5">
        <f>IFERROR(__xludf.DUMMYFUNCTION("""COMPUTED_VALUE"""),8.25)</f>
        <v>8.25</v>
      </c>
    </row>
    <row r="348">
      <c r="B348" s="11" t="str">
        <f>IFERROR(__xludf.DUMMYFUNCTION("""COMPUTED_VALUE"""),"07/03/2020")</f>
        <v>07/03/2020</v>
      </c>
      <c r="C348" s="5" t="str">
        <f>IFERROR(__xludf.DUMMYFUNCTION("""COMPUTED_VALUE"""),"Diogo Jose Gomes Silva")</f>
        <v>Diogo Jose Gomes Silva</v>
      </c>
      <c r="D348" s="5" t="str">
        <f>IFERROR(__xludf.DUMMYFUNCTION("""COMPUTED_VALUE"""),"Abdomen Total")</f>
        <v>Abdomen Total</v>
      </c>
      <c r="E348" s="5">
        <f>IFERROR(__xludf.DUMMYFUNCTION("""COMPUTED_VALUE"""),113.15)</f>
        <v>113.15</v>
      </c>
    </row>
    <row r="349">
      <c r="B349" s="11" t="str">
        <f>IFERROR(__xludf.DUMMYFUNCTION("""COMPUTED_VALUE"""),"07/03/2020")</f>
        <v>07/03/2020</v>
      </c>
      <c r="C349" s="5" t="str">
        <f>IFERROR(__xludf.DUMMYFUNCTION("""COMPUTED_VALUE"""),"Diogo Jose Gomes Silva")</f>
        <v>Diogo Jose Gomes Silva</v>
      </c>
      <c r="D349" s="5" t="str">
        <f>IFERROR(__xludf.DUMMYFUNCTION("""COMPUTED_VALUE"""),"Próstata")</f>
        <v>Próstata</v>
      </c>
      <c r="E349" s="5">
        <f>IFERROR(__xludf.DUMMYFUNCTION("""COMPUTED_VALUE"""),50.4)</f>
        <v>50.4</v>
      </c>
    </row>
    <row r="350">
      <c r="B350" s="11" t="str">
        <f>IFERROR(__xludf.DUMMYFUNCTION("""COMPUTED_VALUE"""),"07/03/2020")</f>
        <v>07/03/2020</v>
      </c>
      <c r="C350" s="5" t="str">
        <f>IFERROR(__xludf.DUMMYFUNCTION("""COMPUTED_VALUE"""),"Diogo Jose Gomes Silva")</f>
        <v>Diogo Jose Gomes Silva</v>
      </c>
      <c r="D350" s="5" t="str">
        <f>IFERROR(__xludf.DUMMYFUNCTION("""COMPUTED_VALUE"""),"Órgãos superficiais")</f>
        <v>Órgãos superficiais</v>
      </c>
      <c r="E350" s="5">
        <f>IFERROR(__xludf.DUMMYFUNCTION("""COMPUTED_VALUE"""),60.49)</f>
        <v>60.49</v>
      </c>
    </row>
    <row r="351">
      <c r="B351" s="11" t="str">
        <f>IFERROR(__xludf.DUMMYFUNCTION("""COMPUTED_VALUE"""),"07/03/2020")</f>
        <v>07/03/2020</v>
      </c>
      <c r="C351" s="5" t="str">
        <f>IFERROR(__xludf.DUMMYFUNCTION("""COMPUTED_VALUE"""),"Diogo Jose Gomes Silva")</f>
        <v>Diogo Jose Gomes Silva</v>
      </c>
      <c r="D351" s="5" t="str">
        <f>IFERROR(__xludf.DUMMYFUNCTION("""COMPUTED_VALUE"""),"Órgãos superficiais Com Doppler")</f>
        <v>Órgãos superficiais Com Doppler</v>
      </c>
      <c r="E351" s="5">
        <f>IFERROR(__xludf.DUMMYFUNCTION("""COMPUTED_VALUE"""),105.61)</f>
        <v>105.61</v>
      </c>
    </row>
    <row r="352">
      <c r="B352" s="11" t="str">
        <f>IFERROR(__xludf.DUMMYFUNCTION("""COMPUTED_VALUE"""),"13/03/2020")</f>
        <v>13/03/2020</v>
      </c>
      <c r="C352" s="5" t="str">
        <f>IFERROR(__xludf.DUMMYFUNCTION("""COMPUTED_VALUE"""),"Edcleide Maria Araujo")</f>
        <v>Edcleide Maria Araujo</v>
      </c>
      <c r="D352" s="5" t="str">
        <f>IFERROR(__xludf.DUMMYFUNCTION("""COMPUTED_VALUE"""),"Filme")</f>
        <v>Filme</v>
      </c>
      <c r="E352" s="5">
        <f>IFERROR(__xludf.DUMMYFUNCTION("""COMPUTED_VALUE"""),4.12)</f>
        <v>4.12</v>
      </c>
    </row>
    <row r="353">
      <c r="B353" s="11" t="str">
        <f>IFERROR(__xludf.DUMMYFUNCTION("""COMPUTED_VALUE"""),"13/03/2020")</f>
        <v>13/03/2020</v>
      </c>
      <c r="C353" s="5" t="str">
        <f>IFERROR(__xludf.DUMMYFUNCTION("""COMPUTED_VALUE"""),"Edcleide Maria Araujo")</f>
        <v>Edcleide Maria Araujo</v>
      </c>
      <c r="D353" s="5" t="str">
        <f>IFERROR(__xludf.DUMMYFUNCTION("""COMPUTED_VALUE"""),"Ginecológico")</f>
        <v>Ginecológico</v>
      </c>
      <c r="E353" s="5">
        <f>IFERROR(__xludf.DUMMYFUNCTION("""COMPUTED_VALUE"""),50.34)</f>
        <v>50.34</v>
      </c>
    </row>
    <row r="354">
      <c r="B354" s="11" t="str">
        <f>IFERROR(__xludf.DUMMYFUNCTION("""COMPUTED_VALUE"""),"16/03/2020")</f>
        <v>16/03/2020</v>
      </c>
      <c r="C354" s="5" t="str">
        <f>IFERROR(__xludf.DUMMYFUNCTION("""COMPUTED_VALUE"""),"Edjane De Oliveira Gusmao Alves")</f>
        <v>Edjane De Oliveira Gusmao Alves</v>
      </c>
      <c r="D354" s="5" t="str">
        <f>IFERROR(__xludf.DUMMYFUNCTION("""COMPUTED_VALUE"""),"Filme")</f>
        <v>Filme</v>
      </c>
      <c r="E354" s="5">
        <f>IFERROR(__xludf.DUMMYFUNCTION("""COMPUTED_VALUE"""),16.49)</f>
        <v>16.49</v>
      </c>
    </row>
    <row r="355">
      <c r="B355" s="11" t="str">
        <f>IFERROR(__xludf.DUMMYFUNCTION("""COMPUTED_VALUE"""),"16/03/2020")</f>
        <v>16/03/2020</v>
      </c>
      <c r="C355" s="5" t="str">
        <f>IFERROR(__xludf.DUMMYFUNCTION("""COMPUTED_VALUE"""),"Edjane De Oliveira Gusmao Alves")</f>
        <v>Edjane De Oliveira Gusmao Alves</v>
      </c>
      <c r="D355" s="5" t="str">
        <f>IFERROR(__xludf.DUMMYFUNCTION("""COMPUTED_VALUE"""),"Abdomen Total")</f>
        <v>Abdomen Total</v>
      </c>
      <c r="E355" s="5">
        <f>IFERROR(__xludf.DUMMYFUNCTION("""COMPUTED_VALUE"""),113.15)</f>
        <v>113.15</v>
      </c>
    </row>
    <row r="356">
      <c r="B356" s="11" t="str">
        <f>IFERROR(__xludf.DUMMYFUNCTION("""COMPUTED_VALUE"""),"10/03/2020")</f>
        <v>10/03/2020</v>
      </c>
      <c r="C356" s="5" t="str">
        <f>IFERROR(__xludf.DUMMYFUNCTION("""COMPUTED_VALUE"""),"Edman Gutemberg Da Silva")</f>
        <v>Edman Gutemberg Da Silva</v>
      </c>
      <c r="D356" s="5" t="str">
        <f>IFERROR(__xludf.DUMMYFUNCTION("""COMPUTED_VALUE"""),"Filme")</f>
        <v>Filme</v>
      </c>
      <c r="E356" s="5">
        <f>IFERROR(__xludf.DUMMYFUNCTION("""COMPUTED_VALUE"""),4.12)</f>
        <v>4.12</v>
      </c>
    </row>
    <row r="357">
      <c r="B357" s="11" t="str">
        <f>IFERROR(__xludf.DUMMYFUNCTION("""COMPUTED_VALUE"""),"10/03/2020")</f>
        <v>10/03/2020</v>
      </c>
      <c r="C357" s="5" t="str">
        <f>IFERROR(__xludf.DUMMYFUNCTION("""COMPUTED_VALUE"""),"Edman Gutemberg Da Silva")</f>
        <v>Edman Gutemberg Da Silva</v>
      </c>
      <c r="D357" s="5" t="str">
        <f>IFERROR(__xludf.DUMMYFUNCTION("""COMPUTED_VALUE"""),"Órgãos superficiais")</f>
        <v>Órgãos superficiais</v>
      </c>
      <c r="E357" s="5">
        <f>IFERROR(__xludf.DUMMYFUNCTION("""COMPUTED_VALUE"""),60.49)</f>
        <v>60.49</v>
      </c>
    </row>
    <row r="358">
      <c r="B358" s="11" t="str">
        <f>IFERROR(__xludf.DUMMYFUNCTION("""COMPUTED_VALUE"""),"04/03/2020")</f>
        <v>04/03/2020</v>
      </c>
      <c r="C358" s="5" t="str">
        <f>IFERROR(__xludf.DUMMYFUNCTION("""COMPUTED_VALUE"""),"Edna Tavares Silva")</f>
        <v>Edna Tavares Silva</v>
      </c>
      <c r="D358" s="5" t="str">
        <f>IFERROR(__xludf.DUMMYFUNCTION("""COMPUTED_VALUE"""),"Material")</f>
        <v>Material</v>
      </c>
      <c r="E358" s="5">
        <f>IFERROR(__xludf.DUMMYFUNCTION("""COMPUTED_VALUE"""),5.4)</f>
        <v>5.4</v>
      </c>
    </row>
    <row r="359">
      <c r="B359" s="11" t="str">
        <f>IFERROR(__xludf.DUMMYFUNCTION("""COMPUTED_VALUE"""),"04/03/2020")</f>
        <v>04/03/2020</v>
      </c>
      <c r="C359" s="5" t="str">
        <f>IFERROR(__xludf.DUMMYFUNCTION("""COMPUTED_VALUE"""),"Edna Tavares Silva")</f>
        <v>Edna Tavares Silva</v>
      </c>
      <c r="D359" s="5" t="str">
        <f>IFERROR(__xludf.DUMMYFUNCTION("""COMPUTED_VALUE"""),"Material")</f>
        <v>Material</v>
      </c>
      <c r="E359" s="5">
        <f>IFERROR(__xludf.DUMMYFUNCTION("""COMPUTED_VALUE"""),3.08)</f>
        <v>3.08</v>
      </c>
    </row>
    <row r="360">
      <c r="B360" s="11" t="str">
        <f>IFERROR(__xludf.DUMMYFUNCTION("""COMPUTED_VALUE"""),"04/03/2020")</f>
        <v>04/03/2020</v>
      </c>
      <c r="C360" s="5" t="str">
        <f>IFERROR(__xludf.DUMMYFUNCTION("""COMPUTED_VALUE"""),"Edna Tavares Silva")</f>
        <v>Edna Tavares Silva</v>
      </c>
      <c r="D360" s="5" t="str">
        <f>IFERROR(__xludf.DUMMYFUNCTION("""COMPUTED_VALUE"""),"Material")</f>
        <v>Material</v>
      </c>
      <c r="E360" s="5">
        <f>IFERROR(__xludf.DUMMYFUNCTION("""COMPUTED_VALUE"""),8.36)</f>
        <v>8.36</v>
      </c>
    </row>
    <row r="361">
      <c r="B361" s="11" t="str">
        <f>IFERROR(__xludf.DUMMYFUNCTION("""COMPUTED_VALUE"""),"04/03/2020")</f>
        <v>04/03/2020</v>
      </c>
      <c r="C361" s="5" t="str">
        <f>IFERROR(__xludf.DUMMYFUNCTION("""COMPUTED_VALUE"""),"Edna Tavares Silva")</f>
        <v>Edna Tavares Silva</v>
      </c>
      <c r="D361" s="5" t="str">
        <f>IFERROR(__xludf.DUMMYFUNCTION("""COMPUTED_VALUE"""),"Medicamento")</f>
        <v>Medicamento</v>
      </c>
      <c r="E361" s="5">
        <f>IFERROR(__xludf.DUMMYFUNCTION("""COMPUTED_VALUE"""),3.18)</f>
        <v>3.18</v>
      </c>
    </row>
    <row r="362">
      <c r="B362" s="11" t="str">
        <f>IFERROR(__xludf.DUMMYFUNCTION("""COMPUTED_VALUE"""),"04/03/2020")</f>
        <v>04/03/2020</v>
      </c>
      <c r="C362" s="5" t="str">
        <f>IFERROR(__xludf.DUMMYFUNCTION("""COMPUTED_VALUE"""),"Edna Tavares Silva")</f>
        <v>Edna Tavares Silva</v>
      </c>
      <c r="D362" s="5" t="str">
        <f>IFERROR(__xludf.DUMMYFUNCTION("""COMPUTED_VALUE"""),"Filme")</f>
        <v>Filme</v>
      </c>
      <c r="E362" s="5">
        <f>IFERROR(__xludf.DUMMYFUNCTION("""COMPUTED_VALUE"""),4.12)</f>
        <v>4.12</v>
      </c>
    </row>
    <row r="363">
      <c r="B363" s="11" t="str">
        <f>IFERROR(__xludf.DUMMYFUNCTION("""COMPUTED_VALUE"""),"04/03/2020")</f>
        <v>04/03/2020</v>
      </c>
      <c r="C363" s="5" t="str">
        <f>IFERROR(__xludf.DUMMYFUNCTION("""COMPUTED_VALUE"""),"Edna Tavares Silva")</f>
        <v>Edna Tavares Silva</v>
      </c>
      <c r="D363" s="5" t="str">
        <f>IFERROR(__xludf.DUMMYFUNCTION("""COMPUTED_VALUE"""),"Mamas")</f>
        <v>Mamas</v>
      </c>
      <c r="E363" s="5">
        <f>IFERROR(__xludf.DUMMYFUNCTION("""COMPUTED_VALUE"""),60.49)</f>
        <v>60.49</v>
      </c>
    </row>
    <row r="364">
      <c r="B364" s="11" t="str">
        <f>IFERROR(__xludf.DUMMYFUNCTION("""COMPUTED_VALUE"""),"04/03/2020")</f>
        <v>04/03/2020</v>
      </c>
      <c r="C364" s="5" t="str">
        <f>IFERROR(__xludf.DUMMYFUNCTION("""COMPUTED_VALUE"""),"Edna Tavares Silva")</f>
        <v>Edna Tavares Silva</v>
      </c>
      <c r="D364" s="5" t="str">
        <f>IFERROR(__xludf.DUMMYFUNCTION("""COMPUTED_VALUE"""),"PAAF Mama")</f>
        <v>PAAF Mama</v>
      </c>
      <c r="E364" s="5">
        <f>IFERROR(__xludf.DUMMYFUNCTION("""COMPUTED_VALUE"""),135.7)</f>
        <v>135.7</v>
      </c>
    </row>
    <row r="365">
      <c r="B365" s="11" t="str">
        <f>IFERROR(__xludf.DUMMYFUNCTION("""COMPUTED_VALUE"""),"20/02/2020")</f>
        <v>20/02/2020</v>
      </c>
      <c r="C365" s="5" t="str">
        <f>IFERROR(__xludf.DUMMYFUNCTION("""COMPUTED_VALUE"""),"Ednadi Batista Da Silva")</f>
        <v>Ednadi Batista Da Silva</v>
      </c>
      <c r="D365" s="5" t="str">
        <f>IFERROR(__xludf.DUMMYFUNCTION("""COMPUTED_VALUE"""),"Filme")</f>
        <v>Filme</v>
      </c>
      <c r="E365" s="5">
        <f>IFERROR(__xludf.DUMMYFUNCTION("""COMPUTED_VALUE"""),16.49)</f>
        <v>16.49</v>
      </c>
    </row>
    <row r="366">
      <c r="B366" s="11" t="str">
        <f>IFERROR(__xludf.DUMMYFUNCTION("""COMPUTED_VALUE"""),"20/02/2020")</f>
        <v>20/02/2020</v>
      </c>
      <c r="C366" s="5" t="str">
        <f>IFERROR(__xludf.DUMMYFUNCTION("""COMPUTED_VALUE"""),"Ednadi Batista Da Silva")</f>
        <v>Ednadi Batista Da Silva</v>
      </c>
      <c r="D366" s="5" t="str">
        <f>IFERROR(__xludf.DUMMYFUNCTION("""COMPUTED_VALUE"""),"Filme")</f>
        <v>Filme</v>
      </c>
      <c r="E366" s="5">
        <f>IFERROR(__xludf.DUMMYFUNCTION("""COMPUTED_VALUE"""),4.12)</f>
        <v>4.12</v>
      </c>
    </row>
    <row r="367">
      <c r="B367" s="11" t="str">
        <f>IFERROR(__xludf.DUMMYFUNCTION("""COMPUTED_VALUE"""),"20/02/2020")</f>
        <v>20/02/2020</v>
      </c>
      <c r="C367" s="5" t="str">
        <f>IFERROR(__xludf.DUMMYFUNCTION("""COMPUTED_VALUE"""),"Ednadi Batista Da Silva")</f>
        <v>Ednadi Batista Da Silva</v>
      </c>
      <c r="D367" s="5" t="str">
        <f>IFERROR(__xludf.DUMMYFUNCTION("""COMPUTED_VALUE"""),"Filme")</f>
        <v>Filme</v>
      </c>
      <c r="E367" s="5">
        <f>IFERROR(__xludf.DUMMYFUNCTION("""COMPUTED_VALUE"""),4.12)</f>
        <v>4.12</v>
      </c>
    </row>
    <row r="368">
      <c r="B368" s="11" t="str">
        <f>IFERROR(__xludf.DUMMYFUNCTION("""COMPUTED_VALUE"""),"20/02/2020")</f>
        <v>20/02/2020</v>
      </c>
      <c r="C368" s="5" t="str">
        <f>IFERROR(__xludf.DUMMYFUNCTION("""COMPUTED_VALUE"""),"Ednadi Batista Da Silva")</f>
        <v>Ednadi Batista Da Silva</v>
      </c>
      <c r="D368" s="5" t="str">
        <f>IFERROR(__xludf.DUMMYFUNCTION("""COMPUTED_VALUE"""),"Filme")</f>
        <v>Filme</v>
      </c>
      <c r="E368" s="5">
        <f>IFERROR(__xludf.DUMMYFUNCTION("""COMPUTED_VALUE"""),4.12)</f>
        <v>4.12</v>
      </c>
    </row>
    <row r="369">
      <c r="B369" s="11" t="str">
        <f>IFERROR(__xludf.DUMMYFUNCTION("""COMPUTED_VALUE"""),"20/02/2020")</f>
        <v>20/02/2020</v>
      </c>
      <c r="C369" s="5" t="str">
        <f>IFERROR(__xludf.DUMMYFUNCTION("""COMPUTED_VALUE"""),"Ednadi Batista Da Silva")</f>
        <v>Ednadi Batista Da Silva</v>
      </c>
      <c r="D369" s="5" t="str">
        <f>IFERROR(__xludf.DUMMYFUNCTION("""COMPUTED_VALUE"""),"Filme")</f>
        <v>Filme</v>
      </c>
      <c r="E369" s="5">
        <f>IFERROR(__xludf.DUMMYFUNCTION("""COMPUTED_VALUE"""),4.12)</f>
        <v>4.12</v>
      </c>
    </row>
    <row r="370">
      <c r="B370" s="11" t="str">
        <f>IFERROR(__xludf.DUMMYFUNCTION("""COMPUTED_VALUE"""),"20/02/2020")</f>
        <v>20/02/2020</v>
      </c>
      <c r="C370" s="5" t="str">
        <f>IFERROR(__xludf.DUMMYFUNCTION("""COMPUTED_VALUE"""),"Ednadi Batista Da Silva")</f>
        <v>Ednadi Batista Da Silva</v>
      </c>
      <c r="D370" s="5" t="str">
        <f>IFERROR(__xludf.DUMMYFUNCTION("""COMPUTED_VALUE"""),"Filme")</f>
        <v>Filme</v>
      </c>
      <c r="E370" s="5">
        <f>IFERROR(__xludf.DUMMYFUNCTION("""COMPUTED_VALUE"""),8.25)</f>
        <v>8.25</v>
      </c>
    </row>
    <row r="371">
      <c r="B371" s="11" t="str">
        <f>IFERROR(__xludf.DUMMYFUNCTION("""COMPUTED_VALUE"""),"20/02/2020")</f>
        <v>20/02/2020</v>
      </c>
      <c r="C371" s="5" t="str">
        <f>IFERROR(__xludf.DUMMYFUNCTION("""COMPUTED_VALUE"""),"Ednadi Batista Da Silva")</f>
        <v>Ednadi Batista Da Silva</v>
      </c>
      <c r="D371" s="5" t="str">
        <f>IFERROR(__xludf.DUMMYFUNCTION("""COMPUTED_VALUE"""),"Mamas")</f>
        <v>Mamas</v>
      </c>
      <c r="E371" s="5">
        <f>IFERROR(__xludf.DUMMYFUNCTION("""COMPUTED_VALUE"""),60.49)</f>
        <v>60.49</v>
      </c>
    </row>
    <row r="372">
      <c r="B372" s="11" t="str">
        <f>IFERROR(__xludf.DUMMYFUNCTION("""COMPUTED_VALUE"""),"20/02/2020")</f>
        <v>20/02/2020</v>
      </c>
      <c r="C372" s="5" t="str">
        <f>IFERROR(__xludf.DUMMYFUNCTION("""COMPUTED_VALUE"""),"Ednadi Batista Da Silva")</f>
        <v>Ednadi Batista Da Silva</v>
      </c>
      <c r="D372" s="5" t="str">
        <f>IFERROR(__xludf.DUMMYFUNCTION("""COMPUTED_VALUE"""),"Abdomen Total")</f>
        <v>Abdomen Total</v>
      </c>
      <c r="E372" s="5">
        <f>IFERROR(__xludf.DUMMYFUNCTION("""COMPUTED_VALUE"""),113.15)</f>
        <v>113.15</v>
      </c>
    </row>
    <row r="373">
      <c r="B373" s="11" t="str">
        <f>IFERROR(__xludf.DUMMYFUNCTION("""COMPUTED_VALUE"""),"20/02/2020")</f>
        <v>20/02/2020</v>
      </c>
      <c r="C373" s="5" t="str">
        <f>IFERROR(__xludf.DUMMYFUNCTION("""COMPUTED_VALUE"""),"Ednadi Batista Da Silva")</f>
        <v>Ednadi Batista Da Silva</v>
      </c>
      <c r="D373" s="5" t="str">
        <f>IFERROR(__xludf.DUMMYFUNCTION("""COMPUTED_VALUE"""),"Ginecológico")</f>
        <v>Ginecológico</v>
      </c>
      <c r="E373" s="5">
        <f>IFERROR(__xludf.DUMMYFUNCTION("""COMPUTED_VALUE"""),50.34)</f>
        <v>50.34</v>
      </c>
    </row>
    <row r="374">
      <c r="B374" s="11" t="str">
        <f>IFERROR(__xludf.DUMMYFUNCTION("""COMPUTED_VALUE"""),"20/02/2020")</f>
        <v>20/02/2020</v>
      </c>
      <c r="C374" s="5" t="str">
        <f>IFERROR(__xludf.DUMMYFUNCTION("""COMPUTED_VALUE"""),"Ednadi Batista Da Silva")</f>
        <v>Ednadi Batista Da Silva</v>
      </c>
      <c r="D374" s="5" t="str">
        <f>IFERROR(__xludf.DUMMYFUNCTION("""COMPUTED_VALUE"""),"Órgãos superficiais")</f>
        <v>Órgãos superficiais</v>
      </c>
      <c r="E374" s="5">
        <f>IFERROR(__xludf.DUMMYFUNCTION("""COMPUTED_VALUE"""),60.49)</f>
        <v>60.49</v>
      </c>
    </row>
    <row r="375">
      <c r="B375" s="11" t="str">
        <f>IFERROR(__xludf.DUMMYFUNCTION("""COMPUTED_VALUE"""),"20/02/2020")</f>
        <v>20/02/2020</v>
      </c>
      <c r="C375" s="5" t="str">
        <f>IFERROR(__xludf.DUMMYFUNCTION("""COMPUTED_VALUE"""),"Ednadi Batista Da Silva")</f>
        <v>Ednadi Batista Da Silva</v>
      </c>
      <c r="D375" s="5" t="str">
        <f>IFERROR(__xludf.DUMMYFUNCTION("""COMPUTED_VALUE"""),"Estruturas superficiais")</f>
        <v>Estruturas superficiais</v>
      </c>
      <c r="E375" s="5">
        <f>IFERROR(__xludf.DUMMYFUNCTION("""COMPUTED_VALUE"""),60.49)</f>
        <v>60.49</v>
      </c>
    </row>
    <row r="376">
      <c r="B376" s="11" t="str">
        <f>IFERROR(__xludf.DUMMYFUNCTION("""COMPUTED_VALUE"""),"20/02/2020")</f>
        <v>20/02/2020</v>
      </c>
      <c r="C376" s="5" t="str">
        <f>IFERROR(__xludf.DUMMYFUNCTION("""COMPUTED_VALUE"""),"Ednadi Batista Da Silva")</f>
        <v>Ednadi Batista Da Silva</v>
      </c>
      <c r="D376" s="5" t="str">
        <f>IFERROR(__xludf.DUMMYFUNCTION("""COMPUTED_VALUE"""),"Órgãos superficiais Com Doppler")</f>
        <v>Órgãos superficiais Com Doppler</v>
      </c>
      <c r="E376" s="5">
        <f>IFERROR(__xludf.DUMMYFUNCTION("""COMPUTED_VALUE"""),105.61)</f>
        <v>105.61</v>
      </c>
    </row>
    <row r="377">
      <c r="B377" s="11" t="str">
        <f>IFERROR(__xludf.DUMMYFUNCTION("""COMPUTED_VALUE"""),"05/03/2020")</f>
        <v>05/03/2020</v>
      </c>
      <c r="C377" s="5" t="str">
        <f>IFERROR(__xludf.DUMMYFUNCTION("""COMPUTED_VALUE"""),"Edson Augusto Ferreira Ferraz")</f>
        <v>Edson Augusto Ferreira Ferraz</v>
      </c>
      <c r="D377" s="5" t="str">
        <f>IFERROR(__xludf.DUMMYFUNCTION("""COMPUTED_VALUE"""),"Filme")</f>
        <v>Filme</v>
      </c>
      <c r="E377" s="5">
        <f>IFERROR(__xludf.DUMMYFUNCTION("""COMPUTED_VALUE"""),4.12)</f>
        <v>4.12</v>
      </c>
    </row>
    <row r="378">
      <c r="B378" s="11" t="str">
        <f>IFERROR(__xludf.DUMMYFUNCTION("""COMPUTED_VALUE"""),"05/03/2020")</f>
        <v>05/03/2020</v>
      </c>
      <c r="C378" s="5" t="str">
        <f>IFERROR(__xludf.DUMMYFUNCTION("""COMPUTED_VALUE"""),"Edson Augusto Ferreira Ferraz")</f>
        <v>Edson Augusto Ferreira Ferraz</v>
      </c>
      <c r="D378" s="5" t="str">
        <f>IFERROR(__xludf.DUMMYFUNCTION("""COMPUTED_VALUE"""),"Filme")</f>
        <v>Filme</v>
      </c>
      <c r="E378" s="5">
        <f>IFERROR(__xludf.DUMMYFUNCTION("""COMPUTED_VALUE"""),4.12)</f>
        <v>4.12</v>
      </c>
    </row>
    <row r="379">
      <c r="B379" s="11" t="str">
        <f>IFERROR(__xludf.DUMMYFUNCTION("""COMPUTED_VALUE"""),"05/03/2020")</f>
        <v>05/03/2020</v>
      </c>
      <c r="C379" s="5" t="str">
        <f>IFERROR(__xludf.DUMMYFUNCTION("""COMPUTED_VALUE"""),"Edson Augusto Ferreira Ferraz")</f>
        <v>Edson Augusto Ferreira Ferraz</v>
      </c>
      <c r="D379" s="5" t="str">
        <f>IFERROR(__xludf.DUMMYFUNCTION("""COMPUTED_VALUE"""),"Estruturas superficiais")</f>
        <v>Estruturas superficiais</v>
      </c>
      <c r="E379" s="5">
        <f>IFERROR(__xludf.DUMMYFUNCTION("""COMPUTED_VALUE"""),60.49)</f>
        <v>60.49</v>
      </c>
    </row>
    <row r="380">
      <c r="B380" s="11" t="str">
        <f>IFERROR(__xludf.DUMMYFUNCTION("""COMPUTED_VALUE"""),"05/03/2020")</f>
        <v>05/03/2020</v>
      </c>
      <c r="C380" s="5" t="str">
        <f>IFERROR(__xludf.DUMMYFUNCTION("""COMPUTED_VALUE"""),"Edson Augusto Ferreira Ferraz")</f>
        <v>Edson Augusto Ferreira Ferraz</v>
      </c>
      <c r="D380" s="5" t="str">
        <f>IFERROR(__xludf.DUMMYFUNCTION("""COMPUTED_VALUE"""),"Mamas")</f>
        <v>Mamas</v>
      </c>
      <c r="E380" s="5">
        <f>IFERROR(__xludf.DUMMYFUNCTION("""COMPUTED_VALUE"""),60.49)</f>
        <v>60.49</v>
      </c>
    </row>
    <row r="381">
      <c r="B381" s="11" t="str">
        <f>IFERROR(__xludf.DUMMYFUNCTION("""COMPUTED_VALUE"""),"19/02/2020")</f>
        <v>19/02/2020</v>
      </c>
      <c r="C381" s="5" t="str">
        <f>IFERROR(__xludf.DUMMYFUNCTION("""COMPUTED_VALUE"""),"Edvanda Maria Dantas Alves")</f>
        <v>Edvanda Maria Dantas Alves</v>
      </c>
      <c r="D381" s="5" t="str">
        <f>IFERROR(__xludf.DUMMYFUNCTION("""COMPUTED_VALUE"""),"Filme")</f>
        <v>Filme</v>
      </c>
      <c r="E381" s="5">
        <f>IFERROR(__xludf.DUMMYFUNCTION("""COMPUTED_VALUE"""),12.37)</f>
        <v>12.37</v>
      </c>
    </row>
    <row r="382">
      <c r="B382" s="11" t="str">
        <f>IFERROR(__xludf.DUMMYFUNCTION("""COMPUTED_VALUE"""),"19/02/2020")</f>
        <v>19/02/2020</v>
      </c>
      <c r="C382" s="5" t="str">
        <f>IFERROR(__xludf.DUMMYFUNCTION("""COMPUTED_VALUE"""),"Edvanda Maria Dantas Alves")</f>
        <v>Edvanda Maria Dantas Alves</v>
      </c>
      <c r="D382" s="5" t="str">
        <f>IFERROR(__xludf.DUMMYFUNCTION("""COMPUTED_VALUE"""),"Abdominal")</f>
        <v>Abdominal</v>
      </c>
      <c r="E382" s="5">
        <f>IFERROR(__xludf.DUMMYFUNCTION("""COMPUTED_VALUE"""),73.94)</f>
        <v>73.94</v>
      </c>
    </row>
    <row r="383">
      <c r="B383" s="11" t="str">
        <f>IFERROR(__xludf.DUMMYFUNCTION("""COMPUTED_VALUE"""),"19/02/2020")</f>
        <v>19/02/2020</v>
      </c>
      <c r="C383" s="5" t="str">
        <f>IFERROR(__xludf.DUMMYFUNCTION("""COMPUTED_VALUE"""),"Edvanda Maria Dantas Alves")</f>
        <v>Edvanda Maria Dantas Alves</v>
      </c>
      <c r="D383" s="5" t="str">
        <f>IFERROR(__xludf.DUMMYFUNCTION("""COMPUTED_VALUE"""),"Filme")</f>
        <v>Filme</v>
      </c>
      <c r="E383" s="5">
        <f>IFERROR(__xludf.DUMMYFUNCTION("""COMPUTED_VALUE"""),4.12)</f>
        <v>4.12</v>
      </c>
    </row>
    <row r="384">
      <c r="B384" s="11" t="str">
        <f>IFERROR(__xludf.DUMMYFUNCTION("""COMPUTED_VALUE"""),"19/02/2020")</f>
        <v>19/02/2020</v>
      </c>
      <c r="C384" s="5" t="str">
        <f>IFERROR(__xludf.DUMMYFUNCTION("""COMPUTED_VALUE"""),"Edvanda Maria Dantas Alves")</f>
        <v>Edvanda Maria Dantas Alves</v>
      </c>
      <c r="D384" s="5" t="str">
        <f>IFERROR(__xludf.DUMMYFUNCTION("""COMPUTED_VALUE"""),"Transvaginal")</f>
        <v>Transvaginal</v>
      </c>
      <c r="E384" s="5">
        <f>IFERROR(__xludf.DUMMYFUNCTION("""COMPUTED_VALUE"""),68.5)</f>
        <v>68.5</v>
      </c>
    </row>
    <row r="385">
      <c r="B385" s="11" t="str">
        <f>IFERROR(__xludf.DUMMYFUNCTION("""COMPUTED_VALUE"""),"10/03/2020")</f>
        <v>10/03/2020</v>
      </c>
      <c r="C385" s="5" t="str">
        <f>IFERROR(__xludf.DUMMYFUNCTION("""COMPUTED_VALUE"""),"Ekarani Teles Silvestre")</f>
        <v>Ekarani Teles Silvestre</v>
      </c>
      <c r="D385" s="5" t="str">
        <f>IFERROR(__xludf.DUMMYFUNCTION("""COMPUTED_VALUE"""),"Filme")</f>
        <v>Filme</v>
      </c>
      <c r="E385" s="5">
        <f>IFERROR(__xludf.DUMMYFUNCTION("""COMPUTED_VALUE"""),4.12)</f>
        <v>4.12</v>
      </c>
    </row>
    <row r="386">
      <c r="B386" s="11" t="str">
        <f>IFERROR(__xludf.DUMMYFUNCTION("""COMPUTED_VALUE"""),"10/03/2020")</f>
        <v>10/03/2020</v>
      </c>
      <c r="C386" s="5" t="str">
        <f>IFERROR(__xludf.DUMMYFUNCTION("""COMPUTED_VALUE"""),"Ekarani Teles Silvestre")</f>
        <v>Ekarani Teles Silvestre</v>
      </c>
      <c r="D386" s="5" t="str">
        <f>IFERROR(__xludf.DUMMYFUNCTION("""COMPUTED_VALUE"""),"Transvaginal")</f>
        <v>Transvaginal</v>
      </c>
      <c r="E386" s="5">
        <f>IFERROR(__xludf.DUMMYFUNCTION("""COMPUTED_VALUE"""),68.5)</f>
        <v>68.5</v>
      </c>
    </row>
    <row r="387">
      <c r="B387" s="11" t="str">
        <f>IFERROR(__xludf.DUMMYFUNCTION("""COMPUTED_VALUE"""),"04/03/2020")</f>
        <v>04/03/2020</v>
      </c>
      <c r="C387" s="5" t="str">
        <f>IFERROR(__xludf.DUMMYFUNCTION("""COMPUTED_VALUE"""),"Elaene Oliveira Da Silva")</f>
        <v>Elaene Oliveira Da Silva</v>
      </c>
      <c r="D387" s="5" t="str">
        <f>IFERROR(__xludf.DUMMYFUNCTION("""COMPUTED_VALUE"""),"Material")</f>
        <v>Material</v>
      </c>
      <c r="E387" s="5">
        <f>IFERROR(__xludf.DUMMYFUNCTION("""COMPUTED_VALUE"""),2.7)</f>
        <v>2.7</v>
      </c>
    </row>
    <row r="388">
      <c r="B388" s="11" t="str">
        <f>IFERROR(__xludf.DUMMYFUNCTION("""COMPUTED_VALUE"""),"04/03/2020")</f>
        <v>04/03/2020</v>
      </c>
      <c r="C388" s="5" t="str">
        <f>IFERROR(__xludf.DUMMYFUNCTION("""COMPUTED_VALUE"""),"Elaene Oliveira Da Silva")</f>
        <v>Elaene Oliveira Da Silva</v>
      </c>
      <c r="D388" s="5" t="str">
        <f>IFERROR(__xludf.DUMMYFUNCTION("""COMPUTED_VALUE"""),"Material")</f>
        <v>Material</v>
      </c>
      <c r="E388" s="5">
        <f>IFERROR(__xludf.DUMMYFUNCTION("""COMPUTED_VALUE"""),3.08)</f>
        <v>3.08</v>
      </c>
    </row>
    <row r="389">
      <c r="B389" s="11" t="str">
        <f>IFERROR(__xludf.DUMMYFUNCTION("""COMPUTED_VALUE"""),"04/03/2020")</f>
        <v>04/03/2020</v>
      </c>
      <c r="C389" s="5" t="str">
        <f>IFERROR(__xludf.DUMMYFUNCTION("""COMPUTED_VALUE"""),"Elaene Oliveira Da Silva")</f>
        <v>Elaene Oliveira Da Silva</v>
      </c>
      <c r="D389" s="5" t="str">
        <f>IFERROR(__xludf.DUMMYFUNCTION("""COMPUTED_VALUE"""),"Material")</f>
        <v>Material</v>
      </c>
      <c r="E389" s="5">
        <f>IFERROR(__xludf.DUMMYFUNCTION("""COMPUTED_VALUE"""),4.18)</f>
        <v>4.18</v>
      </c>
    </row>
    <row r="390">
      <c r="B390" s="11" t="str">
        <f>IFERROR(__xludf.DUMMYFUNCTION("""COMPUTED_VALUE"""),"04/03/2020")</f>
        <v>04/03/2020</v>
      </c>
      <c r="C390" s="5" t="str">
        <f>IFERROR(__xludf.DUMMYFUNCTION("""COMPUTED_VALUE"""),"Elaene Oliveira Da Silva")</f>
        <v>Elaene Oliveira Da Silva</v>
      </c>
      <c r="D390" s="5" t="str">
        <f>IFERROR(__xludf.DUMMYFUNCTION("""COMPUTED_VALUE"""),"Medicamento")</f>
        <v>Medicamento</v>
      </c>
      <c r="E390" s="5">
        <f>IFERROR(__xludf.DUMMYFUNCTION("""COMPUTED_VALUE"""),1.59)</f>
        <v>1.59</v>
      </c>
    </row>
    <row r="391">
      <c r="B391" s="11" t="str">
        <f>IFERROR(__xludf.DUMMYFUNCTION("""COMPUTED_VALUE"""),"04/03/2020")</f>
        <v>04/03/2020</v>
      </c>
      <c r="C391" s="5" t="str">
        <f>IFERROR(__xludf.DUMMYFUNCTION("""COMPUTED_VALUE"""),"Elaene Oliveira Da Silva")</f>
        <v>Elaene Oliveira Da Silva</v>
      </c>
      <c r="D391" s="5" t="str">
        <f>IFERROR(__xludf.DUMMYFUNCTION("""COMPUTED_VALUE"""),"Filme")</f>
        <v>Filme</v>
      </c>
      <c r="E391" s="5">
        <f>IFERROR(__xludf.DUMMYFUNCTION("""COMPUTED_VALUE"""),4.12)</f>
        <v>4.12</v>
      </c>
    </row>
    <row r="392">
      <c r="B392" s="11" t="str">
        <f>IFERROR(__xludf.DUMMYFUNCTION("""COMPUTED_VALUE"""),"04/03/2020")</f>
        <v>04/03/2020</v>
      </c>
      <c r="C392" s="5" t="str">
        <f>IFERROR(__xludf.DUMMYFUNCTION("""COMPUTED_VALUE"""),"Elaene Oliveira Da Silva")</f>
        <v>Elaene Oliveira Da Silva</v>
      </c>
      <c r="D392" s="5" t="str">
        <f>IFERROR(__xludf.DUMMYFUNCTION("""COMPUTED_VALUE"""),"Mamas")</f>
        <v>Mamas</v>
      </c>
      <c r="E392" s="5">
        <f>IFERROR(__xludf.DUMMYFUNCTION("""COMPUTED_VALUE"""),60.49)</f>
        <v>60.49</v>
      </c>
    </row>
    <row r="393">
      <c r="B393" s="11" t="str">
        <f>IFERROR(__xludf.DUMMYFUNCTION("""COMPUTED_VALUE"""),"04/03/2020")</f>
        <v>04/03/2020</v>
      </c>
      <c r="C393" s="5" t="str">
        <f>IFERROR(__xludf.DUMMYFUNCTION("""COMPUTED_VALUE"""),"Elaene Oliveira Da Silva")</f>
        <v>Elaene Oliveira Da Silva</v>
      </c>
      <c r="D393" s="5" t="str">
        <f>IFERROR(__xludf.DUMMYFUNCTION("""COMPUTED_VALUE"""),"PAAF Mama")</f>
        <v>PAAF Mama</v>
      </c>
      <c r="E393" s="5">
        <f>IFERROR(__xludf.DUMMYFUNCTION("""COMPUTED_VALUE"""),67.85)</f>
        <v>67.85</v>
      </c>
    </row>
    <row r="394">
      <c r="B394" s="11" t="str">
        <f>IFERROR(__xludf.DUMMYFUNCTION("""COMPUTED_VALUE"""),"11/03/2020")</f>
        <v>11/03/2020</v>
      </c>
      <c r="C394" s="5" t="str">
        <f>IFERROR(__xludf.DUMMYFUNCTION("""COMPUTED_VALUE"""),"Eliane Barros Almeida Santos")</f>
        <v>Eliane Barros Almeida Santos</v>
      </c>
      <c r="D394" s="5" t="str">
        <f>IFERROR(__xludf.DUMMYFUNCTION("""COMPUTED_VALUE"""),"Material")</f>
        <v>Material</v>
      </c>
      <c r="E394" s="5">
        <f>IFERROR(__xludf.DUMMYFUNCTION("""COMPUTED_VALUE"""),5.4)</f>
        <v>5.4</v>
      </c>
    </row>
    <row r="395">
      <c r="B395" s="11" t="str">
        <f>IFERROR(__xludf.DUMMYFUNCTION("""COMPUTED_VALUE"""),"11/03/2020")</f>
        <v>11/03/2020</v>
      </c>
      <c r="C395" s="5" t="str">
        <f>IFERROR(__xludf.DUMMYFUNCTION("""COMPUTED_VALUE"""),"Eliane Barros Almeida Santos")</f>
        <v>Eliane Barros Almeida Santos</v>
      </c>
      <c r="D395" s="5" t="str">
        <f>IFERROR(__xludf.DUMMYFUNCTION("""COMPUTED_VALUE"""),"Material")</f>
        <v>Material</v>
      </c>
      <c r="E395" s="5">
        <f>IFERROR(__xludf.DUMMYFUNCTION("""COMPUTED_VALUE"""),3.08)</f>
        <v>3.08</v>
      </c>
    </row>
    <row r="396">
      <c r="B396" s="11" t="str">
        <f>IFERROR(__xludf.DUMMYFUNCTION("""COMPUTED_VALUE"""),"11/03/2020")</f>
        <v>11/03/2020</v>
      </c>
      <c r="C396" s="5" t="str">
        <f>IFERROR(__xludf.DUMMYFUNCTION("""COMPUTED_VALUE"""),"Eliane Barros Almeida Santos")</f>
        <v>Eliane Barros Almeida Santos</v>
      </c>
      <c r="D396" s="5" t="str">
        <f>IFERROR(__xludf.DUMMYFUNCTION("""COMPUTED_VALUE"""),"Material")</f>
        <v>Material</v>
      </c>
      <c r="E396" s="5">
        <f>IFERROR(__xludf.DUMMYFUNCTION("""COMPUTED_VALUE"""),8.36)</f>
        <v>8.36</v>
      </c>
    </row>
    <row r="397">
      <c r="B397" s="11" t="str">
        <f>IFERROR(__xludf.DUMMYFUNCTION("""COMPUTED_VALUE"""),"11/03/2020")</f>
        <v>11/03/2020</v>
      </c>
      <c r="C397" s="5" t="str">
        <f>IFERROR(__xludf.DUMMYFUNCTION("""COMPUTED_VALUE"""),"Eliane Barros Almeida Santos")</f>
        <v>Eliane Barros Almeida Santos</v>
      </c>
      <c r="D397" s="5" t="str">
        <f>IFERROR(__xludf.DUMMYFUNCTION("""COMPUTED_VALUE"""),"Medicamento")</f>
        <v>Medicamento</v>
      </c>
      <c r="E397" s="5">
        <f>IFERROR(__xludf.DUMMYFUNCTION("""COMPUTED_VALUE"""),3.18)</f>
        <v>3.18</v>
      </c>
    </row>
    <row r="398">
      <c r="B398" s="11" t="str">
        <f>IFERROR(__xludf.DUMMYFUNCTION("""COMPUTED_VALUE"""),"11/03/2020")</f>
        <v>11/03/2020</v>
      </c>
      <c r="C398" s="5" t="str">
        <f>IFERROR(__xludf.DUMMYFUNCTION("""COMPUTED_VALUE"""),"Eliane Barros Almeida Santos")</f>
        <v>Eliane Barros Almeida Santos</v>
      </c>
      <c r="D398" s="5" t="str">
        <f>IFERROR(__xludf.DUMMYFUNCTION("""COMPUTED_VALUE"""),"PAAF Mama")</f>
        <v>PAAF Mama</v>
      </c>
      <c r="E398" s="5">
        <f>IFERROR(__xludf.DUMMYFUNCTION("""COMPUTED_VALUE"""),319.24)</f>
        <v>319.24</v>
      </c>
    </row>
    <row r="399">
      <c r="B399" s="11" t="str">
        <f>IFERROR(__xludf.DUMMYFUNCTION("""COMPUTED_VALUE"""),"11/03/2020")</f>
        <v>11/03/2020</v>
      </c>
      <c r="C399" s="5" t="str">
        <f>IFERROR(__xludf.DUMMYFUNCTION("""COMPUTED_VALUE"""),"Eliane Barros Almeida Santos")</f>
        <v>Eliane Barros Almeida Santos</v>
      </c>
      <c r="D399" s="5" t="str">
        <f>IFERROR(__xludf.DUMMYFUNCTION("""COMPUTED_VALUE"""),"Filme")</f>
        <v>Filme</v>
      </c>
      <c r="E399" s="5">
        <f>IFERROR(__xludf.DUMMYFUNCTION("""COMPUTED_VALUE"""),4.12)</f>
        <v>4.12</v>
      </c>
    </row>
    <row r="400">
      <c r="B400" s="11" t="str">
        <f>IFERROR(__xludf.DUMMYFUNCTION("""COMPUTED_VALUE"""),"11/03/2020")</f>
        <v>11/03/2020</v>
      </c>
      <c r="C400" s="5" t="str">
        <f>IFERROR(__xludf.DUMMYFUNCTION("""COMPUTED_VALUE"""),"Eliane Barros Almeida Santos")</f>
        <v>Eliane Barros Almeida Santos</v>
      </c>
      <c r="D400" s="5" t="str">
        <f>IFERROR(__xludf.DUMMYFUNCTION("""COMPUTED_VALUE"""),"Mamas")</f>
        <v>Mamas</v>
      </c>
      <c r="E400" s="5">
        <f>IFERROR(__xludf.DUMMYFUNCTION("""COMPUTED_VALUE"""),60.49)</f>
        <v>60.49</v>
      </c>
    </row>
    <row r="401">
      <c r="B401" s="11" t="str">
        <f>IFERROR(__xludf.DUMMYFUNCTION("""COMPUTED_VALUE"""),"21/02/2020")</f>
        <v>21/02/2020</v>
      </c>
      <c r="C401" s="5" t="str">
        <f>IFERROR(__xludf.DUMMYFUNCTION("""COMPUTED_VALUE"""),"Eliane Nascimento De Lima")</f>
        <v>Eliane Nascimento De Lima</v>
      </c>
      <c r="D401" s="5" t="str">
        <f>IFERROR(__xludf.DUMMYFUNCTION("""COMPUTED_VALUE"""),"Filme")</f>
        <v>Filme</v>
      </c>
      <c r="E401" s="5">
        <f>IFERROR(__xludf.DUMMYFUNCTION("""COMPUTED_VALUE"""),4.12)</f>
        <v>4.12</v>
      </c>
    </row>
    <row r="402">
      <c r="B402" s="11" t="str">
        <f>IFERROR(__xludf.DUMMYFUNCTION("""COMPUTED_VALUE"""),"21/02/2020")</f>
        <v>21/02/2020</v>
      </c>
      <c r="C402" s="5" t="str">
        <f>IFERROR(__xludf.DUMMYFUNCTION("""COMPUTED_VALUE"""),"Eliane Nascimento De Lima")</f>
        <v>Eliane Nascimento De Lima</v>
      </c>
      <c r="D402" s="5" t="str">
        <f>IFERROR(__xludf.DUMMYFUNCTION("""COMPUTED_VALUE"""),"Filme")</f>
        <v>Filme</v>
      </c>
      <c r="E402" s="5">
        <f>IFERROR(__xludf.DUMMYFUNCTION("""COMPUTED_VALUE"""),16.49)</f>
        <v>16.49</v>
      </c>
    </row>
    <row r="403">
      <c r="B403" s="11" t="str">
        <f>IFERROR(__xludf.DUMMYFUNCTION("""COMPUTED_VALUE"""),"21/02/2020")</f>
        <v>21/02/2020</v>
      </c>
      <c r="C403" s="5" t="str">
        <f>IFERROR(__xludf.DUMMYFUNCTION("""COMPUTED_VALUE"""),"Eliane Nascimento De Lima")</f>
        <v>Eliane Nascimento De Lima</v>
      </c>
      <c r="D403" s="5" t="str">
        <f>IFERROR(__xludf.DUMMYFUNCTION("""COMPUTED_VALUE"""),"Filme")</f>
        <v>Filme</v>
      </c>
      <c r="E403" s="5">
        <f>IFERROR(__xludf.DUMMYFUNCTION("""COMPUTED_VALUE"""),4.12)</f>
        <v>4.12</v>
      </c>
    </row>
    <row r="404">
      <c r="B404" s="11" t="str">
        <f>IFERROR(__xludf.DUMMYFUNCTION("""COMPUTED_VALUE"""),"21/02/2020")</f>
        <v>21/02/2020</v>
      </c>
      <c r="C404" s="5" t="str">
        <f>IFERROR(__xludf.DUMMYFUNCTION("""COMPUTED_VALUE"""),"Eliane Nascimento De Lima")</f>
        <v>Eliane Nascimento De Lima</v>
      </c>
      <c r="D404" s="5" t="str">
        <f>IFERROR(__xludf.DUMMYFUNCTION("""COMPUTED_VALUE"""),"Filme")</f>
        <v>Filme</v>
      </c>
      <c r="E404" s="5">
        <f>IFERROR(__xludf.DUMMYFUNCTION("""COMPUTED_VALUE"""),4.12)</f>
        <v>4.12</v>
      </c>
    </row>
    <row r="405">
      <c r="B405" s="11" t="str">
        <f>IFERROR(__xludf.DUMMYFUNCTION("""COMPUTED_VALUE"""),"21/02/2020")</f>
        <v>21/02/2020</v>
      </c>
      <c r="C405" s="5" t="str">
        <f>IFERROR(__xludf.DUMMYFUNCTION("""COMPUTED_VALUE"""),"Eliane Nascimento De Lima")</f>
        <v>Eliane Nascimento De Lima</v>
      </c>
      <c r="D405" s="5" t="str">
        <f>IFERROR(__xludf.DUMMYFUNCTION("""COMPUTED_VALUE"""),"Mamas")</f>
        <v>Mamas</v>
      </c>
      <c r="E405" s="5">
        <f>IFERROR(__xludf.DUMMYFUNCTION("""COMPUTED_VALUE"""),60.49)</f>
        <v>60.49</v>
      </c>
    </row>
    <row r="406">
      <c r="B406" s="11" t="str">
        <f>IFERROR(__xludf.DUMMYFUNCTION("""COMPUTED_VALUE"""),"21/02/2020")</f>
        <v>21/02/2020</v>
      </c>
      <c r="C406" s="5" t="str">
        <f>IFERROR(__xludf.DUMMYFUNCTION("""COMPUTED_VALUE"""),"Eliane Nascimento De Lima")</f>
        <v>Eliane Nascimento De Lima</v>
      </c>
      <c r="D406" s="5" t="str">
        <f>IFERROR(__xludf.DUMMYFUNCTION("""COMPUTED_VALUE"""),"Abdomen Total")</f>
        <v>Abdomen Total</v>
      </c>
      <c r="E406" s="5">
        <f>IFERROR(__xludf.DUMMYFUNCTION("""COMPUTED_VALUE"""),113.15)</f>
        <v>113.15</v>
      </c>
    </row>
    <row r="407">
      <c r="B407" s="11" t="str">
        <f>IFERROR(__xludf.DUMMYFUNCTION("""COMPUTED_VALUE"""),"21/02/2020")</f>
        <v>21/02/2020</v>
      </c>
      <c r="C407" s="5" t="str">
        <f>IFERROR(__xludf.DUMMYFUNCTION("""COMPUTED_VALUE"""),"Eliane Nascimento De Lima")</f>
        <v>Eliane Nascimento De Lima</v>
      </c>
      <c r="D407" s="5" t="str">
        <f>IFERROR(__xludf.DUMMYFUNCTION("""COMPUTED_VALUE"""),"Ginecológico")</f>
        <v>Ginecológico</v>
      </c>
      <c r="E407" s="5">
        <f>IFERROR(__xludf.DUMMYFUNCTION("""COMPUTED_VALUE"""),50.34)</f>
        <v>50.34</v>
      </c>
    </row>
    <row r="408">
      <c r="B408" s="11" t="str">
        <f>IFERROR(__xludf.DUMMYFUNCTION("""COMPUTED_VALUE"""),"21/02/2020")</f>
        <v>21/02/2020</v>
      </c>
      <c r="C408" s="5" t="str">
        <f>IFERROR(__xludf.DUMMYFUNCTION("""COMPUTED_VALUE"""),"Eliane Nascimento De Lima")</f>
        <v>Eliane Nascimento De Lima</v>
      </c>
      <c r="D408" s="5" t="str">
        <f>IFERROR(__xludf.DUMMYFUNCTION("""COMPUTED_VALUE"""),"Estruturas superficiais")</f>
        <v>Estruturas superficiais</v>
      </c>
      <c r="E408" s="5">
        <f>IFERROR(__xludf.DUMMYFUNCTION("""COMPUTED_VALUE"""),60.49)</f>
        <v>60.49</v>
      </c>
    </row>
    <row r="409">
      <c r="B409" s="11" t="str">
        <f>IFERROR(__xludf.DUMMYFUNCTION("""COMPUTED_VALUE"""),"21/02/2020")</f>
        <v>21/02/2020</v>
      </c>
      <c r="C409" s="5" t="str">
        <f>IFERROR(__xludf.DUMMYFUNCTION("""COMPUTED_VALUE"""),"Eliane Nascimento De Lima")</f>
        <v>Eliane Nascimento De Lima</v>
      </c>
      <c r="D409" s="5" t="str">
        <f>IFERROR(__xludf.DUMMYFUNCTION("""COMPUTED_VALUE"""),"Filme")</f>
        <v>Filme</v>
      </c>
      <c r="E409" s="5">
        <f>IFERROR(__xludf.DUMMYFUNCTION("""COMPUTED_VALUE"""),8.25)</f>
        <v>8.25</v>
      </c>
    </row>
    <row r="410">
      <c r="B410" s="11" t="str">
        <f>IFERROR(__xludf.DUMMYFUNCTION("""COMPUTED_VALUE"""),"21/02/2020")</f>
        <v>21/02/2020</v>
      </c>
      <c r="C410" s="5" t="str">
        <f>IFERROR(__xludf.DUMMYFUNCTION("""COMPUTED_VALUE"""),"Eliane Nascimento De Lima")</f>
        <v>Eliane Nascimento De Lima</v>
      </c>
      <c r="D410" s="5" t="str">
        <f>IFERROR(__xludf.DUMMYFUNCTION("""COMPUTED_VALUE"""),"Órgãos superficiais Com Doppler")</f>
        <v>Órgãos superficiais Com Doppler</v>
      </c>
      <c r="E410" s="5">
        <f>IFERROR(__xludf.DUMMYFUNCTION("""COMPUTED_VALUE"""),105.61)</f>
        <v>105.61</v>
      </c>
    </row>
    <row r="411">
      <c r="B411" s="11" t="str">
        <f>IFERROR(__xludf.DUMMYFUNCTION("""COMPUTED_VALUE"""),"21/02/2020")</f>
        <v>21/02/2020</v>
      </c>
      <c r="C411" s="5" t="str">
        <f>IFERROR(__xludf.DUMMYFUNCTION("""COMPUTED_VALUE"""),"Eliane Nascimento De Lima")</f>
        <v>Eliane Nascimento De Lima</v>
      </c>
      <c r="D411" s="5" t="str">
        <f>IFERROR(__xludf.DUMMYFUNCTION("""COMPUTED_VALUE"""),"Filme")</f>
        <v>Filme</v>
      </c>
      <c r="E411" s="5">
        <f>IFERROR(__xludf.DUMMYFUNCTION("""COMPUTED_VALUE"""),4.12)</f>
        <v>4.12</v>
      </c>
    </row>
    <row r="412">
      <c r="B412" s="11" t="str">
        <f>IFERROR(__xludf.DUMMYFUNCTION("""COMPUTED_VALUE"""),"21/02/2020")</f>
        <v>21/02/2020</v>
      </c>
      <c r="C412" s="5" t="str">
        <f>IFERROR(__xludf.DUMMYFUNCTION("""COMPUTED_VALUE"""),"Eliane Nascimento De Lima")</f>
        <v>Eliane Nascimento De Lima</v>
      </c>
      <c r="D412" s="5" t="str">
        <f>IFERROR(__xludf.DUMMYFUNCTION("""COMPUTED_VALUE"""),"Órgãos superficiais")</f>
        <v>Órgãos superficiais</v>
      </c>
      <c r="E412" s="5">
        <f>IFERROR(__xludf.DUMMYFUNCTION("""COMPUTED_VALUE"""),60.49)</f>
        <v>60.49</v>
      </c>
    </row>
    <row r="413">
      <c r="B413" s="11" t="str">
        <f>IFERROR(__xludf.DUMMYFUNCTION("""COMPUTED_VALUE"""),"17/03/2020")</f>
        <v>17/03/2020</v>
      </c>
      <c r="C413" s="5" t="str">
        <f>IFERROR(__xludf.DUMMYFUNCTION("""COMPUTED_VALUE"""),"Eliane Tarradt Rocha")</f>
        <v>Eliane Tarradt Rocha</v>
      </c>
      <c r="D413" s="5" t="str">
        <f>IFERROR(__xludf.DUMMYFUNCTION("""COMPUTED_VALUE"""),"Filme")</f>
        <v>Filme</v>
      </c>
      <c r="E413" s="5">
        <f>IFERROR(__xludf.DUMMYFUNCTION("""COMPUTED_VALUE"""),4.12)</f>
        <v>4.12</v>
      </c>
    </row>
    <row r="414">
      <c r="B414" s="11" t="str">
        <f>IFERROR(__xludf.DUMMYFUNCTION("""COMPUTED_VALUE"""),"17/03/2020")</f>
        <v>17/03/2020</v>
      </c>
      <c r="C414" s="5" t="str">
        <f>IFERROR(__xludf.DUMMYFUNCTION("""COMPUTED_VALUE"""),"Eliane Tarradt Rocha")</f>
        <v>Eliane Tarradt Rocha</v>
      </c>
      <c r="D414" s="5" t="str">
        <f>IFERROR(__xludf.DUMMYFUNCTION("""COMPUTED_VALUE"""),"Filme")</f>
        <v>Filme</v>
      </c>
      <c r="E414" s="5">
        <f>IFERROR(__xludf.DUMMYFUNCTION("""COMPUTED_VALUE"""),4.12)</f>
        <v>4.12</v>
      </c>
    </row>
    <row r="415">
      <c r="B415" s="11" t="str">
        <f>IFERROR(__xludf.DUMMYFUNCTION("""COMPUTED_VALUE"""),"17/03/2020")</f>
        <v>17/03/2020</v>
      </c>
      <c r="C415" s="5" t="str">
        <f>IFERROR(__xludf.DUMMYFUNCTION("""COMPUTED_VALUE"""),"Eliane Tarradt Rocha")</f>
        <v>Eliane Tarradt Rocha</v>
      </c>
      <c r="D415" s="5" t="str">
        <f>IFERROR(__xludf.DUMMYFUNCTION("""COMPUTED_VALUE"""),"Estruturas superficiais")</f>
        <v>Estruturas superficiais</v>
      </c>
      <c r="E415" s="5">
        <f>IFERROR(__xludf.DUMMYFUNCTION("""COMPUTED_VALUE"""),60.49)</f>
        <v>60.49</v>
      </c>
    </row>
    <row r="416">
      <c r="B416" s="11" t="str">
        <f>IFERROR(__xludf.DUMMYFUNCTION("""COMPUTED_VALUE"""),"17/03/2020")</f>
        <v>17/03/2020</v>
      </c>
      <c r="C416" s="5" t="str">
        <f>IFERROR(__xludf.DUMMYFUNCTION("""COMPUTED_VALUE"""),"Eliane Tarradt Rocha")</f>
        <v>Eliane Tarradt Rocha</v>
      </c>
      <c r="D416" s="5" t="str">
        <f>IFERROR(__xludf.DUMMYFUNCTION("""COMPUTED_VALUE"""),"Mamas")</f>
        <v>Mamas</v>
      </c>
      <c r="E416" s="5">
        <f>IFERROR(__xludf.DUMMYFUNCTION("""COMPUTED_VALUE"""),60.49)</f>
        <v>60.49</v>
      </c>
    </row>
    <row r="417">
      <c r="B417" s="11" t="str">
        <f>IFERROR(__xludf.DUMMYFUNCTION("""COMPUTED_VALUE"""),"11/03/2020")</f>
        <v>11/03/2020</v>
      </c>
      <c r="C417" s="5" t="str">
        <f>IFERROR(__xludf.DUMMYFUNCTION("""COMPUTED_VALUE"""),"Eliete Da Costa Santos")</f>
        <v>Eliete Da Costa Santos</v>
      </c>
      <c r="D417" s="5" t="str">
        <f>IFERROR(__xludf.DUMMYFUNCTION("""COMPUTED_VALUE"""),"Filme")</f>
        <v>Filme</v>
      </c>
      <c r="E417" s="5">
        <f>IFERROR(__xludf.DUMMYFUNCTION("""COMPUTED_VALUE"""),4.12)</f>
        <v>4.12</v>
      </c>
    </row>
    <row r="418">
      <c r="B418" s="11" t="str">
        <f>IFERROR(__xludf.DUMMYFUNCTION("""COMPUTED_VALUE"""),"11/03/2020")</f>
        <v>11/03/2020</v>
      </c>
      <c r="C418" s="5" t="str">
        <f>IFERROR(__xludf.DUMMYFUNCTION("""COMPUTED_VALUE"""),"Eliete Da Costa Santos")</f>
        <v>Eliete Da Costa Santos</v>
      </c>
      <c r="D418" s="5" t="str">
        <f>IFERROR(__xludf.DUMMYFUNCTION("""COMPUTED_VALUE"""),"Filme")</f>
        <v>Filme</v>
      </c>
      <c r="E418" s="5">
        <f>IFERROR(__xludf.DUMMYFUNCTION("""COMPUTED_VALUE"""),16.49)</f>
        <v>16.49</v>
      </c>
    </row>
    <row r="419">
      <c r="B419" s="11" t="str">
        <f>IFERROR(__xludf.DUMMYFUNCTION("""COMPUTED_VALUE"""),"11/03/2020")</f>
        <v>11/03/2020</v>
      </c>
      <c r="C419" s="5" t="str">
        <f>IFERROR(__xludf.DUMMYFUNCTION("""COMPUTED_VALUE"""),"Eliete Da Costa Santos")</f>
        <v>Eliete Da Costa Santos</v>
      </c>
      <c r="D419" s="5" t="str">
        <f>IFERROR(__xludf.DUMMYFUNCTION("""COMPUTED_VALUE"""),"Ginecológico")</f>
        <v>Ginecológico</v>
      </c>
      <c r="E419" s="5">
        <f>IFERROR(__xludf.DUMMYFUNCTION("""COMPUTED_VALUE"""),50.34)</f>
        <v>50.34</v>
      </c>
    </row>
    <row r="420">
      <c r="B420" s="11" t="str">
        <f>IFERROR(__xludf.DUMMYFUNCTION("""COMPUTED_VALUE"""),"11/03/2020")</f>
        <v>11/03/2020</v>
      </c>
      <c r="C420" s="5" t="str">
        <f>IFERROR(__xludf.DUMMYFUNCTION("""COMPUTED_VALUE"""),"Eliete Da Costa Santos")</f>
        <v>Eliete Da Costa Santos</v>
      </c>
      <c r="D420" s="5" t="str">
        <f>IFERROR(__xludf.DUMMYFUNCTION("""COMPUTED_VALUE"""),"Abdomen Total")</f>
        <v>Abdomen Total</v>
      </c>
      <c r="E420" s="5">
        <f>IFERROR(__xludf.DUMMYFUNCTION("""COMPUTED_VALUE"""),113.15)</f>
        <v>113.15</v>
      </c>
    </row>
    <row r="421">
      <c r="B421" s="11" t="str">
        <f>IFERROR(__xludf.DUMMYFUNCTION("""COMPUTED_VALUE"""),"13/03/2020")</f>
        <v>13/03/2020</v>
      </c>
      <c r="C421" s="5" t="str">
        <f>IFERROR(__xludf.DUMMYFUNCTION("""COMPUTED_VALUE"""),"Elisabete Cavalcante De Araujo")</f>
        <v>Elisabete Cavalcante De Araujo</v>
      </c>
      <c r="D421" s="5" t="str">
        <f>IFERROR(__xludf.DUMMYFUNCTION("""COMPUTED_VALUE"""),"Filme")</f>
        <v>Filme</v>
      </c>
      <c r="E421" s="5">
        <f>IFERROR(__xludf.DUMMYFUNCTION("""COMPUTED_VALUE"""),16.49)</f>
        <v>16.49</v>
      </c>
    </row>
    <row r="422">
      <c r="B422" s="11" t="str">
        <f>IFERROR(__xludf.DUMMYFUNCTION("""COMPUTED_VALUE"""),"13/03/2020")</f>
        <v>13/03/2020</v>
      </c>
      <c r="C422" s="5" t="str">
        <f>IFERROR(__xludf.DUMMYFUNCTION("""COMPUTED_VALUE"""),"Elisabete Cavalcante De Araujo")</f>
        <v>Elisabete Cavalcante De Araujo</v>
      </c>
      <c r="D422" s="5" t="str">
        <f>IFERROR(__xludf.DUMMYFUNCTION("""COMPUTED_VALUE"""),"Abdomen Total")</f>
        <v>Abdomen Total</v>
      </c>
      <c r="E422" s="5">
        <f>IFERROR(__xludf.DUMMYFUNCTION("""COMPUTED_VALUE"""),113.15)</f>
        <v>113.15</v>
      </c>
    </row>
    <row r="423">
      <c r="B423" s="11" t="str">
        <f>IFERROR(__xludf.DUMMYFUNCTION("""COMPUTED_VALUE"""),"13/03/2020")</f>
        <v>13/03/2020</v>
      </c>
      <c r="C423" s="5" t="str">
        <f>IFERROR(__xludf.DUMMYFUNCTION("""COMPUTED_VALUE"""),"Elizabete Mendes Goncalves")</f>
        <v>Elizabete Mendes Goncalves</v>
      </c>
      <c r="D423" s="5" t="str">
        <f>IFERROR(__xludf.DUMMYFUNCTION("""COMPUTED_VALUE"""),"Filme")</f>
        <v>Filme</v>
      </c>
      <c r="E423" s="5">
        <f>IFERROR(__xludf.DUMMYFUNCTION("""COMPUTED_VALUE"""),4.12)</f>
        <v>4.12</v>
      </c>
    </row>
    <row r="424">
      <c r="B424" s="11" t="str">
        <f>IFERROR(__xludf.DUMMYFUNCTION("""COMPUTED_VALUE"""),"13/03/2020")</f>
        <v>13/03/2020</v>
      </c>
      <c r="C424" s="5" t="str">
        <f>IFERROR(__xludf.DUMMYFUNCTION("""COMPUTED_VALUE"""),"Elizabete Mendes Goncalves")</f>
        <v>Elizabete Mendes Goncalves</v>
      </c>
      <c r="D424" s="5" t="str">
        <f>IFERROR(__xludf.DUMMYFUNCTION("""COMPUTED_VALUE"""),"Filme")</f>
        <v>Filme</v>
      </c>
      <c r="E424" s="5">
        <f>IFERROR(__xludf.DUMMYFUNCTION("""COMPUTED_VALUE"""),4.12)</f>
        <v>4.12</v>
      </c>
    </row>
    <row r="425">
      <c r="B425" s="11" t="str">
        <f>IFERROR(__xludf.DUMMYFUNCTION("""COMPUTED_VALUE"""),"13/03/2020")</f>
        <v>13/03/2020</v>
      </c>
      <c r="C425" s="5" t="str">
        <f>IFERROR(__xludf.DUMMYFUNCTION("""COMPUTED_VALUE"""),"Elizabete Mendes Goncalves")</f>
        <v>Elizabete Mendes Goncalves</v>
      </c>
      <c r="D425" s="5" t="str">
        <f>IFERROR(__xludf.DUMMYFUNCTION("""COMPUTED_VALUE"""),"Estruturas superficiais")</f>
        <v>Estruturas superficiais</v>
      </c>
      <c r="E425" s="5">
        <f>IFERROR(__xludf.DUMMYFUNCTION("""COMPUTED_VALUE"""),60.49)</f>
        <v>60.49</v>
      </c>
    </row>
    <row r="426">
      <c r="B426" s="11" t="str">
        <f>IFERROR(__xludf.DUMMYFUNCTION("""COMPUTED_VALUE"""),"13/03/2020")</f>
        <v>13/03/2020</v>
      </c>
      <c r="C426" s="5" t="str">
        <f>IFERROR(__xludf.DUMMYFUNCTION("""COMPUTED_VALUE"""),"Elizabete Mendes Goncalves")</f>
        <v>Elizabete Mendes Goncalves</v>
      </c>
      <c r="D426" s="5" t="str">
        <f>IFERROR(__xludf.DUMMYFUNCTION("""COMPUTED_VALUE"""),"Mamas")</f>
        <v>Mamas</v>
      </c>
      <c r="E426" s="5">
        <f>IFERROR(__xludf.DUMMYFUNCTION("""COMPUTED_VALUE"""),60.49)</f>
        <v>60.49</v>
      </c>
    </row>
    <row r="427">
      <c r="B427" s="11" t="str">
        <f>IFERROR(__xludf.DUMMYFUNCTION("""COMPUTED_VALUE"""),"09/03/2020")</f>
        <v>09/03/2020</v>
      </c>
      <c r="C427" s="5" t="str">
        <f>IFERROR(__xludf.DUMMYFUNCTION("""COMPUTED_VALUE"""),"Elizete Rocha Moura")</f>
        <v>Elizete Rocha Moura</v>
      </c>
      <c r="D427" s="5" t="str">
        <f>IFERROR(__xludf.DUMMYFUNCTION("""COMPUTED_VALUE"""),"Mamas")</f>
        <v>Mamas</v>
      </c>
      <c r="E427" s="5">
        <f>IFERROR(__xludf.DUMMYFUNCTION("""COMPUTED_VALUE"""),60.49)</f>
        <v>60.49</v>
      </c>
    </row>
    <row r="428">
      <c r="B428" s="11" t="str">
        <f>IFERROR(__xludf.DUMMYFUNCTION("""COMPUTED_VALUE"""),"09/03/2020")</f>
        <v>09/03/2020</v>
      </c>
      <c r="C428" s="5" t="str">
        <f>IFERROR(__xludf.DUMMYFUNCTION("""COMPUTED_VALUE"""),"Elizete Rocha Moura")</f>
        <v>Elizete Rocha Moura</v>
      </c>
      <c r="D428" s="5" t="str">
        <f>IFERROR(__xludf.DUMMYFUNCTION("""COMPUTED_VALUE"""),"Filme")</f>
        <v>Filme</v>
      </c>
      <c r="E428" s="5">
        <f>IFERROR(__xludf.DUMMYFUNCTION("""COMPUTED_VALUE"""),4.12)</f>
        <v>4.12</v>
      </c>
    </row>
    <row r="429">
      <c r="B429" s="11" t="str">
        <f>IFERROR(__xludf.DUMMYFUNCTION("""COMPUTED_VALUE"""),"09/03/2020")</f>
        <v>09/03/2020</v>
      </c>
      <c r="C429" s="5" t="str">
        <f>IFERROR(__xludf.DUMMYFUNCTION("""COMPUTED_VALUE"""),"Elizete Rocha Moura")</f>
        <v>Elizete Rocha Moura</v>
      </c>
      <c r="D429" s="5" t="str">
        <f>IFERROR(__xludf.DUMMYFUNCTION("""COMPUTED_VALUE"""),"Filme")</f>
        <v>Filme</v>
      </c>
      <c r="E429" s="5">
        <f>IFERROR(__xludf.DUMMYFUNCTION("""COMPUTED_VALUE"""),4.12)</f>
        <v>4.12</v>
      </c>
    </row>
    <row r="430">
      <c r="B430" s="11" t="str">
        <f>IFERROR(__xludf.DUMMYFUNCTION("""COMPUTED_VALUE"""),"09/03/2020")</f>
        <v>09/03/2020</v>
      </c>
      <c r="C430" s="5" t="str">
        <f>IFERROR(__xludf.DUMMYFUNCTION("""COMPUTED_VALUE"""),"Elizete Rocha Moura")</f>
        <v>Elizete Rocha Moura</v>
      </c>
      <c r="D430" s="5" t="str">
        <f>IFERROR(__xludf.DUMMYFUNCTION("""COMPUTED_VALUE"""),"Filme")</f>
        <v>Filme</v>
      </c>
      <c r="E430" s="5">
        <f>IFERROR(__xludf.DUMMYFUNCTION("""COMPUTED_VALUE"""),4.12)</f>
        <v>4.12</v>
      </c>
    </row>
    <row r="431">
      <c r="B431" s="11" t="str">
        <f>IFERROR(__xludf.DUMMYFUNCTION("""COMPUTED_VALUE"""),"09/03/2020")</f>
        <v>09/03/2020</v>
      </c>
      <c r="C431" s="5" t="str">
        <f>IFERROR(__xludf.DUMMYFUNCTION("""COMPUTED_VALUE"""),"Elizete Rocha Moura")</f>
        <v>Elizete Rocha Moura</v>
      </c>
      <c r="D431" s="5" t="str">
        <f>IFERROR(__xludf.DUMMYFUNCTION("""COMPUTED_VALUE"""),"Estruturas superficiais")</f>
        <v>Estruturas superficiais</v>
      </c>
      <c r="E431" s="5">
        <f>IFERROR(__xludf.DUMMYFUNCTION("""COMPUTED_VALUE"""),60.49)</f>
        <v>60.49</v>
      </c>
    </row>
    <row r="432">
      <c r="B432" s="11" t="str">
        <f>IFERROR(__xludf.DUMMYFUNCTION("""COMPUTED_VALUE"""),"09/03/2020")</f>
        <v>09/03/2020</v>
      </c>
      <c r="C432" s="5" t="str">
        <f>IFERROR(__xludf.DUMMYFUNCTION("""COMPUTED_VALUE"""),"Elizete Rocha Moura")</f>
        <v>Elizete Rocha Moura</v>
      </c>
      <c r="D432" s="5" t="str">
        <f>IFERROR(__xludf.DUMMYFUNCTION("""COMPUTED_VALUE"""),"Transvaginal")</f>
        <v>Transvaginal</v>
      </c>
      <c r="E432" s="5">
        <f>IFERROR(__xludf.DUMMYFUNCTION("""COMPUTED_VALUE"""),68.5)</f>
        <v>68.5</v>
      </c>
    </row>
    <row r="433">
      <c r="B433" s="11" t="str">
        <f>IFERROR(__xludf.DUMMYFUNCTION("""COMPUTED_VALUE"""),"09/03/2020")</f>
        <v>09/03/2020</v>
      </c>
      <c r="C433" s="5" t="str">
        <f>IFERROR(__xludf.DUMMYFUNCTION("""COMPUTED_VALUE"""),"Elizete Rocha Moura")</f>
        <v>Elizete Rocha Moura</v>
      </c>
      <c r="D433" s="5" t="str">
        <f>IFERROR(__xludf.DUMMYFUNCTION("""COMPUTED_VALUE"""),"Filme")</f>
        <v>Filme</v>
      </c>
      <c r="E433" s="5">
        <f>IFERROR(__xludf.DUMMYFUNCTION("""COMPUTED_VALUE"""),16.49)</f>
        <v>16.49</v>
      </c>
    </row>
    <row r="434">
      <c r="B434" s="11" t="str">
        <f>IFERROR(__xludf.DUMMYFUNCTION("""COMPUTED_VALUE"""),"09/03/2020")</f>
        <v>09/03/2020</v>
      </c>
      <c r="C434" s="5" t="str">
        <f>IFERROR(__xludf.DUMMYFUNCTION("""COMPUTED_VALUE"""),"Elizete Rocha Moura")</f>
        <v>Elizete Rocha Moura</v>
      </c>
      <c r="D434" s="5" t="str">
        <f>IFERROR(__xludf.DUMMYFUNCTION("""COMPUTED_VALUE"""),"Abdomen Total")</f>
        <v>Abdomen Total</v>
      </c>
      <c r="E434" s="5">
        <f>IFERROR(__xludf.DUMMYFUNCTION("""COMPUTED_VALUE"""),113.15)</f>
        <v>113.15</v>
      </c>
    </row>
    <row r="435">
      <c r="B435" s="11" t="str">
        <f>IFERROR(__xludf.DUMMYFUNCTION("""COMPUTED_VALUE"""),"09/03/2020")</f>
        <v>09/03/2020</v>
      </c>
      <c r="C435" s="5" t="str">
        <f>IFERROR(__xludf.DUMMYFUNCTION("""COMPUTED_VALUE"""),"Elizete Rocha Moura")</f>
        <v>Elizete Rocha Moura</v>
      </c>
      <c r="D435" s="5" t="str">
        <f>IFERROR(__xludf.DUMMYFUNCTION("""COMPUTED_VALUE"""),"Órgãos superficiais")</f>
        <v>Órgãos superficiais</v>
      </c>
      <c r="E435" s="5">
        <f>IFERROR(__xludf.DUMMYFUNCTION("""COMPUTED_VALUE"""),60.49)</f>
        <v>60.49</v>
      </c>
    </row>
    <row r="436">
      <c r="B436" s="11" t="str">
        <f>IFERROR(__xludf.DUMMYFUNCTION("""COMPUTED_VALUE"""),"09/03/2020")</f>
        <v>09/03/2020</v>
      </c>
      <c r="C436" s="5" t="str">
        <f>IFERROR(__xludf.DUMMYFUNCTION("""COMPUTED_VALUE"""),"Elizete Rocha Moura")</f>
        <v>Elizete Rocha Moura</v>
      </c>
      <c r="D436" s="5" t="str">
        <f>IFERROR(__xludf.DUMMYFUNCTION("""COMPUTED_VALUE"""),"Filme")</f>
        <v>Filme</v>
      </c>
      <c r="E436" s="5">
        <f>IFERROR(__xludf.DUMMYFUNCTION("""COMPUTED_VALUE"""),4.12)</f>
        <v>4.12</v>
      </c>
    </row>
    <row r="437">
      <c r="B437" s="11" t="str">
        <f>IFERROR(__xludf.DUMMYFUNCTION("""COMPUTED_VALUE"""),"04/03/2020")</f>
        <v>04/03/2020</v>
      </c>
      <c r="C437" s="5" t="str">
        <f>IFERROR(__xludf.DUMMYFUNCTION("""COMPUTED_VALUE"""),"Elza Gurjao Pontes")</f>
        <v>Elza Gurjao Pontes</v>
      </c>
      <c r="D437" s="5" t="str">
        <f>IFERROR(__xludf.DUMMYFUNCTION("""COMPUTED_VALUE"""),"Filme")</f>
        <v>Filme</v>
      </c>
      <c r="E437" s="5">
        <f>IFERROR(__xludf.DUMMYFUNCTION("""COMPUTED_VALUE"""),4.12)</f>
        <v>4.12</v>
      </c>
    </row>
    <row r="438">
      <c r="B438" s="11" t="str">
        <f>IFERROR(__xludf.DUMMYFUNCTION("""COMPUTED_VALUE"""),"04/03/2020")</f>
        <v>04/03/2020</v>
      </c>
      <c r="C438" s="5" t="str">
        <f>IFERROR(__xludf.DUMMYFUNCTION("""COMPUTED_VALUE"""),"Elza Gurjao Pontes")</f>
        <v>Elza Gurjao Pontes</v>
      </c>
      <c r="D438" s="5" t="str">
        <f>IFERROR(__xludf.DUMMYFUNCTION("""COMPUTED_VALUE"""),"Órgãos superficiais")</f>
        <v>Órgãos superficiais</v>
      </c>
      <c r="E438" s="5">
        <f>IFERROR(__xludf.DUMMYFUNCTION("""COMPUTED_VALUE"""),60.49)</f>
        <v>60.49</v>
      </c>
    </row>
    <row r="439">
      <c r="B439" s="11" t="str">
        <f>IFERROR(__xludf.DUMMYFUNCTION("""COMPUTED_VALUE"""),"04/03/2020")</f>
        <v>04/03/2020</v>
      </c>
      <c r="C439" s="5" t="str">
        <f>IFERROR(__xludf.DUMMYFUNCTION("""COMPUTED_VALUE"""),"Elza Gurjao Pontes")</f>
        <v>Elza Gurjao Pontes</v>
      </c>
      <c r="D439" s="5" t="str">
        <f>IFERROR(__xludf.DUMMYFUNCTION("""COMPUTED_VALUE"""),"Filme")</f>
        <v>Filme</v>
      </c>
      <c r="E439" s="5">
        <f>IFERROR(__xludf.DUMMYFUNCTION("""COMPUTED_VALUE"""),16.49)</f>
        <v>16.49</v>
      </c>
    </row>
    <row r="440">
      <c r="B440" s="11" t="str">
        <f>IFERROR(__xludf.DUMMYFUNCTION("""COMPUTED_VALUE"""),"04/03/2020")</f>
        <v>04/03/2020</v>
      </c>
      <c r="C440" s="5" t="str">
        <f>IFERROR(__xludf.DUMMYFUNCTION("""COMPUTED_VALUE"""),"Elza Gurjao Pontes")</f>
        <v>Elza Gurjao Pontes</v>
      </c>
      <c r="D440" s="5" t="str">
        <f>IFERROR(__xludf.DUMMYFUNCTION("""COMPUTED_VALUE"""),"Abdomen Total")</f>
        <v>Abdomen Total</v>
      </c>
      <c r="E440" s="5">
        <f>IFERROR(__xludf.DUMMYFUNCTION("""COMPUTED_VALUE"""),113.15)</f>
        <v>113.15</v>
      </c>
    </row>
    <row r="441">
      <c r="B441" s="11" t="str">
        <f>IFERROR(__xludf.DUMMYFUNCTION("""COMPUTED_VALUE"""),"05/03/2020")</f>
        <v>05/03/2020</v>
      </c>
      <c r="C441" s="5" t="str">
        <f>IFERROR(__xludf.DUMMYFUNCTION("""COMPUTED_VALUE"""),"Emanuel Cordeiro De Sousa Santos")</f>
        <v>Emanuel Cordeiro De Sousa Santos</v>
      </c>
      <c r="D441" s="5" t="str">
        <f>IFERROR(__xludf.DUMMYFUNCTION("""COMPUTED_VALUE"""),"Filme")</f>
        <v>Filme</v>
      </c>
      <c r="E441" s="5">
        <f>IFERROR(__xludf.DUMMYFUNCTION("""COMPUTED_VALUE"""),4.12)</f>
        <v>4.12</v>
      </c>
    </row>
    <row r="442">
      <c r="B442" s="11" t="str">
        <f>IFERROR(__xludf.DUMMYFUNCTION("""COMPUTED_VALUE"""),"05/03/2020")</f>
        <v>05/03/2020</v>
      </c>
      <c r="C442" s="5" t="str">
        <f>IFERROR(__xludf.DUMMYFUNCTION("""COMPUTED_VALUE"""),"Emanuel Cordeiro De Sousa Santos")</f>
        <v>Emanuel Cordeiro De Sousa Santos</v>
      </c>
      <c r="D442" s="5" t="str">
        <f>IFERROR(__xludf.DUMMYFUNCTION("""COMPUTED_VALUE"""),"Órgãos superficiais")</f>
        <v>Órgãos superficiais</v>
      </c>
      <c r="E442" s="5">
        <f>IFERROR(__xludf.DUMMYFUNCTION("""COMPUTED_VALUE"""),60.49)</f>
        <v>60.49</v>
      </c>
    </row>
    <row r="443">
      <c r="B443" s="11" t="str">
        <f>IFERROR(__xludf.DUMMYFUNCTION("""COMPUTED_VALUE"""),"06/03/2020")</f>
        <v>06/03/2020</v>
      </c>
      <c r="C443" s="5" t="str">
        <f>IFERROR(__xludf.DUMMYFUNCTION("""COMPUTED_VALUE"""),"Emmanuelle Araujo De Santana")</f>
        <v>Emmanuelle Araujo De Santana</v>
      </c>
      <c r="D443" s="5" t="str">
        <f>IFERROR(__xludf.DUMMYFUNCTION("""COMPUTED_VALUE"""),"Filme")</f>
        <v>Filme</v>
      </c>
      <c r="E443" s="5">
        <f>IFERROR(__xludf.DUMMYFUNCTION("""COMPUTED_VALUE"""),4.12)</f>
        <v>4.12</v>
      </c>
    </row>
    <row r="444">
      <c r="B444" s="11" t="str">
        <f>IFERROR(__xludf.DUMMYFUNCTION("""COMPUTED_VALUE"""),"06/03/2020")</f>
        <v>06/03/2020</v>
      </c>
      <c r="C444" s="5" t="str">
        <f>IFERROR(__xludf.DUMMYFUNCTION("""COMPUTED_VALUE"""),"Emmanuelle Araujo De Santana")</f>
        <v>Emmanuelle Araujo De Santana</v>
      </c>
      <c r="D444" s="5" t="str">
        <f>IFERROR(__xludf.DUMMYFUNCTION("""COMPUTED_VALUE"""),"Transvaginal")</f>
        <v>Transvaginal</v>
      </c>
      <c r="E444" s="5">
        <f>IFERROR(__xludf.DUMMYFUNCTION("""COMPUTED_VALUE"""),68.5)</f>
        <v>68.5</v>
      </c>
    </row>
    <row r="445">
      <c r="B445" s="11" t="str">
        <f>IFERROR(__xludf.DUMMYFUNCTION("""COMPUTED_VALUE"""),"28/02/2020")</f>
        <v>28/02/2020</v>
      </c>
      <c r="C445" s="5" t="str">
        <f>IFERROR(__xludf.DUMMYFUNCTION("""COMPUTED_VALUE"""),"Erica Dos Prazeres Balbino")</f>
        <v>Erica Dos Prazeres Balbino</v>
      </c>
      <c r="D445" s="5" t="str">
        <f>IFERROR(__xludf.DUMMYFUNCTION("""COMPUTED_VALUE"""),"Filme")</f>
        <v>Filme</v>
      </c>
      <c r="E445" s="5">
        <f>IFERROR(__xludf.DUMMYFUNCTION("""COMPUTED_VALUE"""),4.12)</f>
        <v>4.12</v>
      </c>
    </row>
    <row r="446">
      <c r="B446" s="11" t="str">
        <f>IFERROR(__xludf.DUMMYFUNCTION("""COMPUTED_VALUE"""),"28/02/2020")</f>
        <v>28/02/2020</v>
      </c>
      <c r="C446" s="5" t="str">
        <f>IFERROR(__xludf.DUMMYFUNCTION("""COMPUTED_VALUE"""),"Erica Dos Prazeres Balbino")</f>
        <v>Erica Dos Prazeres Balbino</v>
      </c>
      <c r="D446" s="5" t="str">
        <f>IFERROR(__xludf.DUMMYFUNCTION("""COMPUTED_VALUE"""),"Filme")</f>
        <v>Filme</v>
      </c>
      <c r="E446" s="5">
        <f>IFERROR(__xludf.DUMMYFUNCTION("""COMPUTED_VALUE"""),4.12)</f>
        <v>4.12</v>
      </c>
    </row>
    <row r="447">
      <c r="B447" s="11" t="str">
        <f>IFERROR(__xludf.DUMMYFUNCTION("""COMPUTED_VALUE"""),"28/02/2020")</f>
        <v>28/02/2020</v>
      </c>
      <c r="C447" s="5" t="str">
        <f>IFERROR(__xludf.DUMMYFUNCTION("""COMPUTED_VALUE"""),"Erica Dos Prazeres Balbino")</f>
        <v>Erica Dos Prazeres Balbino</v>
      </c>
      <c r="D447" s="5" t="str">
        <f>IFERROR(__xludf.DUMMYFUNCTION("""COMPUTED_VALUE"""),"Filme")</f>
        <v>Filme</v>
      </c>
      <c r="E447" s="5">
        <f>IFERROR(__xludf.DUMMYFUNCTION("""COMPUTED_VALUE"""),16.49)</f>
        <v>16.49</v>
      </c>
    </row>
    <row r="448">
      <c r="B448" s="11" t="str">
        <f>IFERROR(__xludf.DUMMYFUNCTION("""COMPUTED_VALUE"""),"28/02/2020")</f>
        <v>28/02/2020</v>
      </c>
      <c r="C448" s="5" t="str">
        <f>IFERROR(__xludf.DUMMYFUNCTION("""COMPUTED_VALUE"""),"Erica Dos Prazeres Balbino")</f>
        <v>Erica Dos Prazeres Balbino</v>
      </c>
      <c r="D448" s="5" t="str">
        <f>IFERROR(__xludf.DUMMYFUNCTION("""COMPUTED_VALUE"""),"Filme")</f>
        <v>Filme</v>
      </c>
      <c r="E448" s="5">
        <f>IFERROR(__xludf.DUMMYFUNCTION("""COMPUTED_VALUE"""),4.12)</f>
        <v>4.12</v>
      </c>
    </row>
    <row r="449">
      <c r="B449" s="11" t="str">
        <f>IFERROR(__xludf.DUMMYFUNCTION("""COMPUTED_VALUE"""),"28/02/2020")</f>
        <v>28/02/2020</v>
      </c>
      <c r="C449" s="5" t="str">
        <f>IFERROR(__xludf.DUMMYFUNCTION("""COMPUTED_VALUE"""),"Erica Dos Prazeres Balbino")</f>
        <v>Erica Dos Prazeres Balbino</v>
      </c>
      <c r="D449" s="5" t="str">
        <f>IFERROR(__xludf.DUMMYFUNCTION("""COMPUTED_VALUE"""),"Mamas")</f>
        <v>Mamas</v>
      </c>
      <c r="E449" s="5">
        <f>IFERROR(__xludf.DUMMYFUNCTION("""COMPUTED_VALUE"""),60.49)</f>
        <v>60.49</v>
      </c>
    </row>
    <row r="450">
      <c r="B450" s="11" t="str">
        <f>IFERROR(__xludf.DUMMYFUNCTION("""COMPUTED_VALUE"""),"28/02/2020")</f>
        <v>28/02/2020</v>
      </c>
      <c r="C450" s="5" t="str">
        <f>IFERROR(__xludf.DUMMYFUNCTION("""COMPUTED_VALUE"""),"Erica Dos Prazeres Balbino")</f>
        <v>Erica Dos Prazeres Balbino</v>
      </c>
      <c r="D450" s="5" t="str">
        <f>IFERROR(__xludf.DUMMYFUNCTION("""COMPUTED_VALUE"""),"Abdomen Total")</f>
        <v>Abdomen Total</v>
      </c>
      <c r="E450" s="5">
        <f>IFERROR(__xludf.DUMMYFUNCTION("""COMPUTED_VALUE"""),113.15)</f>
        <v>113.15</v>
      </c>
    </row>
    <row r="451">
      <c r="B451" s="11" t="str">
        <f>IFERROR(__xludf.DUMMYFUNCTION("""COMPUTED_VALUE"""),"28/02/2020")</f>
        <v>28/02/2020</v>
      </c>
      <c r="C451" s="5" t="str">
        <f>IFERROR(__xludf.DUMMYFUNCTION("""COMPUTED_VALUE"""),"Erica Dos Prazeres Balbino")</f>
        <v>Erica Dos Prazeres Balbino</v>
      </c>
      <c r="D451" s="5" t="str">
        <f>IFERROR(__xludf.DUMMYFUNCTION("""COMPUTED_VALUE"""),"Estruturas superficiais")</f>
        <v>Estruturas superficiais</v>
      </c>
      <c r="E451" s="5">
        <f>IFERROR(__xludf.DUMMYFUNCTION("""COMPUTED_VALUE"""),60.49)</f>
        <v>60.49</v>
      </c>
    </row>
    <row r="452">
      <c r="B452" s="11" t="str">
        <f>IFERROR(__xludf.DUMMYFUNCTION("""COMPUTED_VALUE"""),"28/02/2020")</f>
        <v>28/02/2020</v>
      </c>
      <c r="C452" s="5" t="str">
        <f>IFERROR(__xludf.DUMMYFUNCTION("""COMPUTED_VALUE"""),"Erica Dos Prazeres Balbino")</f>
        <v>Erica Dos Prazeres Balbino</v>
      </c>
      <c r="D452" s="5" t="str">
        <f>IFERROR(__xludf.DUMMYFUNCTION("""COMPUTED_VALUE"""),"Transvaginal")</f>
        <v>Transvaginal</v>
      </c>
      <c r="E452" s="5">
        <f>IFERROR(__xludf.DUMMYFUNCTION("""COMPUTED_VALUE"""),68.5)</f>
        <v>68.5</v>
      </c>
    </row>
    <row r="453">
      <c r="B453" s="11" t="str">
        <f>IFERROR(__xludf.DUMMYFUNCTION("""COMPUTED_VALUE"""),"10/03/2020")</f>
        <v>10/03/2020</v>
      </c>
      <c r="C453" s="5" t="str">
        <f>IFERROR(__xludf.DUMMYFUNCTION("""COMPUTED_VALUE"""),"Erzyanne Maciel Lacerda")</f>
        <v>Erzyanne Maciel Lacerda</v>
      </c>
      <c r="D453" s="5" t="str">
        <f>IFERROR(__xludf.DUMMYFUNCTION("""COMPUTED_VALUE"""),"Filme")</f>
        <v>Filme</v>
      </c>
      <c r="E453" s="5">
        <f>IFERROR(__xludf.DUMMYFUNCTION("""COMPUTED_VALUE"""),4.12)</f>
        <v>4.12</v>
      </c>
    </row>
    <row r="454">
      <c r="B454" s="11" t="str">
        <f>IFERROR(__xludf.DUMMYFUNCTION("""COMPUTED_VALUE"""),"10/03/2020")</f>
        <v>10/03/2020</v>
      </c>
      <c r="C454" s="5" t="str">
        <f>IFERROR(__xludf.DUMMYFUNCTION("""COMPUTED_VALUE"""),"Erzyanne Maciel Lacerda")</f>
        <v>Erzyanne Maciel Lacerda</v>
      </c>
      <c r="D454" s="5" t="str">
        <f>IFERROR(__xludf.DUMMYFUNCTION("""COMPUTED_VALUE"""),"Filme")</f>
        <v>Filme</v>
      </c>
      <c r="E454" s="5">
        <f>IFERROR(__xludf.DUMMYFUNCTION("""COMPUTED_VALUE"""),7.38)</f>
        <v>7.38</v>
      </c>
    </row>
    <row r="455">
      <c r="B455" s="11" t="str">
        <f>IFERROR(__xludf.DUMMYFUNCTION("""COMPUTED_VALUE"""),"10/03/2020")</f>
        <v>10/03/2020</v>
      </c>
      <c r="C455" s="5" t="str">
        <f>IFERROR(__xludf.DUMMYFUNCTION("""COMPUTED_VALUE"""),"Erzyanne Maciel Lacerda")</f>
        <v>Erzyanne Maciel Lacerda</v>
      </c>
      <c r="D455" s="5" t="str">
        <f>IFERROR(__xludf.DUMMYFUNCTION("""COMPUTED_VALUE"""),"Aparelho Urinário")</f>
        <v>Aparelho Urinário</v>
      </c>
      <c r="E455" s="5">
        <f>IFERROR(__xludf.DUMMYFUNCTION("""COMPUTED_VALUE"""),73.94)</f>
        <v>73.94</v>
      </c>
    </row>
    <row r="456">
      <c r="B456" s="11" t="str">
        <f>IFERROR(__xludf.DUMMYFUNCTION("""COMPUTED_VALUE"""),"10/03/2020")</f>
        <v>10/03/2020</v>
      </c>
      <c r="C456" s="5" t="str">
        <f>IFERROR(__xludf.DUMMYFUNCTION("""COMPUTED_VALUE"""),"Erzyanne Maciel Lacerda")</f>
        <v>Erzyanne Maciel Lacerda</v>
      </c>
      <c r="D456" s="5" t="str">
        <f>IFERROR(__xludf.DUMMYFUNCTION("""COMPUTED_VALUE"""),"Transvaginal")</f>
        <v>Transvaginal</v>
      </c>
      <c r="E456" s="5">
        <f>IFERROR(__xludf.DUMMYFUNCTION("""COMPUTED_VALUE"""),68.5)</f>
        <v>68.5</v>
      </c>
    </row>
    <row r="457">
      <c r="B457" s="11" t="str">
        <f>IFERROR(__xludf.DUMMYFUNCTION("""COMPUTED_VALUE"""),"18/03/2020")</f>
        <v>18/03/2020</v>
      </c>
      <c r="C457" s="5" t="str">
        <f>IFERROR(__xludf.DUMMYFUNCTION("""COMPUTED_VALUE"""),"Eulina Pereira Barros")</f>
        <v>Eulina Pereira Barros</v>
      </c>
      <c r="D457" s="5" t="str">
        <f>IFERROR(__xludf.DUMMYFUNCTION("""COMPUTED_VALUE"""),"Filme")</f>
        <v>Filme</v>
      </c>
      <c r="E457" s="5">
        <f>IFERROR(__xludf.DUMMYFUNCTION("""COMPUTED_VALUE"""),4.12)</f>
        <v>4.12</v>
      </c>
    </row>
    <row r="458">
      <c r="B458" s="11" t="str">
        <f>IFERROR(__xludf.DUMMYFUNCTION("""COMPUTED_VALUE"""),"18/03/2020")</f>
        <v>18/03/2020</v>
      </c>
      <c r="C458" s="5" t="str">
        <f>IFERROR(__xludf.DUMMYFUNCTION("""COMPUTED_VALUE"""),"Eulina Pereira Barros")</f>
        <v>Eulina Pereira Barros</v>
      </c>
      <c r="D458" s="5" t="str">
        <f>IFERROR(__xludf.DUMMYFUNCTION("""COMPUTED_VALUE"""),"Filme")</f>
        <v>Filme</v>
      </c>
      <c r="E458" s="5">
        <f>IFERROR(__xludf.DUMMYFUNCTION("""COMPUTED_VALUE"""),4.12)</f>
        <v>4.12</v>
      </c>
    </row>
    <row r="459">
      <c r="B459" s="11" t="str">
        <f>IFERROR(__xludf.DUMMYFUNCTION("""COMPUTED_VALUE"""),"18/03/2020")</f>
        <v>18/03/2020</v>
      </c>
      <c r="C459" s="5" t="str">
        <f>IFERROR(__xludf.DUMMYFUNCTION("""COMPUTED_VALUE"""),"Eulina Pereira Barros")</f>
        <v>Eulina Pereira Barros</v>
      </c>
      <c r="D459" s="5" t="str">
        <f>IFERROR(__xludf.DUMMYFUNCTION("""COMPUTED_VALUE"""),"Estruturas superficiais")</f>
        <v>Estruturas superficiais</v>
      </c>
      <c r="E459" s="5">
        <f>IFERROR(__xludf.DUMMYFUNCTION("""COMPUTED_VALUE"""),60.49)</f>
        <v>60.49</v>
      </c>
    </row>
    <row r="460">
      <c r="B460" s="11" t="str">
        <f>IFERROR(__xludf.DUMMYFUNCTION("""COMPUTED_VALUE"""),"18/03/2020")</f>
        <v>18/03/2020</v>
      </c>
      <c r="C460" s="5" t="str">
        <f>IFERROR(__xludf.DUMMYFUNCTION("""COMPUTED_VALUE"""),"Eulina Pereira Barros")</f>
        <v>Eulina Pereira Barros</v>
      </c>
      <c r="D460" s="5" t="str">
        <f>IFERROR(__xludf.DUMMYFUNCTION("""COMPUTED_VALUE"""),"Mamas")</f>
        <v>Mamas</v>
      </c>
      <c r="E460" s="5">
        <f>IFERROR(__xludf.DUMMYFUNCTION("""COMPUTED_VALUE"""),60.49)</f>
        <v>60.49</v>
      </c>
    </row>
    <row r="461">
      <c r="B461" s="11" t="str">
        <f>IFERROR(__xludf.DUMMYFUNCTION("""COMPUTED_VALUE"""),"04/03/2020")</f>
        <v>04/03/2020</v>
      </c>
      <c r="C461" s="5" t="str">
        <f>IFERROR(__xludf.DUMMYFUNCTION("""COMPUTED_VALUE"""),"Eva Maria De M Castanha")</f>
        <v>Eva Maria De M Castanha</v>
      </c>
      <c r="D461" s="5" t="str">
        <f>IFERROR(__xludf.DUMMYFUNCTION("""COMPUTED_VALUE"""),"Filme")</f>
        <v>Filme</v>
      </c>
      <c r="E461" s="5">
        <f>IFERROR(__xludf.DUMMYFUNCTION("""COMPUTED_VALUE"""),4.12)</f>
        <v>4.12</v>
      </c>
    </row>
    <row r="462">
      <c r="B462" s="11" t="str">
        <f>IFERROR(__xludf.DUMMYFUNCTION("""COMPUTED_VALUE"""),"04/03/2020")</f>
        <v>04/03/2020</v>
      </c>
      <c r="C462" s="5" t="str">
        <f>IFERROR(__xludf.DUMMYFUNCTION("""COMPUTED_VALUE"""),"Eva Maria De M Castanha")</f>
        <v>Eva Maria De M Castanha</v>
      </c>
      <c r="D462" s="5" t="str">
        <f>IFERROR(__xludf.DUMMYFUNCTION("""COMPUTED_VALUE"""),"Filme")</f>
        <v>Filme</v>
      </c>
      <c r="E462" s="5">
        <f>IFERROR(__xludf.DUMMYFUNCTION("""COMPUTED_VALUE"""),16.49)</f>
        <v>16.49</v>
      </c>
    </row>
    <row r="463">
      <c r="B463" s="11" t="str">
        <f>IFERROR(__xludf.DUMMYFUNCTION("""COMPUTED_VALUE"""),"04/03/2020")</f>
        <v>04/03/2020</v>
      </c>
      <c r="C463" s="5" t="str">
        <f>IFERROR(__xludf.DUMMYFUNCTION("""COMPUTED_VALUE"""),"Eva Maria De M Castanha")</f>
        <v>Eva Maria De M Castanha</v>
      </c>
      <c r="D463" s="5" t="str">
        <f>IFERROR(__xludf.DUMMYFUNCTION("""COMPUTED_VALUE"""),"Filme")</f>
        <v>Filme</v>
      </c>
      <c r="E463" s="5">
        <f>IFERROR(__xludf.DUMMYFUNCTION("""COMPUTED_VALUE"""),4.12)</f>
        <v>4.12</v>
      </c>
    </row>
    <row r="464">
      <c r="B464" s="11" t="str">
        <f>IFERROR(__xludf.DUMMYFUNCTION("""COMPUTED_VALUE"""),"04/03/2020")</f>
        <v>04/03/2020</v>
      </c>
      <c r="C464" s="5" t="str">
        <f>IFERROR(__xludf.DUMMYFUNCTION("""COMPUTED_VALUE"""),"Eva Maria De M Castanha")</f>
        <v>Eva Maria De M Castanha</v>
      </c>
      <c r="D464" s="5" t="str">
        <f>IFERROR(__xludf.DUMMYFUNCTION("""COMPUTED_VALUE"""),"Filme")</f>
        <v>Filme</v>
      </c>
      <c r="E464" s="5">
        <f>IFERROR(__xludf.DUMMYFUNCTION("""COMPUTED_VALUE"""),4.12)</f>
        <v>4.12</v>
      </c>
    </row>
    <row r="465">
      <c r="B465" s="11" t="str">
        <f>IFERROR(__xludf.DUMMYFUNCTION("""COMPUTED_VALUE"""),"04/03/2020")</f>
        <v>04/03/2020</v>
      </c>
      <c r="C465" s="5" t="str">
        <f>IFERROR(__xludf.DUMMYFUNCTION("""COMPUTED_VALUE"""),"Eva Maria De M Castanha")</f>
        <v>Eva Maria De M Castanha</v>
      </c>
      <c r="D465" s="5" t="str">
        <f>IFERROR(__xludf.DUMMYFUNCTION("""COMPUTED_VALUE"""),"Mamas")</f>
        <v>Mamas</v>
      </c>
      <c r="E465" s="5">
        <f>IFERROR(__xludf.DUMMYFUNCTION("""COMPUTED_VALUE"""),60.49)</f>
        <v>60.49</v>
      </c>
    </row>
    <row r="466">
      <c r="B466" s="11" t="str">
        <f>IFERROR(__xludf.DUMMYFUNCTION("""COMPUTED_VALUE"""),"04/03/2020")</f>
        <v>04/03/2020</v>
      </c>
      <c r="C466" s="5" t="str">
        <f>IFERROR(__xludf.DUMMYFUNCTION("""COMPUTED_VALUE"""),"Eva Maria De M Castanha")</f>
        <v>Eva Maria De M Castanha</v>
      </c>
      <c r="D466" s="5" t="str">
        <f>IFERROR(__xludf.DUMMYFUNCTION("""COMPUTED_VALUE"""),"Estruturas superficiais")</f>
        <v>Estruturas superficiais</v>
      </c>
      <c r="E466" s="5">
        <f>IFERROR(__xludf.DUMMYFUNCTION("""COMPUTED_VALUE"""),60.49)</f>
        <v>60.49</v>
      </c>
    </row>
    <row r="467">
      <c r="B467" s="11" t="str">
        <f>IFERROR(__xludf.DUMMYFUNCTION("""COMPUTED_VALUE"""),"04/03/2020")</f>
        <v>04/03/2020</v>
      </c>
      <c r="C467" s="5" t="str">
        <f>IFERROR(__xludf.DUMMYFUNCTION("""COMPUTED_VALUE"""),"Eva Maria De M Castanha")</f>
        <v>Eva Maria De M Castanha</v>
      </c>
      <c r="D467" s="5" t="str">
        <f>IFERROR(__xludf.DUMMYFUNCTION("""COMPUTED_VALUE"""),"Abdomen Total")</f>
        <v>Abdomen Total</v>
      </c>
      <c r="E467" s="5">
        <f>IFERROR(__xludf.DUMMYFUNCTION("""COMPUTED_VALUE"""),113.15)</f>
        <v>113.15</v>
      </c>
    </row>
    <row r="468">
      <c r="B468" s="11" t="str">
        <f>IFERROR(__xludf.DUMMYFUNCTION("""COMPUTED_VALUE"""),"04/03/2020")</f>
        <v>04/03/2020</v>
      </c>
      <c r="C468" s="5" t="str">
        <f>IFERROR(__xludf.DUMMYFUNCTION("""COMPUTED_VALUE"""),"Eva Maria De M Castanha")</f>
        <v>Eva Maria De M Castanha</v>
      </c>
      <c r="D468" s="5" t="str">
        <f>IFERROR(__xludf.DUMMYFUNCTION("""COMPUTED_VALUE"""),"Transvaginal")</f>
        <v>Transvaginal</v>
      </c>
      <c r="E468" s="5">
        <f>IFERROR(__xludf.DUMMYFUNCTION("""COMPUTED_VALUE"""),68.5)</f>
        <v>68.5</v>
      </c>
    </row>
    <row r="469">
      <c r="B469" s="11" t="str">
        <f>IFERROR(__xludf.DUMMYFUNCTION("""COMPUTED_VALUE"""),"21/02/2020")</f>
        <v>21/02/2020</v>
      </c>
      <c r="C469" s="5" t="str">
        <f>IFERROR(__xludf.DUMMYFUNCTION("""COMPUTED_VALUE"""),"Fabricia De Morais Cabral")</f>
        <v>Fabricia De Morais Cabral</v>
      </c>
      <c r="D469" s="5" t="str">
        <f>IFERROR(__xludf.DUMMYFUNCTION("""COMPUTED_VALUE"""),"Filme")</f>
        <v>Filme</v>
      </c>
      <c r="E469" s="5">
        <f>IFERROR(__xludf.DUMMYFUNCTION("""COMPUTED_VALUE"""),4.12)</f>
        <v>4.12</v>
      </c>
    </row>
    <row r="470">
      <c r="B470" s="11" t="str">
        <f>IFERROR(__xludf.DUMMYFUNCTION("""COMPUTED_VALUE"""),"21/02/2020")</f>
        <v>21/02/2020</v>
      </c>
      <c r="C470" s="5" t="str">
        <f>IFERROR(__xludf.DUMMYFUNCTION("""COMPUTED_VALUE"""),"Fabricia De Morais Cabral")</f>
        <v>Fabricia De Morais Cabral</v>
      </c>
      <c r="D470" s="5" t="str">
        <f>IFERROR(__xludf.DUMMYFUNCTION("""COMPUTED_VALUE"""),"Filme")</f>
        <v>Filme</v>
      </c>
      <c r="E470" s="5">
        <f>IFERROR(__xludf.DUMMYFUNCTION("""COMPUTED_VALUE"""),4.12)</f>
        <v>4.12</v>
      </c>
    </row>
    <row r="471">
      <c r="B471" s="11" t="str">
        <f>IFERROR(__xludf.DUMMYFUNCTION("""COMPUTED_VALUE"""),"21/02/2020")</f>
        <v>21/02/2020</v>
      </c>
      <c r="C471" s="5" t="str">
        <f>IFERROR(__xludf.DUMMYFUNCTION("""COMPUTED_VALUE"""),"Fabricia De Morais Cabral")</f>
        <v>Fabricia De Morais Cabral</v>
      </c>
      <c r="D471" s="5" t="str">
        <f>IFERROR(__xludf.DUMMYFUNCTION("""COMPUTED_VALUE"""),"Estruturas superficiais")</f>
        <v>Estruturas superficiais</v>
      </c>
      <c r="E471" s="5">
        <f>IFERROR(__xludf.DUMMYFUNCTION("""COMPUTED_VALUE"""),60.49)</f>
        <v>60.49</v>
      </c>
    </row>
    <row r="472">
      <c r="B472" s="11" t="str">
        <f>IFERROR(__xludf.DUMMYFUNCTION("""COMPUTED_VALUE"""),"21/02/2020")</f>
        <v>21/02/2020</v>
      </c>
      <c r="C472" s="5" t="str">
        <f>IFERROR(__xludf.DUMMYFUNCTION("""COMPUTED_VALUE"""),"Fabricia De Morais Cabral")</f>
        <v>Fabricia De Morais Cabral</v>
      </c>
      <c r="D472" s="5" t="str">
        <f>IFERROR(__xludf.DUMMYFUNCTION("""COMPUTED_VALUE"""),"Mamas")</f>
        <v>Mamas</v>
      </c>
      <c r="E472" s="5">
        <f>IFERROR(__xludf.DUMMYFUNCTION("""COMPUTED_VALUE"""),60.49)</f>
        <v>60.49</v>
      </c>
    </row>
    <row r="473">
      <c r="B473" s="11" t="str">
        <f>IFERROR(__xludf.DUMMYFUNCTION("""COMPUTED_VALUE"""),"10/03/2020")</f>
        <v>10/03/2020</v>
      </c>
      <c r="C473" s="5" t="str">
        <f>IFERROR(__xludf.DUMMYFUNCTION("""COMPUTED_VALUE"""),"Fatima Da Assuncao Dias Ramos Alcantara")</f>
        <v>Fatima Da Assuncao Dias Ramos Alcantara</v>
      </c>
      <c r="D473" s="5" t="str">
        <f>IFERROR(__xludf.DUMMYFUNCTION("""COMPUTED_VALUE"""),"Filme")</f>
        <v>Filme</v>
      </c>
      <c r="E473" s="5">
        <f>IFERROR(__xludf.DUMMYFUNCTION("""COMPUTED_VALUE"""),4.12)</f>
        <v>4.12</v>
      </c>
    </row>
    <row r="474">
      <c r="B474" s="11" t="str">
        <f>IFERROR(__xludf.DUMMYFUNCTION("""COMPUTED_VALUE"""),"10/03/2020")</f>
        <v>10/03/2020</v>
      </c>
      <c r="C474" s="5" t="str">
        <f>IFERROR(__xludf.DUMMYFUNCTION("""COMPUTED_VALUE"""),"Fatima Da Assuncao Dias Ramos Alcantara")</f>
        <v>Fatima Da Assuncao Dias Ramos Alcantara</v>
      </c>
      <c r="D474" s="5" t="str">
        <f>IFERROR(__xludf.DUMMYFUNCTION("""COMPUTED_VALUE"""),"Transvaginal")</f>
        <v>Transvaginal</v>
      </c>
      <c r="E474" s="5">
        <f>IFERROR(__xludf.DUMMYFUNCTION("""COMPUTED_VALUE"""),68.5)</f>
        <v>68.5</v>
      </c>
    </row>
    <row r="475">
      <c r="B475" s="11" t="str">
        <f>IFERROR(__xludf.DUMMYFUNCTION("""COMPUTED_VALUE"""),"19/02/2020")</f>
        <v>19/02/2020</v>
      </c>
      <c r="C475" s="5" t="str">
        <f>IFERROR(__xludf.DUMMYFUNCTION("""COMPUTED_VALUE"""),"Felipe Roche Pessoa")</f>
        <v>Felipe Roche Pessoa</v>
      </c>
      <c r="D475" s="5" t="str">
        <f>IFERROR(__xludf.DUMMYFUNCTION("""COMPUTED_VALUE"""),"Abdomen Total")</f>
        <v>Abdomen Total</v>
      </c>
      <c r="E475" s="5">
        <f>IFERROR(__xludf.DUMMYFUNCTION("""COMPUTED_VALUE"""),113.15)</f>
        <v>113.15</v>
      </c>
    </row>
    <row r="476">
      <c r="B476" s="11" t="str">
        <f>IFERROR(__xludf.DUMMYFUNCTION("""COMPUTED_VALUE"""),"19/02/2020")</f>
        <v>19/02/2020</v>
      </c>
      <c r="C476" s="5" t="str">
        <f>IFERROR(__xludf.DUMMYFUNCTION("""COMPUTED_VALUE"""),"Felipe Roche Pessoa")</f>
        <v>Felipe Roche Pessoa</v>
      </c>
      <c r="D476" s="5" t="str">
        <f>IFERROR(__xludf.DUMMYFUNCTION("""COMPUTED_VALUE"""),"Filme")</f>
        <v>Filme</v>
      </c>
      <c r="E476" s="5">
        <f>IFERROR(__xludf.DUMMYFUNCTION("""COMPUTED_VALUE"""),16.49)</f>
        <v>16.49</v>
      </c>
    </row>
    <row r="477">
      <c r="B477" s="11" t="str">
        <f>IFERROR(__xludf.DUMMYFUNCTION("""COMPUTED_VALUE"""),"03/03/2020")</f>
        <v>03/03/2020</v>
      </c>
      <c r="C477" s="5" t="str">
        <f>IFERROR(__xludf.DUMMYFUNCTION("""COMPUTED_VALUE"""),"Fernanda Cristina Marques Barreto")</f>
        <v>Fernanda Cristina Marques Barreto</v>
      </c>
      <c r="D477" s="5" t="str">
        <f>IFERROR(__xludf.DUMMYFUNCTION("""COMPUTED_VALUE"""),"Filme")</f>
        <v>Filme</v>
      </c>
      <c r="E477" s="5">
        <f>IFERROR(__xludf.DUMMYFUNCTION("""COMPUTED_VALUE"""),4.12)</f>
        <v>4.12</v>
      </c>
    </row>
    <row r="478">
      <c r="B478" s="11" t="str">
        <f>IFERROR(__xludf.DUMMYFUNCTION("""COMPUTED_VALUE"""),"03/03/2020")</f>
        <v>03/03/2020</v>
      </c>
      <c r="C478" s="5" t="str">
        <f>IFERROR(__xludf.DUMMYFUNCTION("""COMPUTED_VALUE"""),"Fernanda Cristina Marques Barreto")</f>
        <v>Fernanda Cristina Marques Barreto</v>
      </c>
      <c r="D478" s="5" t="str">
        <f>IFERROR(__xludf.DUMMYFUNCTION("""COMPUTED_VALUE"""),"Estruturas superficiais")</f>
        <v>Estruturas superficiais</v>
      </c>
      <c r="E478" s="5">
        <f>IFERROR(__xludf.DUMMYFUNCTION("""COMPUTED_VALUE"""),60.49)</f>
        <v>60.49</v>
      </c>
    </row>
    <row r="479">
      <c r="B479" s="11" t="str">
        <f>IFERROR(__xludf.DUMMYFUNCTION("""COMPUTED_VALUE"""),"10/03/2020")</f>
        <v>10/03/2020</v>
      </c>
      <c r="C479" s="5" t="str">
        <f>IFERROR(__xludf.DUMMYFUNCTION("""COMPUTED_VALUE"""),"Fernanda Maria De Franca Paashaus")</f>
        <v>Fernanda Maria De Franca Paashaus</v>
      </c>
      <c r="D479" s="5" t="str">
        <f>IFERROR(__xludf.DUMMYFUNCTION("""COMPUTED_VALUE"""),"Filme")</f>
        <v>Filme</v>
      </c>
      <c r="E479" s="5">
        <f>IFERROR(__xludf.DUMMYFUNCTION("""COMPUTED_VALUE"""),4.12)</f>
        <v>4.12</v>
      </c>
    </row>
    <row r="480">
      <c r="B480" s="11" t="str">
        <f>IFERROR(__xludf.DUMMYFUNCTION("""COMPUTED_VALUE"""),"10/03/2020")</f>
        <v>10/03/2020</v>
      </c>
      <c r="C480" s="5" t="str">
        <f>IFERROR(__xludf.DUMMYFUNCTION("""COMPUTED_VALUE"""),"Fernanda Maria De Franca Paashaus")</f>
        <v>Fernanda Maria De Franca Paashaus</v>
      </c>
      <c r="D480" s="5" t="str">
        <f>IFERROR(__xludf.DUMMYFUNCTION("""COMPUTED_VALUE"""),"Filme")</f>
        <v>Filme</v>
      </c>
      <c r="E480" s="5">
        <f>IFERROR(__xludf.DUMMYFUNCTION("""COMPUTED_VALUE"""),4.12)</f>
        <v>4.12</v>
      </c>
    </row>
    <row r="481">
      <c r="B481" s="11" t="str">
        <f>IFERROR(__xludf.DUMMYFUNCTION("""COMPUTED_VALUE"""),"10/03/2020")</f>
        <v>10/03/2020</v>
      </c>
      <c r="C481" s="5" t="str">
        <f>IFERROR(__xludf.DUMMYFUNCTION("""COMPUTED_VALUE"""),"Fernanda Maria De Franca Paashaus")</f>
        <v>Fernanda Maria De Franca Paashaus</v>
      </c>
      <c r="D481" s="5" t="str">
        <f>IFERROR(__xludf.DUMMYFUNCTION("""COMPUTED_VALUE"""),"Filme")</f>
        <v>Filme</v>
      </c>
      <c r="E481" s="5">
        <f>IFERROR(__xludf.DUMMYFUNCTION("""COMPUTED_VALUE"""),4.12)</f>
        <v>4.12</v>
      </c>
    </row>
    <row r="482">
      <c r="B482" s="11" t="str">
        <f>IFERROR(__xludf.DUMMYFUNCTION("""COMPUTED_VALUE"""),"10/03/2020")</f>
        <v>10/03/2020</v>
      </c>
      <c r="C482" s="5" t="str">
        <f>IFERROR(__xludf.DUMMYFUNCTION("""COMPUTED_VALUE"""),"Fernanda Maria De Franca Paashaus")</f>
        <v>Fernanda Maria De Franca Paashaus</v>
      </c>
      <c r="D482" s="5" t="str">
        <f>IFERROR(__xludf.DUMMYFUNCTION("""COMPUTED_VALUE"""),"Mamas")</f>
        <v>Mamas</v>
      </c>
      <c r="E482" s="5">
        <f>IFERROR(__xludf.DUMMYFUNCTION("""COMPUTED_VALUE"""),60.49)</f>
        <v>60.49</v>
      </c>
    </row>
    <row r="483">
      <c r="B483" s="11" t="str">
        <f>IFERROR(__xludf.DUMMYFUNCTION("""COMPUTED_VALUE"""),"10/03/2020")</f>
        <v>10/03/2020</v>
      </c>
      <c r="C483" s="5" t="str">
        <f>IFERROR(__xludf.DUMMYFUNCTION("""COMPUTED_VALUE"""),"Fernanda Maria De Franca Paashaus")</f>
        <v>Fernanda Maria De Franca Paashaus</v>
      </c>
      <c r="D483" s="5" t="str">
        <f>IFERROR(__xludf.DUMMYFUNCTION("""COMPUTED_VALUE"""),"Estruturas superficiais")</f>
        <v>Estruturas superficiais</v>
      </c>
      <c r="E483" s="5">
        <f>IFERROR(__xludf.DUMMYFUNCTION("""COMPUTED_VALUE"""),60.49)</f>
        <v>60.49</v>
      </c>
    </row>
    <row r="484">
      <c r="B484" s="11" t="str">
        <f>IFERROR(__xludf.DUMMYFUNCTION("""COMPUTED_VALUE"""),"10/03/2020")</f>
        <v>10/03/2020</v>
      </c>
      <c r="C484" s="5" t="str">
        <f>IFERROR(__xludf.DUMMYFUNCTION("""COMPUTED_VALUE"""),"Fernanda Maria De Franca Paashaus")</f>
        <v>Fernanda Maria De Franca Paashaus</v>
      </c>
      <c r="D484" s="5" t="str">
        <f>IFERROR(__xludf.DUMMYFUNCTION("""COMPUTED_VALUE"""),"Transvaginal")</f>
        <v>Transvaginal</v>
      </c>
      <c r="E484" s="5">
        <f>IFERROR(__xludf.DUMMYFUNCTION("""COMPUTED_VALUE"""),68.5)</f>
        <v>68.5</v>
      </c>
    </row>
    <row r="485">
      <c r="B485" s="11" t="str">
        <f>IFERROR(__xludf.DUMMYFUNCTION("""COMPUTED_VALUE"""),"19/02/2020")</f>
        <v>19/02/2020</v>
      </c>
      <c r="C485" s="5" t="str">
        <f>IFERROR(__xludf.DUMMYFUNCTION("""COMPUTED_VALUE"""),"Fernanda Ramos Castelo Branco")</f>
        <v>Fernanda Ramos Castelo Branco</v>
      </c>
      <c r="D485" s="5" t="str">
        <f>IFERROR(__xludf.DUMMYFUNCTION("""COMPUTED_VALUE"""),"Filme")</f>
        <v>Filme</v>
      </c>
      <c r="E485" s="5">
        <f>IFERROR(__xludf.DUMMYFUNCTION("""COMPUTED_VALUE"""),16.49)</f>
        <v>16.49</v>
      </c>
    </row>
    <row r="486">
      <c r="B486" s="11" t="str">
        <f>IFERROR(__xludf.DUMMYFUNCTION("""COMPUTED_VALUE"""),"19/02/2020")</f>
        <v>19/02/2020</v>
      </c>
      <c r="C486" s="5" t="str">
        <f>IFERROR(__xludf.DUMMYFUNCTION("""COMPUTED_VALUE"""),"Fernanda Ramos Castelo Branco")</f>
        <v>Fernanda Ramos Castelo Branco</v>
      </c>
      <c r="D486" s="5" t="str">
        <f>IFERROR(__xludf.DUMMYFUNCTION("""COMPUTED_VALUE"""),"Filme")</f>
        <v>Filme</v>
      </c>
      <c r="E486" s="5">
        <f>IFERROR(__xludf.DUMMYFUNCTION("""COMPUTED_VALUE"""),4.12)</f>
        <v>4.12</v>
      </c>
    </row>
    <row r="487">
      <c r="B487" s="11" t="str">
        <f>IFERROR(__xludf.DUMMYFUNCTION("""COMPUTED_VALUE"""),"19/02/2020")</f>
        <v>19/02/2020</v>
      </c>
      <c r="C487" s="5" t="str">
        <f>IFERROR(__xludf.DUMMYFUNCTION("""COMPUTED_VALUE"""),"Fernanda Ramos Castelo Branco")</f>
        <v>Fernanda Ramos Castelo Branco</v>
      </c>
      <c r="D487" s="5" t="str">
        <f>IFERROR(__xludf.DUMMYFUNCTION("""COMPUTED_VALUE"""),"Órgãos superficiais")</f>
        <v>Órgãos superficiais</v>
      </c>
      <c r="E487" s="5">
        <f>IFERROR(__xludf.DUMMYFUNCTION("""COMPUTED_VALUE"""),60.49)</f>
        <v>60.49</v>
      </c>
    </row>
    <row r="488">
      <c r="B488" s="11" t="str">
        <f>IFERROR(__xludf.DUMMYFUNCTION("""COMPUTED_VALUE"""),"19/02/2020")</f>
        <v>19/02/2020</v>
      </c>
      <c r="C488" s="5" t="str">
        <f>IFERROR(__xludf.DUMMYFUNCTION("""COMPUTED_VALUE"""),"Fernanda Ramos Castelo Branco")</f>
        <v>Fernanda Ramos Castelo Branco</v>
      </c>
      <c r="D488" s="5" t="str">
        <f>IFERROR(__xludf.DUMMYFUNCTION("""COMPUTED_VALUE"""),"Abdomen Total")</f>
        <v>Abdomen Total</v>
      </c>
      <c r="E488" s="5">
        <f>IFERROR(__xludf.DUMMYFUNCTION("""COMPUTED_VALUE"""),113.15)</f>
        <v>113.15</v>
      </c>
    </row>
    <row r="489">
      <c r="B489" s="11" t="str">
        <f>IFERROR(__xludf.DUMMYFUNCTION("""COMPUTED_VALUE"""),"21/02/2020")</f>
        <v>21/02/2020</v>
      </c>
      <c r="C489" s="5" t="str">
        <f>IFERROR(__xludf.DUMMYFUNCTION("""COMPUTED_VALUE"""),"Fernando A C Ribeiro")</f>
        <v>Fernando A C Ribeiro</v>
      </c>
      <c r="D489" s="5" t="str">
        <f>IFERROR(__xludf.DUMMYFUNCTION("""COMPUTED_VALUE"""),"Filme")</f>
        <v>Filme</v>
      </c>
      <c r="E489" s="5">
        <f>IFERROR(__xludf.DUMMYFUNCTION("""COMPUTED_VALUE"""),16.49)</f>
        <v>16.49</v>
      </c>
    </row>
    <row r="490">
      <c r="B490" s="11" t="str">
        <f>IFERROR(__xludf.DUMMYFUNCTION("""COMPUTED_VALUE"""),"21/02/2020")</f>
        <v>21/02/2020</v>
      </c>
      <c r="C490" s="5" t="str">
        <f>IFERROR(__xludf.DUMMYFUNCTION("""COMPUTED_VALUE"""),"Fernando A C Ribeiro")</f>
        <v>Fernando A C Ribeiro</v>
      </c>
      <c r="D490" s="5" t="str">
        <f>IFERROR(__xludf.DUMMYFUNCTION("""COMPUTED_VALUE"""),"Abdomen Total")</f>
        <v>Abdomen Total</v>
      </c>
      <c r="E490" s="5">
        <f>IFERROR(__xludf.DUMMYFUNCTION("""COMPUTED_VALUE"""),113.15)</f>
        <v>113.15</v>
      </c>
    </row>
    <row r="491">
      <c r="B491" s="11" t="str">
        <f>IFERROR(__xludf.DUMMYFUNCTION("""COMPUTED_VALUE"""),"21/02/2020")</f>
        <v>21/02/2020</v>
      </c>
      <c r="C491" s="5" t="str">
        <f>IFERROR(__xludf.DUMMYFUNCTION("""COMPUTED_VALUE"""),"Fernando A C Ribeiro")</f>
        <v>Fernando A C Ribeiro</v>
      </c>
      <c r="D491" s="5" t="str">
        <f>IFERROR(__xludf.DUMMYFUNCTION("""COMPUTED_VALUE"""),"Filme")</f>
        <v>Filme</v>
      </c>
      <c r="E491" s="5">
        <f>IFERROR(__xludf.DUMMYFUNCTION("""COMPUTED_VALUE"""),4.12)</f>
        <v>4.12</v>
      </c>
    </row>
    <row r="492">
      <c r="B492" s="11" t="str">
        <f>IFERROR(__xludf.DUMMYFUNCTION("""COMPUTED_VALUE"""),"21/02/2020")</f>
        <v>21/02/2020</v>
      </c>
      <c r="C492" s="5" t="str">
        <f>IFERROR(__xludf.DUMMYFUNCTION("""COMPUTED_VALUE"""),"Fernando A C Ribeiro")</f>
        <v>Fernando A C Ribeiro</v>
      </c>
      <c r="D492" s="5" t="str">
        <f>IFERROR(__xludf.DUMMYFUNCTION("""COMPUTED_VALUE"""),"Próstata")</f>
        <v>Próstata</v>
      </c>
      <c r="E492" s="5">
        <f>IFERROR(__xludf.DUMMYFUNCTION("""COMPUTED_VALUE"""),50.4)</f>
        <v>50.4</v>
      </c>
    </row>
    <row r="493">
      <c r="B493" s="11" t="str">
        <f>IFERROR(__xludf.DUMMYFUNCTION("""COMPUTED_VALUE"""),"11/03/2020")</f>
        <v>11/03/2020</v>
      </c>
      <c r="C493" s="5" t="str">
        <f>IFERROR(__xludf.DUMMYFUNCTION("""COMPUTED_VALUE"""),"Francimeire Carla Garcia Dutra")</f>
        <v>Francimeire Carla Garcia Dutra</v>
      </c>
      <c r="D493" s="5" t="str">
        <f>IFERROR(__xludf.DUMMYFUNCTION("""COMPUTED_VALUE"""),"Material")</f>
        <v>Material</v>
      </c>
      <c r="E493" s="5">
        <f>IFERROR(__xludf.DUMMYFUNCTION("""COMPUTED_VALUE"""),2.7)</f>
        <v>2.7</v>
      </c>
    </row>
    <row r="494">
      <c r="B494" s="11" t="str">
        <f>IFERROR(__xludf.DUMMYFUNCTION("""COMPUTED_VALUE"""),"11/03/2020")</f>
        <v>11/03/2020</v>
      </c>
      <c r="C494" s="5" t="str">
        <f>IFERROR(__xludf.DUMMYFUNCTION("""COMPUTED_VALUE"""),"Francimeire Carla Garcia Dutra")</f>
        <v>Francimeire Carla Garcia Dutra</v>
      </c>
      <c r="D494" s="5" t="str">
        <f>IFERROR(__xludf.DUMMYFUNCTION("""COMPUTED_VALUE"""),"Material")</f>
        <v>Material</v>
      </c>
      <c r="E494" s="5">
        <f>IFERROR(__xludf.DUMMYFUNCTION("""COMPUTED_VALUE"""),3.08)</f>
        <v>3.08</v>
      </c>
    </row>
    <row r="495">
      <c r="B495" s="11" t="str">
        <f>IFERROR(__xludf.DUMMYFUNCTION("""COMPUTED_VALUE"""),"11/03/2020")</f>
        <v>11/03/2020</v>
      </c>
      <c r="C495" s="5" t="str">
        <f>IFERROR(__xludf.DUMMYFUNCTION("""COMPUTED_VALUE"""),"Francimeire Carla Garcia Dutra")</f>
        <v>Francimeire Carla Garcia Dutra</v>
      </c>
      <c r="D495" s="5" t="str">
        <f>IFERROR(__xludf.DUMMYFUNCTION("""COMPUTED_VALUE"""),"Material")</f>
        <v>Material</v>
      </c>
      <c r="E495" s="5">
        <f>IFERROR(__xludf.DUMMYFUNCTION("""COMPUTED_VALUE"""),4.18)</f>
        <v>4.18</v>
      </c>
    </row>
    <row r="496">
      <c r="B496" s="11" t="str">
        <f>IFERROR(__xludf.DUMMYFUNCTION("""COMPUTED_VALUE"""),"11/03/2020")</f>
        <v>11/03/2020</v>
      </c>
      <c r="C496" s="5" t="str">
        <f>IFERROR(__xludf.DUMMYFUNCTION("""COMPUTED_VALUE"""),"Francimeire Carla Garcia Dutra")</f>
        <v>Francimeire Carla Garcia Dutra</v>
      </c>
      <c r="D496" s="5" t="str">
        <f>IFERROR(__xludf.DUMMYFUNCTION("""COMPUTED_VALUE"""),"Medicamento")</f>
        <v>Medicamento</v>
      </c>
      <c r="E496" s="5">
        <f>IFERROR(__xludf.DUMMYFUNCTION("""COMPUTED_VALUE"""),1.59)</f>
        <v>1.59</v>
      </c>
    </row>
    <row r="497">
      <c r="B497" s="11" t="str">
        <f>IFERROR(__xludf.DUMMYFUNCTION("""COMPUTED_VALUE"""),"11/03/2020")</f>
        <v>11/03/2020</v>
      </c>
      <c r="C497" s="5" t="str">
        <f>IFERROR(__xludf.DUMMYFUNCTION("""COMPUTED_VALUE"""),"Francimeire Carla Garcia Dutra")</f>
        <v>Francimeire Carla Garcia Dutra</v>
      </c>
      <c r="D497" s="5" t="str">
        <f>IFERROR(__xludf.DUMMYFUNCTION("""COMPUTED_VALUE"""),"Filme")</f>
        <v>Filme</v>
      </c>
      <c r="E497" s="5">
        <f>IFERROR(__xludf.DUMMYFUNCTION("""COMPUTED_VALUE"""),4.12)</f>
        <v>4.12</v>
      </c>
    </row>
    <row r="498">
      <c r="B498" s="11" t="str">
        <f>IFERROR(__xludf.DUMMYFUNCTION("""COMPUTED_VALUE"""),"11/03/2020")</f>
        <v>11/03/2020</v>
      </c>
      <c r="C498" s="5" t="str">
        <f>IFERROR(__xludf.DUMMYFUNCTION("""COMPUTED_VALUE"""),"Francimeire Carla Garcia Dutra")</f>
        <v>Francimeire Carla Garcia Dutra</v>
      </c>
      <c r="D498" s="5" t="str">
        <f>IFERROR(__xludf.DUMMYFUNCTION("""COMPUTED_VALUE"""),"Mamas")</f>
        <v>Mamas</v>
      </c>
      <c r="E498" s="5">
        <f>IFERROR(__xludf.DUMMYFUNCTION("""COMPUTED_VALUE"""),60.49)</f>
        <v>60.49</v>
      </c>
    </row>
    <row r="499">
      <c r="B499" s="11" t="str">
        <f>IFERROR(__xludf.DUMMYFUNCTION("""COMPUTED_VALUE"""),"11/03/2020")</f>
        <v>11/03/2020</v>
      </c>
      <c r="C499" s="5" t="str">
        <f>IFERROR(__xludf.DUMMYFUNCTION("""COMPUTED_VALUE"""),"Francimeire Carla Garcia Dutra")</f>
        <v>Francimeire Carla Garcia Dutra</v>
      </c>
      <c r="D499" s="5" t="str">
        <f>IFERROR(__xludf.DUMMYFUNCTION("""COMPUTED_VALUE"""),"PAAF Mama")</f>
        <v>PAAF Mama</v>
      </c>
      <c r="E499" s="5">
        <f>IFERROR(__xludf.DUMMYFUNCTION("""COMPUTED_VALUE"""),67.85)</f>
        <v>67.85</v>
      </c>
    </row>
    <row r="500">
      <c r="B500" s="11" t="str">
        <f>IFERROR(__xludf.DUMMYFUNCTION("""COMPUTED_VALUE"""),"03/03/2020")</f>
        <v>03/03/2020</v>
      </c>
      <c r="C500" s="5" t="str">
        <f>IFERROR(__xludf.DUMMYFUNCTION("""COMPUTED_VALUE"""),"Francisca Macena Da Silva")</f>
        <v>Francisca Macena Da Silva</v>
      </c>
      <c r="D500" s="5" t="str">
        <f>IFERROR(__xludf.DUMMYFUNCTION("""COMPUTED_VALUE"""),"Filme")</f>
        <v>Filme</v>
      </c>
      <c r="E500" s="5">
        <f>IFERROR(__xludf.DUMMYFUNCTION("""COMPUTED_VALUE"""),16.49)</f>
        <v>16.49</v>
      </c>
    </row>
    <row r="501">
      <c r="B501" s="11" t="str">
        <f>IFERROR(__xludf.DUMMYFUNCTION("""COMPUTED_VALUE"""),"03/03/2020")</f>
        <v>03/03/2020</v>
      </c>
      <c r="C501" s="5" t="str">
        <f>IFERROR(__xludf.DUMMYFUNCTION("""COMPUTED_VALUE"""),"Francisca Macena Da Silva")</f>
        <v>Francisca Macena Da Silva</v>
      </c>
      <c r="D501" s="5" t="str">
        <f>IFERROR(__xludf.DUMMYFUNCTION("""COMPUTED_VALUE"""),"Filme")</f>
        <v>Filme</v>
      </c>
      <c r="E501" s="5">
        <f>IFERROR(__xludf.DUMMYFUNCTION("""COMPUTED_VALUE"""),4.12)</f>
        <v>4.12</v>
      </c>
    </row>
    <row r="502">
      <c r="B502" s="11" t="str">
        <f>IFERROR(__xludf.DUMMYFUNCTION("""COMPUTED_VALUE"""),"03/03/2020")</f>
        <v>03/03/2020</v>
      </c>
      <c r="C502" s="5" t="str">
        <f>IFERROR(__xludf.DUMMYFUNCTION("""COMPUTED_VALUE"""),"Francisca Macena Da Silva")</f>
        <v>Francisca Macena Da Silva</v>
      </c>
      <c r="D502" s="5" t="str">
        <f>IFERROR(__xludf.DUMMYFUNCTION("""COMPUTED_VALUE"""),"Ginecológico")</f>
        <v>Ginecológico</v>
      </c>
      <c r="E502" s="5">
        <f>IFERROR(__xludf.DUMMYFUNCTION("""COMPUTED_VALUE"""),50.34)</f>
        <v>50.34</v>
      </c>
    </row>
    <row r="503">
      <c r="B503" s="11" t="str">
        <f>IFERROR(__xludf.DUMMYFUNCTION("""COMPUTED_VALUE"""),"03/03/2020")</f>
        <v>03/03/2020</v>
      </c>
      <c r="C503" s="5" t="str">
        <f>IFERROR(__xludf.DUMMYFUNCTION("""COMPUTED_VALUE"""),"Francisca Macena Da Silva")</f>
        <v>Francisca Macena Da Silva</v>
      </c>
      <c r="D503" s="5" t="str">
        <f>IFERROR(__xludf.DUMMYFUNCTION("""COMPUTED_VALUE"""),"Abdomen Total")</f>
        <v>Abdomen Total</v>
      </c>
      <c r="E503" s="5">
        <f>IFERROR(__xludf.DUMMYFUNCTION("""COMPUTED_VALUE"""),113.15)</f>
        <v>113.15</v>
      </c>
    </row>
    <row r="504">
      <c r="B504" s="11" t="str">
        <f>IFERROR(__xludf.DUMMYFUNCTION("""COMPUTED_VALUE"""),"17/03/2020")</f>
        <v>17/03/2020</v>
      </c>
      <c r="C504" s="5" t="str">
        <f>IFERROR(__xludf.DUMMYFUNCTION("""COMPUTED_VALUE"""),"Francisca Rodrigues De Moura")</f>
        <v>Francisca Rodrigues De Moura</v>
      </c>
      <c r="D504" s="5" t="str">
        <f>IFERROR(__xludf.DUMMYFUNCTION("""COMPUTED_VALUE"""),"Filme")</f>
        <v>Filme</v>
      </c>
      <c r="E504" s="5">
        <f>IFERROR(__xludf.DUMMYFUNCTION("""COMPUTED_VALUE"""),16.49)</f>
        <v>16.49</v>
      </c>
    </row>
    <row r="505">
      <c r="B505" s="11" t="str">
        <f>IFERROR(__xludf.DUMMYFUNCTION("""COMPUTED_VALUE"""),"17/03/2020")</f>
        <v>17/03/2020</v>
      </c>
      <c r="C505" s="5" t="str">
        <f>IFERROR(__xludf.DUMMYFUNCTION("""COMPUTED_VALUE"""),"Francisca Rodrigues De Moura")</f>
        <v>Francisca Rodrigues De Moura</v>
      </c>
      <c r="D505" s="5" t="str">
        <f>IFERROR(__xludf.DUMMYFUNCTION("""COMPUTED_VALUE"""),"Filme")</f>
        <v>Filme</v>
      </c>
      <c r="E505" s="5">
        <f>IFERROR(__xludf.DUMMYFUNCTION("""COMPUTED_VALUE"""),4.12)</f>
        <v>4.12</v>
      </c>
    </row>
    <row r="506">
      <c r="B506" s="11" t="str">
        <f>IFERROR(__xludf.DUMMYFUNCTION("""COMPUTED_VALUE"""),"17/03/2020")</f>
        <v>17/03/2020</v>
      </c>
      <c r="C506" s="5" t="str">
        <f>IFERROR(__xludf.DUMMYFUNCTION("""COMPUTED_VALUE"""),"Francisca Rodrigues De Moura")</f>
        <v>Francisca Rodrigues De Moura</v>
      </c>
      <c r="D506" s="5" t="str">
        <f>IFERROR(__xludf.DUMMYFUNCTION("""COMPUTED_VALUE"""),"Transvaginal")</f>
        <v>Transvaginal</v>
      </c>
      <c r="E506" s="5">
        <f>IFERROR(__xludf.DUMMYFUNCTION("""COMPUTED_VALUE"""),68.5)</f>
        <v>68.5</v>
      </c>
    </row>
    <row r="507">
      <c r="B507" s="11" t="str">
        <f>IFERROR(__xludf.DUMMYFUNCTION("""COMPUTED_VALUE"""),"17/03/2020")</f>
        <v>17/03/2020</v>
      </c>
      <c r="C507" s="5" t="str">
        <f>IFERROR(__xludf.DUMMYFUNCTION("""COMPUTED_VALUE"""),"Francisca Rodrigues De Moura")</f>
        <v>Francisca Rodrigues De Moura</v>
      </c>
      <c r="D507" s="5" t="str">
        <f>IFERROR(__xludf.DUMMYFUNCTION("""COMPUTED_VALUE"""),"Abdomen Total")</f>
        <v>Abdomen Total</v>
      </c>
      <c r="E507" s="5">
        <f>IFERROR(__xludf.DUMMYFUNCTION("""COMPUTED_VALUE"""),113.15)</f>
        <v>113.15</v>
      </c>
    </row>
    <row r="508">
      <c r="B508" s="11" t="str">
        <f>IFERROR(__xludf.DUMMYFUNCTION("""COMPUTED_VALUE"""),"17/03/2020")</f>
        <v>17/03/2020</v>
      </c>
      <c r="C508" s="5" t="str">
        <f>IFERROR(__xludf.DUMMYFUNCTION("""COMPUTED_VALUE"""),"Francisca Rodrigues De Moura")</f>
        <v>Francisca Rodrigues De Moura</v>
      </c>
      <c r="D508" s="5" t="str">
        <f>IFERROR(__xludf.DUMMYFUNCTION("""COMPUTED_VALUE"""),"Filme")</f>
        <v>Filme</v>
      </c>
      <c r="E508" s="5">
        <f>IFERROR(__xludf.DUMMYFUNCTION("""COMPUTED_VALUE"""),8.25)</f>
        <v>8.25</v>
      </c>
    </row>
    <row r="509">
      <c r="B509" s="11" t="str">
        <f>IFERROR(__xludf.DUMMYFUNCTION("""COMPUTED_VALUE"""),"17/03/2020")</f>
        <v>17/03/2020</v>
      </c>
      <c r="C509" s="5" t="str">
        <f>IFERROR(__xludf.DUMMYFUNCTION("""COMPUTED_VALUE"""),"Francisca Rodrigues De Moura")</f>
        <v>Francisca Rodrigues De Moura</v>
      </c>
      <c r="D509" s="5" t="str">
        <f>IFERROR(__xludf.DUMMYFUNCTION("""COMPUTED_VALUE"""),"Filme")</f>
        <v>Filme</v>
      </c>
      <c r="E509" s="5">
        <f>IFERROR(__xludf.DUMMYFUNCTION("""COMPUTED_VALUE"""),4.12)</f>
        <v>4.12</v>
      </c>
    </row>
    <row r="510">
      <c r="B510" s="11" t="str">
        <f>IFERROR(__xludf.DUMMYFUNCTION("""COMPUTED_VALUE"""),"17/03/2020")</f>
        <v>17/03/2020</v>
      </c>
      <c r="C510" s="5" t="str">
        <f>IFERROR(__xludf.DUMMYFUNCTION("""COMPUTED_VALUE"""),"Francisca Rodrigues De Moura")</f>
        <v>Francisca Rodrigues De Moura</v>
      </c>
      <c r="D510" s="5" t="str">
        <f>IFERROR(__xludf.DUMMYFUNCTION("""COMPUTED_VALUE"""),"Órgãos superficiais Com Doppler")</f>
        <v>Órgãos superficiais Com Doppler</v>
      </c>
      <c r="E510" s="5">
        <f>IFERROR(__xludf.DUMMYFUNCTION("""COMPUTED_VALUE"""),105.61)</f>
        <v>105.61</v>
      </c>
    </row>
    <row r="511">
      <c r="B511" s="11" t="str">
        <f>IFERROR(__xludf.DUMMYFUNCTION("""COMPUTED_VALUE"""),"17/03/2020")</f>
        <v>17/03/2020</v>
      </c>
      <c r="C511" s="5" t="str">
        <f>IFERROR(__xludf.DUMMYFUNCTION("""COMPUTED_VALUE"""),"Francisca Rodrigues De Moura")</f>
        <v>Francisca Rodrigues De Moura</v>
      </c>
      <c r="D511" s="5" t="str">
        <f>IFERROR(__xludf.DUMMYFUNCTION("""COMPUTED_VALUE"""),"Órgãos superficiais")</f>
        <v>Órgãos superficiais</v>
      </c>
      <c r="E511" s="5">
        <f>IFERROR(__xludf.DUMMYFUNCTION("""COMPUTED_VALUE"""),60.49)</f>
        <v>60.49</v>
      </c>
    </row>
    <row r="512">
      <c r="B512" s="11" t="str">
        <f>IFERROR(__xludf.DUMMYFUNCTION("""COMPUTED_VALUE"""),"16/03/2020")</f>
        <v>16/03/2020</v>
      </c>
      <c r="C512" s="5" t="str">
        <f>IFERROR(__xludf.DUMMYFUNCTION("""COMPUTED_VALUE"""),"Francisco A G Melo")</f>
        <v>Francisco A G Melo</v>
      </c>
      <c r="D512" s="5" t="str">
        <f>IFERROR(__xludf.DUMMYFUNCTION("""COMPUTED_VALUE"""),"Filme")</f>
        <v>Filme</v>
      </c>
      <c r="E512" s="5">
        <f>IFERROR(__xludf.DUMMYFUNCTION("""COMPUTED_VALUE"""),7.38)</f>
        <v>7.38</v>
      </c>
    </row>
    <row r="513">
      <c r="B513" s="11" t="str">
        <f>IFERROR(__xludf.DUMMYFUNCTION("""COMPUTED_VALUE"""),"16/03/2020")</f>
        <v>16/03/2020</v>
      </c>
      <c r="C513" s="5" t="str">
        <f>IFERROR(__xludf.DUMMYFUNCTION("""COMPUTED_VALUE"""),"Francisco A G Melo")</f>
        <v>Francisco A G Melo</v>
      </c>
      <c r="D513" s="5" t="str">
        <f>IFERROR(__xludf.DUMMYFUNCTION("""COMPUTED_VALUE"""),"Aparelho Urinário")</f>
        <v>Aparelho Urinário</v>
      </c>
      <c r="E513" s="5">
        <f>IFERROR(__xludf.DUMMYFUNCTION("""COMPUTED_VALUE"""),73.94)</f>
        <v>73.94</v>
      </c>
    </row>
    <row r="514">
      <c r="B514" s="11" t="str">
        <f>IFERROR(__xludf.DUMMYFUNCTION("""COMPUTED_VALUE"""),"16/03/2020")</f>
        <v>16/03/2020</v>
      </c>
      <c r="C514" s="5" t="str">
        <f>IFERROR(__xludf.DUMMYFUNCTION("""COMPUTED_VALUE"""),"Francisco A G Melo")</f>
        <v>Francisco A G Melo</v>
      </c>
      <c r="D514" s="5" t="str">
        <f>IFERROR(__xludf.DUMMYFUNCTION("""COMPUTED_VALUE"""),"Filme")</f>
        <v>Filme</v>
      </c>
      <c r="E514" s="5">
        <f>IFERROR(__xludf.DUMMYFUNCTION("""COMPUTED_VALUE"""),4.12)</f>
        <v>4.12</v>
      </c>
    </row>
    <row r="515">
      <c r="B515" s="11" t="str">
        <f>IFERROR(__xludf.DUMMYFUNCTION("""COMPUTED_VALUE"""),"16/03/2020")</f>
        <v>16/03/2020</v>
      </c>
      <c r="C515" s="5" t="str">
        <f>IFERROR(__xludf.DUMMYFUNCTION("""COMPUTED_VALUE"""),"Francisco A G Melo")</f>
        <v>Francisco A G Melo</v>
      </c>
      <c r="D515" s="5" t="str">
        <f>IFERROR(__xludf.DUMMYFUNCTION("""COMPUTED_VALUE"""),"Próstata")</f>
        <v>Próstata</v>
      </c>
      <c r="E515" s="5">
        <f>IFERROR(__xludf.DUMMYFUNCTION("""COMPUTED_VALUE"""),50.4)</f>
        <v>50.4</v>
      </c>
    </row>
    <row r="516">
      <c r="B516" s="11" t="str">
        <f>IFERROR(__xludf.DUMMYFUNCTION("""COMPUTED_VALUE"""),"13/03/2020")</f>
        <v>13/03/2020</v>
      </c>
      <c r="C516" s="5" t="str">
        <f>IFERROR(__xludf.DUMMYFUNCTION("""COMPUTED_VALUE"""),"Georgia Andreia Pereira")</f>
        <v>Georgia Andreia Pereira</v>
      </c>
      <c r="D516" s="5" t="str">
        <f>IFERROR(__xludf.DUMMYFUNCTION("""COMPUTED_VALUE"""),"Filme")</f>
        <v>Filme</v>
      </c>
      <c r="E516" s="5">
        <f>IFERROR(__xludf.DUMMYFUNCTION("""COMPUTED_VALUE"""),4.12)</f>
        <v>4.12</v>
      </c>
    </row>
    <row r="517">
      <c r="B517" s="11" t="str">
        <f>IFERROR(__xludf.DUMMYFUNCTION("""COMPUTED_VALUE"""),"13/03/2020")</f>
        <v>13/03/2020</v>
      </c>
      <c r="C517" s="5" t="str">
        <f>IFERROR(__xludf.DUMMYFUNCTION("""COMPUTED_VALUE"""),"Georgia Andreia Pereira")</f>
        <v>Georgia Andreia Pereira</v>
      </c>
      <c r="D517" s="5" t="str">
        <f>IFERROR(__xludf.DUMMYFUNCTION("""COMPUTED_VALUE"""),"Filme")</f>
        <v>Filme</v>
      </c>
      <c r="E517" s="5">
        <f>IFERROR(__xludf.DUMMYFUNCTION("""COMPUTED_VALUE"""),4.12)</f>
        <v>4.12</v>
      </c>
    </row>
    <row r="518">
      <c r="B518" s="11" t="str">
        <f>IFERROR(__xludf.DUMMYFUNCTION("""COMPUTED_VALUE"""),"13/03/2020")</f>
        <v>13/03/2020</v>
      </c>
      <c r="C518" s="5" t="str">
        <f>IFERROR(__xludf.DUMMYFUNCTION("""COMPUTED_VALUE"""),"Georgia Andreia Pereira")</f>
        <v>Georgia Andreia Pereira</v>
      </c>
      <c r="D518" s="5" t="str">
        <f>IFERROR(__xludf.DUMMYFUNCTION("""COMPUTED_VALUE"""),"Filme")</f>
        <v>Filme</v>
      </c>
      <c r="E518" s="5">
        <f>IFERROR(__xludf.DUMMYFUNCTION("""COMPUTED_VALUE"""),16.49)</f>
        <v>16.49</v>
      </c>
    </row>
    <row r="519">
      <c r="B519" s="11" t="str">
        <f>IFERROR(__xludf.DUMMYFUNCTION("""COMPUTED_VALUE"""),"13/03/2020")</f>
        <v>13/03/2020</v>
      </c>
      <c r="C519" s="5" t="str">
        <f>IFERROR(__xludf.DUMMYFUNCTION("""COMPUTED_VALUE"""),"Georgia Andreia Pereira")</f>
        <v>Georgia Andreia Pereira</v>
      </c>
      <c r="D519" s="5" t="str">
        <f>IFERROR(__xludf.DUMMYFUNCTION("""COMPUTED_VALUE"""),"Mamas")</f>
        <v>Mamas</v>
      </c>
      <c r="E519" s="5">
        <f>IFERROR(__xludf.DUMMYFUNCTION("""COMPUTED_VALUE"""),60.49)</f>
        <v>60.49</v>
      </c>
    </row>
    <row r="520">
      <c r="B520" s="11" t="str">
        <f>IFERROR(__xludf.DUMMYFUNCTION("""COMPUTED_VALUE"""),"13/03/2020")</f>
        <v>13/03/2020</v>
      </c>
      <c r="C520" s="5" t="str">
        <f>IFERROR(__xludf.DUMMYFUNCTION("""COMPUTED_VALUE"""),"Georgia Andreia Pereira")</f>
        <v>Georgia Andreia Pereira</v>
      </c>
      <c r="D520" s="5" t="str">
        <f>IFERROR(__xludf.DUMMYFUNCTION("""COMPUTED_VALUE"""),"Abdomen Total")</f>
        <v>Abdomen Total</v>
      </c>
      <c r="E520" s="5">
        <f>IFERROR(__xludf.DUMMYFUNCTION("""COMPUTED_VALUE"""),113.15)</f>
        <v>113.15</v>
      </c>
    </row>
    <row r="521">
      <c r="B521" s="11" t="str">
        <f>IFERROR(__xludf.DUMMYFUNCTION("""COMPUTED_VALUE"""),"13/03/2020")</f>
        <v>13/03/2020</v>
      </c>
      <c r="C521" s="5" t="str">
        <f>IFERROR(__xludf.DUMMYFUNCTION("""COMPUTED_VALUE"""),"Georgia Andreia Pereira")</f>
        <v>Georgia Andreia Pereira</v>
      </c>
      <c r="D521" s="5" t="str">
        <f>IFERROR(__xludf.DUMMYFUNCTION("""COMPUTED_VALUE"""),"Órgãos superficiais")</f>
        <v>Órgãos superficiais</v>
      </c>
      <c r="E521" s="5">
        <f>IFERROR(__xludf.DUMMYFUNCTION("""COMPUTED_VALUE"""),60.49)</f>
        <v>60.49</v>
      </c>
    </row>
    <row r="522">
      <c r="B522" s="11" t="str">
        <f>IFERROR(__xludf.DUMMYFUNCTION("""COMPUTED_VALUE"""),"10/03/2020")</f>
        <v>10/03/2020</v>
      </c>
      <c r="C522" s="5" t="str">
        <f>IFERROR(__xludf.DUMMYFUNCTION("""COMPUTED_VALUE"""),"Gerana Gouveia Xavier Pereira")</f>
        <v>Gerana Gouveia Xavier Pereira</v>
      </c>
      <c r="D522" s="5" t="str">
        <f>IFERROR(__xludf.DUMMYFUNCTION("""COMPUTED_VALUE"""),"Filme")</f>
        <v>Filme</v>
      </c>
      <c r="E522" s="5">
        <f>IFERROR(__xludf.DUMMYFUNCTION("""COMPUTED_VALUE"""),4.12)</f>
        <v>4.12</v>
      </c>
    </row>
    <row r="523">
      <c r="B523" s="11" t="str">
        <f>IFERROR(__xludf.DUMMYFUNCTION("""COMPUTED_VALUE"""),"10/03/2020")</f>
        <v>10/03/2020</v>
      </c>
      <c r="C523" s="5" t="str">
        <f>IFERROR(__xludf.DUMMYFUNCTION("""COMPUTED_VALUE"""),"Gerana Gouveia Xavier Pereira")</f>
        <v>Gerana Gouveia Xavier Pereira</v>
      </c>
      <c r="D523" s="5" t="str">
        <f>IFERROR(__xludf.DUMMYFUNCTION("""COMPUTED_VALUE"""),"Transvaginal")</f>
        <v>Transvaginal</v>
      </c>
      <c r="E523" s="5">
        <f>IFERROR(__xludf.DUMMYFUNCTION("""COMPUTED_VALUE"""),68.5)</f>
        <v>68.5</v>
      </c>
    </row>
    <row r="524">
      <c r="B524" s="11" t="str">
        <f>IFERROR(__xludf.DUMMYFUNCTION("""COMPUTED_VALUE"""),"12/03/2020")</f>
        <v>12/03/2020</v>
      </c>
      <c r="C524" s="5" t="str">
        <f>IFERROR(__xludf.DUMMYFUNCTION("""COMPUTED_VALUE"""),"Germano Almeida De Araujo")</f>
        <v>Germano Almeida De Araujo</v>
      </c>
      <c r="D524" s="5" t="str">
        <f>IFERROR(__xludf.DUMMYFUNCTION("""COMPUTED_VALUE"""),"Filme")</f>
        <v>Filme</v>
      </c>
      <c r="E524" s="5">
        <f>IFERROR(__xludf.DUMMYFUNCTION("""COMPUTED_VALUE"""),16.49)</f>
        <v>16.49</v>
      </c>
    </row>
    <row r="525">
      <c r="B525" s="11" t="str">
        <f>IFERROR(__xludf.DUMMYFUNCTION("""COMPUTED_VALUE"""),"12/03/2020")</f>
        <v>12/03/2020</v>
      </c>
      <c r="C525" s="5" t="str">
        <f>IFERROR(__xludf.DUMMYFUNCTION("""COMPUTED_VALUE"""),"Germano Almeida De Araujo")</f>
        <v>Germano Almeida De Araujo</v>
      </c>
      <c r="D525" s="5" t="str">
        <f>IFERROR(__xludf.DUMMYFUNCTION("""COMPUTED_VALUE"""),"Filme")</f>
        <v>Filme</v>
      </c>
      <c r="E525" s="5">
        <f>IFERROR(__xludf.DUMMYFUNCTION("""COMPUTED_VALUE"""),4.12)</f>
        <v>4.12</v>
      </c>
    </row>
    <row r="526">
      <c r="B526" s="11" t="str">
        <f>IFERROR(__xludf.DUMMYFUNCTION("""COMPUTED_VALUE"""),"12/03/2020")</f>
        <v>12/03/2020</v>
      </c>
      <c r="C526" s="5" t="str">
        <f>IFERROR(__xludf.DUMMYFUNCTION("""COMPUTED_VALUE"""),"Germano Almeida De Araujo")</f>
        <v>Germano Almeida De Araujo</v>
      </c>
      <c r="D526" s="5" t="str">
        <f>IFERROR(__xludf.DUMMYFUNCTION("""COMPUTED_VALUE"""),"Abdomen Total")</f>
        <v>Abdomen Total</v>
      </c>
      <c r="E526" s="5">
        <f>IFERROR(__xludf.DUMMYFUNCTION("""COMPUTED_VALUE"""),113.15)</f>
        <v>113.15</v>
      </c>
    </row>
    <row r="527">
      <c r="B527" s="11" t="str">
        <f>IFERROR(__xludf.DUMMYFUNCTION("""COMPUTED_VALUE"""),"12/03/2020")</f>
        <v>12/03/2020</v>
      </c>
      <c r="C527" s="5" t="str">
        <f>IFERROR(__xludf.DUMMYFUNCTION("""COMPUTED_VALUE"""),"Germano Almeida De Araujo")</f>
        <v>Germano Almeida De Araujo</v>
      </c>
      <c r="D527" s="5" t="str">
        <f>IFERROR(__xludf.DUMMYFUNCTION("""COMPUTED_VALUE"""),"Próstata")</f>
        <v>Próstata</v>
      </c>
      <c r="E527" s="5">
        <f>IFERROR(__xludf.DUMMYFUNCTION("""COMPUTED_VALUE"""),50.4)</f>
        <v>50.4</v>
      </c>
    </row>
    <row r="528">
      <c r="B528" s="11" t="str">
        <f>IFERROR(__xludf.DUMMYFUNCTION("""COMPUTED_VALUE"""),"10/03/2020")</f>
        <v>10/03/2020</v>
      </c>
      <c r="C528" s="5" t="str">
        <f>IFERROR(__xludf.DUMMYFUNCTION("""COMPUTED_VALUE"""),"Gilda Goncalves Dos Santos")</f>
        <v>Gilda Goncalves Dos Santos</v>
      </c>
      <c r="D528" s="5" t="str">
        <f>IFERROR(__xludf.DUMMYFUNCTION("""COMPUTED_VALUE"""),"Filme")</f>
        <v>Filme</v>
      </c>
      <c r="E528" s="5">
        <f>IFERROR(__xludf.DUMMYFUNCTION("""COMPUTED_VALUE"""),4.12)</f>
        <v>4.12</v>
      </c>
    </row>
    <row r="529">
      <c r="B529" s="11" t="str">
        <f>IFERROR(__xludf.DUMMYFUNCTION("""COMPUTED_VALUE"""),"10/03/2020")</f>
        <v>10/03/2020</v>
      </c>
      <c r="C529" s="5" t="str">
        <f>IFERROR(__xludf.DUMMYFUNCTION("""COMPUTED_VALUE"""),"Gilda Goncalves Dos Santos")</f>
        <v>Gilda Goncalves Dos Santos</v>
      </c>
      <c r="D529" s="5" t="str">
        <f>IFERROR(__xludf.DUMMYFUNCTION("""COMPUTED_VALUE"""),"Filme")</f>
        <v>Filme</v>
      </c>
      <c r="E529" s="5">
        <f>IFERROR(__xludf.DUMMYFUNCTION("""COMPUTED_VALUE"""),4.12)</f>
        <v>4.12</v>
      </c>
    </row>
    <row r="530">
      <c r="B530" s="11" t="str">
        <f>IFERROR(__xludf.DUMMYFUNCTION("""COMPUTED_VALUE"""),"10/03/2020")</f>
        <v>10/03/2020</v>
      </c>
      <c r="C530" s="5" t="str">
        <f>IFERROR(__xludf.DUMMYFUNCTION("""COMPUTED_VALUE"""),"Gilda Goncalves Dos Santos")</f>
        <v>Gilda Goncalves Dos Santos</v>
      </c>
      <c r="D530" s="5" t="str">
        <f>IFERROR(__xludf.DUMMYFUNCTION("""COMPUTED_VALUE"""),"Estruturas superficiais")</f>
        <v>Estruturas superficiais</v>
      </c>
      <c r="E530" s="5">
        <f>IFERROR(__xludf.DUMMYFUNCTION("""COMPUTED_VALUE"""),60.49)</f>
        <v>60.49</v>
      </c>
    </row>
    <row r="531">
      <c r="B531" s="11" t="str">
        <f>IFERROR(__xludf.DUMMYFUNCTION("""COMPUTED_VALUE"""),"10/03/2020")</f>
        <v>10/03/2020</v>
      </c>
      <c r="C531" s="5" t="str">
        <f>IFERROR(__xludf.DUMMYFUNCTION("""COMPUTED_VALUE"""),"Gilda Goncalves Dos Santos")</f>
        <v>Gilda Goncalves Dos Santos</v>
      </c>
      <c r="D531" s="5" t="str">
        <f>IFERROR(__xludf.DUMMYFUNCTION("""COMPUTED_VALUE"""),"Mamas")</f>
        <v>Mamas</v>
      </c>
      <c r="E531" s="5">
        <f>IFERROR(__xludf.DUMMYFUNCTION("""COMPUTED_VALUE"""),60.49)</f>
        <v>60.49</v>
      </c>
    </row>
    <row r="532">
      <c r="B532" s="11" t="str">
        <f>IFERROR(__xludf.DUMMYFUNCTION("""COMPUTED_VALUE"""),"10/03/2020")</f>
        <v>10/03/2020</v>
      </c>
      <c r="C532" s="5" t="str">
        <f>IFERROR(__xludf.DUMMYFUNCTION("""COMPUTED_VALUE"""),"Gilda Goncalves Dos Santos")</f>
        <v>Gilda Goncalves Dos Santos</v>
      </c>
      <c r="D532" s="5" t="str">
        <f>IFERROR(__xludf.DUMMYFUNCTION("""COMPUTED_VALUE"""),"Filme")</f>
        <v>Filme</v>
      </c>
      <c r="E532" s="5">
        <f>IFERROR(__xludf.DUMMYFUNCTION("""COMPUTED_VALUE"""),4.12)</f>
        <v>4.12</v>
      </c>
    </row>
    <row r="533">
      <c r="B533" s="11" t="str">
        <f>IFERROR(__xludf.DUMMYFUNCTION("""COMPUTED_VALUE"""),"10/03/2020")</f>
        <v>10/03/2020</v>
      </c>
      <c r="C533" s="5" t="str">
        <f>IFERROR(__xludf.DUMMYFUNCTION("""COMPUTED_VALUE"""),"Gilda Goncalves Dos Santos")</f>
        <v>Gilda Goncalves Dos Santos</v>
      </c>
      <c r="D533" s="5" t="str">
        <f>IFERROR(__xludf.DUMMYFUNCTION("""COMPUTED_VALUE"""),"Filme")</f>
        <v>Filme</v>
      </c>
      <c r="E533" s="5">
        <f>IFERROR(__xludf.DUMMYFUNCTION("""COMPUTED_VALUE"""),16.49)</f>
        <v>16.49</v>
      </c>
    </row>
    <row r="534">
      <c r="B534" s="11" t="str">
        <f>IFERROR(__xludf.DUMMYFUNCTION("""COMPUTED_VALUE"""),"10/03/2020")</f>
        <v>10/03/2020</v>
      </c>
      <c r="C534" s="5" t="str">
        <f>IFERROR(__xludf.DUMMYFUNCTION("""COMPUTED_VALUE"""),"Gilda Goncalves Dos Santos")</f>
        <v>Gilda Goncalves Dos Santos</v>
      </c>
      <c r="D534" s="5" t="str">
        <f>IFERROR(__xludf.DUMMYFUNCTION("""COMPUTED_VALUE"""),"Filme")</f>
        <v>Filme</v>
      </c>
      <c r="E534" s="5">
        <f>IFERROR(__xludf.DUMMYFUNCTION("""COMPUTED_VALUE"""),4.12)</f>
        <v>4.12</v>
      </c>
    </row>
    <row r="535">
      <c r="B535" s="11" t="str">
        <f>IFERROR(__xludf.DUMMYFUNCTION("""COMPUTED_VALUE"""),"10/03/2020")</f>
        <v>10/03/2020</v>
      </c>
      <c r="C535" s="5" t="str">
        <f>IFERROR(__xludf.DUMMYFUNCTION("""COMPUTED_VALUE"""),"Gilda Goncalves Dos Santos")</f>
        <v>Gilda Goncalves Dos Santos</v>
      </c>
      <c r="D535" s="5" t="str">
        <f>IFERROR(__xludf.DUMMYFUNCTION("""COMPUTED_VALUE"""),"Abdomen Total")</f>
        <v>Abdomen Total</v>
      </c>
      <c r="E535" s="5">
        <f>IFERROR(__xludf.DUMMYFUNCTION("""COMPUTED_VALUE"""),113.15)</f>
        <v>113.15</v>
      </c>
    </row>
    <row r="536">
      <c r="B536" s="11" t="str">
        <f>IFERROR(__xludf.DUMMYFUNCTION("""COMPUTED_VALUE"""),"10/03/2020")</f>
        <v>10/03/2020</v>
      </c>
      <c r="C536" s="5" t="str">
        <f>IFERROR(__xludf.DUMMYFUNCTION("""COMPUTED_VALUE"""),"Gilda Goncalves Dos Santos")</f>
        <v>Gilda Goncalves Dos Santos</v>
      </c>
      <c r="D536" s="5" t="str">
        <f>IFERROR(__xludf.DUMMYFUNCTION("""COMPUTED_VALUE"""),"Ginecológico")</f>
        <v>Ginecológico</v>
      </c>
      <c r="E536" s="5">
        <f>IFERROR(__xludf.DUMMYFUNCTION("""COMPUTED_VALUE"""),50.34)</f>
        <v>50.34</v>
      </c>
    </row>
    <row r="537">
      <c r="B537" s="11" t="str">
        <f>IFERROR(__xludf.DUMMYFUNCTION("""COMPUTED_VALUE"""),"10/03/2020")</f>
        <v>10/03/2020</v>
      </c>
      <c r="C537" s="5" t="str">
        <f>IFERROR(__xludf.DUMMYFUNCTION("""COMPUTED_VALUE"""),"Gilda Goncalves Dos Santos")</f>
        <v>Gilda Goncalves Dos Santos</v>
      </c>
      <c r="D537" s="5" t="str">
        <f>IFERROR(__xludf.DUMMYFUNCTION("""COMPUTED_VALUE"""),"Órgãos superficiais")</f>
        <v>Órgãos superficiais</v>
      </c>
      <c r="E537" s="5">
        <f>IFERROR(__xludf.DUMMYFUNCTION("""COMPUTED_VALUE"""),60.49)</f>
        <v>60.49</v>
      </c>
    </row>
    <row r="538">
      <c r="B538" s="11" t="str">
        <f>IFERROR(__xludf.DUMMYFUNCTION("""COMPUTED_VALUE"""),"16/03/2020")</f>
        <v>16/03/2020</v>
      </c>
      <c r="C538" s="5" t="str">
        <f>IFERROR(__xludf.DUMMYFUNCTION("""COMPUTED_VALUE"""),"Gilvanilda Virgolino Nunes")</f>
        <v>Gilvanilda Virgolino Nunes</v>
      </c>
      <c r="D538" s="5" t="str">
        <f>IFERROR(__xludf.DUMMYFUNCTION("""COMPUTED_VALUE"""),"Filme")</f>
        <v>Filme</v>
      </c>
      <c r="E538" s="5">
        <f>IFERROR(__xludf.DUMMYFUNCTION("""COMPUTED_VALUE"""),4.12)</f>
        <v>4.12</v>
      </c>
    </row>
    <row r="539">
      <c r="B539" s="11" t="str">
        <f>IFERROR(__xludf.DUMMYFUNCTION("""COMPUTED_VALUE"""),"16/03/2020")</f>
        <v>16/03/2020</v>
      </c>
      <c r="C539" s="5" t="str">
        <f>IFERROR(__xludf.DUMMYFUNCTION("""COMPUTED_VALUE"""),"Gilvanilda Virgolino Nunes")</f>
        <v>Gilvanilda Virgolino Nunes</v>
      </c>
      <c r="D539" s="5" t="str">
        <f>IFERROR(__xludf.DUMMYFUNCTION("""COMPUTED_VALUE"""),"Filme")</f>
        <v>Filme</v>
      </c>
      <c r="E539" s="5">
        <f>IFERROR(__xludf.DUMMYFUNCTION("""COMPUTED_VALUE"""),4.12)</f>
        <v>4.12</v>
      </c>
    </row>
    <row r="540">
      <c r="B540" s="11" t="str">
        <f>IFERROR(__xludf.DUMMYFUNCTION("""COMPUTED_VALUE"""),"16/03/2020")</f>
        <v>16/03/2020</v>
      </c>
      <c r="C540" s="5" t="str">
        <f>IFERROR(__xludf.DUMMYFUNCTION("""COMPUTED_VALUE"""),"Gilvanilda Virgolino Nunes")</f>
        <v>Gilvanilda Virgolino Nunes</v>
      </c>
      <c r="D540" s="5" t="str">
        <f>IFERROR(__xludf.DUMMYFUNCTION("""COMPUTED_VALUE"""),"Estruturas superficiais")</f>
        <v>Estruturas superficiais</v>
      </c>
      <c r="E540" s="5">
        <f>IFERROR(__xludf.DUMMYFUNCTION("""COMPUTED_VALUE"""),60.49)</f>
        <v>60.49</v>
      </c>
    </row>
    <row r="541">
      <c r="B541" s="11" t="str">
        <f>IFERROR(__xludf.DUMMYFUNCTION("""COMPUTED_VALUE"""),"16/03/2020")</f>
        <v>16/03/2020</v>
      </c>
      <c r="C541" s="5" t="str">
        <f>IFERROR(__xludf.DUMMYFUNCTION("""COMPUTED_VALUE"""),"Gilvanilda Virgolino Nunes")</f>
        <v>Gilvanilda Virgolino Nunes</v>
      </c>
      <c r="D541" s="5" t="str">
        <f>IFERROR(__xludf.DUMMYFUNCTION("""COMPUTED_VALUE"""),"Mamas")</f>
        <v>Mamas</v>
      </c>
      <c r="E541" s="5">
        <f>IFERROR(__xludf.DUMMYFUNCTION("""COMPUTED_VALUE"""),60.49)</f>
        <v>60.49</v>
      </c>
    </row>
    <row r="542">
      <c r="B542" s="11" t="str">
        <f>IFERROR(__xludf.DUMMYFUNCTION("""COMPUTED_VALUE"""),"19/02/2020")</f>
        <v>19/02/2020</v>
      </c>
      <c r="C542" s="5" t="str">
        <f>IFERROR(__xludf.DUMMYFUNCTION("""COMPUTED_VALUE"""),"Giselda Gonzaga De Moraes")</f>
        <v>Giselda Gonzaga De Moraes</v>
      </c>
      <c r="D542" s="5" t="str">
        <f>IFERROR(__xludf.DUMMYFUNCTION("""COMPUTED_VALUE"""),"Filme")</f>
        <v>Filme</v>
      </c>
      <c r="E542" s="5">
        <f>IFERROR(__xludf.DUMMYFUNCTION("""COMPUTED_VALUE"""),4.12)</f>
        <v>4.12</v>
      </c>
    </row>
    <row r="543">
      <c r="B543" s="11" t="str">
        <f>IFERROR(__xludf.DUMMYFUNCTION("""COMPUTED_VALUE"""),"19/02/2020")</f>
        <v>19/02/2020</v>
      </c>
      <c r="C543" s="5" t="str">
        <f>IFERROR(__xludf.DUMMYFUNCTION("""COMPUTED_VALUE"""),"Giselda Gonzaga De Moraes")</f>
        <v>Giselda Gonzaga De Moraes</v>
      </c>
      <c r="D543" s="5" t="str">
        <f>IFERROR(__xludf.DUMMYFUNCTION("""COMPUTED_VALUE"""),"Filme")</f>
        <v>Filme</v>
      </c>
      <c r="E543" s="5">
        <f>IFERROR(__xludf.DUMMYFUNCTION("""COMPUTED_VALUE"""),16.49)</f>
        <v>16.49</v>
      </c>
    </row>
    <row r="544">
      <c r="B544" s="11" t="str">
        <f>IFERROR(__xludf.DUMMYFUNCTION("""COMPUTED_VALUE"""),"19/02/2020")</f>
        <v>19/02/2020</v>
      </c>
      <c r="C544" s="5" t="str">
        <f>IFERROR(__xludf.DUMMYFUNCTION("""COMPUTED_VALUE"""),"Giselda Gonzaga De Moraes")</f>
        <v>Giselda Gonzaga De Moraes</v>
      </c>
      <c r="D544" s="5" t="str">
        <f>IFERROR(__xludf.DUMMYFUNCTION("""COMPUTED_VALUE"""),"Filme")</f>
        <v>Filme</v>
      </c>
      <c r="E544" s="5">
        <f>IFERROR(__xludf.DUMMYFUNCTION("""COMPUTED_VALUE"""),4.12)</f>
        <v>4.12</v>
      </c>
    </row>
    <row r="545">
      <c r="B545" s="11" t="str">
        <f>IFERROR(__xludf.DUMMYFUNCTION("""COMPUTED_VALUE"""),"19/02/2020")</f>
        <v>19/02/2020</v>
      </c>
      <c r="C545" s="5" t="str">
        <f>IFERROR(__xludf.DUMMYFUNCTION("""COMPUTED_VALUE"""),"Giselda Gonzaga De Moraes")</f>
        <v>Giselda Gonzaga De Moraes</v>
      </c>
      <c r="D545" s="5" t="str">
        <f>IFERROR(__xludf.DUMMYFUNCTION("""COMPUTED_VALUE"""),"Filme")</f>
        <v>Filme</v>
      </c>
      <c r="E545" s="5">
        <f>IFERROR(__xludf.DUMMYFUNCTION("""COMPUTED_VALUE"""),4.12)</f>
        <v>4.12</v>
      </c>
    </row>
    <row r="546">
      <c r="B546" s="11" t="str">
        <f>IFERROR(__xludf.DUMMYFUNCTION("""COMPUTED_VALUE"""),"19/02/2020")</f>
        <v>19/02/2020</v>
      </c>
      <c r="C546" s="5" t="str">
        <f>IFERROR(__xludf.DUMMYFUNCTION("""COMPUTED_VALUE"""),"Giselda Gonzaga De Moraes")</f>
        <v>Giselda Gonzaga De Moraes</v>
      </c>
      <c r="D546" s="5" t="str">
        <f>IFERROR(__xludf.DUMMYFUNCTION("""COMPUTED_VALUE"""),"Mamas")</f>
        <v>Mamas</v>
      </c>
      <c r="E546" s="5">
        <f>IFERROR(__xludf.DUMMYFUNCTION("""COMPUTED_VALUE"""),60.49)</f>
        <v>60.49</v>
      </c>
    </row>
    <row r="547">
      <c r="B547" s="11" t="str">
        <f>IFERROR(__xludf.DUMMYFUNCTION("""COMPUTED_VALUE"""),"19/02/2020")</f>
        <v>19/02/2020</v>
      </c>
      <c r="C547" s="5" t="str">
        <f>IFERROR(__xludf.DUMMYFUNCTION("""COMPUTED_VALUE"""),"Giselda Gonzaga De Moraes")</f>
        <v>Giselda Gonzaga De Moraes</v>
      </c>
      <c r="D547" s="5" t="str">
        <f>IFERROR(__xludf.DUMMYFUNCTION("""COMPUTED_VALUE"""),"Abdomen Total")</f>
        <v>Abdomen Total</v>
      </c>
      <c r="E547" s="5">
        <f>IFERROR(__xludf.DUMMYFUNCTION("""COMPUTED_VALUE"""),113.15)</f>
        <v>113.15</v>
      </c>
    </row>
    <row r="548">
      <c r="B548" s="11" t="str">
        <f>IFERROR(__xludf.DUMMYFUNCTION("""COMPUTED_VALUE"""),"19/02/2020")</f>
        <v>19/02/2020</v>
      </c>
      <c r="C548" s="5" t="str">
        <f>IFERROR(__xludf.DUMMYFUNCTION("""COMPUTED_VALUE"""),"Giselda Gonzaga De Moraes")</f>
        <v>Giselda Gonzaga De Moraes</v>
      </c>
      <c r="D548" s="5" t="str">
        <f>IFERROR(__xludf.DUMMYFUNCTION("""COMPUTED_VALUE"""),"Estruturas superficiais")</f>
        <v>Estruturas superficiais</v>
      </c>
      <c r="E548" s="5">
        <f>IFERROR(__xludf.DUMMYFUNCTION("""COMPUTED_VALUE"""),60.49)</f>
        <v>60.49</v>
      </c>
    </row>
    <row r="549">
      <c r="B549" s="11" t="str">
        <f>IFERROR(__xludf.DUMMYFUNCTION("""COMPUTED_VALUE"""),"19/02/2020")</f>
        <v>19/02/2020</v>
      </c>
      <c r="C549" s="5" t="str">
        <f>IFERROR(__xludf.DUMMYFUNCTION("""COMPUTED_VALUE"""),"Giselda Gonzaga De Moraes")</f>
        <v>Giselda Gonzaga De Moraes</v>
      </c>
      <c r="D549" s="5" t="str">
        <f>IFERROR(__xludf.DUMMYFUNCTION("""COMPUTED_VALUE"""),"Transvaginal")</f>
        <v>Transvaginal</v>
      </c>
      <c r="E549" s="5">
        <f>IFERROR(__xludf.DUMMYFUNCTION("""COMPUTED_VALUE"""),68.5)</f>
        <v>68.5</v>
      </c>
    </row>
    <row r="550">
      <c r="B550" s="11" t="str">
        <f>IFERROR(__xludf.DUMMYFUNCTION("""COMPUTED_VALUE"""),"19/03/2020")</f>
        <v>19/03/2020</v>
      </c>
      <c r="C550" s="5" t="str">
        <f>IFERROR(__xludf.DUMMYFUNCTION("""COMPUTED_VALUE"""),"Glicia Virginia Lopes Da Silva")</f>
        <v>Glicia Virginia Lopes Da Silva</v>
      </c>
      <c r="D550" s="5" t="str">
        <f>IFERROR(__xludf.DUMMYFUNCTION("""COMPUTED_VALUE"""),"Filme")</f>
        <v>Filme</v>
      </c>
      <c r="E550" s="5">
        <f>IFERROR(__xludf.DUMMYFUNCTION("""COMPUTED_VALUE"""),4.12)</f>
        <v>4.12</v>
      </c>
    </row>
    <row r="551">
      <c r="B551" s="11" t="str">
        <f>IFERROR(__xludf.DUMMYFUNCTION("""COMPUTED_VALUE"""),"19/03/2020")</f>
        <v>19/03/2020</v>
      </c>
      <c r="C551" s="5" t="str">
        <f>IFERROR(__xludf.DUMMYFUNCTION("""COMPUTED_VALUE"""),"Glicia Virginia Lopes Da Silva")</f>
        <v>Glicia Virginia Lopes Da Silva</v>
      </c>
      <c r="D551" s="5" t="str">
        <f>IFERROR(__xludf.DUMMYFUNCTION("""COMPUTED_VALUE"""),"Filme")</f>
        <v>Filme</v>
      </c>
      <c r="E551" s="5">
        <f>IFERROR(__xludf.DUMMYFUNCTION("""COMPUTED_VALUE"""),4.12)</f>
        <v>4.12</v>
      </c>
    </row>
    <row r="552">
      <c r="B552" s="11" t="str">
        <f>IFERROR(__xludf.DUMMYFUNCTION("""COMPUTED_VALUE"""),"19/03/2020")</f>
        <v>19/03/2020</v>
      </c>
      <c r="C552" s="5" t="str">
        <f>IFERROR(__xludf.DUMMYFUNCTION("""COMPUTED_VALUE"""),"Glicia Virginia Lopes Da Silva")</f>
        <v>Glicia Virginia Lopes Da Silva</v>
      </c>
      <c r="D552" s="5" t="str">
        <f>IFERROR(__xludf.DUMMYFUNCTION("""COMPUTED_VALUE"""),"Estruturas superficiais")</f>
        <v>Estruturas superficiais</v>
      </c>
      <c r="E552" s="5">
        <f>IFERROR(__xludf.DUMMYFUNCTION("""COMPUTED_VALUE"""),60.49)</f>
        <v>60.49</v>
      </c>
    </row>
    <row r="553">
      <c r="B553" s="11" t="str">
        <f>IFERROR(__xludf.DUMMYFUNCTION("""COMPUTED_VALUE"""),"19/03/2020")</f>
        <v>19/03/2020</v>
      </c>
      <c r="C553" s="5" t="str">
        <f>IFERROR(__xludf.DUMMYFUNCTION("""COMPUTED_VALUE"""),"Glicia Virginia Lopes Da Silva")</f>
        <v>Glicia Virginia Lopes Da Silva</v>
      </c>
      <c r="D553" s="5" t="str">
        <f>IFERROR(__xludf.DUMMYFUNCTION("""COMPUTED_VALUE"""),"Mamas")</f>
        <v>Mamas</v>
      </c>
      <c r="E553" s="5">
        <f>IFERROR(__xludf.DUMMYFUNCTION("""COMPUTED_VALUE"""),60.49)</f>
        <v>60.49</v>
      </c>
    </row>
    <row r="554">
      <c r="B554" s="11" t="str">
        <f>IFERROR(__xludf.DUMMYFUNCTION("""COMPUTED_VALUE"""),"19/03/2020")</f>
        <v>19/03/2020</v>
      </c>
      <c r="C554" s="5" t="str">
        <f>IFERROR(__xludf.DUMMYFUNCTION("""COMPUTED_VALUE"""),"Glicia Virginia Lopes Da Silva")</f>
        <v>Glicia Virginia Lopes Da Silva</v>
      </c>
      <c r="D554" s="5" t="str">
        <f>IFERROR(__xludf.DUMMYFUNCTION("""COMPUTED_VALUE"""),"Filme")</f>
        <v>Filme</v>
      </c>
      <c r="E554" s="5">
        <f>IFERROR(__xludf.DUMMYFUNCTION("""COMPUTED_VALUE"""),4.12)</f>
        <v>4.12</v>
      </c>
    </row>
    <row r="555">
      <c r="B555" s="11" t="str">
        <f>IFERROR(__xludf.DUMMYFUNCTION("""COMPUTED_VALUE"""),"19/03/2020")</f>
        <v>19/03/2020</v>
      </c>
      <c r="C555" s="5" t="str">
        <f>IFERROR(__xludf.DUMMYFUNCTION("""COMPUTED_VALUE"""),"Glicia Virginia Lopes Da Silva")</f>
        <v>Glicia Virginia Lopes Da Silva</v>
      </c>
      <c r="D555" s="5" t="str">
        <f>IFERROR(__xludf.DUMMYFUNCTION("""COMPUTED_VALUE"""),"Transvaginal")</f>
        <v>Transvaginal</v>
      </c>
      <c r="E555" s="5">
        <f>IFERROR(__xludf.DUMMYFUNCTION("""COMPUTED_VALUE"""),68.5)</f>
        <v>68.5</v>
      </c>
    </row>
    <row r="556">
      <c r="B556" s="11" t="str">
        <f>IFERROR(__xludf.DUMMYFUNCTION("""COMPUTED_VALUE"""),"13/03/2020")</f>
        <v>13/03/2020</v>
      </c>
      <c r="C556" s="5" t="str">
        <f>IFERROR(__xludf.DUMMYFUNCTION("""COMPUTED_VALUE"""),"Haynny Travassos Rocha")</f>
        <v>Haynny Travassos Rocha</v>
      </c>
      <c r="D556" s="5" t="str">
        <f>IFERROR(__xludf.DUMMYFUNCTION("""COMPUTED_VALUE"""),"Estruturas superficiais")</f>
        <v>Estruturas superficiais</v>
      </c>
      <c r="E556" s="5">
        <f>IFERROR(__xludf.DUMMYFUNCTION("""COMPUTED_VALUE"""),60.49)</f>
        <v>60.49</v>
      </c>
    </row>
    <row r="557">
      <c r="B557" s="11" t="str">
        <f>IFERROR(__xludf.DUMMYFUNCTION("""COMPUTED_VALUE"""),"13/03/2020")</f>
        <v>13/03/2020</v>
      </c>
      <c r="C557" s="5" t="str">
        <f>IFERROR(__xludf.DUMMYFUNCTION("""COMPUTED_VALUE"""),"Haynny Travassos Rocha")</f>
        <v>Haynny Travassos Rocha</v>
      </c>
      <c r="D557" s="5" t="str">
        <f>IFERROR(__xludf.DUMMYFUNCTION("""COMPUTED_VALUE"""),"Filme")</f>
        <v>Filme</v>
      </c>
      <c r="E557" s="5">
        <f>IFERROR(__xludf.DUMMYFUNCTION("""COMPUTED_VALUE"""),4.12)</f>
        <v>4.12</v>
      </c>
    </row>
    <row r="558">
      <c r="B558" s="11" t="str">
        <f>IFERROR(__xludf.DUMMYFUNCTION("""COMPUTED_VALUE"""),"13/03/2020")</f>
        <v>13/03/2020</v>
      </c>
      <c r="C558" s="5" t="str">
        <f>IFERROR(__xludf.DUMMYFUNCTION("""COMPUTED_VALUE"""),"Haynny Travassos Rocha")</f>
        <v>Haynny Travassos Rocha</v>
      </c>
      <c r="D558" s="5" t="str">
        <f>IFERROR(__xludf.DUMMYFUNCTION("""COMPUTED_VALUE"""),"Filme")</f>
        <v>Filme</v>
      </c>
      <c r="E558" s="5">
        <f>IFERROR(__xludf.DUMMYFUNCTION("""COMPUTED_VALUE"""),16.49)</f>
        <v>16.49</v>
      </c>
    </row>
    <row r="559">
      <c r="B559" s="11" t="str">
        <f>IFERROR(__xludf.DUMMYFUNCTION("""COMPUTED_VALUE"""),"13/03/2020")</f>
        <v>13/03/2020</v>
      </c>
      <c r="C559" s="5" t="str">
        <f>IFERROR(__xludf.DUMMYFUNCTION("""COMPUTED_VALUE"""),"Haynny Travassos Rocha")</f>
        <v>Haynny Travassos Rocha</v>
      </c>
      <c r="D559" s="5" t="str">
        <f>IFERROR(__xludf.DUMMYFUNCTION("""COMPUTED_VALUE"""),"Abdomen Total")</f>
        <v>Abdomen Total</v>
      </c>
      <c r="E559" s="5">
        <f>IFERROR(__xludf.DUMMYFUNCTION("""COMPUTED_VALUE"""),113.15)</f>
        <v>113.15</v>
      </c>
    </row>
    <row r="560">
      <c r="B560" s="11" t="str">
        <f>IFERROR(__xludf.DUMMYFUNCTION("""COMPUTED_VALUE"""),"28/02/2020")</f>
        <v>28/02/2020</v>
      </c>
      <c r="C560" s="5" t="str">
        <f>IFERROR(__xludf.DUMMYFUNCTION("""COMPUTED_VALUE"""),"Idalesia De Alcantara Da")</f>
        <v>Idalesia De Alcantara Da</v>
      </c>
      <c r="D560" s="5" t="str">
        <f>IFERROR(__xludf.DUMMYFUNCTION("""COMPUTED_VALUE"""),"Filme")</f>
        <v>Filme</v>
      </c>
      <c r="E560" s="5">
        <f>IFERROR(__xludf.DUMMYFUNCTION("""COMPUTED_VALUE"""),4.12)</f>
        <v>4.12</v>
      </c>
    </row>
    <row r="561">
      <c r="B561" s="11" t="str">
        <f>IFERROR(__xludf.DUMMYFUNCTION("""COMPUTED_VALUE"""),"28/02/2020")</f>
        <v>28/02/2020</v>
      </c>
      <c r="C561" s="5" t="str">
        <f>IFERROR(__xludf.DUMMYFUNCTION("""COMPUTED_VALUE"""),"Idalesia De Alcantara Da")</f>
        <v>Idalesia De Alcantara Da</v>
      </c>
      <c r="D561" s="5" t="str">
        <f>IFERROR(__xludf.DUMMYFUNCTION("""COMPUTED_VALUE"""),"Filme")</f>
        <v>Filme</v>
      </c>
      <c r="E561" s="5">
        <f>IFERROR(__xludf.DUMMYFUNCTION("""COMPUTED_VALUE"""),4.12)</f>
        <v>4.12</v>
      </c>
    </row>
    <row r="562">
      <c r="B562" s="11" t="str">
        <f>IFERROR(__xludf.DUMMYFUNCTION("""COMPUTED_VALUE"""),"28/02/2020")</f>
        <v>28/02/2020</v>
      </c>
      <c r="C562" s="5" t="str">
        <f>IFERROR(__xludf.DUMMYFUNCTION("""COMPUTED_VALUE"""),"Idalesia De Alcantara Da")</f>
        <v>Idalesia De Alcantara Da</v>
      </c>
      <c r="D562" s="5" t="str">
        <f>IFERROR(__xludf.DUMMYFUNCTION("""COMPUTED_VALUE"""),"Mamas")</f>
        <v>Mamas</v>
      </c>
      <c r="E562" s="5">
        <f>IFERROR(__xludf.DUMMYFUNCTION("""COMPUTED_VALUE"""),60.49)</f>
        <v>60.49</v>
      </c>
    </row>
    <row r="563">
      <c r="B563" s="11" t="str">
        <f>IFERROR(__xludf.DUMMYFUNCTION("""COMPUTED_VALUE"""),"04/03/2020")</f>
        <v>04/03/2020</v>
      </c>
      <c r="C563" s="5" t="str">
        <f>IFERROR(__xludf.DUMMYFUNCTION("""COMPUTED_VALUE"""),"Idalesia De Alcantara Da")</f>
        <v>Idalesia De Alcantara Da</v>
      </c>
      <c r="D563" s="5" t="str">
        <f>IFERROR(__xludf.DUMMYFUNCTION("""COMPUTED_VALUE"""),"Estruturas superficiais")</f>
        <v>Estruturas superficiais</v>
      </c>
      <c r="E563" s="5">
        <f>IFERROR(__xludf.DUMMYFUNCTION("""COMPUTED_VALUE"""),60.49)</f>
        <v>60.49</v>
      </c>
    </row>
    <row r="564">
      <c r="B564" s="11" t="str">
        <f>IFERROR(__xludf.DUMMYFUNCTION("""COMPUTED_VALUE"""),"04/03/2020")</f>
        <v>04/03/2020</v>
      </c>
      <c r="C564" s="5" t="str">
        <f>IFERROR(__xludf.DUMMYFUNCTION("""COMPUTED_VALUE"""),"Idalesia De Alcantara Da")</f>
        <v>Idalesia De Alcantara Da</v>
      </c>
      <c r="D564" s="5" t="str">
        <f>IFERROR(__xludf.DUMMYFUNCTION("""COMPUTED_VALUE"""),"Material")</f>
        <v>Material</v>
      </c>
      <c r="E564" s="5">
        <f>IFERROR(__xludf.DUMMYFUNCTION("""COMPUTED_VALUE"""),2.7)</f>
        <v>2.7</v>
      </c>
    </row>
    <row r="565">
      <c r="B565" s="11" t="str">
        <f>IFERROR(__xludf.DUMMYFUNCTION("""COMPUTED_VALUE"""),"04/03/2020")</f>
        <v>04/03/2020</v>
      </c>
      <c r="C565" s="5" t="str">
        <f>IFERROR(__xludf.DUMMYFUNCTION("""COMPUTED_VALUE"""),"Idalesia De Alcantara Da")</f>
        <v>Idalesia De Alcantara Da</v>
      </c>
      <c r="D565" s="5" t="str">
        <f>IFERROR(__xludf.DUMMYFUNCTION("""COMPUTED_VALUE"""),"Material")</f>
        <v>Material</v>
      </c>
      <c r="E565" s="5">
        <f>IFERROR(__xludf.DUMMYFUNCTION("""COMPUTED_VALUE"""),3.08)</f>
        <v>3.08</v>
      </c>
    </row>
    <row r="566">
      <c r="B566" s="11" t="str">
        <f>IFERROR(__xludf.DUMMYFUNCTION("""COMPUTED_VALUE"""),"04/03/2020")</f>
        <v>04/03/2020</v>
      </c>
      <c r="C566" s="5" t="str">
        <f>IFERROR(__xludf.DUMMYFUNCTION("""COMPUTED_VALUE"""),"Idalesia De Alcantara Da")</f>
        <v>Idalesia De Alcantara Da</v>
      </c>
      <c r="D566" s="5" t="str">
        <f>IFERROR(__xludf.DUMMYFUNCTION("""COMPUTED_VALUE"""),"Material")</f>
        <v>Material</v>
      </c>
      <c r="E566" s="5">
        <f>IFERROR(__xludf.DUMMYFUNCTION("""COMPUTED_VALUE"""),4.18)</f>
        <v>4.18</v>
      </c>
    </row>
    <row r="567">
      <c r="B567" s="11" t="str">
        <f>IFERROR(__xludf.DUMMYFUNCTION("""COMPUTED_VALUE"""),"04/03/2020")</f>
        <v>04/03/2020</v>
      </c>
      <c r="C567" s="5" t="str">
        <f>IFERROR(__xludf.DUMMYFUNCTION("""COMPUTED_VALUE"""),"Idalesia De Alcantara Da")</f>
        <v>Idalesia De Alcantara Da</v>
      </c>
      <c r="D567" s="5" t="str">
        <f>IFERROR(__xludf.DUMMYFUNCTION("""COMPUTED_VALUE"""),"Medicamento")</f>
        <v>Medicamento</v>
      </c>
      <c r="E567" s="5">
        <f>IFERROR(__xludf.DUMMYFUNCTION("""COMPUTED_VALUE"""),1.59)</f>
        <v>1.59</v>
      </c>
    </row>
    <row r="568">
      <c r="B568" s="11" t="str">
        <f>IFERROR(__xludf.DUMMYFUNCTION("""COMPUTED_VALUE"""),"04/03/2020")</f>
        <v>04/03/2020</v>
      </c>
      <c r="C568" s="5" t="str">
        <f>IFERROR(__xludf.DUMMYFUNCTION("""COMPUTED_VALUE"""),"Idalesia De Alcantara Da")</f>
        <v>Idalesia De Alcantara Da</v>
      </c>
      <c r="D568" s="5" t="str">
        <f>IFERROR(__xludf.DUMMYFUNCTION("""COMPUTED_VALUE"""),"Filme")</f>
        <v>Filme</v>
      </c>
      <c r="E568" s="5">
        <f>IFERROR(__xludf.DUMMYFUNCTION("""COMPUTED_VALUE"""),4.12)</f>
        <v>4.12</v>
      </c>
    </row>
    <row r="569">
      <c r="B569" s="11" t="str">
        <f>IFERROR(__xludf.DUMMYFUNCTION("""COMPUTED_VALUE"""),"04/03/2020")</f>
        <v>04/03/2020</v>
      </c>
      <c r="C569" s="5" t="str">
        <f>IFERROR(__xludf.DUMMYFUNCTION("""COMPUTED_VALUE"""),"Idalesia De Alcantara Da")</f>
        <v>Idalesia De Alcantara Da</v>
      </c>
      <c r="D569" s="5" t="str">
        <f>IFERROR(__xludf.DUMMYFUNCTION("""COMPUTED_VALUE"""),"Mamas")</f>
        <v>Mamas</v>
      </c>
      <c r="E569" s="5">
        <f>IFERROR(__xludf.DUMMYFUNCTION("""COMPUTED_VALUE"""),60.49)</f>
        <v>60.49</v>
      </c>
    </row>
    <row r="570">
      <c r="B570" s="11" t="str">
        <f>IFERROR(__xludf.DUMMYFUNCTION("""COMPUTED_VALUE"""),"04/03/2020")</f>
        <v>04/03/2020</v>
      </c>
      <c r="C570" s="5" t="str">
        <f>IFERROR(__xludf.DUMMYFUNCTION("""COMPUTED_VALUE"""),"Idalesia De Alcantara Da")</f>
        <v>Idalesia De Alcantara Da</v>
      </c>
      <c r="D570" s="5" t="str">
        <f>IFERROR(__xludf.DUMMYFUNCTION("""COMPUTED_VALUE"""),"PAAF Mama")</f>
        <v>PAAF Mama</v>
      </c>
      <c r="E570" s="5">
        <f>IFERROR(__xludf.DUMMYFUNCTION("""COMPUTED_VALUE"""),159.62)</f>
        <v>159.62</v>
      </c>
    </row>
    <row r="571">
      <c r="B571" s="11" t="str">
        <f>IFERROR(__xludf.DUMMYFUNCTION("""COMPUTED_VALUE"""),"10/03/2020")</f>
        <v>10/03/2020</v>
      </c>
      <c r="C571" s="5" t="str">
        <f>IFERROR(__xludf.DUMMYFUNCTION("""COMPUTED_VALUE"""),"Idelvaneide Leite Batista De Araujo")</f>
        <v>Idelvaneide Leite Batista De Araujo</v>
      </c>
      <c r="D571" s="5" t="str">
        <f>IFERROR(__xludf.DUMMYFUNCTION("""COMPUTED_VALUE"""),"Filme")</f>
        <v>Filme</v>
      </c>
      <c r="E571" s="5">
        <f>IFERROR(__xludf.DUMMYFUNCTION("""COMPUTED_VALUE"""),4.12)</f>
        <v>4.12</v>
      </c>
    </row>
    <row r="572">
      <c r="B572" s="11" t="str">
        <f>IFERROR(__xludf.DUMMYFUNCTION("""COMPUTED_VALUE"""),"10/03/2020")</f>
        <v>10/03/2020</v>
      </c>
      <c r="C572" s="5" t="str">
        <f>IFERROR(__xludf.DUMMYFUNCTION("""COMPUTED_VALUE"""),"Idelvaneide Leite Batista De Araujo")</f>
        <v>Idelvaneide Leite Batista De Araujo</v>
      </c>
      <c r="D572" s="5" t="str">
        <f>IFERROR(__xludf.DUMMYFUNCTION("""COMPUTED_VALUE"""),"Filme")</f>
        <v>Filme</v>
      </c>
      <c r="E572" s="5">
        <f>IFERROR(__xludf.DUMMYFUNCTION("""COMPUTED_VALUE"""),4.12)</f>
        <v>4.12</v>
      </c>
    </row>
    <row r="573">
      <c r="B573" s="11" t="str">
        <f>IFERROR(__xludf.DUMMYFUNCTION("""COMPUTED_VALUE"""),"10/03/2020")</f>
        <v>10/03/2020</v>
      </c>
      <c r="C573" s="5" t="str">
        <f>IFERROR(__xludf.DUMMYFUNCTION("""COMPUTED_VALUE"""),"Idelvaneide Leite Batista De Araujo")</f>
        <v>Idelvaneide Leite Batista De Araujo</v>
      </c>
      <c r="D573" s="5" t="str">
        <f>IFERROR(__xludf.DUMMYFUNCTION("""COMPUTED_VALUE"""),"Filme")</f>
        <v>Filme</v>
      </c>
      <c r="E573" s="5">
        <f>IFERROR(__xludf.DUMMYFUNCTION("""COMPUTED_VALUE"""),4.12)</f>
        <v>4.12</v>
      </c>
    </row>
    <row r="574">
      <c r="B574" s="11" t="str">
        <f>IFERROR(__xludf.DUMMYFUNCTION("""COMPUTED_VALUE"""),"10/03/2020")</f>
        <v>10/03/2020</v>
      </c>
      <c r="C574" s="5" t="str">
        <f>IFERROR(__xludf.DUMMYFUNCTION("""COMPUTED_VALUE"""),"Idelvaneide Leite Batista De Araujo")</f>
        <v>Idelvaneide Leite Batista De Araujo</v>
      </c>
      <c r="D574" s="5" t="str">
        <f>IFERROR(__xludf.DUMMYFUNCTION("""COMPUTED_VALUE"""),"Mamas")</f>
        <v>Mamas</v>
      </c>
      <c r="E574" s="5">
        <f>IFERROR(__xludf.DUMMYFUNCTION("""COMPUTED_VALUE"""),60.49)</f>
        <v>60.49</v>
      </c>
    </row>
    <row r="575">
      <c r="B575" s="11" t="str">
        <f>IFERROR(__xludf.DUMMYFUNCTION("""COMPUTED_VALUE"""),"10/03/2020")</f>
        <v>10/03/2020</v>
      </c>
      <c r="C575" s="5" t="str">
        <f>IFERROR(__xludf.DUMMYFUNCTION("""COMPUTED_VALUE"""),"Idelvaneide Leite Batista De Araujo")</f>
        <v>Idelvaneide Leite Batista De Araujo</v>
      </c>
      <c r="D575" s="5" t="str">
        <f>IFERROR(__xludf.DUMMYFUNCTION("""COMPUTED_VALUE"""),"Estruturas superficiais")</f>
        <v>Estruturas superficiais</v>
      </c>
      <c r="E575" s="5">
        <f>IFERROR(__xludf.DUMMYFUNCTION("""COMPUTED_VALUE"""),60.49)</f>
        <v>60.49</v>
      </c>
    </row>
    <row r="576">
      <c r="B576" s="11" t="str">
        <f>IFERROR(__xludf.DUMMYFUNCTION("""COMPUTED_VALUE"""),"10/03/2020")</f>
        <v>10/03/2020</v>
      </c>
      <c r="C576" s="5" t="str">
        <f>IFERROR(__xludf.DUMMYFUNCTION("""COMPUTED_VALUE"""),"Idelvaneide Leite Batista De Araujo")</f>
        <v>Idelvaneide Leite Batista De Araujo</v>
      </c>
      <c r="D576" s="5" t="str">
        <f>IFERROR(__xludf.DUMMYFUNCTION("""COMPUTED_VALUE"""),"Transvaginal")</f>
        <v>Transvaginal</v>
      </c>
      <c r="E576" s="5">
        <f>IFERROR(__xludf.DUMMYFUNCTION("""COMPUTED_VALUE"""),68.5)</f>
        <v>68.5</v>
      </c>
    </row>
    <row r="577">
      <c r="B577" s="11" t="str">
        <f>IFERROR(__xludf.DUMMYFUNCTION("""COMPUTED_VALUE"""),"21/02/2020")</f>
        <v>21/02/2020</v>
      </c>
      <c r="C577" s="5" t="str">
        <f>IFERROR(__xludf.DUMMYFUNCTION("""COMPUTED_VALUE"""),"Ieda Amelia De Lima Costa")</f>
        <v>Ieda Amelia De Lima Costa</v>
      </c>
      <c r="D577" s="5" t="str">
        <f>IFERROR(__xludf.DUMMYFUNCTION("""COMPUTED_VALUE"""),"Filme")</f>
        <v>Filme</v>
      </c>
      <c r="E577" s="5">
        <f>IFERROR(__xludf.DUMMYFUNCTION("""COMPUTED_VALUE"""),12.37)</f>
        <v>12.37</v>
      </c>
    </row>
    <row r="578">
      <c r="B578" s="11" t="str">
        <f>IFERROR(__xludf.DUMMYFUNCTION("""COMPUTED_VALUE"""),"09/03/2020")</f>
        <v>09/03/2020</v>
      </c>
      <c r="C578" s="5" t="str">
        <f>IFERROR(__xludf.DUMMYFUNCTION("""COMPUTED_VALUE"""),"Ieda Amelia De Lima Costa")</f>
        <v>Ieda Amelia De Lima Costa</v>
      </c>
      <c r="D578" s="5" t="str">
        <f>IFERROR(__xludf.DUMMYFUNCTION("""COMPUTED_VALUE"""),"Abdominal")</f>
        <v>Abdominal</v>
      </c>
      <c r="E578" s="5">
        <f>IFERROR(__xludf.DUMMYFUNCTION("""COMPUTED_VALUE"""),73.94)</f>
        <v>73.94</v>
      </c>
    </row>
    <row r="579">
      <c r="B579" s="11" t="str">
        <f>IFERROR(__xludf.DUMMYFUNCTION("""COMPUTED_VALUE"""),"09/03/2020")</f>
        <v>09/03/2020</v>
      </c>
      <c r="C579" s="5" t="str">
        <f>IFERROR(__xludf.DUMMYFUNCTION("""COMPUTED_VALUE"""),"Ieda Amelia De Lima Costa")</f>
        <v>Ieda Amelia De Lima Costa</v>
      </c>
      <c r="D579" s="5" t="str">
        <f>IFERROR(__xludf.DUMMYFUNCTION("""COMPUTED_VALUE"""),"Filme")</f>
        <v>Filme</v>
      </c>
      <c r="E579" s="5">
        <f>IFERROR(__xludf.DUMMYFUNCTION("""COMPUTED_VALUE"""),4.12)</f>
        <v>4.12</v>
      </c>
    </row>
    <row r="580">
      <c r="B580" s="11" t="str">
        <f>IFERROR(__xludf.DUMMYFUNCTION("""COMPUTED_VALUE"""),"09/03/2020")</f>
        <v>09/03/2020</v>
      </c>
      <c r="C580" s="5" t="str">
        <f>IFERROR(__xludf.DUMMYFUNCTION("""COMPUTED_VALUE"""),"Ieda Amelia De Lima Costa")</f>
        <v>Ieda Amelia De Lima Costa</v>
      </c>
      <c r="D580" s="5" t="str">
        <f>IFERROR(__xludf.DUMMYFUNCTION("""COMPUTED_VALUE"""),"Filme")</f>
        <v>Filme</v>
      </c>
      <c r="E580" s="5">
        <f>IFERROR(__xludf.DUMMYFUNCTION("""COMPUTED_VALUE"""),4.12)</f>
        <v>4.12</v>
      </c>
    </row>
    <row r="581">
      <c r="B581" s="11" t="str">
        <f>IFERROR(__xludf.DUMMYFUNCTION("""COMPUTED_VALUE"""),"09/03/2020")</f>
        <v>09/03/2020</v>
      </c>
      <c r="C581" s="5" t="str">
        <f>IFERROR(__xludf.DUMMYFUNCTION("""COMPUTED_VALUE"""),"Ieda Amelia De Lima Costa")</f>
        <v>Ieda Amelia De Lima Costa</v>
      </c>
      <c r="D581" s="5" t="str">
        <f>IFERROR(__xludf.DUMMYFUNCTION("""COMPUTED_VALUE"""),"Filme")</f>
        <v>Filme</v>
      </c>
      <c r="E581" s="5">
        <f>IFERROR(__xludf.DUMMYFUNCTION("""COMPUTED_VALUE"""),4.12)</f>
        <v>4.12</v>
      </c>
    </row>
    <row r="582">
      <c r="B582" s="11" t="str">
        <f>IFERROR(__xludf.DUMMYFUNCTION("""COMPUTED_VALUE"""),"09/03/2020")</f>
        <v>09/03/2020</v>
      </c>
      <c r="C582" s="5" t="str">
        <f>IFERROR(__xludf.DUMMYFUNCTION("""COMPUTED_VALUE"""),"Ieda Amelia De Lima Costa")</f>
        <v>Ieda Amelia De Lima Costa</v>
      </c>
      <c r="D582" s="5" t="str">
        <f>IFERROR(__xludf.DUMMYFUNCTION("""COMPUTED_VALUE"""),"Mamas")</f>
        <v>Mamas</v>
      </c>
      <c r="E582" s="5">
        <f>IFERROR(__xludf.DUMMYFUNCTION("""COMPUTED_VALUE"""),60.49)</f>
        <v>60.49</v>
      </c>
    </row>
    <row r="583">
      <c r="B583" s="11" t="str">
        <f>IFERROR(__xludf.DUMMYFUNCTION("""COMPUTED_VALUE"""),"09/03/2020")</f>
        <v>09/03/2020</v>
      </c>
      <c r="C583" s="5" t="str">
        <f>IFERROR(__xludf.DUMMYFUNCTION("""COMPUTED_VALUE"""),"Ieda Amelia De Lima Costa")</f>
        <v>Ieda Amelia De Lima Costa</v>
      </c>
      <c r="D583" s="5" t="str">
        <f>IFERROR(__xludf.DUMMYFUNCTION("""COMPUTED_VALUE"""),"Estruturas superficiais")</f>
        <v>Estruturas superficiais</v>
      </c>
      <c r="E583" s="5">
        <f>IFERROR(__xludf.DUMMYFUNCTION("""COMPUTED_VALUE"""),60.49)</f>
        <v>60.49</v>
      </c>
    </row>
    <row r="584">
      <c r="B584" s="11" t="str">
        <f>IFERROR(__xludf.DUMMYFUNCTION("""COMPUTED_VALUE"""),"09/03/2020")</f>
        <v>09/03/2020</v>
      </c>
      <c r="C584" s="5" t="str">
        <f>IFERROR(__xludf.DUMMYFUNCTION("""COMPUTED_VALUE"""),"Ieda Amelia De Lima Costa")</f>
        <v>Ieda Amelia De Lima Costa</v>
      </c>
      <c r="D584" s="5" t="str">
        <f>IFERROR(__xludf.DUMMYFUNCTION("""COMPUTED_VALUE"""),"Transvaginal")</f>
        <v>Transvaginal</v>
      </c>
      <c r="E584" s="5">
        <f>IFERROR(__xludf.DUMMYFUNCTION("""COMPUTED_VALUE"""),68.5)</f>
        <v>68.5</v>
      </c>
    </row>
    <row r="585">
      <c r="B585" s="11" t="str">
        <f>IFERROR(__xludf.DUMMYFUNCTION("""COMPUTED_VALUE"""),"11/03/2020")</f>
        <v>11/03/2020</v>
      </c>
      <c r="C585" s="5" t="str">
        <f>IFERROR(__xludf.DUMMYFUNCTION("""COMPUTED_VALUE"""),"Ieda Louredo Barbosa")</f>
        <v>Ieda Louredo Barbosa</v>
      </c>
      <c r="D585" s="5" t="str">
        <f>IFERROR(__xludf.DUMMYFUNCTION("""COMPUTED_VALUE"""),"Filme")</f>
        <v>Filme</v>
      </c>
      <c r="E585" s="5">
        <f>IFERROR(__xludf.DUMMYFUNCTION("""COMPUTED_VALUE"""),4.12)</f>
        <v>4.12</v>
      </c>
    </row>
    <row r="586">
      <c r="B586" s="11" t="str">
        <f>IFERROR(__xludf.DUMMYFUNCTION("""COMPUTED_VALUE"""),"11/03/2020")</f>
        <v>11/03/2020</v>
      </c>
      <c r="C586" s="5" t="str">
        <f>IFERROR(__xludf.DUMMYFUNCTION("""COMPUTED_VALUE"""),"Ieda Louredo Barbosa")</f>
        <v>Ieda Louredo Barbosa</v>
      </c>
      <c r="D586" s="5" t="str">
        <f>IFERROR(__xludf.DUMMYFUNCTION("""COMPUTED_VALUE"""),"Transvaginal")</f>
        <v>Transvaginal</v>
      </c>
      <c r="E586" s="5">
        <f>IFERROR(__xludf.DUMMYFUNCTION("""COMPUTED_VALUE"""),68.5)</f>
        <v>68.5</v>
      </c>
    </row>
    <row r="587">
      <c r="B587" s="11" t="str">
        <f>IFERROR(__xludf.DUMMYFUNCTION("""COMPUTED_VALUE"""),"17/03/2020")</f>
        <v>17/03/2020</v>
      </c>
      <c r="C587" s="5" t="str">
        <f>IFERROR(__xludf.DUMMYFUNCTION("""COMPUTED_VALUE"""),"Ingridy Keyla C De Lucena")</f>
        <v>Ingridy Keyla C De Lucena</v>
      </c>
      <c r="D587" s="5" t="str">
        <f>IFERROR(__xludf.DUMMYFUNCTION("""COMPUTED_VALUE"""),"Filme")</f>
        <v>Filme</v>
      </c>
      <c r="E587" s="5">
        <f>IFERROR(__xludf.DUMMYFUNCTION("""COMPUTED_VALUE"""),4.12)</f>
        <v>4.12</v>
      </c>
    </row>
    <row r="588">
      <c r="B588" s="11" t="str">
        <f>IFERROR(__xludf.DUMMYFUNCTION("""COMPUTED_VALUE"""),"17/03/2020")</f>
        <v>17/03/2020</v>
      </c>
      <c r="C588" s="5" t="str">
        <f>IFERROR(__xludf.DUMMYFUNCTION("""COMPUTED_VALUE"""),"Ingridy Keyla C De Lucena")</f>
        <v>Ingridy Keyla C De Lucena</v>
      </c>
      <c r="D588" s="5" t="str">
        <f>IFERROR(__xludf.DUMMYFUNCTION("""COMPUTED_VALUE"""),"Filme")</f>
        <v>Filme</v>
      </c>
      <c r="E588" s="5">
        <f>IFERROR(__xludf.DUMMYFUNCTION("""COMPUTED_VALUE"""),4.12)</f>
        <v>4.12</v>
      </c>
    </row>
    <row r="589">
      <c r="B589" s="11" t="str">
        <f>IFERROR(__xludf.DUMMYFUNCTION("""COMPUTED_VALUE"""),"17/03/2020")</f>
        <v>17/03/2020</v>
      </c>
      <c r="C589" s="5" t="str">
        <f>IFERROR(__xludf.DUMMYFUNCTION("""COMPUTED_VALUE"""),"Ingridy Keyla C De Lucena")</f>
        <v>Ingridy Keyla C De Lucena</v>
      </c>
      <c r="D589" s="5" t="str">
        <f>IFERROR(__xludf.DUMMYFUNCTION("""COMPUTED_VALUE"""),"Transvaginal")</f>
        <v>Transvaginal</v>
      </c>
      <c r="E589" s="5">
        <f>IFERROR(__xludf.DUMMYFUNCTION("""COMPUTED_VALUE"""),68.5)</f>
        <v>68.5</v>
      </c>
    </row>
    <row r="590">
      <c r="B590" s="11" t="str">
        <f>IFERROR(__xludf.DUMMYFUNCTION("""COMPUTED_VALUE"""),"17/03/2020")</f>
        <v>17/03/2020</v>
      </c>
      <c r="C590" s="5" t="str">
        <f>IFERROR(__xludf.DUMMYFUNCTION("""COMPUTED_VALUE"""),"Ingridy Keyla C De Lucena")</f>
        <v>Ingridy Keyla C De Lucena</v>
      </c>
      <c r="D590" s="5" t="str">
        <f>IFERROR(__xludf.DUMMYFUNCTION("""COMPUTED_VALUE"""),"Mamas")</f>
        <v>Mamas</v>
      </c>
      <c r="E590" s="5">
        <f>IFERROR(__xludf.DUMMYFUNCTION("""COMPUTED_VALUE"""),60.49)</f>
        <v>60.49</v>
      </c>
    </row>
    <row r="591">
      <c r="B591" s="11" t="str">
        <f>IFERROR(__xludf.DUMMYFUNCTION("""COMPUTED_VALUE"""),"17/03/2020")</f>
        <v>17/03/2020</v>
      </c>
      <c r="C591" s="5" t="str">
        <f>IFERROR(__xludf.DUMMYFUNCTION("""COMPUTED_VALUE"""),"Ingridy Keyla C De Lucena")</f>
        <v>Ingridy Keyla C De Lucena</v>
      </c>
      <c r="D591" s="5" t="str">
        <f>IFERROR(__xludf.DUMMYFUNCTION("""COMPUTED_VALUE"""),"Filme")</f>
        <v>Filme</v>
      </c>
      <c r="E591" s="5">
        <f>IFERROR(__xludf.DUMMYFUNCTION("""COMPUTED_VALUE"""),4.12)</f>
        <v>4.12</v>
      </c>
    </row>
    <row r="592">
      <c r="B592" s="11" t="str">
        <f>IFERROR(__xludf.DUMMYFUNCTION("""COMPUTED_VALUE"""),"17/03/2020")</f>
        <v>17/03/2020</v>
      </c>
      <c r="C592" s="5" t="str">
        <f>IFERROR(__xludf.DUMMYFUNCTION("""COMPUTED_VALUE"""),"Ingridy Keyla C De Lucena")</f>
        <v>Ingridy Keyla C De Lucena</v>
      </c>
      <c r="D592" s="5" t="str">
        <f>IFERROR(__xludf.DUMMYFUNCTION("""COMPUTED_VALUE"""),"Estruturas superficiais")</f>
        <v>Estruturas superficiais</v>
      </c>
      <c r="E592" s="5">
        <f>IFERROR(__xludf.DUMMYFUNCTION("""COMPUTED_VALUE"""),60.49)</f>
        <v>60.49</v>
      </c>
    </row>
    <row r="593">
      <c r="B593" s="11" t="str">
        <f>IFERROR(__xludf.DUMMYFUNCTION("""COMPUTED_VALUE"""),"06/03/2020")</f>
        <v>06/03/2020</v>
      </c>
      <c r="C593" s="5" t="str">
        <f>IFERROR(__xludf.DUMMYFUNCTION("""COMPUTED_VALUE"""),"Ione Felipe De Oliveira")</f>
        <v>Ione Felipe De Oliveira</v>
      </c>
      <c r="D593" s="5" t="str">
        <f>IFERROR(__xludf.DUMMYFUNCTION("""COMPUTED_VALUE"""),"Filme")</f>
        <v>Filme</v>
      </c>
      <c r="E593" s="5">
        <f>IFERROR(__xludf.DUMMYFUNCTION("""COMPUTED_VALUE"""),16.49)</f>
        <v>16.49</v>
      </c>
    </row>
    <row r="594">
      <c r="B594" s="11" t="str">
        <f>IFERROR(__xludf.DUMMYFUNCTION("""COMPUTED_VALUE"""),"06/03/2020")</f>
        <v>06/03/2020</v>
      </c>
      <c r="C594" s="5" t="str">
        <f>IFERROR(__xludf.DUMMYFUNCTION("""COMPUTED_VALUE"""),"Ione Felipe De Oliveira")</f>
        <v>Ione Felipe De Oliveira</v>
      </c>
      <c r="D594" s="5" t="str">
        <f>IFERROR(__xludf.DUMMYFUNCTION("""COMPUTED_VALUE"""),"Filme")</f>
        <v>Filme</v>
      </c>
      <c r="E594" s="5">
        <f>IFERROR(__xludf.DUMMYFUNCTION("""COMPUTED_VALUE"""),4.12)</f>
        <v>4.12</v>
      </c>
    </row>
    <row r="595">
      <c r="B595" s="11" t="str">
        <f>IFERROR(__xludf.DUMMYFUNCTION("""COMPUTED_VALUE"""),"06/03/2020")</f>
        <v>06/03/2020</v>
      </c>
      <c r="C595" s="5" t="str">
        <f>IFERROR(__xludf.DUMMYFUNCTION("""COMPUTED_VALUE"""),"Ione Felipe De Oliveira")</f>
        <v>Ione Felipe De Oliveira</v>
      </c>
      <c r="D595" s="5" t="str">
        <f>IFERROR(__xludf.DUMMYFUNCTION("""COMPUTED_VALUE"""),"Filme")</f>
        <v>Filme</v>
      </c>
      <c r="E595" s="5">
        <f>IFERROR(__xludf.DUMMYFUNCTION("""COMPUTED_VALUE"""),4.12)</f>
        <v>4.12</v>
      </c>
    </row>
    <row r="596">
      <c r="B596" s="11" t="str">
        <f>IFERROR(__xludf.DUMMYFUNCTION("""COMPUTED_VALUE"""),"06/03/2020")</f>
        <v>06/03/2020</v>
      </c>
      <c r="C596" s="5" t="str">
        <f>IFERROR(__xludf.DUMMYFUNCTION("""COMPUTED_VALUE"""),"Ione Felipe De Oliveira")</f>
        <v>Ione Felipe De Oliveira</v>
      </c>
      <c r="D596" s="5" t="str">
        <f>IFERROR(__xludf.DUMMYFUNCTION("""COMPUTED_VALUE"""),"Abdomen Total")</f>
        <v>Abdomen Total</v>
      </c>
      <c r="E596" s="5">
        <f>IFERROR(__xludf.DUMMYFUNCTION("""COMPUTED_VALUE"""),113.15)</f>
        <v>113.15</v>
      </c>
    </row>
    <row r="597">
      <c r="B597" s="11" t="str">
        <f>IFERROR(__xludf.DUMMYFUNCTION("""COMPUTED_VALUE"""),"06/03/2020")</f>
        <v>06/03/2020</v>
      </c>
      <c r="C597" s="5" t="str">
        <f>IFERROR(__xludf.DUMMYFUNCTION("""COMPUTED_VALUE"""),"Ione Felipe De Oliveira")</f>
        <v>Ione Felipe De Oliveira</v>
      </c>
      <c r="D597" s="5" t="str">
        <f>IFERROR(__xludf.DUMMYFUNCTION("""COMPUTED_VALUE"""),"Órgãos superficiais")</f>
        <v>Órgãos superficiais</v>
      </c>
      <c r="E597" s="5">
        <f>IFERROR(__xludf.DUMMYFUNCTION("""COMPUTED_VALUE"""),60.49)</f>
        <v>60.49</v>
      </c>
    </row>
    <row r="598">
      <c r="B598" s="11" t="str">
        <f>IFERROR(__xludf.DUMMYFUNCTION("""COMPUTED_VALUE"""),"06/03/2020")</f>
        <v>06/03/2020</v>
      </c>
      <c r="C598" s="5" t="str">
        <f>IFERROR(__xludf.DUMMYFUNCTION("""COMPUTED_VALUE"""),"Ione Felipe De Oliveira")</f>
        <v>Ione Felipe De Oliveira</v>
      </c>
      <c r="D598" s="5" t="str">
        <f>IFERROR(__xludf.DUMMYFUNCTION("""COMPUTED_VALUE"""),"Transvaginal")</f>
        <v>Transvaginal</v>
      </c>
      <c r="E598" s="5">
        <f>IFERROR(__xludf.DUMMYFUNCTION("""COMPUTED_VALUE"""),68.5)</f>
        <v>68.5</v>
      </c>
    </row>
    <row r="599">
      <c r="B599" s="11" t="str">
        <f>IFERROR(__xludf.DUMMYFUNCTION("""COMPUTED_VALUE"""),"06/03/2020")</f>
        <v>06/03/2020</v>
      </c>
      <c r="C599" s="5" t="str">
        <f>IFERROR(__xludf.DUMMYFUNCTION("""COMPUTED_VALUE"""),"Ione Felipe De Oliveira")</f>
        <v>Ione Felipe De Oliveira</v>
      </c>
      <c r="D599" s="5" t="str">
        <f>IFERROR(__xludf.DUMMYFUNCTION("""COMPUTED_VALUE"""),"Filme")</f>
        <v>Filme</v>
      </c>
      <c r="E599" s="5">
        <f>IFERROR(__xludf.DUMMYFUNCTION("""COMPUTED_VALUE"""),4.12)</f>
        <v>4.12</v>
      </c>
    </row>
    <row r="600">
      <c r="B600" s="11" t="str">
        <f>IFERROR(__xludf.DUMMYFUNCTION("""COMPUTED_VALUE"""),"06/03/2020")</f>
        <v>06/03/2020</v>
      </c>
      <c r="C600" s="5" t="str">
        <f>IFERROR(__xludf.DUMMYFUNCTION("""COMPUTED_VALUE"""),"Ione Felipe De Oliveira")</f>
        <v>Ione Felipe De Oliveira</v>
      </c>
      <c r="D600" s="5" t="str">
        <f>IFERROR(__xludf.DUMMYFUNCTION("""COMPUTED_VALUE"""),"Filme")</f>
        <v>Filme</v>
      </c>
      <c r="E600" s="5">
        <f>IFERROR(__xludf.DUMMYFUNCTION("""COMPUTED_VALUE"""),4.12)</f>
        <v>4.12</v>
      </c>
    </row>
    <row r="601">
      <c r="B601" s="11" t="str">
        <f>IFERROR(__xludf.DUMMYFUNCTION("""COMPUTED_VALUE"""),"06/03/2020")</f>
        <v>06/03/2020</v>
      </c>
      <c r="C601" s="5" t="str">
        <f>IFERROR(__xludf.DUMMYFUNCTION("""COMPUTED_VALUE"""),"Ione Felipe De Oliveira")</f>
        <v>Ione Felipe De Oliveira</v>
      </c>
      <c r="D601" s="5" t="str">
        <f>IFERROR(__xludf.DUMMYFUNCTION("""COMPUTED_VALUE"""),"Estruturas superficiais")</f>
        <v>Estruturas superficiais</v>
      </c>
      <c r="E601" s="5">
        <f>IFERROR(__xludf.DUMMYFUNCTION("""COMPUTED_VALUE"""),60.49)</f>
        <v>60.49</v>
      </c>
    </row>
    <row r="602">
      <c r="B602" s="11" t="str">
        <f>IFERROR(__xludf.DUMMYFUNCTION("""COMPUTED_VALUE"""),"06/03/2020")</f>
        <v>06/03/2020</v>
      </c>
      <c r="C602" s="5" t="str">
        <f>IFERROR(__xludf.DUMMYFUNCTION("""COMPUTED_VALUE"""),"Ione Felipe De Oliveira")</f>
        <v>Ione Felipe De Oliveira</v>
      </c>
      <c r="D602" s="5" t="str">
        <f>IFERROR(__xludf.DUMMYFUNCTION("""COMPUTED_VALUE"""),"Mamas")</f>
        <v>Mamas</v>
      </c>
      <c r="E602" s="5">
        <f>IFERROR(__xludf.DUMMYFUNCTION("""COMPUTED_VALUE"""),60.49)</f>
        <v>60.49</v>
      </c>
    </row>
    <row r="603">
      <c r="B603" s="11" t="str">
        <f>IFERROR(__xludf.DUMMYFUNCTION("""COMPUTED_VALUE"""),"10/03/2020")</f>
        <v>10/03/2020</v>
      </c>
      <c r="C603" s="5" t="str">
        <f>IFERROR(__xludf.DUMMYFUNCTION("""COMPUTED_VALUE"""),"Ioneide Santana De Lima")</f>
        <v>Ioneide Santana De Lima</v>
      </c>
      <c r="D603" s="5" t="str">
        <f>IFERROR(__xludf.DUMMYFUNCTION("""COMPUTED_VALUE"""),"Filme")</f>
        <v>Filme</v>
      </c>
      <c r="E603" s="5">
        <f>IFERROR(__xludf.DUMMYFUNCTION("""COMPUTED_VALUE"""),16.49)</f>
        <v>16.49</v>
      </c>
    </row>
    <row r="604">
      <c r="B604" s="11" t="str">
        <f>IFERROR(__xludf.DUMMYFUNCTION("""COMPUTED_VALUE"""),"10/03/2020")</f>
        <v>10/03/2020</v>
      </c>
      <c r="C604" s="5" t="str">
        <f>IFERROR(__xludf.DUMMYFUNCTION("""COMPUTED_VALUE"""),"Ioneide Santana De Lima")</f>
        <v>Ioneide Santana De Lima</v>
      </c>
      <c r="D604" s="5" t="str">
        <f>IFERROR(__xludf.DUMMYFUNCTION("""COMPUTED_VALUE"""),"Abdomen Total")</f>
        <v>Abdomen Total</v>
      </c>
      <c r="E604" s="5">
        <f>IFERROR(__xludf.DUMMYFUNCTION("""COMPUTED_VALUE"""),113.15)</f>
        <v>113.15</v>
      </c>
    </row>
    <row r="605">
      <c r="B605" s="11" t="str">
        <f>IFERROR(__xludf.DUMMYFUNCTION("""COMPUTED_VALUE"""),"16/03/2020")</f>
        <v>16/03/2020</v>
      </c>
      <c r="C605" s="5" t="str">
        <f>IFERROR(__xludf.DUMMYFUNCTION("""COMPUTED_VALUE"""),"Iracema De Oliveira Ferreira")</f>
        <v>Iracema De Oliveira Ferreira</v>
      </c>
      <c r="D605" s="5" t="str">
        <f>IFERROR(__xludf.DUMMYFUNCTION("""COMPUTED_VALUE"""),"Filme")</f>
        <v>Filme</v>
      </c>
      <c r="E605" s="5">
        <f>IFERROR(__xludf.DUMMYFUNCTION("""COMPUTED_VALUE"""),4.12)</f>
        <v>4.12</v>
      </c>
    </row>
    <row r="606">
      <c r="B606" s="11" t="str">
        <f>IFERROR(__xludf.DUMMYFUNCTION("""COMPUTED_VALUE"""),"16/03/2020")</f>
        <v>16/03/2020</v>
      </c>
      <c r="C606" s="5" t="str">
        <f>IFERROR(__xludf.DUMMYFUNCTION("""COMPUTED_VALUE"""),"Iracema De Oliveira Ferreira")</f>
        <v>Iracema De Oliveira Ferreira</v>
      </c>
      <c r="D606" s="5" t="str">
        <f>IFERROR(__xludf.DUMMYFUNCTION("""COMPUTED_VALUE"""),"Órgãos superficiais")</f>
        <v>Órgãos superficiais</v>
      </c>
      <c r="E606" s="5">
        <f>IFERROR(__xludf.DUMMYFUNCTION("""COMPUTED_VALUE"""),60.49)</f>
        <v>60.49</v>
      </c>
    </row>
    <row r="607">
      <c r="B607" s="11" t="str">
        <f>IFERROR(__xludf.DUMMYFUNCTION("""COMPUTED_VALUE"""),"16/03/2020")</f>
        <v>16/03/2020</v>
      </c>
      <c r="C607" s="5" t="str">
        <f>IFERROR(__xludf.DUMMYFUNCTION("""COMPUTED_VALUE"""),"Iracema De Oliveira Ferreira")</f>
        <v>Iracema De Oliveira Ferreira</v>
      </c>
      <c r="D607" s="5" t="str">
        <f>IFERROR(__xludf.DUMMYFUNCTION("""COMPUTED_VALUE"""),"Filme")</f>
        <v>Filme</v>
      </c>
      <c r="E607" s="5">
        <f>IFERROR(__xludf.DUMMYFUNCTION("""COMPUTED_VALUE"""),8.25)</f>
        <v>8.25</v>
      </c>
    </row>
    <row r="608">
      <c r="B608" s="11" t="str">
        <f>IFERROR(__xludf.DUMMYFUNCTION("""COMPUTED_VALUE"""),"16/03/2020")</f>
        <v>16/03/2020</v>
      </c>
      <c r="C608" s="5" t="str">
        <f>IFERROR(__xludf.DUMMYFUNCTION("""COMPUTED_VALUE"""),"Iracema De Oliveira Ferreira")</f>
        <v>Iracema De Oliveira Ferreira</v>
      </c>
      <c r="D608" s="5" t="str">
        <f>IFERROR(__xludf.DUMMYFUNCTION("""COMPUTED_VALUE"""),"Filme")</f>
        <v>Filme</v>
      </c>
      <c r="E608" s="5">
        <f>IFERROR(__xludf.DUMMYFUNCTION("""COMPUTED_VALUE"""),16.49)</f>
        <v>16.49</v>
      </c>
    </row>
    <row r="609">
      <c r="B609" s="11" t="str">
        <f>IFERROR(__xludf.DUMMYFUNCTION("""COMPUTED_VALUE"""),"16/03/2020")</f>
        <v>16/03/2020</v>
      </c>
      <c r="C609" s="5" t="str">
        <f>IFERROR(__xludf.DUMMYFUNCTION("""COMPUTED_VALUE"""),"Iracema De Oliveira Ferreira")</f>
        <v>Iracema De Oliveira Ferreira</v>
      </c>
      <c r="D609" s="5" t="str">
        <f>IFERROR(__xludf.DUMMYFUNCTION("""COMPUTED_VALUE"""),"Doppler")</f>
        <v>Doppler</v>
      </c>
      <c r="E609" s="5">
        <f>IFERROR(__xludf.DUMMYFUNCTION("""COMPUTED_VALUE"""),212.4)</f>
        <v>212.4</v>
      </c>
    </row>
    <row r="610">
      <c r="B610" s="11" t="str">
        <f>IFERROR(__xludf.DUMMYFUNCTION("""COMPUTED_VALUE"""),"16/03/2020")</f>
        <v>16/03/2020</v>
      </c>
      <c r="C610" s="5" t="str">
        <f>IFERROR(__xludf.DUMMYFUNCTION("""COMPUTED_VALUE"""),"Iracema De Oliveira Ferreira")</f>
        <v>Iracema De Oliveira Ferreira</v>
      </c>
      <c r="D610" s="5" t="str">
        <f>IFERROR(__xludf.DUMMYFUNCTION("""COMPUTED_VALUE"""),"Abdomen Total")</f>
        <v>Abdomen Total</v>
      </c>
      <c r="E610" s="5">
        <f>IFERROR(__xludf.DUMMYFUNCTION("""COMPUTED_VALUE"""),113.15)</f>
        <v>113.15</v>
      </c>
    </row>
    <row r="611">
      <c r="B611" s="11" t="str">
        <f>IFERROR(__xludf.DUMMYFUNCTION("""COMPUTED_VALUE"""),"12/03/2020")</f>
        <v>12/03/2020</v>
      </c>
      <c r="C611" s="5" t="str">
        <f>IFERROR(__xludf.DUMMYFUNCTION("""COMPUTED_VALUE"""),"Iris Porto Silveira Ribeiro")</f>
        <v>Iris Porto Silveira Ribeiro</v>
      </c>
      <c r="D611" s="5" t="str">
        <f>IFERROR(__xludf.DUMMYFUNCTION("""COMPUTED_VALUE"""),"Filme")</f>
        <v>Filme</v>
      </c>
      <c r="E611" s="5">
        <f>IFERROR(__xludf.DUMMYFUNCTION("""COMPUTED_VALUE"""),4.12)</f>
        <v>4.12</v>
      </c>
    </row>
    <row r="612">
      <c r="B612" s="11" t="str">
        <f>IFERROR(__xludf.DUMMYFUNCTION("""COMPUTED_VALUE"""),"12/03/2020")</f>
        <v>12/03/2020</v>
      </c>
      <c r="C612" s="5" t="str">
        <f>IFERROR(__xludf.DUMMYFUNCTION("""COMPUTED_VALUE"""),"Iris Porto Silveira Ribeiro")</f>
        <v>Iris Porto Silveira Ribeiro</v>
      </c>
      <c r="D612" s="5" t="str">
        <f>IFERROR(__xludf.DUMMYFUNCTION("""COMPUTED_VALUE"""),"Órgãos superficiais")</f>
        <v>Órgãos superficiais</v>
      </c>
      <c r="E612" s="5">
        <f>IFERROR(__xludf.DUMMYFUNCTION("""COMPUTED_VALUE"""),60.49)</f>
        <v>60.49</v>
      </c>
    </row>
    <row r="613">
      <c r="B613" s="11" t="str">
        <f>IFERROR(__xludf.DUMMYFUNCTION("""COMPUTED_VALUE"""),"28/02/2020")</f>
        <v>28/02/2020</v>
      </c>
      <c r="C613" s="5" t="str">
        <f>IFERROR(__xludf.DUMMYFUNCTION("""COMPUTED_VALUE"""),"Isabella Maria Lucio Da Costa")</f>
        <v>Isabella Maria Lucio Da Costa</v>
      </c>
      <c r="D613" s="5" t="str">
        <f>IFERROR(__xludf.DUMMYFUNCTION("""COMPUTED_VALUE"""),"Filme")</f>
        <v>Filme</v>
      </c>
      <c r="E613" s="5">
        <f>IFERROR(__xludf.DUMMYFUNCTION("""COMPUTED_VALUE"""),4.12)</f>
        <v>4.12</v>
      </c>
    </row>
    <row r="614">
      <c r="B614" s="11" t="str">
        <f>IFERROR(__xludf.DUMMYFUNCTION("""COMPUTED_VALUE"""),"28/02/2020")</f>
        <v>28/02/2020</v>
      </c>
      <c r="C614" s="5" t="str">
        <f>IFERROR(__xludf.DUMMYFUNCTION("""COMPUTED_VALUE"""),"Isabella Maria Lucio Da Costa")</f>
        <v>Isabella Maria Lucio Da Costa</v>
      </c>
      <c r="D614" s="5" t="str">
        <f>IFERROR(__xludf.DUMMYFUNCTION("""COMPUTED_VALUE"""),"Órgãos superficiais")</f>
        <v>Órgãos superficiais</v>
      </c>
      <c r="E614" s="5">
        <f>IFERROR(__xludf.DUMMYFUNCTION("""COMPUTED_VALUE"""),60.49)</f>
        <v>60.49</v>
      </c>
    </row>
    <row r="615">
      <c r="B615" s="11" t="str">
        <f>IFERROR(__xludf.DUMMYFUNCTION("""COMPUTED_VALUE"""),"19/02/2020")</f>
        <v>19/02/2020</v>
      </c>
      <c r="C615" s="5" t="str">
        <f>IFERROR(__xludf.DUMMYFUNCTION("""COMPUTED_VALUE"""),"Ivalda Gomes De Macedo")</f>
        <v>Ivalda Gomes De Macedo</v>
      </c>
      <c r="D615" s="5" t="str">
        <f>IFERROR(__xludf.DUMMYFUNCTION("""COMPUTED_VALUE"""),"Material")</f>
        <v>Material</v>
      </c>
      <c r="E615" s="5">
        <f>IFERROR(__xludf.DUMMYFUNCTION("""COMPUTED_VALUE"""),76.87)</f>
        <v>76.87</v>
      </c>
    </row>
    <row r="616">
      <c r="B616" s="11" t="str">
        <f>IFERROR(__xludf.DUMMYFUNCTION("""COMPUTED_VALUE"""),"19/02/2020")</f>
        <v>19/02/2020</v>
      </c>
      <c r="C616" s="5" t="str">
        <f>IFERROR(__xludf.DUMMYFUNCTION("""COMPUTED_VALUE"""),"Ivalda Gomes De Macedo")</f>
        <v>Ivalda Gomes De Macedo</v>
      </c>
      <c r="D616" s="5" t="str">
        <f>IFERROR(__xludf.DUMMYFUNCTION("""COMPUTED_VALUE"""),"Material")</f>
        <v>Material</v>
      </c>
      <c r="E616" s="5">
        <f>IFERROR(__xludf.DUMMYFUNCTION("""COMPUTED_VALUE"""),5.4)</f>
        <v>5.4</v>
      </c>
    </row>
    <row r="617">
      <c r="B617" s="11" t="str">
        <f>IFERROR(__xludf.DUMMYFUNCTION("""COMPUTED_VALUE"""),"19/02/2020")</f>
        <v>19/02/2020</v>
      </c>
      <c r="C617" s="5" t="str">
        <f>IFERROR(__xludf.DUMMYFUNCTION("""COMPUTED_VALUE"""),"Ivalda Gomes De Macedo")</f>
        <v>Ivalda Gomes De Macedo</v>
      </c>
      <c r="D617" s="5" t="str">
        <f>IFERROR(__xludf.DUMMYFUNCTION("""COMPUTED_VALUE"""),"Material")</f>
        <v>Material</v>
      </c>
      <c r="E617" s="5">
        <f>IFERROR(__xludf.DUMMYFUNCTION("""COMPUTED_VALUE"""),6.16)</f>
        <v>6.16</v>
      </c>
    </row>
    <row r="618">
      <c r="B618" s="11" t="str">
        <f>IFERROR(__xludf.DUMMYFUNCTION("""COMPUTED_VALUE"""),"19/02/2020")</f>
        <v>19/02/2020</v>
      </c>
      <c r="C618" s="5" t="str">
        <f>IFERROR(__xludf.DUMMYFUNCTION("""COMPUTED_VALUE"""),"Ivalda Gomes De Macedo")</f>
        <v>Ivalda Gomes De Macedo</v>
      </c>
      <c r="D618" s="5" t="str">
        <f>IFERROR(__xludf.DUMMYFUNCTION("""COMPUTED_VALUE"""),"Material")</f>
        <v>Material</v>
      </c>
      <c r="E618" s="5">
        <f>IFERROR(__xludf.DUMMYFUNCTION("""COMPUTED_VALUE"""),8.36)</f>
        <v>8.36</v>
      </c>
    </row>
    <row r="619">
      <c r="B619" s="11" t="str">
        <f>IFERROR(__xludf.DUMMYFUNCTION("""COMPUTED_VALUE"""),"19/02/2020")</f>
        <v>19/02/2020</v>
      </c>
      <c r="C619" s="5" t="str">
        <f>IFERROR(__xludf.DUMMYFUNCTION("""COMPUTED_VALUE"""),"Ivalda Gomes De Macedo")</f>
        <v>Ivalda Gomes De Macedo</v>
      </c>
      <c r="D619" s="5" t="str">
        <f>IFERROR(__xludf.DUMMYFUNCTION("""COMPUTED_VALUE"""),"Medicamento")</f>
        <v>Medicamento</v>
      </c>
      <c r="E619" s="5">
        <f>IFERROR(__xludf.DUMMYFUNCTION("""COMPUTED_VALUE"""),3.18)</f>
        <v>3.18</v>
      </c>
    </row>
    <row r="620">
      <c r="B620" s="11" t="str">
        <f>IFERROR(__xludf.DUMMYFUNCTION("""COMPUTED_VALUE"""),"19/02/2020")</f>
        <v>19/02/2020</v>
      </c>
      <c r="C620" s="5" t="str">
        <f>IFERROR(__xludf.DUMMYFUNCTION("""COMPUTED_VALUE"""),"Ivalda Gomes De Macedo")</f>
        <v>Ivalda Gomes De Macedo</v>
      </c>
      <c r="D620" s="5" t="str">
        <f>IFERROR(__xludf.DUMMYFUNCTION("""COMPUTED_VALUE"""),"Biopsia de Fragmento")</f>
        <v>Biopsia de Fragmento</v>
      </c>
      <c r="E620" s="5">
        <f>IFERROR(__xludf.DUMMYFUNCTION("""COMPUTED_VALUE"""),266.98)</f>
        <v>266.98</v>
      </c>
    </row>
    <row r="621">
      <c r="B621" s="11" t="str">
        <f>IFERROR(__xludf.DUMMYFUNCTION("""COMPUTED_VALUE"""),"19/02/2020")</f>
        <v>19/02/2020</v>
      </c>
      <c r="C621" s="5" t="str">
        <f>IFERROR(__xludf.DUMMYFUNCTION("""COMPUTED_VALUE"""),"Ivalda Gomes De Macedo")</f>
        <v>Ivalda Gomes De Macedo</v>
      </c>
      <c r="D621" s="5" t="str">
        <f>IFERROR(__xludf.DUMMYFUNCTION("""COMPUTED_VALUE"""),"PAAF Mama")</f>
        <v>PAAF Mama</v>
      </c>
      <c r="E621" s="5">
        <f>IFERROR(__xludf.DUMMYFUNCTION("""COMPUTED_VALUE"""),67.85)</f>
        <v>67.85</v>
      </c>
    </row>
    <row r="622">
      <c r="B622" s="11" t="str">
        <f>IFERROR(__xludf.DUMMYFUNCTION("""COMPUTED_VALUE"""),"19/02/2020")</f>
        <v>19/02/2020</v>
      </c>
      <c r="C622" s="5" t="str">
        <f>IFERROR(__xludf.DUMMYFUNCTION("""COMPUTED_VALUE"""),"Ivalda Gomes De Macedo")</f>
        <v>Ivalda Gomes De Macedo</v>
      </c>
      <c r="D622" s="5" t="str">
        <f>IFERROR(__xludf.DUMMYFUNCTION("""COMPUTED_VALUE"""),"Mamas")</f>
        <v>Mamas</v>
      </c>
      <c r="E622" s="5">
        <f>IFERROR(__xludf.DUMMYFUNCTION("""COMPUTED_VALUE"""),60.49)</f>
        <v>60.49</v>
      </c>
    </row>
    <row r="623">
      <c r="B623" s="11" t="str">
        <f>IFERROR(__xludf.DUMMYFUNCTION("""COMPUTED_VALUE"""),"19/02/2020")</f>
        <v>19/02/2020</v>
      </c>
      <c r="C623" s="5" t="str">
        <f>IFERROR(__xludf.DUMMYFUNCTION("""COMPUTED_VALUE"""),"Ivalda Gomes De Macedo")</f>
        <v>Ivalda Gomes De Macedo</v>
      </c>
      <c r="D623" s="5" t="str">
        <f>IFERROR(__xludf.DUMMYFUNCTION("""COMPUTED_VALUE"""),"Filme")</f>
        <v>Filme</v>
      </c>
      <c r="E623" s="5">
        <f>IFERROR(__xludf.DUMMYFUNCTION("""COMPUTED_VALUE"""),4.12)</f>
        <v>4.12</v>
      </c>
    </row>
    <row r="624">
      <c r="B624" s="11" t="str">
        <f>IFERROR(__xludf.DUMMYFUNCTION("""COMPUTED_VALUE"""),"20/02/2020")</f>
        <v>20/02/2020</v>
      </c>
      <c r="C624" s="5" t="str">
        <f>IFERROR(__xludf.DUMMYFUNCTION("""COMPUTED_VALUE"""),"Ivaldinete Cordeiro De Oliveira Lima")</f>
        <v>Ivaldinete Cordeiro De Oliveira Lima</v>
      </c>
      <c r="D624" s="5" t="str">
        <f>IFERROR(__xludf.DUMMYFUNCTION("""COMPUTED_VALUE"""),"Filme")</f>
        <v>Filme</v>
      </c>
      <c r="E624" s="5">
        <f>IFERROR(__xludf.DUMMYFUNCTION("""COMPUTED_VALUE"""),4.12)</f>
        <v>4.12</v>
      </c>
    </row>
    <row r="625">
      <c r="B625" s="11" t="str">
        <f>IFERROR(__xludf.DUMMYFUNCTION("""COMPUTED_VALUE"""),"20/02/2020")</f>
        <v>20/02/2020</v>
      </c>
      <c r="C625" s="5" t="str">
        <f>IFERROR(__xludf.DUMMYFUNCTION("""COMPUTED_VALUE"""),"Ivaldinete Cordeiro De Oliveira Lima")</f>
        <v>Ivaldinete Cordeiro De Oliveira Lima</v>
      </c>
      <c r="D625" s="5" t="str">
        <f>IFERROR(__xludf.DUMMYFUNCTION("""COMPUTED_VALUE"""),"Estruturas superficiais")</f>
        <v>Estruturas superficiais</v>
      </c>
      <c r="E625" s="5">
        <f>IFERROR(__xludf.DUMMYFUNCTION("""COMPUTED_VALUE"""),60.49)</f>
        <v>60.49</v>
      </c>
    </row>
    <row r="626">
      <c r="B626" s="11" t="str">
        <f>IFERROR(__xludf.DUMMYFUNCTION("""COMPUTED_VALUE"""),"12/03/2020")</f>
        <v>12/03/2020</v>
      </c>
      <c r="C626" s="5" t="str">
        <f>IFERROR(__xludf.DUMMYFUNCTION("""COMPUTED_VALUE"""),"Ivanilda Maria De Oliveira Silva")</f>
        <v>Ivanilda Maria De Oliveira Silva</v>
      </c>
      <c r="D626" s="5" t="str">
        <f>IFERROR(__xludf.DUMMYFUNCTION("""COMPUTED_VALUE"""),"Filme")</f>
        <v>Filme</v>
      </c>
      <c r="E626" s="5">
        <f>IFERROR(__xludf.DUMMYFUNCTION("""COMPUTED_VALUE"""),16.49)</f>
        <v>16.49</v>
      </c>
    </row>
    <row r="627">
      <c r="B627" s="11" t="str">
        <f>IFERROR(__xludf.DUMMYFUNCTION("""COMPUTED_VALUE"""),"12/03/2020")</f>
        <v>12/03/2020</v>
      </c>
      <c r="C627" s="5" t="str">
        <f>IFERROR(__xludf.DUMMYFUNCTION("""COMPUTED_VALUE"""),"Ivanilda Maria De Oliveira Silva")</f>
        <v>Ivanilda Maria De Oliveira Silva</v>
      </c>
      <c r="D627" s="5" t="str">
        <f>IFERROR(__xludf.DUMMYFUNCTION("""COMPUTED_VALUE"""),"Abdomen Total")</f>
        <v>Abdomen Total</v>
      </c>
      <c r="E627" s="5">
        <f>IFERROR(__xludf.DUMMYFUNCTION("""COMPUTED_VALUE"""),113.15)</f>
        <v>113.15</v>
      </c>
    </row>
    <row r="628">
      <c r="B628" s="11" t="str">
        <f>IFERROR(__xludf.DUMMYFUNCTION("""COMPUTED_VALUE"""),"12/03/2020")</f>
        <v>12/03/2020</v>
      </c>
      <c r="C628" s="5" t="str">
        <f>IFERROR(__xludf.DUMMYFUNCTION("""COMPUTED_VALUE"""),"Ivanilda Maria De Oliveira Silva")</f>
        <v>Ivanilda Maria De Oliveira Silva</v>
      </c>
      <c r="D628" s="5" t="str">
        <f>IFERROR(__xludf.DUMMYFUNCTION("""COMPUTED_VALUE"""),"Filme")</f>
        <v>Filme</v>
      </c>
      <c r="E628" s="5">
        <f>IFERROR(__xludf.DUMMYFUNCTION("""COMPUTED_VALUE"""),4.12)</f>
        <v>4.12</v>
      </c>
    </row>
    <row r="629">
      <c r="B629" s="11" t="str">
        <f>IFERROR(__xludf.DUMMYFUNCTION("""COMPUTED_VALUE"""),"12/03/2020")</f>
        <v>12/03/2020</v>
      </c>
      <c r="C629" s="5" t="str">
        <f>IFERROR(__xludf.DUMMYFUNCTION("""COMPUTED_VALUE"""),"Ivanilda Maria De Oliveira Silva")</f>
        <v>Ivanilda Maria De Oliveira Silva</v>
      </c>
      <c r="D629" s="5" t="str">
        <f>IFERROR(__xludf.DUMMYFUNCTION("""COMPUTED_VALUE"""),"Filme")</f>
        <v>Filme</v>
      </c>
      <c r="E629" s="5">
        <f>IFERROR(__xludf.DUMMYFUNCTION("""COMPUTED_VALUE"""),4.12)</f>
        <v>4.12</v>
      </c>
    </row>
    <row r="630">
      <c r="B630" s="11" t="str">
        <f>IFERROR(__xludf.DUMMYFUNCTION("""COMPUTED_VALUE"""),"12/03/2020")</f>
        <v>12/03/2020</v>
      </c>
      <c r="C630" s="5" t="str">
        <f>IFERROR(__xludf.DUMMYFUNCTION("""COMPUTED_VALUE"""),"Ivanilda Maria De Oliveira Silva")</f>
        <v>Ivanilda Maria De Oliveira Silva</v>
      </c>
      <c r="D630" s="5" t="str">
        <f>IFERROR(__xludf.DUMMYFUNCTION("""COMPUTED_VALUE"""),"Filme")</f>
        <v>Filme</v>
      </c>
      <c r="E630" s="5">
        <f>IFERROR(__xludf.DUMMYFUNCTION("""COMPUTED_VALUE"""),4.12)</f>
        <v>4.12</v>
      </c>
    </row>
    <row r="631">
      <c r="B631" s="11" t="str">
        <f>IFERROR(__xludf.DUMMYFUNCTION("""COMPUTED_VALUE"""),"12/03/2020")</f>
        <v>12/03/2020</v>
      </c>
      <c r="C631" s="5" t="str">
        <f>IFERROR(__xludf.DUMMYFUNCTION("""COMPUTED_VALUE"""),"Ivanilda Maria De Oliveira Silva")</f>
        <v>Ivanilda Maria De Oliveira Silva</v>
      </c>
      <c r="D631" s="5" t="str">
        <f>IFERROR(__xludf.DUMMYFUNCTION("""COMPUTED_VALUE"""),"Mamas")</f>
        <v>Mamas</v>
      </c>
      <c r="E631" s="5">
        <f>IFERROR(__xludf.DUMMYFUNCTION("""COMPUTED_VALUE"""),60.49)</f>
        <v>60.49</v>
      </c>
    </row>
    <row r="632">
      <c r="B632" s="11" t="str">
        <f>IFERROR(__xludf.DUMMYFUNCTION("""COMPUTED_VALUE"""),"12/03/2020")</f>
        <v>12/03/2020</v>
      </c>
      <c r="C632" s="5" t="str">
        <f>IFERROR(__xludf.DUMMYFUNCTION("""COMPUTED_VALUE"""),"Ivanilda Maria De Oliveira Silva")</f>
        <v>Ivanilda Maria De Oliveira Silva</v>
      </c>
      <c r="D632" s="5" t="str">
        <f>IFERROR(__xludf.DUMMYFUNCTION("""COMPUTED_VALUE"""),"Estruturas superficiais")</f>
        <v>Estruturas superficiais</v>
      </c>
      <c r="E632" s="5">
        <f>IFERROR(__xludf.DUMMYFUNCTION("""COMPUTED_VALUE"""),60.49)</f>
        <v>60.49</v>
      </c>
    </row>
    <row r="633">
      <c r="B633" s="11" t="str">
        <f>IFERROR(__xludf.DUMMYFUNCTION("""COMPUTED_VALUE"""),"12/03/2020")</f>
        <v>12/03/2020</v>
      </c>
      <c r="C633" s="5" t="str">
        <f>IFERROR(__xludf.DUMMYFUNCTION("""COMPUTED_VALUE"""),"Ivanilda Maria De Oliveira Silva")</f>
        <v>Ivanilda Maria De Oliveira Silva</v>
      </c>
      <c r="D633" s="5" t="str">
        <f>IFERROR(__xludf.DUMMYFUNCTION("""COMPUTED_VALUE"""),"Transvaginal")</f>
        <v>Transvaginal</v>
      </c>
      <c r="E633" s="5">
        <f>IFERROR(__xludf.DUMMYFUNCTION("""COMPUTED_VALUE"""),68.5)</f>
        <v>68.5</v>
      </c>
    </row>
    <row r="634">
      <c r="B634" s="11" t="str">
        <f>IFERROR(__xludf.DUMMYFUNCTION("""COMPUTED_VALUE"""),"21/02/2020")</f>
        <v>21/02/2020</v>
      </c>
      <c r="C634" s="5" t="str">
        <f>IFERROR(__xludf.DUMMYFUNCTION("""COMPUTED_VALUE"""),"Ivenete Teixeira Dos Santos Rocha")</f>
        <v>Ivenete Teixeira Dos Santos Rocha</v>
      </c>
      <c r="D634" s="5" t="str">
        <f>IFERROR(__xludf.DUMMYFUNCTION("""COMPUTED_VALUE"""),"Filme")</f>
        <v>Filme</v>
      </c>
      <c r="E634" s="5">
        <f>IFERROR(__xludf.DUMMYFUNCTION("""COMPUTED_VALUE"""),16.49)</f>
        <v>16.49</v>
      </c>
    </row>
    <row r="635">
      <c r="B635" s="11" t="str">
        <f>IFERROR(__xludf.DUMMYFUNCTION("""COMPUTED_VALUE"""),"21/02/2020")</f>
        <v>21/02/2020</v>
      </c>
      <c r="C635" s="5" t="str">
        <f>IFERROR(__xludf.DUMMYFUNCTION("""COMPUTED_VALUE"""),"Ivenete Teixeira Dos Santos Rocha")</f>
        <v>Ivenete Teixeira Dos Santos Rocha</v>
      </c>
      <c r="D635" s="5" t="str">
        <f>IFERROR(__xludf.DUMMYFUNCTION("""COMPUTED_VALUE"""),"Filme")</f>
        <v>Filme</v>
      </c>
      <c r="E635" s="5">
        <f>IFERROR(__xludf.DUMMYFUNCTION("""COMPUTED_VALUE"""),4.12)</f>
        <v>4.12</v>
      </c>
    </row>
    <row r="636">
      <c r="B636" s="11" t="str">
        <f>IFERROR(__xludf.DUMMYFUNCTION("""COMPUTED_VALUE"""),"21/02/2020")</f>
        <v>21/02/2020</v>
      </c>
      <c r="C636" s="5" t="str">
        <f>IFERROR(__xludf.DUMMYFUNCTION("""COMPUTED_VALUE"""),"Ivenete Teixeira Dos Santos Rocha")</f>
        <v>Ivenete Teixeira Dos Santos Rocha</v>
      </c>
      <c r="D636" s="5" t="str">
        <f>IFERROR(__xludf.DUMMYFUNCTION("""COMPUTED_VALUE"""),"Filme")</f>
        <v>Filme</v>
      </c>
      <c r="E636" s="5">
        <f>IFERROR(__xludf.DUMMYFUNCTION("""COMPUTED_VALUE"""),4.12)</f>
        <v>4.12</v>
      </c>
    </row>
    <row r="637">
      <c r="B637" s="11" t="str">
        <f>IFERROR(__xludf.DUMMYFUNCTION("""COMPUTED_VALUE"""),"21/02/2020")</f>
        <v>21/02/2020</v>
      </c>
      <c r="C637" s="5" t="str">
        <f>IFERROR(__xludf.DUMMYFUNCTION("""COMPUTED_VALUE"""),"Ivenete Teixeira Dos Santos Rocha")</f>
        <v>Ivenete Teixeira Dos Santos Rocha</v>
      </c>
      <c r="D637" s="5" t="str">
        <f>IFERROR(__xludf.DUMMYFUNCTION("""COMPUTED_VALUE"""),"Filme")</f>
        <v>Filme</v>
      </c>
      <c r="E637" s="5">
        <f>IFERROR(__xludf.DUMMYFUNCTION("""COMPUTED_VALUE"""),8.25)</f>
        <v>8.25</v>
      </c>
    </row>
    <row r="638">
      <c r="B638" s="11" t="str">
        <f>IFERROR(__xludf.DUMMYFUNCTION("""COMPUTED_VALUE"""),"21/02/2020")</f>
        <v>21/02/2020</v>
      </c>
      <c r="C638" s="5" t="str">
        <f>IFERROR(__xludf.DUMMYFUNCTION("""COMPUTED_VALUE"""),"Ivenete Teixeira Dos Santos Rocha")</f>
        <v>Ivenete Teixeira Dos Santos Rocha</v>
      </c>
      <c r="D638" s="5" t="str">
        <f>IFERROR(__xludf.DUMMYFUNCTION("""COMPUTED_VALUE"""),"Abdomen Total")</f>
        <v>Abdomen Total</v>
      </c>
      <c r="E638" s="5">
        <f>IFERROR(__xludf.DUMMYFUNCTION("""COMPUTED_VALUE"""),113.15)</f>
        <v>113.15</v>
      </c>
    </row>
    <row r="639">
      <c r="B639" s="11" t="str">
        <f>IFERROR(__xludf.DUMMYFUNCTION("""COMPUTED_VALUE"""),"21/02/2020")</f>
        <v>21/02/2020</v>
      </c>
      <c r="C639" s="5" t="str">
        <f>IFERROR(__xludf.DUMMYFUNCTION("""COMPUTED_VALUE"""),"Ivenete Teixeira Dos Santos Rocha")</f>
        <v>Ivenete Teixeira Dos Santos Rocha</v>
      </c>
      <c r="D639" s="5" t="str">
        <f>IFERROR(__xludf.DUMMYFUNCTION("""COMPUTED_VALUE"""),"Ginecológico")</f>
        <v>Ginecológico</v>
      </c>
      <c r="E639" s="5">
        <f>IFERROR(__xludf.DUMMYFUNCTION("""COMPUTED_VALUE"""),50.34)</f>
        <v>50.34</v>
      </c>
    </row>
    <row r="640">
      <c r="B640" s="11" t="str">
        <f>IFERROR(__xludf.DUMMYFUNCTION("""COMPUTED_VALUE"""),"21/02/2020")</f>
        <v>21/02/2020</v>
      </c>
      <c r="C640" s="5" t="str">
        <f>IFERROR(__xludf.DUMMYFUNCTION("""COMPUTED_VALUE"""),"Ivenete Teixeira Dos Santos Rocha")</f>
        <v>Ivenete Teixeira Dos Santos Rocha</v>
      </c>
      <c r="D640" s="5" t="str">
        <f>IFERROR(__xludf.DUMMYFUNCTION("""COMPUTED_VALUE"""),"Órgãos superficiais")</f>
        <v>Órgãos superficiais</v>
      </c>
      <c r="E640" s="5">
        <f>IFERROR(__xludf.DUMMYFUNCTION("""COMPUTED_VALUE"""),60.49)</f>
        <v>60.49</v>
      </c>
    </row>
    <row r="641">
      <c r="B641" s="11" t="str">
        <f>IFERROR(__xludf.DUMMYFUNCTION("""COMPUTED_VALUE"""),"21/02/2020")</f>
        <v>21/02/2020</v>
      </c>
      <c r="C641" s="5" t="str">
        <f>IFERROR(__xludf.DUMMYFUNCTION("""COMPUTED_VALUE"""),"Ivenete Teixeira Dos Santos Rocha")</f>
        <v>Ivenete Teixeira Dos Santos Rocha</v>
      </c>
      <c r="D641" s="5" t="str">
        <f>IFERROR(__xludf.DUMMYFUNCTION("""COMPUTED_VALUE"""),"Órgãos superficiais Com Doppler")</f>
        <v>Órgãos superficiais Com Doppler</v>
      </c>
      <c r="E641" s="5">
        <f>IFERROR(__xludf.DUMMYFUNCTION("""COMPUTED_VALUE"""),105.61)</f>
        <v>105.61</v>
      </c>
    </row>
    <row r="642">
      <c r="B642" s="11" t="str">
        <f>IFERROR(__xludf.DUMMYFUNCTION("""COMPUTED_VALUE"""),"11/03/2020")</f>
        <v>11/03/2020</v>
      </c>
      <c r="C642" s="5" t="str">
        <f>IFERROR(__xludf.DUMMYFUNCTION("""COMPUTED_VALUE"""),"Ivoneide M De Medeiros")</f>
        <v>Ivoneide M De Medeiros</v>
      </c>
      <c r="D642" s="5" t="str">
        <f>IFERROR(__xludf.DUMMYFUNCTION("""COMPUTED_VALUE"""),"Abdomen Total")</f>
        <v>Abdomen Total</v>
      </c>
      <c r="E642" s="5">
        <f>IFERROR(__xludf.DUMMYFUNCTION("""COMPUTED_VALUE"""),113.15)</f>
        <v>113.15</v>
      </c>
    </row>
    <row r="643">
      <c r="B643" s="11" t="str">
        <f>IFERROR(__xludf.DUMMYFUNCTION("""COMPUTED_VALUE"""),"11/03/2020")</f>
        <v>11/03/2020</v>
      </c>
      <c r="C643" s="5" t="str">
        <f>IFERROR(__xludf.DUMMYFUNCTION("""COMPUTED_VALUE"""),"Ivoneide M De Medeiros")</f>
        <v>Ivoneide M De Medeiros</v>
      </c>
      <c r="D643" s="5" t="str">
        <f>IFERROR(__xludf.DUMMYFUNCTION("""COMPUTED_VALUE"""),"Filme")</f>
        <v>Filme</v>
      </c>
      <c r="E643" s="5">
        <f>IFERROR(__xludf.DUMMYFUNCTION("""COMPUTED_VALUE"""),16.49)</f>
        <v>16.49</v>
      </c>
    </row>
    <row r="644">
      <c r="B644" s="11" t="str">
        <f>IFERROR(__xludf.DUMMYFUNCTION("""COMPUTED_VALUE"""),"11/03/2020")</f>
        <v>11/03/2020</v>
      </c>
      <c r="C644" s="5" t="str">
        <f>IFERROR(__xludf.DUMMYFUNCTION("""COMPUTED_VALUE"""),"Ivoneide M De Medeiros")</f>
        <v>Ivoneide M De Medeiros</v>
      </c>
      <c r="D644" s="5" t="str">
        <f>IFERROR(__xludf.DUMMYFUNCTION("""COMPUTED_VALUE"""),"Estruturas superficiais")</f>
        <v>Estruturas superficiais</v>
      </c>
      <c r="E644" s="5">
        <f>IFERROR(__xludf.DUMMYFUNCTION("""COMPUTED_VALUE"""),60.49)</f>
        <v>60.49</v>
      </c>
    </row>
    <row r="645">
      <c r="B645" s="11" t="str">
        <f>IFERROR(__xludf.DUMMYFUNCTION("""COMPUTED_VALUE"""),"11/03/2020")</f>
        <v>11/03/2020</v>
      </c>
      <c r="C645" s="5" t="str">
        <f>IFERROR(__xludf.DUMMYFUNCTION("""COMPUTED_VALUE"""),"Ivoneide M De Medeiros")</f>
        <v>Ivoneide M De Medeiros</v>
      </c>
      <c r="D645" s="5" t="str">
        <f>IFERROR(__xludf.DUMMYFUNCTION("""COMPUTED_VALUE"""),"Filme")</f>
        <v>Filme</v>
      </c>
      <c r="E645" s="5">
        <f>IFERROR(__xludf.DUMMYFUNCTION("""COMPUTED_VALUE"""),4.12)</f>
        <v>4.12</v>
      </c>
    </row>
    <row r="646">
      <c r="B646" s="11" t="str">
        <f>IFERROR(__xludf.DUMMYFUNCTION("""COMPUTED_VALUE"""),"11/03/2020")</f>
        <v>11/03/2020</v>
      </c>
      <c r="C646" s="5" t="str">
        <f>IFERROR(__xludf.DUMMYFUNCTION("""COMPUTED_VALUE"""),"Ivoneide M De Medeiros")</f>
        <v>Ivoneide M De Medeiros</v>
      </c>
      <c r="D646" s="5" t="str">
        <f>IFERROR(__xludf.DUMMYFUNCTION("""COMPUTED_VALUE"""),"Filme")</f>
        <v>Filme</v>
      </c>
      <c r="E646" s="5">
        <f>IFERROR(__xludf.DUMMYFUNCTION("""COMPUTED_VALUE"""),4.12)</f>
        <v>4.12</v>
      </c>
    </row>
    <row r="647">
      <c r="B647" s="11" t="str">
        <f>IFERROR(__xludf.DUMMYFUNCTION("""COMPUTED_VALUE"""),"11/03/2020")</f>
        <v>11/03/2020</v>
      </c>
      <c r="C647" s="5" t="str">
        <f>IFERROR(__xludf.DUMMYFUNCTION("""COMPUTED_VALUE"""),"Ivoneide M De Medeiros")</f>
        <v>Ivoneide M De Medeiros</v>
      </c>
      <c r="D647" s="5" t="str">
        <f>IFERROR(__xludf.DUMMYFUNCTION("""COMPUTED_VALUE"""),"Mamas")</f>
        <v>Mamas</v>
      </c>
      <c r="E647" s="5">
        <f>IFERROR(__xludf.DUMMYFUNCTION("""COMPUTED_VALUE"""),60.49)</f>
        <v>60.49</v>
      </c>
    </row>
    <row r="648">
      <c r="B648" s="11" t="str">
        <f>IFERROR(__xludf.DUMMYFUNCTION("""COMPUTED_VALUE"""),"18/03/2020")</f>
        <v>18/03/2020</v>
      </c>
      <c r="C648" s="5" t="str">
        <f>IFERROR(__xludf.DUMMYFUNCTION("""COMPUTED_VALUE"""),"Ivonete Martins Cavalcante")</f>
        <v>Ivonete Martins Cavalcante</v>
      </c>
      <c r="D648" s="5" t="str">
        <f>IFERROR(__xludf.DUMMYFUNCTION("""COMPUTED_VALUE"""),"Filme")</f>
        <v>Filme</v>
      </c>
      <c r="E648" s="5">
        <f>IFERROR(__xludf.DUMMYFUNCTION("""COMPUTED_VALUE"""),4.12)</f>
        <v>4.12</v>
      </c>
    </row>
    <row r="649">
      <c r="B649" s="11" t="str">
        <f>IFERROR(__xludf.DUMMYFUNCTION("""COMPUTED_VALUE"""),"18/03/2020")</f>
        <v>18/03/2020</v>
      </c>
      <c r="C649" s="5" t="str">
        <f>IFERROR(__xludf.DUMMYFUNCTION("""COMPUTED_VALUE"""),"Ivonete Martins Cavalcante")</f>
        <v>Ivonete Martins Cavalcante</v>
      </c>
      <c r="D649" s="5" t="str">
        <f>IFERROR(__xludf.DUMMYFUNCTION("""COMPUTED_VALUE"""),"Filme")</f>
        <v>Filme</v>
      </c>
      <c r="E649" s="5">
        <f>IFERROR(__xludf.DUMMYFUNCTION("""COMPUTED_VALUE"""),4.12)</f>
        <v>4.12</v>
      </c>
    </row>
    <row r="650">
      <c r="B650" s="11" t="str">
        <f>IFERROR(__xludf.DUMMYFUNCTION("""COMPUTED_VALUE"""),"18/03/2020")</f>
        <v>18/03/2020</v>
      </c>
      <c r="C650" s="5" t="str">
        <f>IFERROR(__xludf.DUMMYFUNCTION("""COMPUTED_VALUE"""),"Ivonete Martins Cavalcante")</f>
        <v>Ivonete Martins Cavalcante</v>
      </c>
      <c r="D650" s="5" t="str">
        <f>IFERROR(__xludf.DUMMYFUNCTION("""COMPUTED_VALUE"""),"Estruturas superficiais")</f>
        <v>Estruturas superficiais</v>
      </c>
      <c r="E650" s="5">
        <f>IFERROR(__xludf.DUMMYFUNCTION("""COMPUTED_VALUE"""),60.49)</f>
        <v>60.49</v>
      </c>
    </row>
    <row r="651">
      <c r="B651" s="11" t="str">
        <f>IFERROR(__xludf.DUMMYFUNCTION("""COMPUTED_VALUE"""),"18/03/2020")</f>
        <v>18/03/2020</v>
      </c>
      <c r="C651" s="5" t="str">
        <f>IFERROR(__xludf.DUMMYFUNCTION("""COMPUTED_VALUE"""),"Ivonete Martins Cavalcante")</f>
        <v>Ivonete Martins Cavalcante</v>
      </c>
      <c r="D651" s="5" t="str">
        <f>IFERROR(__xludf.DUMMYFUNCTION("""COMPUTED_VALUE"""),"Mamas")</f>
        <v>Mamas</v>
      </c>
      <c r="E651" s="5">
        <f>IFERROR(__xludf.DUMMYFUNCTION("""COMPUTED_VALUE"""),60.49)</f>
        <v>60.49</v>
      </c>
    </row>
    <row r="652">
      <c r="B652" s="11" t="str">
        <f>IFERROR(__xludf.DUMMYFUNCTION("""COMPUTED_VALUE"""),"13/03/2020")</f>
        <v>13/03/2020</v>
      </c>
      <c r="C652" s="5" t="str">
        <f>IFERROR(__xludf.DUMMYFUNCTION("""COMPUTED_VALUE"""),"Jacinta De Fatima Moura Medeiros")</f>
        <v>Jacinta De Fatima Moura Medeiros</v>
      </c>
      <c r="D652" s="5" t="str">
        <f>IFERROR(__xludf.DUMMYFUNCTION("""COMPUTED_VALUE"""),"Filme")</f>
        <v>Filme</v>
      </c>
      <c r="E652" s="5">
        <f>IFERROR(__xludf.DUMMYFUNCTION("""COMPUTED_VALUE"""),4.12)</f>
        <v>4.12</v>
      </c>
    </row>
    <row r="653">
      <c r="B653" s="11" t="str">
        <f>IFERROR(__xludf.DUMMYFUNCTION("""COMPUTED_VALUE"""),"13/03/2020")</f>
        <v>13/03/2020</v>
      </c>
      <c r="C653" s="5" t="str">
        <f>IFERROR(__xludf.DUMMYFUNCTION("""COMPUTED_VALUE"""),"Jacinta De Fatima Moura Medeiros")</f>
        <v>Jacinta De Fatima Moura Medeiros</v>
      </c>
      <c r="D653" s="5" t="str">
        <f>IFERROR(__xludf.DUMMYFUNCTION("""COMPUTED_VALUE"""),"Filme")</f>
        <v>Filme</v>
      </c>
      <c r="E653" s="5">
        <f>IFERROR(__xludf.DUMMYFUNCTION("""COMPUTED_VALUE"""),4.12)</f>
        <v>4.12</v>
      </c>
    </row>
    <row r="654">
      <c r="B654" s="11" t="str">
        <f>IFERROR(__xludf.DUMMYFUNCTION("""COMPUTED_VALUE"""),"13/03/2020")</f>
        <v>13/03/2020</v>
      </c>
      <c r="C654" s="5" t="str">
        <f>IFERROR(__xludf.DUMMYFUNCTION("""COMPUTED_VALUE"""),"Jacinta De Fatima Moura Medeiros")</f>
        <v>Jacinta De Fatima Moura Medeiros</v>
      </c>
      <c r="D654" s="5" t="str">
        <f>IFERROR(__xludf.DUMMYFUNCTION("""COMPUTED_VALUE"""),"Estruturas superficiais")</f>
        <v>Estruturas superficiais</v>
      </c>
      <c r="E654" s="5">
        <f>IFERROR(__xludf.DUMMYFUNCTION("""COMPUTED_VALUE"""),60.49)</f>
        <v>60.49</v>
      </c>
    </row>
    <row r="655">
      <c r="B655" s="11" t="str">
        <f>IFERROR(__xludf.DUMMYFUNCTION("""COMPUTED_VALUE"""),"13/03/2020")</f>
        <v>13/03/2020</v>
      </c>
      <c r="C655" s="5" t="str">
        <f>IFERROR(__xludf.DUMMYFUNCTION("""COMPUTED_VALUE"""),"Jacinta De Fatima Moura Medeiros")</f>
        <v>Jacinta De Fatima Moura Medeiros</v>
      </c>
      <c r="D655" s="5" t="str">
        <f>IFERROR(__xludf.DUMMYFUNCTION("""COMPUTED_VALUE"""),"Mamas")</f>
        <v>Mamas</v>
      </c>
      <c r="E655" s="5">
        <f>IFERROR(__xludf.DUMMYFUNCTION("""COMPUTED_VALUE"""),60.49)</f>
        <v>60.49</v>
      </c>
    </row>
    <row r="656">
      <c r="B656" s="11" t="str">
        <f>IFERROR(__xludf.DUMMYFUNCTION("""COMPUTED_VALUE"""),"20/02/2020")</f>
        <v>20/02/2020</v>
      </c>
      <c r="C656" s="5" t="str">
        <f>IFERROR(__xludf.DUMMYFUNCTION("""COMPUTED_VALUE"""),"Jackson De Brito Simoes")</f>
        <v>Jackson De Brito Simoes</v>
      </c>
      <c r="D656" s="5" t="str">
        <f>IFERROR(__xludf.DUMMYFUNCTION("""COMPUTED_VALUE"""),"Filme")</f>
        <v>Filme</v>
      </c>
      <c r="E656" s="5">
        <f>IFERROR(__xludf.DUMMYFUNCTION("""COMPUTED_VALUE"""),4.12)</f>
        <v>4.12</v>
      </c>
    </row>
    <row r="657">
      <c r="B657" s="11" t="str">
        <f>IFERROR(__xludf.DUMMYFUNCTION("""COMPUTED_VALUE"""),"20/02/2020")</f>
        <v>20/02/2020</v>
      </c>
      <c r="C657" s="5" t="str">
        <f>IFERROR(__xludf.DUMMYFUNCTION("""COMPUTED_VALUE"""),"Jackson De Brito Simoes")</f>
        <v>Jackson De Brito Simoes</v>
      </c>
      <c r="D657" s="5" t="str">
        <f>IFERROR(__xludf.DUMMYFUNCTION("""COMPUTED_VALUE"""),"Próstata")</f>
        <v>Próstata</v>
      </c>
      <c r="E657" s="5">
        <f>IFERROR(__xludf.DUMMYFUNCTION("""COMPUTED_VALUE"""),50.4)</f>
        <v>50.4</v>
      </c>
    </row>
    <row r="658">
      <c r="B658" s="11" t="str">
        <f>IFERROR(__xludf.DUMMYFUNCTION("""COMPUTED_VALUE"""),"06/03/2020")</f>
        <v>06/03/2020</v>
      </c>
      <c r="C658" s="5" t="str">
        <f>IFERROR(__xludf.DUMMYFUNCTION("""COMPUTED_VALUE"""),"Jacy Cruz De Lira")</f>
        <v>Jacy Cruz De Lira</v>
      </c>
      <c r="D658" s="5" t="str">
        <f>IFERROR(__xludf.DUMMYFUNCTION("""COMPUTED_VALUE"""),"Filme")</f>
        <v>Filme</v>
      </c>
      <c r="E658" s="5">
        <f>IFERROR(__xludf.DUMMYFUNCTION("""COMPUTED_VALUE"""),16.49)</f>
        <v>16.49</v>
      </c>
    </row>
    <row r="659">
      <c r="B659" s="11" t="str">
        <f>IFERROR(__xludf.DUMMYFUNCTION("""COMPUTED_VALUE"""),"06/03/2020")</f>
        <v>06/03/2020</v>
      </c>
      <c r="C659" s="5" t="str">
        <f>IFERROR(__xludf.DUMMYFUNCTION("""COMPUTED_VALUE"""),"Jacy Cruz De Lira")</f>
        <v>Jacy Cruz De Lira</v>
      </c>
      <c r="D659" s="5" t="str">
        <f>IFERROR(__xludf.DUMMYFUNCTION("""COMPUTED_VALUE"""),"Filme")</f>
        <v>Filme</v>
      </c>
      <c r="E659" s="5">
        <f>IFERROR(__xludf.DUMMYFUNCTION("""COMPUTED_VALUE"""),4.12)</f>
        <v>4.12</v>
      </c>
    </row>
    <row r="660">
      <c r="B660" s="11" t="str">
        <f>IFERROR(__xludf.DUMMYFUNCTION("""COMPUTED_VALUE"""),"06/03/2020")</f>
        <v>06/03/2020</v>
      </c>
      <c r="C660" s="5" t="str">
        <f>IFERROR(__xludf.DUMMYFUNCTION("""COMPUTED_VALUE"""),"Jacy Cruz De Lira")</f>
        <v>Jacy Cruz De Lira</v>
      </c>
      <c r="D660" s="5" t="str">
        <f>IFERROR(__xludf.DUMMYFUNCTION("""COMPUTED_VALUE"""),"Filme")</f>
        <v>Filme</v>
      </c>
      <c r="E660" s="5">
        <f>IFERROR(__xludf.DUMMYFUNCTION("""COMPUTED_VALUE"""),4.12)</f>
        <v>4.12</v>
      </c>
    </row>
    <row r="661">
      <c r="B661" s="11" t="str">
        <f>IFERROR(__xludf.DUMMYFUNCTION("""COMPUTED_VALUE"""),"06/03/2020")</f>
        <v>06/03/2020</v>
      </c>
      <c r="C661" s="5" t="str">
        <f>IFERROR(__xludf.DUMMYFUNCTION("""COMPUTED_VALUE"""),"Jacy Cruz De Lira")</f>
        <v>Jacy Cruz De Lira</v>
      </c>
      <c r="D661" s="5" t="str">
        <f>IFERROR(__xludf.DUMMYFUNCTION("""COMPUTED_VALUE"""),"Abdomen Total")</f>
        <v>Abdomen Total</v>
      </c>
      <c r="E661" s="5">
        <f>IFERROR(__xludf.DUMMYFUNCTION("""COMPUTED_VALUE"""),113.15)</f>
        <v>113.15</v>
      </c>
    </row>
    <row r="662">
      <c r="B662" s="11" t="str">
        <f>IFERROR(__xludf.DUMMYFUNCTION("""COMPUTED_VALUE"""),"06/03/2020")</f>
        <v>06/03/2020</v>
      </c>
      <c r="C662" s="5" t="str">
        <f>IFERROR(__xludf.DUMMYFUNCTION("""COMPUTED_VALUE"""),"Jacy Cruz De Lira")</f>
        <v>Jacy Cruz De Lira</v>
      </c>
      <c r="D662" s="5" t="str">
        <f>IFERROR(__xludf.DUMMYFUNCTION("""COMPUTED_VALUE"""),"Transvaginal")</f>
        <v>Transvaginal</v>
      </c>
      <c r="E662" s="5">
        <f>IFERROR(__xludf.DUMMYFUNCTION("""COMPUTED_VALUE"""),68.5)</f>
        <v>68.5</v>
      </c>
    </row>
    <row r="663">
      <c r="B663" s="11" t="str">
        <f>IFERROR(__xludf.DUMMYFUNCTION("""COMPUTED_VALUE"""),"06/03/2020")</f>
        <v>06/03/2020</v>
      </c>
      <c r="C663" s="5" t="str">
        <f>IFERROR(__xludf.DUMMYFUNCTION("""COMPUTED_VALUE"""),"Jacy Cruz De Lira")</f>
        <v>Jacy Cruz De Lira</v>
      </c>
      <c r="D663" s="5" t="str">
        <f>IFERROR(__xludf.DUMMYFUNCTION("""COMPUTED_VALUE"""),"Mamas")</f>
        <v>Mamas</v>
      </c>
      <c r="E663" s="5">
        <f>IFERROR(__xludf.DUMMYFUNCTION("""COMPUTED_VALUE"""),60.49)</f>
        <v>60.49</v>
      </c>
    </row>
    <row r="664">
      <c r="B664" s="11" t="str">
        <f>IFERROR(__xludf.DUMMYFUNCTION("""COMPUTED_VALUE"""),"18/03/2020")</f>
        <v>18/03/2020</v>
      </c>
      <c r="C664" s="5" t="str">
        <f>IFERROR(__xludf.DUMMYFUNCTION("""COMPUTED_VALUE"""),"Jandira Vieira Costa")</f>
        <v>Jandira Vieira Costa</v>
      </c>
      <c r="D664" s="5" t="str">
        <f>IFERROR(__xludf.DUMMYFUNCTION("""COMPUTED_VALUE"""),"Filme")</f>
        <v>Filme</v>
      </c>
      <c r="E664" s="5">
        <f>IFERROR(__xludf.DUMMYFUNCTION("""COMPUTED_VALUE"""),4.12)</f>
        <v>4.12</v>
      </c>
    </row>
    <row r="665">
      <c r="B665" s="11" t="str">
        <f>IFERROR(__xludf.DUMMYFUNCTION("""COMPUTED_VALUE"""),"18/03/2020")</f>
        <v>18/03/2020</v>
      </c>
      <c r="C665" s="5" t="str">
        <f>IFERROR(__xludf.DUMMYFUNCTION("""COMPUTED_VALUE"""),"Jandira Vieira Costa")</f>
        <v>Jandira Vieira Costa</v>
      </c>
      <c r="D665" s="5" t="str">
        <f>IFERROR(__xludf.DUMMYFUNCTION("""COMPUTED_VALUE"""),"Filme")</f>
        <v>Filme</v>
      </c>
      <c r="E665" s="5">
        <f>IFERROR(__xludf.DUMMYFUNCTION("""COMPUTED_VALUE"""),4.12)</f>
        <v>4.12</v>
      </c>
    </row>
    <row r="666">
      <c r="B666" s="11" t="str">
        <f>IFERROR(__xludf.DUMMYFUNCTION("""COMPUTED_VALUE"""),"18/03/2020")</f>
        <v>18/03/2020</v>
      </c>
      <c r="C666" s="5" t="str">
        <f>IFERROR(__xludf.DUMMYFUNCTION("""COMPUTED_VALUE"""),"Jandira Vieira Costa")</f>
        <v>Jandira Vieira Costa</v>
      </c>
      <c r="D666" s="5" t="str">
        <f>IFERROR(__xludf.DUMMYFUNCTION("""COMPUTED_VALUE"""),"Filme")</f>
        <v>Filme</v>
      </c>
      <c r="E666" s="5">
        <f>IFERROR(__xludf.DUMMYFUNCTION("""COMPUTED_VALUE"""),4.12)</f>
        <v>4.12</v>
      </c>
    </row>
    <row r="667">
      <c r="B667" s="11" t="str">
        <f>IFERROR(__xludf.DUMMYFUNCTION("""COMPUTED_VALUE"""),"18/03/2020")</f>
        <v>18/03/2020</v>
      </c>
      <c r="C667" s="5" t="str">
        <f>IFERROR(__xludf.DUMMYFUNCTION("""COMPUTED_VALUE"""),"Jandira Vieira Costa")</f>
        <v>Jandira Vieira Costa</v>
      </c>
      <c r="D667" s="5" t="str">
        <f>IFERROR(__xludf.DUMMYFUNCTION("""COMPUTED_VALUE"""),"Filme")</f>
        <v>Filme</v>
      </c>
      <c r="E667" s="5">
        <f>IFERROR(__xludf.DUMMYFUNCTION("""COMPUTED_VALUE"""),16.49)</f>
        <v>16.49</v>
      </c>
    </row>
    <row r="668">
      <c r="B668" s="11" t="str">
        <f>IFERROR(__xludf.DUMMYFUNCTION("""COMPUTED_VALUE"""),"18/03/2020")</f>
        <v>18/03/2020</v>
      </c>
      <c r="C668" s="5" t="str">
        <f>IFERROR(__xludf.DUMMYFUNCTION("""COMPUTED_VALUE"""),"Jandira Vieira Costa")</f>
        <v>Jandira Vieira Costa</v>
      </c>
      <c r="D668" s="5" t="str">
        <f>IFERROR(__xludf.DUMMYFUNCTION("""COMPUTED_VALUE"""),"Mamas")</f>
        <v>Mamas</v>
      </c>
      <c r="E668" s="5">
        <f>IFERROR(__xludf.DUMMYFUNCTION("""COMPUTED_VALUE"""),60.49)</f>
        <v>60.49</v>
      </c>
    </row>
    <row r="669">
      <c r="B669" s="11" t="str">
        <f>IFERROR(__xludf.DUMMYFUNCTION("""COMPUTED_VALUE"""),"18/03/2020")</f>
        <v>18/03/2020</v>
      </c>
      <c r="C669" s="5" t="str">
        <f>IFERROR(__xludf.DUMMYFUNCTION("""COMPUTED_VALUE"""),"Jandira Vieira Costa")</f>
        <v>Jandira Vieira Costa</v>
      </c>
      <c r="D669" s="5" t="str">
        <f>IFERROR(__xludf.DUMMYFUNCTION("""COMPUTED_VALUE"""),"Abdomen Total")</f>
        <v>Abdomen Total</v>
      </c>
      <c r="E669" s="5">
        <f>IFERROR(__xludf.DUMMYFUNCTION("""COMPUTED_VALUE"""),113.15)</f>
        <v>113.15</v>
      </c>
    </row>
    <row r="670">
      <c r="B670" s="11" t="str">
        <f>IFERROR(__xludf.DUMMYFUNCTION("""COMPUTED_VALUE"""),"18/03/2020")</f>
        <v>18/03/2020</v>
      </c>
      <c r="C670" s="5" t="str">
        <f>IFERROR(__xludf.DUMMYFUNCTION("""COMPUTED_VALUE"""),"Jandira Vieira Costa")</f>
        <v>Jandira Vieira Costa</v>
      </c>
      <c r="D670" s="5" t="str">
        <f>IFERROR(__xludf.DUMMYFUNCTION("""COMPUTED_VALUE"""),"Estruturas superficiais")</f>
        <v>Estruturas superficiais</v>
      </c>
      <c r="E670" s="5">
        <f>IFERROR(__xludf.DUMMYFUNCTION("""COMPUTED_VALUE"""),60.49)</f>
        <v>60.49</v>
      </c>
    </row>
    <row r="671">
      <c r="B671" s="11" t="str">
        <f>IFERROR(__xludf.DUMMYFUNCTION("""COMPUTED_VALUE"""),"18/03/2020")</f>
        <v>18/03/2020</v>
      </c>
      <c r="C671" s="5" t="str">
        <f>IFERROR(__xludf.DUMMYFUNCTION("""COMPUTED_VALUE"""),"Jandira Vieira Costa")</f>
        <v>Jandira Vieira Costa</v>
      </c>
      <c r="D671" s="5" t="str">
        <f>IFERROR(__xludf.DUMMYFUNCTION("""COMPUTED_VALUE"""),"Transvaginal")</f>
        <v>Transvaginal</v>
      </c>
      <c r="E671" s="5">
        <f>IFERROR(__xludf.DUMMYFUNCTION("""COMPUTED_VALUE"""),68.5)</f>
        <v>68.5</v>
      </c>
    </row>
    <row r="672">
      <c r="B672" s="11" t="str">
        <f>IFERROR(__xludf.DUMMYFUNCTION("""COMPUTED_VALUE"""),"10/03/2020")</f>
        <v>10/03/2020</v>
      </c>
      <c r="C672" s="5" t="str">
        <f>IFERROR(__xludf.DUMMYFUNCTION("""COMPUTED_VALUE"""),"Janine Onofre Dos Anjos")</f>
        <v>Janine Onofre Dos Anjos</v>
      </c>
      <c r="D672" s="5" t="str">
        <f>IFERROR(__xludf.DUMMYFUNCTION("""COMPUTED_VALUE"""),"Filme")</f>
        <v>Filme</v>
      </c>
      <c r="E672" s="5">
        <f>IFERROR(__xludf.DUMMYFUNCTION("""COMPUTED_VALUE"""),4.12)</f>
        <v>4.12</v>
      </c>
    </row>
    <row r="673">
      <c r="B673" s="11" t="str">
        <f>IFERROR(__xludf.DUMMYFUNCTION("""COMPUTED_VALUE"""),"10/03/2020")</f>
        <v>10/03/2020</v>
      </c>
      <c r="C673" s="5" t="str">
        <f>IFERROR(__xludf.DUMMYFUNCTION("""COMPUTED_VALUE"""),"Janine Onofre Dos Anjos")</f>
        <v>Janine Onofre Dos Anjos</v>
      </c>
      <c r="D673" s="5" t="str">
        <f>IFERROR(__xludf.DUMMYFUNCTION("""COMPUTED_VALUE"""),"Filme")</f>
        <v>Filme</v>
      </c>
      <c r="E673" s="5">
        <f>IFERROR(__xludf.DUMMYFUNCTION("""COMPUTED_VALUE"""),4.12)</f>
        <v>4.12</v>
      </c>
    </row>
    <row r="674">
      <c r="B674" s="11" t="str">
        <f>IFERROR(__xludf.DUMMYFUNCTION("""COMPUTED_VALUE"""),"10/03/2020")</f>
        <v>10/03/2020</v>
      </c>
      <c r="C674" s="5" t="str">
        <f>IFERROR(__xludf.DUMMYFUNCTION("""COMPUTED_VALUE"""),"Janine Onofre Dos Anjos")</f>
        <v>Janine Onofre Dos Anjos</v>
      </c>
      <c r="D674" s="5" t="str">
        <f>IFERROR(__xludf.DUMMYFUNCTION("""COMPUTED_VALUE"""),"Filme")</f>
        <v>Filme</v>
      </c>
      <c r="E674" s="5">
        <f>IFERROR(__xludf.DUMMYFUNCTION("""COMPUTED_VALUE"""),4.12)</f>
        <v>4.12</v>
      </c>
    </row>
    <row r="675">
      <c r="B675" s="11" t="str">
        <f>IFERROR(__xludf.DUMMYFUNCTION("""COMPUTED_VALUE"""),"10/03/2020")</f>
        <v>10/03/2020</v>
      </c>
      <c r="C675" s="5" t="str">
        <f>IFERROR(__xludf.DUMMYFUNCTION("""COMPUTED_VALUE"""),"Janine Onofre Dos Anjos")</f>
        <v>Janine Onofre Dos Anjos</v>
      </c>
      <c r="D675" s="5" t="str">
        <f>IFERROR(__xludf.DUMMYFUNCTION("""COMPUTED_VALUE"""),"Mamas")</f>
        <v>Mamas</v>
      </c>
      <c r="E675" s="5">
        <f>IFERROR(__xludf.DUMMYFUNCTION("""COMPUTED_VALUE"""),60.49)</f>
        <v>60.49</v>
      </c>
    </row>
    <row r="676">
      <c r="B676" s="11" t="str">
        <f>IFERROR(__xludf.DUMMYFUNCTION("""COMPUTED_VALUE"""),"10/03/2020")</f>
        <v>10/03/2020</v>
      </c>
      <c r="C676" s="5" t="str">
        <f>IFERROR(__xludf.DUMMYFUNCTION("""COMPUTED_VALUE"""),"Janine Onofre Dos Anjos")</f>
        <v>Janine Onofre Dos Anjos</v>
      </c>
      <c r="D676" s="5" t="str">
        <f>IFERROR(__xludf.DUMMYFUNCTION("""COMPUTED_VALUE"""),"Estruturas superficiais")</f>
        <v>Estruturas superficiais</v>
      </c>
      <c r="E676" s="5">
        <f>IFERROR(__xludf.DUMMYFUNCTION("""COMPUTED_VALUE"""),60.49)</f>
        <v>60.49</v>
      </c>
    </row>
    <row r="677">
      <c r="B677" s="11" t="str">
        <f>IFERROR(__xludf.DUMMYFUNCTION("""COMPUTED_VALUE"""),"10/03/2020")</f>
        <v>10/03/2020</v>
      </c>
      <c r="C677" s="5" t="str">
        <f>IFERROR(__xludf.DUMMYFUNCTION("""COMPUTED_VALUE"""),"Janine Onofre Dos Anjos")</f>
        <v>Janine Onofre Dos Anjos</v>
      </c>
      <c r="D677" s="5" t="str">
        <f>IFERROR(__xludf.DUMMYFUNCTION("""COMPUTED_VALUE"""),"Transvaginal")</f>
        <v>Transvaginal</v>
      </c>
      <c r="E677" s="5">
        <f>IFERROR(__xludf.DUMMYFUNCTION("""COMPUTED_VALUE"""),68.5)</f>
        <v>68.5</v>
      </c>
    </row>
    <row r="678">
      <c r="B678" s="11" t="str">
        <f>IFERROR(__xludf.DUMMYFUNCTION("""COMPUTED_VALUE"""),"09/03/2020")</f>
        <v>09/03/2020</v>
      </c>
      <c r="C678" s="5" t="str">
        <f>IFERROR(__xludf.DUMMYFUNCTION("""COMPUTED_VALUE"""),"Janniery Fidelis Da Silva")</f>
        <v>Janniery Fidelis Da Silva</v>
      </c>
      <c r="D678" s="5" t="str">
        <f>IFERROR(__xludf.DUMMYFUNCTION("""COMPUTED_VALUE"""),"Órgãos superficiais Com Doppler")</f>
        <v>Órgãos superficiais Com Doppler</v>
      </c>
      <c r="E678" s="5">
        <f>IFERROR(__xludf.DUMMYFUNCTION("""COMPUTED_VALUE"""),85.92)</f>
        <v>85.92</v>
      </c>
    </row>
    <row r="679">
      <c r="B679" s="11" t="str">
        <f>IFERROR(__xludf.DUMMYFUNCTION("""COMPUTED_VALUE"""),"09/03/2020")</f>
        <v>09/03/2020</v>
      </c>
      <c r="C679" s="5" t="str">
        <f>IFERROR(__xludf.DUMMYFUNCTION("""COMPUTED_VALUE"""),"Janniery Fidelis Da Silva")</f>
        <v>Janniery Fidelis Da Silva</v>
      </c>
      <c r="D679" s="5" t="str">
        <f>IFERROR(__xludf.DUMMYFUNCTION("""COMPUTED_VALUE"""),"Filme")</f>
        <v>Filme</v>
      </c>
      <c r="E679" s="5">
        <f>IFERROR(__xludf.DUMMYFUNCTION("""COMPUTED_VALUE"""),4.12)</f>
        <v>4.12</v>
      </c>
    </row>
    <row r="680">
      <c r="B680" s="11" t="str">
        <f>IFERROR(__xludf.DUMMYFUNCTION("""COMPUTED_VALUE"""),"09/03/2020")</f>
        <v>09/03/2020</v>
      </c>
      <c r="C680" s="5" t="str">
        <f>IFERROR(__xludf.DUMMYFUNCTION("""COMPUTED_VALUE"""),"Janniery Fidelis Da Silva")</f>
        <v>Janniery Fidelis Da Silva</v>
      </c>
      <c r="D680" s="5" t="str">
        <f>IFERROR(__xludf.DUMMYFUNCTION("""COMPUTED_VALUE"""),"Filme")</f>
        <v>Filme</v>
      </c>
      <c r="E680" s="5">
        <f>IFERROR(__xludf.DUMMYFUNCTION("""COMPUTED_VALUE"""),8.25)</f>
        <v>8.25</v>
      </c>
    </row>
    <row r="681">
      <c r="B681" s="11" t="str">
        <f>IFERROR(__xludf.DUMMYFUNCTION("""COMPUTED_VALUE"""),"09/03/2020")</f>
        <v>09/03/2020</v>
      </c>
      <c r="C681" s="5" t="str">
        <f>IFERROR(__xludf.DUMMYFUNCTION("""COMPUTED_VALUE"""),"Janniery Fidelis Da Silva")</f>
        <v>Janniery Fidelis Da Silva</v>
      </c>
      <c r="D681" s="5" t="str">
        <f>IFERROR(__xludf.DUMMYFUNCTION("""COMPUTED_VALUE"""),"Transvaginal")</f>
        <v>Transvaginal</v>
      </c>
      <c r="E681" s="5">
        <f>IFERROR(__xludf.DUMMYFUNCTION("""COMPUTED_VALUE"""),68.5)</f>
        <v>68.5</v>
      </c>
    </row>
    <row r="682">
      <c r="B682" s="11" t="str">
        <f>IFERROR(__xludf.DUMMYFUNCTION("""COMPUTED_VALUE"""),"28/02/2020")</f>
        <v>28/02/2020</v>
      </c>
      <c r="C682" s="5" t="str">
        <f>IFERROR(__xludf.DUMMYFUNCTION("""COMPUTED_VALUE"""),"Jaqueline Maria C Soares")</f>
        <v>Jaqueline Maria C Soares</v>
      </c>
      <c r="D682" s="5" t="str">
        <f>IFERROR(__xludf.DUMMYFUNCTION("""COMPUTED_VALUE"""),"Filme")</f>
        <v>Filme</v>
      </c>
      <c r="E682" s="5">
        <f>IFERROR(__xludf.DUMMYFUNCTION("""COMPUTED_VALUE"""),4.12)</f>
        <v>4.12</v>
      </c>
    </row>
    <row r="683">
      <c r="B683" s="11" t="str">
        <f>IFERROR(__xludf.DUMMYFUNCTION("""COMPUTED_VALUE"""),"28/02/2020")</f>
        <v>28/02/2020</v>
      </c>
      <c r="C683" s="5" t="str">
        <f>IFERROR(__xludf.DUMMYFUNCTION("""COMPUTED_VALUE"""),"Jaqueline Maria C Soares")</f>
        <v>Jaqueline Maria C Soares</v>
      </c>
      <c r="D683" s="5" t="str">
        <f>IFERROR(__xludf.DUMMYFUNCTION("""COMPUTED_VALUE"""),"Filme")</f>
        <v>Filme</v>
      </c>
      <c r="E683" s="5">
        <f>IFERROR(__xludf.DUMMYFUNCTION("""COMPUTED_VALUE"""),16.49)</f>
        <v>16.49</v>
      </c>
    </row>
    <row r="684">
      <c r="B684" s="11" t="str">
        <f>IFERROR(__xludf.DUMMYFUNCTION("""COMPUTED_VALUE"""),"28/02/2020")</f>
        <v>28/02/2020</v>
      </c>
      <c r="C684" s="5" t="str">
        <f>IFERROR(__xludf.DUMMYFUNCTION("""COMPUTED_VALUE"""),"Jaqueline Maria C Soares")</f>
        <v>Jaqueline Maria C Soares</v>
      </c>
      <c r="D684" s="5" t="str">
        <f>IFERROR(__xludf.DUMMYFUNCTION("""COMPUTED_VALUE"""),"Transvaginal")</f>
        <v>Transvaginal</v>
      </c>
      <c r="E684" s="5">
        <f>IFERROR(__xludf.DUMMYFUNCTION("""COMPUTED_VALUE"""),68.5)</f>
        <v>68.5</v>
      </c>
    </row>
    <row r="685">
      <c r="B685" s="11" t="str">
        <f>IFERROR(__xludf.DUMMYFUNCTION("""COMPUTED_VALUE"""),"28/02/2020")</f>
        <v>28/02/2020</v>
      </c>
      <c r="C685" s="5" t="str">
        <f>IFERROR(__xludf.DUMMYFUNCTION("""COMPUTED_VALUE"""),"Jaqueline Maria C Soares")</f>
        <v>Jaqueline Maria C Soares</v>
      </c>
      <c r="D685" s="5" t="str">
        <f>IFERROR(__xludf.DUMMYFUNCTION("""COMPUTED_VALUE"""),"Abdomen Total")</f>
        <v>Abdomen Total</v>
      </c>
      <c r="E685" s="5">
        <f>IFERROR(__xludf.DUMMYFUNCTION("""COMPUTED_VALUE"""),113.15)</f>
        <v>113.15</v>
      </c>
    </row>
    <row r="686">
      <c r="B686" s="11" t="str">
        <f>IFERROR(__xludf.DUMMYFUNCTION("""COMPUTED_VALUE"""),"21/02/2020")</f>
        <v>21/02/2020</v>
      </c>
      <c r="C686" s="5" t="str">
        <f>IFERROR(__xludf.DUMMYFUNCTION("""COMPUTED_VALUE"""),"Jeane Coutinho Da Silva")</f>
        <v>Jeane Coutinho Da Silva</v>
      </c>
      <c r="D686" s="5" t="str">
        <f>IFERROR(__xludf.DUMMYFUNCTION("""COMPUTED_VALUE"""),"Filme")</f>
        <v>Filme</v>
      </c>
      <c r="E686" s="5">
        <f>IFERROR(__xludf.DUMMYFUNCTION("""COMPUTED_VALUE"""),4.12)</f>
        <v>4.12</v>
      </c>
    </row>
    <row r="687">
      <c r="B687" s="11" t="str">
        <f>IFERROR(__xludf.DUMMYFUNCTION("""COMPUTED_VALUE"""),"21/02/2020")</f>
        <v>21/02/2020</v>
      </c>
      <c r="C687" s="5" t="str">
        <f>IFERROR(__xludf.DUMMYFUNCTION("""COMPUTED_VALUE"""),"Jeane Coutinho Da Silva")</f>
        <v>Jeane Coutinho Da Silva</v>
      </c>
      <c r="D687" s="5" t="str">
        <f>IFERROR(__xludf.DUMMYFUNCTION("""COMPUTED_VALUE"""),"Filme")</f>
        <v>Filme</v>
      </c>
      <c r="E687" s="5">
        <f>IFERROR(__xludf.DUMMYFUNCTION("""COMPUTED_VALUE"""),4.12)</f>
        <v>4.12</v>
      </c>
    </row>
    <row r="688">
      <c r="B688" s="11" t="str">
        <f>IFERROR(__xludf.DUMMYFUNCTION("""COMPUTED_VALUE"""),"21/02/2020")</f>
        <v>21/02/2020</v>
      </c>
      <c r="C688" s="5" t="str">
        <f>IFERROR(__xludf.DUMMYFUNCTION("""COMPUTED_VALUE"""),"Jeane Coutinho Da Silva")</f>
        <v>Jeane Coutinho Da Silva</v>
      </c>
      <c r="D688" s="5" t="str">
        <f>IFERROR(__xludf.DUMMYFUNCTION("""COMPUTED_VALUE"""),"Filme")</f>
        <v>Filme</v>
      </c>
      <c r="E688" s="5">
        <f>IFERROR(__xludf.DUMMYFUNCTION("""COMPUTED_VALUE"""),4.12)</f>
        <v>4.12</v>
      </c>
    </row>
    <row r="689">
      <c r="B689" s="11" t="str">
        <f>IFERROR(__xludf.DUMMYFUNCTION("""COMPUTED_VALUE"""),"21/02/2020")</f>
        <v>21/02/2020</v>
      </c>
      <c r="C689" s="5" t="str">
        <f>IFERROR(__xludf.DUMMYFUNCTION("""COMPUTED_VALUE"""),"Jeane Coutinho Da Silva")</f>
        <v>Jeane Coutinho Da Silva</v>
      </c>
      <c r="D689" s="5" t="str">
        <f>IFERROR(__xludf.DUMMYFUNCTION("""COMPUTED_VALUE"""),"Filme")</f>
        <v>Filme</v>
      </c>
      <c r="E689" s="5">
        <f>IFERROR(__xludf.DUMMYFUNCTION("""COMPUTED_VALUE"""),16.49)</f>
        <v>16.49</v>
      </c>
    </row>
    <row r="690">
      <c r="B690" s="11" t="str">
        <f>IFERROR(__xludf.DUMMYFUNCTION("""COMPUTED_VALUE"""),"21/02/2020")</f>
        <v>21/02/2020</v>
      </c>
      <c r="C690" s="5" t="str">
        <f>IFERROR(__xludf.DUMMYFUNCTION("""COMPUTED_VALUE"""),"Jeane Coutinho Da Silva")</f>
        <v>Jeane Coutinho Da Silva</v>
      </c>
      <c r="D690" s="5" t="str">
        <f>IFERROR(__xludf.DUMMYFUNCTION("""COMPUTED_VALUE"""),"Mamas")</f>
        <v>Mamas</v>
      </c>
      <c r="E690" s="5">
        <f>IFERROR(__xludf.DUMMYFUNCTION("""COMPUTED_VALUE"""),60.49)</f>
        <v>60.49</v>
      </c>
    </row>
    <row r="691">
      <c r="B691" s="11" t="str">
        <f>IFERROR(__xludf.DUMMYFUNCTION("""COMPUTED_VALUE"""),"21/02/2020")</f>
        <v>21/02/2020</v>
      </c>
      <c r="C691" s="5" t="str">
        <f>IFERROR(__xludf.DUMMYFUNCTION("""COMPUTED_VALUE"""),"Jeane Coutinho Da Silva")</f>
        <v>Jeane Coutinho Da Silva</v>
      </c>
      <c r="D691" s="5" t="str">
        <f>IFERROR(__xludf.DUMMYFUNCTION("""COMPUTED_VALUE"""),"Abdomen Total")</f>
        <v>Abdomen Total</v>
      </c>
      <c r="E691" s="5">
        <f>IFERROR(__xludf.DUMMYFUNCTION("""COMPUTED_VALUE"""),113.15)</f>
        <v>113.15</v>
      </c>
    </row>
    <row r="692">
      <c r="B692" s="11" t="str">
        <f>IFERROR(__xludf.DUMMYFUNCTION("""COMPUTED_VALUE"""),"21/02/2020")</f>
        <v>21/02/2020</v>
      </c>
      <c r="C692" s="5" t="str">
        <f>IFERROR(__xludf.DUMMYFUNCTION("""COMPUTED_VALUE"""),"Jeane Coutinho Da Silva")</f>
        <v>Jeane Coutinho Da Silva</v>
      </c>
      <c r="D692" s="5" t="str">
        <f>IFERROR(__xludf.DUMMYFUNCTION("""COMPUTED_VALUE"""),"Estruturas superficiais")</f>
        <v>Estruturas superficiais</v>
      </c>
      <c r="E692" s="5">
        <f>IFERROR(__xludf.DUMMYFUNCTION("""COMPUTED_VALUE"""),60.49)</f>
        <v>60.49</v>
      </c>
    </row>
    <row r="693">
      <c r="B693" s="11" t="str">
        <f>IFERROR(__xludf.DUMMYFUNCTION("""COMPUTED_VALUE"""),"21/02/2020")</f>
        <v>21/02/2020</v>
      </c>
      <c r="C693" s="5" t="str">
        <f>IFERROR(__xludf.DUMMYFUNCTION("""COMPUTED_VALUE"""),"Jeane Coutinho Da Silva")</f>
        <v>Jeane Coutinho Da Silva</v>
      </c>
      <c r="D693" s="5" t="str">
        <f>IFERROR(__xludf.DUMMYFUNCTION("""COMPUTED_VALUE"""),"Transvaginal")</f>
        <v>Transvaginal</v>
      </c>
      <c r="E693" s="5">
        <f>IFERROR(__xludf.DUMMYFUNCTION("""COMPUTED_VALUE"""),68.5)</f>
        <v>68.5</v>
      </c>
    </row>
    <row r="694">
      <c r="B694" s="11" t="str">
        <f>IFERROR(__xludf.DUMMYFUNCTION("""COMPUTED_VALUE"""),"09/03/2020")</f>
        <v>09/03/2020</v>
      </c>
      <c r="C694" s="5" t="str">
        <f>IFERROR(__xludf.DUMMYFUNCTION("""COMPUTED_VALUE"""),"Jeane Gomes De Lima")</f>
        <v>Jeane Gomes De Lima</v>
      </c>
      <c r="D694" s="5" t="str">
        <f>IFERROR(__xludf.DUMMYFUNCTION("""COMPUTED_VALUE"""),"Filme")</f>
        <v>Filme</v>
      </c>
      <c r="E694" s="5">
        <f>IFERROR(__xludf.DUMMYFUNCTION("""COMPUTED_VALUE"""),4.12)</f>
        <v>4.12</v>
      </c>
    </row>
    <row r="695">
      <c r="B695" s="11" t="str">
        <f>IFERROR(__xludf.DUMMYFUNCTION("""COMPUTED_VALUE"""),"09/03/2020")</f>
        <v>09/03/2020</v>
      </c>
      <c r="C695" s="5" t="str">
        <f>IFERROR(__xludf.DUMMYFUNCTION("""COMPUTED_VALUE"""),"Jeane Gomes De Lima")</f>
        <v>Jeane Gomes De Lima</v>
      </c>
      <c r="D695" s="5" t="str">
        <f>IFERROR(__xludf.DUMMYFUNCTION("""COMPUTED_VALUE"""),"Filme")</f>
        <v>Filme</v>
      </c>
      <c r="E695" s="5">
        <f>IFERROR(__xludf.DUMMYFUNCTION("""COMPUTED_VALUE"""),4.12)</f>
        <v>4.12</v>
      </c>
    </row>
    <row r="696">
      <c r="B696" s="11" t="str">
        <f>IFERROR(__xludf.DUMMYFUNCTION("""COMPUTED_VALUE"""),"09/03/2020")</f>
        <v>09/03/2020</v>
      </c>
      <c r="C696" s="5" t="str">
        <f>IFERROR(__xludf.DUMMYFUNCTION("""COMPUTED_VALUE"""),"Jeane Gomes De Lima")</f>
        <v>Jeane Gomes De Lima</v>
      </c>
      <c r="D696" s="5" t="str">
        <f>IFERROR(__xludf.DUMMYFUNCTION("""COMPUTED_VALUE"""),"Filme")</f>
        <v>Filme</v>
      </c>
      <c r="E696" s="5">
        <f>IFERROR(__xludf.DUMMYFUNCTION("""COMPUTED_VALUE"""),4.12)</f>
        <v>4.12</v>
      </c>
    </row>
    <row r="697">
      <c r="B697" s="11" t="str">
        <f>IFERROR(__xludf.DUMMYFUNCTION("""COMPUTED_VALUE"""),"09/03/2020")</f>
        <v>09/03/2020</v>
      </c>
      <c r="C697" s="5" t="str">
        <f>IFERROR(__xludf.DUMMYFUNCTION("""COMPUTED_VALUE"""),"Jeane Gomes De Lima")</f>
        <v>Jeane Gomes De Lima</v>
      </c>
      <c r="D697" s="5" t="str">
        <f>IFERROR(__xludf.DUMMYFUNCTION("""COMPUTED_VALUE"""),"Mamas")</f>
        <v>Mamas</v>
      </c>
      <c r="E697" s="5">
        <f>IFERROR(__xludf.DUMMYFUNCTION("""COMPUTED_VALUE"""),60.49)</f>
        <v>60.49</v>
      </c>
    </row>
    <row r="698">
      <c r="B698" s="11" t="str">
        <f>IFERROR(__xludf.DUMMYFUNCTION("""COMPUTED_VALUE"""),"09/03/2020")</f>
        <v>09/03/2020</v>
      </c>
      <c r="C698" s="5" t="str">
        <f>IFERROR(__xludf.DUMMYFUNCTION("""COMPUTED_VALUE"""),"Jeane Gomes De Lima")</f>
        <v>Jeane Gomes De Lima</v>
      </c>
      <c r="D698" s="5" t="str">
        <f>IFERROR(__xludf.DUMMYFUNCTION("""COMPUTED_VALUE"""),"Estruturas superficiais")</f>
        <v>Estruturas superficiais</v>
      </c>
      <c r="E698" s="5">
        <f>IFERROR(__xludf.DUMMYFUNCTION("""COMPUTED_VALUE"""),60.49)</f>
        <v>60.49</v>
      </c>
    </row>
    <row r="699">
      <c r="B699" s="11" t="str">
        <f>IFERROR(__xludf.DUMMYFUNCTION("""COMPUTED_VALUE"""),"09/03/2020")</f>
        <v>09/03/2020</v>
      </c>
      <c r="C699" s="5" t="str">
        <f>IFERROR(__xludf.DUMMYFUNCTION("""COMPUTED_VALUE"""),"Jeane Gomes De Lima")</f>
        <v>Jeane Gomes De Lima</v>
      </c>
      <c r="D699" s="5" t="str">
        <f>IFERROR(__xludf.DUMMYFUNCTION("""COMPUTED_VALUE"""),"Transvaginal")</f>
        <v>Transvaginal</v>
      </c>
      <c r="E699" s="5">
        <f>IFERROR(__xludf.DUMMYFUNCTION("""COMPUTED_VALUE"""),68.5)</f>
        <v>68.5</v>
      </c>
    </row>
    <row r="700">
      <c r="B700" s="11" t="str">
        <f>IFERROR(__xludf.DUMMYFUNCTION("""COMPUTED_VALUE"""),"20/02/2020")</f>
        <v>20/02/2020</v>
      </c>
      <c r="C700" s="5" t="str">
        <f>IFERROR(__xludf.DUMMYFUNCTION("""COMPUTED_VALUE"""),"Jessica Correia Batista")</f>
        <v>Jessica Correia Batista</v>
      </c>
      <c r="D700" s="5" t="str">
        <f>IFERROR(__xludf.DUMMYFUNCTION("""COMPUTED_VALUE"""),"Filme")</f>
        <v>Filme</v>
      </c>
      <c r="E700" s="5">
        <f>IFERROR(__xludf.DUMMYFUNCTION("""COMPUTED_VALUE"""),16.49)</f>
        <v>16.49</v>
      </c>
    </row>
    <row r="701">
      <c r="B701" s="11" t="str">
        <f>IFERROR(__xludf.DUMMYFUNCTION("""COMPUTED_VALUE"""),"20/02/2020")</f>
        <v>20/02/2020</v>
      </c>
      <c r="C701" s="5" t="str">
        <f>IFERROR(__xludf.DUMMYFUNCTION("""COMPUTED_VALUE"""),"Jessica Correia Batista")</f>
        <v>Jessica Correia Batista</v>
      </c>
      <c r="D701" s="5" t="str">
        <f>IFERROR(__xludf.DUMMYFUNCTION("""COMPUTED_VALUE"""),"Filme")</f>
        <v>Filme</v>
      </c>
      <c r="E701" s="5">
        <f>IFERROR(__xludf.DUMMYFUNCTION("""COMPUTED_VALUE"""),4.12)</f>
        <v>4.12</v>
      </c>
    </row>
    <row r="702">
      <c r="B702" s="11" t="str">
        <f>IFERROR(__xludf.DUMMYFUNCTION("""COMPUTED_VALUE"""),"20/02/2020")</f>
        <v>20/02/2020</v>
      </c>
      <c r="C702" s="5" t="str">
        <f>IFERROR(__xludf.DUMMYFUNCTION("""COMPUTED_VALUE"""),"Jessica Correia Batista")</f>
        <v>Jessica Correia Batista</v>
      </c>
      <c r="D702" s="5" t="str">
        <f>IFERROR(__xludf.DUMMYFUNCTION("""COMPUTED_VALUE"""),"Transvaginal")</f>
        <v>Transvaginal</v>
      </c>
      <c r="E702" s="5">
        <f>IFERROR(__xludf.DUMMYFUNCTION("""COMPUTED_VALUE"""),68.5)</f>
        <v>68.5</v>
      </c>
    </row>
    <row r="703">
      <c r="B703" s="11" t="str">
        <f>IFERROR(__xludf.DUMMYFUNCTION("""COMPUTED_VALUE"""),"20/02/2020")</f>
        <v>20/02/2020</v>
      </c>
      <c r="C703" s="5" t="str">
        <f>IFERROR(__xludf.DUMMYFUNCTION("""COMPUTED_VALUE"""),"Jessica Correia Batista")</f>
        <v>Jessica Correia Batista</v>
      </c>
      <c r="D703" s="5" t="str">
        <f>IFERROR(__xludf.DUMMYFUNCTION("""COMPUTED_VALUE"""),"Abdomen Total")</f>
        <v>Abdomen Total</v>
      </c>
      <c r="E703" s="5">
        <f>IFERROR(__xludf.DUMMYFUNCTION("""COMPUTED_VALUE"""),113.15)</f>
        <v>113.15</v>
      </c>
    </row>
    <row r="704">
      <c r="B704" s="11" t="str">
        <f>IFERROR(__xludf.DUMMYFUNCTION("""COMPUTED_VALUE"""),"20/02/2020")</f>
        <v>20/02/2020</v>
      </c>
      <c r="C704" s="5" t="str">
        <f>IFERROR(__xludf.DUMMYFUNCTION("""COMPUTED_VALUE"""),"Joao Batista Da Silva")</f>
        <v>Joao Batista Da Silva</v>
      </c>
      <c r="D704" s="5" t="str">
        <f>IFERROR(__xludf.DUMMYFUNCTION("""COMPUTED_VALUE"""),"Filme")</f>
        <v>Filme</v>
      </c>
      <c r="E704" s="5">
        <f>IFERROR(__xludf.DUMMYFUNCTION("""COMPUTED_VALUE"""),16.49)</f>
        <v>16.49</v>
      </c>
    </row>
    <row r="705">
      <c r="B705" s="11" t="str">
        <f>IFERROR(__xludf.DUMMYFUNCTION("""COMPUTED_VALUE"""),"20/02/2020")</f>
        <v>20/02/2020</v>
      </c>
      <c r="C705" s="5" t="str">
        <f>IFERROR(__xludf.DUMMYFUNCTION("""COMPUTED_VALUE"""),"Joao Batista Da Silva")</f>
        <v>Joao Batista Da Silva</v>
      </c>
      <c r="D705" s="5" t="str">
        <f>IFERROR(__xludf.DUMMYFUNCTION("""COMPUTED_VALUE"""),"Filme")</f>
        <v>Filme</v>
      </c>
      <c r="E705" s="5">
        <f>IFERROR(__xludf.DUMMYFUNCTION("""COMPUTED_VALUE"""),4.12)</f>
        <v>4.12</v>
      </c>
    </row>
    <row r="706">
      <c r="B706" s="11" t="str">
        <f>IFERROR(__xludf.DUMMYFUNCTION("""COMPUTED_VALUE"""),"20/02/2020")</f>
        <v>20/02/2020</v>
      </c>
      <c r="C706" s="5" t="str">
        <f>IFERROR(__xludf.DUMMYFUNCTION("""COMPUTED_VALUE"""),"Joao Batista Da Silva")</f>
        <v>Joao Batista Da Silva</v>
      </c>
      <c r="D706" s="5" t="str">
        <f>IFERROR(__xludf.DUMMYFUNCTION("""COMPUTED_VALUE"""),"Próstata")</f>
        <v>Próstata</v>
      </c>
      <c r="E706" s="5">
        <f>IFERROR(__xludf.DUMMYFUNCTION("""COMPUTED_VALUE"""),50.4)</f>
        <v>50.4</v>
      </c>
    </row>
    <row r="707">
      <c r="B707" s="11" t="str">
        <f>IFERROR(__xludf.DUMMYFUNCTION("""COMPUTED_VALUE"""),"20/02/2020")</f>
        <v>20/02/2020</v>
      </c>
      <c r="C707" s="5" t="str">
        <f>IFERROR(__xludf.DUMMYFUNCTION("""COMPUTED_VALUE"""),"Joao Batista Da Silva")</f>
        <v>Joao Batista Da Silva</v>
      </c>
      <c r="D707" s="5" t="str">
        <f>IFERROR(__xludf.DUMMYFUNCTION("""COMPUTED_VALUE"""),"Abdomen Total")</f>
        <v>Abdomen Total</v>
      </c>
      <c r="E707" s="5">
        <f>IFERROR(__xludf.DUMMYFUNCTION("""COMPUTED_VALUE"""),113.15)</f>
        <v>113.15</v>
      </c>
    </row>
    <row r="708">
      <c r="B708" s="11" t="str">
        <f>IFERROR(__xludf.DUMMYFUNCTION("""COMPUTED_VALUE"""),"10/03/2020")</f>
        <v>10/03/2020</v>
      </c>
      <c r="C708" s="5" t="str">
        <f>IFERROR(__xludf.DUMMYFUNCTION("""COMPUTED_VALUE"""),"Joao Victor Fernandes Fabricio")</f>
        <v>Joao Victor Fernandes Fabricio</v>
      </c>
      <c r="D708" s="5" t="str">
        <f>IFERROR(__xludf.DUMMYFUNCTION("""COMPUTED_VALUE"""),"Filme")</f>
        <v>Filme</v>
      </c>
      <c r="E708" s="5">
        <f>IFERROR(__xludf.DUMMYFUNCTION("""COMPUTED_VALUE"""),8.25)</f>
        <v>8.25</v>
      </c>
    </row>
    <row r="709">
      <c r="B709" s="11" t="str">
        <f>IFERROR(__xludf.DUMMYFUNCTION("""COMPUTED_VALUE"""),"10/03/2020")</f>
        <v>10/03/2020</v>
      </c>
      <c r="C709" s="5" t="str">
        <f>IFERROR(__xludf.DUMMYFUNCTION("""COMPUTED_VALUE"""),"Joao Victor Fernandes Fabricio")</f>
        <v>Joao Victor Fernandes Fabricio</v>
      </c>
      <c r="D709" s="5" t="str">
        <f>IFERROR(__xludf.DUMMYFUNCTION("""COMPUTED_VALUE"""),"Órgãos superficiais Com Doppler")</f>
        <v>Órgãos superficiais Com Doppler</v>
      </c>
      <c r="E709" s="5">
        <f>IFERROR(__xludf.DUMMYFUNCTION("""COMPUTED_VALUE"""),105.61)</f>
        <v>105.61</v>
      </c>
    </row>
    <row r="710">
      <c r="B710" s="11" t="str">
        <f>IFERROR(__xludf.DUMMYFUNCTION("""COMPUTED_VALUE"""),"10/03/2020")</f>
        <v>10/03/2020</v>
      </c>
      <c r="C710" s="5" t="str">
        <f>IFERROR(__xludf.DUMMYFUNCTION("""COMPUTED_VALUE"""),"Joao Victor Fernandes Fabricio")</f>
        <v>Joao Victor Fernandes Fabricio</v>
      </c>
      <c r="D710" s="5" t="str">
        <f>IFERROR(__xludf.DUMMYFUNCTION("""COMPUTED_VALUE"""),"Filme")</f>
        <v>Filme</v>
      </c>
      <c r="E710" s="5">
        <f>IFERROR(__xludf.DUMMYFUNCTION("""COMPUTED_VALUE"""),4.12)</f>
        <v>4.12</v>
      </c>
    </row>
    <row r="711">
      <c r="B711" s="11" t="str">
        <f>IFERROR(__xludf.DUMMYFUNCTION("""COMPUTED_VALUE"""),"10/03/2020")</f>
        <v>10/03/2020</v>
      </c>
      <c r="C711" s="5" t="str">
        <f>IFERROR(__xludf.DUMMYFUNCTION("""COMPUTED_VALUE"""),"Joao Victor Fernandes Fabricio")</f>
        <v>Joao Victor Fernandes Fabricio</v>
      </c>
      <c r="D711" s="5" t="str">
        <f>IFERROR(__xludf.DUMMYFUNCTION("""COMPUTED_VALUE"""),"Órgãos superficiais")</f>
        <v>Órgãos superficiais</v>
      </c>
      <c r="E711" s="5">
        <f>IFERROR(__xludf.DUMMYFUNCTION("""COMPUTED_VALUE"""),60.49)</f>
        <v>60.49</v>
      </c>
    </row>
    <row r="712">
      <c r="B712" s="11" t="str">
        <f>IFERROR(__xludf.DUMMYFUNCTION("""COMPUTED_VALUE"""),"06/03/2020")</f>
        <v>06/03/2020</v>
      </c>
      <c r="C712" s="5" t="str">
        <f>IFERROR(__xludf.DUMMYFUNCTION("""COMPUTED_VALUE"""),"Joelma Magali De Melo Nascimento")</f>
        <v>Joelma Magali De Melo Nascimento</v>
      </c>
      <c r="D712" s="5" t="str">
        <f>IFERROR(__xludf.DUMMYFUNCTION("""COMPUTED_VALUE"""),"Filme")</f>
        <v>Filme</v>
      </c>
      <c r="E712" s="5">
        <f>IFERROR(__xludf.DUMMYFUNCTION("""COMPUTED_VALUE"""),4.12)</f>
        <v>4.12</v>
      </c>
    </row>
    <row r="713">
      <c r="B713" s="11" t="str">
        <f>IFERROR(__xludf.DUMMYFUNCTION("""COMPUTED_VALUE"""),"06/03/2020")</f>
        <v>06/03/2020</v>
      </c>
      <c r="C713" s="5" t="str">
        <f>IFERROR(__xludf.DUMMYFUNCTION("""COMPUTED_VALUE"""),"Joelma Magali De Melo Nascimento")</f>
        <v>Joelma Magali De Melo Nascimento</v>
      </c>
      <c r="D713" s="5" t="str">
        <f>IFERROR(__xludf.DUMMYFUNCTION("""COMPUTED_VALUE"""),"Filme")</f>
        <v>Filme</v>
      </c>
      <c r="E713" s="5">
        <f>IFERROR(__xludf.DUMMYFUNCTION("""COMPUTED_VALUE"""),16.49)</f>
        <v>16.49</v>
      </c>
    </row>
    <row r="714">
      <c r="B714" s="11" t="str">
        <f>IFERROR(__xludf.DUMMYFUNCTION("""COMPUTED_VALUE"""),"06/03/2020")</f>
        <v>06/03/2020</v>
      </c>
      <c r="C714" s="5" t="str">
        <f>IFERROR(__xludf.DUMMYFUNCTION("""COMPUTED_VALUE"""),"Joelma Magali De Melo Nascimento")</f>
        <v>Joelma Magali De Melo Nascimento</v>
      </c>
      <c r="D714" s="5" t="str">
        <f>IFERROR(__xludf.DUMMYFUNCTION("""COMPUTED_VALUE"""),"Transvaginal")</f>
        <v>Transvaginal</v>
      </c>
      <c r="E714" s="5">
        <f>IFERROR(__xludf.DUMMYFUNCTION("""COMPUTED_VALUE"""),68.5)</f>
        <v>68.5</v>
      </c>
    </row>
    <row r="715">
      <c r="B715" s="11" t="str">
        <f>IFERROR(__xludf.DUMMYFUNCTION("""COMPUTED_VALUE"""),"06/03/2020")</f>
        <v>06/03/2020</v>
      </c>
      <c r="C715" s="5" t="str">
        <f>IFERROR(__xludf.DUMMYFUNCTION("""COMPUTED_VALUE"""),"Joelma Magali De Melo Nascimento")</f>
        <v>Joelma Magali De Melo Nascimento</v>
      </c>
      <c r="D715" s="5" t="str">
        <f>IFERROR(__xludf.DUMMYFUNCTION("""COMPUTED_VALUE"""),"Abdomen Total")</f>
        <v>Abdomen Total</v>
      </c>
      <c r="E715" s="5">
        <f>IFERROR(__xludf.DUMMYFUNCTION("""COMPUTED_VALUE"""),113.15)</f>
        <v>113.15</v>
      </c>
    </row>
    <row r="716">
      <c r="B716" s="11" t="str">
        <f>IFERROR(__xludf.DUMMYFUNCTION("""COMPUTED_VALUE"""),"19/02/2020")</f>
        <v>19/02/2020</v>
      </c>
      <c r="C716" s="5" t="str">
        <f>IFERROR(__xludf.DUMMYFUNCTION("""COMPUTED_VALUE"""),"Joilma Farias Soares")</f>
        <v>Joilma Farias Soares</v>
      </c>
      <c r="D716" s="5" t="str">
        <f>IFERROR(__xludf.DUMMYFUNCTION("""COMPUTED_VALUE"""),"Material")</f>
        <v>Material</v>
      </c>
      <c r="E716" s="5">
        <f>IFERROR(__xludf.DUMMYFUNCTION("""COMPUTED_VALUE"""),76.87)</f>
        <v>76.87</v>
      </c>
    </row>
    <row r="717">
      <c r="B717" s="11" t="str">
        <f>IFERROR(__xludf.DUMMYFUNCTION("""COMPUTED_VALUE"""),"19/02/2020")</f>
        <v>19/02/2020</v>
      </c>
      <c r="C717" s="5" t="str">
        <f>IFERROR(__xludf.DUMMYFUNCTION("""COMPUTED_VALUE"""),"Joilma Farias Soares")</f>
        <v>Joilma Farias Soares</v>
      </c>
      <c r="D717" s="5" t="str">
        <f>IFERROR(__xludf.DUMMYFUNCTION("""COMPUTED_VALUE"""),"Material")</f>
        <v>Material</v>
      </c>
      <c r="E717" s="5">
        <f>IFERROR(__xludf.DUMMYFUNCTION("""COMPUTED_VALUE"""),2.7)</f>
        <v>2.7</v>
      </c>
    </row>
    <row r="718">
      <c r="B718" s="11" t="str">
        <f>IFERROR(__xludf.DUMMYFUNCTION("""COMPUTED_VALUE"""),"19/02/2020")</f>
        <v>19/02/2020</v>
      </c>
      <c r="C718" s="5" t="str">
        <f>IFERROR(__xludf.DUMMYFUNCTION("""COMPUTED_VALUE"""),"Joilma Farias Soares")</f>
        <v>Joilma Farias Soares</v>
      </c>
      <c r="D718" s="5" t="str">
        <f>IFERROR(__xludf.DUMMYFUNCTION("""COMPUTED_VALUE"""),"Material")</f>
        <v>Material</v>
      </c>
      <c r="E718" s="5">
        <f>IFERROR(__xludf.DUMMYFUNCTION("""COMPUTED_VALUE"""),3.08)</f>
        <v>3.08</v>
      </c>
    </row>
    <row r="719">
      <c r="B719" s="11" t="str">
        <f>IFERROR(__xludf.DUMMYFUNCTION("""COMPUTED_VALUE"""),"19/02/2020")</f>
        <v>19/02/2020</v>
      </c>
      <c r="C719" s="5" t="str">
        <f>IFERROR(__xludf.DUMMYFUNCTION("""COMPUTED_VALUE"""),"Joilma Farias Soares")</f>
        <v>Joilma Farias Soares</v>
      </c>
      <c r="D719" s="5" t="str">
        <f>IFERROR(__xludf.DUMMYFUNCTION("""COMPUTED_VALUE"""),"Material")</f>
        <v>Material</v>
      </c>
      <c r="E719" s="5">
        <f>IFERROR(__xludf.DUMMYFUNCTION("""COMPUTED_VALUE"""),4.18)</f>
        <v>4.18</v>
      </c>
    </row>
    <row r="720">
      <c r="B720" s="11" t="str">
        <f>IFERROR(__xludf.DUMMYFUNCTION("""COMPUTED_VALUE"""),"19/02/2020")</f>
        <v>19/02/2020</v>
      </c>
      <c r="C720" s="5" t="str">
        <f>IFERROR(__xludf.DUMMYFUNCTION("""COMPUTED_VALUE"""),"Joilma Farias Soares")</f>
        <v>Joilma Farias Soares</v>
      </c>
      <c r="D720" s="5" t="str">
        <f>IFERROR(__xludf.DUMMYFUNCTION("""COMPUTED_VALUE"""),"Medicamento")</f>
        <v>Medicamento</v>
      </c>
      <c r="E720" s="5">
        <f>IFERROR(__xludf.DUMMYFUNCTION("""COMPUTED_VALUE"""),1.59)</f>
        <v>1.59</v>
      </c>
    </row>
    <row r="721">
      <c r="B721" s="11" t="str">
        <f>IFERROR(__xludf.DUMMYFUNCTION("""COMPUTED_VALUE"""),"19/02/2020")</f>
        <v>19/02/2020</v>
      </c>
      <c r="C721" s="5" t="str">
        <f>IFERROR(__xludf.DUMMYFUNCTION("""COMPUTED_VALUE"""),"Joilma Farias Soares")</f>
        <v>Joilma Farias Soares</v>
      </c>
      <c r="D721" s="5" t="str">
        <f>IFERROR(__xludf.DUMMYFUNCTION("""COMPUTED_VALUE"""),"Filme")</f>
        <v>Filme</v>
      </c>
      <c r="E721" s="5">
        <f>IFERROR(__xludf.DUMMYFUNCTION("""COMPUTED_VALUE"""),4.12)</f>
        <v>4.12</v>
      </c>
    </row>
    <row r="722">
      <c r="B722" s="11" t="str">
        <f>IFERROR(__xludf.DUMMYFUNCTION("""COMPUTED_VALUE"""),"19/02/2020")</f>
        <v>19/02/2020</v>
      </c>
      <c r="C722" s="5" t="str">
        <f>IFERROR(__xludf.DUMMYFUNCTION("""COMPUTED_VALUE"""),"Joilma Farias Soares")</f>
        <v>Joilma Farias Soares</v>
      </c>
      <c r="D722" s="5" t="str">
        <f>IFERROR(__xludf.DUMMYFUNCTION("""COMPUTED_VALUE"""),"Mamas")</f>
        <v>Mamas</v>
      </c>
      <c r="E722" s="5">
        <f>IFERROR(__xludf.DUMMYFUNCTION("""COMPUTED_VALUE"""),60.49)</f>
        <v>60.49</v>
      </c>
    </row>
    <row r="723">
      <c r="B723" s="11" t="str">
        <f>IFERROR(__xludf.DUMMYFUNCTION("""COMPUTED_VALUE"""),"19/02/2020")</f>
        <v>19/02/2020</v>
      </c>
      <c r="C723" s="5" t="str">
        <f>IFERROR(__xludf.DUMMYFUNCTION("""COMPUTED_VALUE"""),"Joilma Farias Soares")</f>
        <v>Joilma Farias Soares</v>
      </c>
      <c r="D723" s="5" t="str">
        <f>IFERROR(__xludf.DUMMYFUNCTION("""COMPUTED_VALUE"""),"Biopsia de Fragmento")</f>
        <v>Biopsia de Fragmento</v>
      </c>
      <c r="E723" s="5">
        <f>IFERROR(__xludf.DUMMYFUNCTION("""COMPUTED_VALUE"""),217.2)</f>
        <v>217.2</v>
      </c>
    </row>
    <row r="724">
      <c r="B724" s="11" t="str">
        <f>IFERROR(__xludf.DUMMYFUNCTION("""COMPUTED_VALUE"""),"28/02/2020")</f>
        <v>28/02/2020</v>
      </c>
      <c r="C724" s="5" t="str">
        <f>IFERROR(__xludf.DUMMYFUNCTION("""COMPUTED_VALUE"""),"Jordeana Gomes De Lima")</f>
        <v>Jordeana Gomes De Lima</v>
      </c>
      <c r="D724" s="5" t="str">
        <f>IFERROR(__xludf.DUMMYFUNCTION("""COMPUTED_VALUE"""),"Filme")</f>
        <v>Filme</v>
      </c>
      <c r="E724" s="5">
        <f>IFERROR(__xludf.DUMMYFUNCTION("""COMPUTED_VALUE"""),4.12)</f>
        <v>4.12</v>
      </c>
    </row>
    <row r="725">
      <c r="B725" s="11" t="str">
        <f>IFERROR(__xludf.DUMMYFUNCTION("""COMPUTED_VALUE"""),"28/02/2020")</f>
        <v>28/02/2020</v>
      </c>
      <c r="C725" s="5" t="str">
        <f>IFERROR(__xludf.DUMMYFUNCTION("""COMPUTED_VALUE"""),"Jordeana Gomes De Lima")</f>
        <v>Jordeana Gomes De Lima</v>
      </c>
      <c r="D725" s="5" t="str">
        <f>IFERROR(__xludf.DUMMYFUNCTION("""COMPUTED_VALUE"""),"Filme")</f>
        <v>Filme</v>
      </c>
      <c r="E725" s="5">
        <f>IFERROR(__xludf.DUMMYFUNCTION("""COMPUTED_VALUE"""),4.12)</f>
        <v>4.12</v>
      </c>
    </row>
    <row r="726">
      <c r="B726" s="11" t="str">
        <f>IFERROR(__xludf.DUMMYFUNCTION("""COMPUTED_VALUE"""),"28/02/2020")</f>
        <v>28/02/2020</v>
      </c>
      <c r="C726" s="5" t="str">
        <f>IFERROR(__xludf.DUMMYFUNCTION("""COMPUTED_VALUE"""),"Jordeana Gomes De Lima")</f>
        <v>Jordeana Gomes De Lima</v>
      </c>
      <c r="D726" s="5" t="str">
        <f>IFERROR(__xludf.DUMMYFUNCTION("""COMPUTED_VALUE"""),"Estruturas superficiais")</f>
        <v>Estruturas superficiais</v>
      </c>
      <c r="E726" s="5">
        <f>IFERROR(__xludf.DUMMYFUNCTION("""COMPUTED_VALUE"""),60.49)</f>
        <v>60.49</v>
      </c>
    </row>
    <row r="727">
      <c r="B727" s="11" t="str">
        <f>IFERROR(__xludf.DUMMYFUNCTION("""COMPUTED_VALUE"""),"28/02/2020")</f>
        <v>28/02/2020</v>
      </c>
      <c r="C727" s="5" t="str">
        <f>IFERROR(__xludf.DUMMYFUNCTION("""COMPUTED_VALUE"""),"Jordeana Gomes De Lima")</f>
        <v>Jordeana Gomes De Lima</v>
      </c>
      <c r="D727" s="5" t="str">
        <f>IFERROR(__xludf.DUMMYFUNCTION("""COMPUTED_VALUE"""),"Mamas")</f>
        <v>Mamas</v>
      </c>
      <c r="E727" s="5">
        <f>IFERROR(__xludf.DUMMYFUNCTION("""COMPUTED_VALUE"""),60.49)</f>
        <v>60.49</v>
      </c>
    </row>
    <row r="728">
      <c r="B728" s="11" t="str">
        <f>IFERROR(__xludf.DUMMYFUNCTION("""COMPUTED_VALUE"""),"04/03/2020")</f>
        <v>04/03/2020</v>
      </c>
      <c r="C728" s="5" t="str">
        <f>IFERROR(__xludf.DUMMYFUNCTION("""COMPUTED_VALUE"""),"Joseane Inocencio De Vasconcelos")</f>
        <v>Joseane Inocencio De Vasconcelos</v>
      </c>
      <c r="D728" s="5" t="str">
        <f>IFERROR(__xludf.DUMMYFUNCTION("""COMPUTED_VALUE"""),"Material")</f>
        <v>Material</v>
      </c>
      <c r="E728" s="5">
        <f>IFERROR(__xludf.DUMMYFUNCTION("""COMPUTED_VALUE"""),76.87)</f>
        <v>76.87</v>
      </c>
    </row>
    <row r="729">
      <c r="B729" s="11" t="str">
        <f>IFERROR(__xludf.DUMMYFUNCTION("""COMPUTED_VALUE"""),"04/03/2020")</f>
        <v>04/03/2020</v>
      </c>
      <c r="C729" s="5" t="str">
        <f>IFERROR(__xludf.DUMMYFUNCTION("""COMPUTED_VALUE"""),"Joseane Inocencio De Vasconcelos")</f>
        <v>Joseane Inocencio De Vasconcelos</v>
      </c>
      <c r="D729" s="5" t="str">
        <f>IFERROR(__xludf.DUMMYFUNCTION("""COMPUTED_VALUE"""),"Material")</f>
        <v>Material</v>
      </c>
      <c r="E729" s="5">
        <f>IFERROR(__xludf.DUMMYFUNCTION("""COMPUTED_VALUE"""),2.7)</f>
        <v>2.7</v>
      </c>
    </row>
    <row r="730">
      <c r="B730" s="11" t="str">
        <f>IFERROR(__xludf.DUMMYFUNCTION("""COMPUTED_VALUE"""),"04/03/2020")</f>
        <v>04/03/2020</v>
      </c>
      <c r="C730" s="5" t="str">
        <f>IFERROR(__xludf.DUMMYFUNCTION("""COMPUTED_VALUE"""),"Joseane Inocencio De Vasconcelos")</f>
        <v>Joseane Inocencio De Vasconcelos</v>
      </c>
      <c r="D730" s="5" t="str">
        <f>IFERROR(__xludf.DUMMYFUNCTION("""COMPUTED_VALUE"""),"Material")</f>
        <v>Material</v>
      </c>
      <c r="E730" s="5">
        <f>IFERROR(__xludf.DUMMYFUNCTION("""COMPUTED_VALUE"""),3.08)</f>
        <v>3.08</v>
      </c>
    </row>
    <row r="731">
      <c r="B731" s="11" t="str">
        <f>IFERROR(__xludf.DUMMYFUNCTION("""COMPUTED_VALUE"""),"04/03/2020")</f>
        <v>04/03/2020</v>
      </c>
      <c r="C731" s="5" t="str">
        <f>IFERROR(__xludf.DUMMYFUNCTION("""COMPUTED_VALUE"""),"Joseane Inocencio De Vasconcelos")</f>
        <v>Joseane Inocencio De Vasconcelos</v>
      </c>
      <c r="D731" s="5" t="str">
        <f>IFERROR(__xludf.DUMMYFUNCTION("""COMPUTED_VALUE"""),"Material")</f>
        <v>Material</v>
      </c>
      <c r="E731" s="5">
        <f>IFERROR(__xludf.DUMMYFUNCTION("""COMPUTED_VALUE"""),4.18)</f>
        <v>4.18</v>
      </c>
    </row>
    <row r="732">
      <c r="B732" s="11" t="str">
        <f>IFERROR(__xludf.DUMMYFUNCTION("""COMPUTED_VALUE"""),"04/03/2020")</f>
        <v>04/03/2020</v>
      </c>
      <c r="C732" s="5" t="str">
        <f>IFERROR(__xludf.DUMMYFUNCTION("""COMPUTED_VALUE"""),"Joseane Inocencio De Vasconcelos")</f>
        <v>Joseane Inocencio De Vasconcelos</v>
      </c>
      <c r="D732" s="5" t="str">
        <f>IFERROR(__xludf.DUMMYFUNCTION("""COMPUTED_VALUE"""),"Medicamento")</f>
        <v>Medicamento</v>
      </c>
      <c r="E732" s="5">
        <f>IFERROR(__xludf.DUMMYFUNCTION("""COMPUTED_VALUE"""),1.59)</f>
        <v>1.59</v>
      </c>
    </row>
    <row r="733">
      <c r="B733" s="11" t="str">
        <f>IFERROR(__xludf.DUMMYFUNCTION("""COMPUTED_VALUE"""),"04/03/2020")</f>
        <v>04/03/2020</v>
      </c>
      <c r="C733" s="5" t="str">
        <f>IFERROR(__xludf.DUMMYFUNCTION("""COMPUTED_VALUE"""),"Joseane Inocencio De Vasconcelos")</f>
        <v>Joseane Inocencio De Vasconcelos</v>
      </c>
      <c r="D733" s="5" t="str">
        <f>IFERROR(__xludf.DUMMYFUNCTION("""COMPUTED_VALUE"""),"Biopsia de Fragmento")</f>
        <v>Biopsia de Fragmento</v>
      </c>
      <c r="E733" s="5">
        <f>IFERROR(__xludf.DUMMYFUNCTION("""COMPUTED_VALUE"""),217.2)</f>
        <v>217.2</v>
      </c>
    </row>
    <row r="734">
      <c r="B734" s="11" t="str">
        <f>IFERROR(__xludf.DUMMYFUNCTION("""COMPUTED_VALUE"""),"04/03/2020")</f>
        <v>04/03/2020</v>
      </c>
      <c r="C734" s="5" t="str">
        <f>IFERROR(__xludf.DUMMYFUNCTION("""COMPUTED_VALUE"""),"Joseane Inocencio De Vasconcelos")</f>
        <v>Joseane Inocencio De Vasconcelos</v>
      </c>
      <c r="D734" s="5" t="str">
        <f>IFERROR(__xludf.DUMMYFUNCTION("""COMPUTED_VALUE"""),"Filme")</f>
        <v>Filme</v>
      </c>
      <c r="E734" s="5">
        <f>IFERROR(__xludf.DUMMYFUNCTION("""COMPUTED_VALUE"""),4.12)</f>
        <v>4.12</v>
      </c>
    </row>
    <row r="735">
      <c r="B735" s="11" t="str">
        <f>IFERROR(__xludf.DUMMYFUNCTION("""COMPUTED_VALUE"""),"04/03/2020")</f>
        <v>04/03/2020</v>
      </c>
      <c r="C735" s="5" t="str">
        <f>IFERROR(__xludf.DUMMYFUNCTION("""COMPUTED_VALUE"""),"Joseane Inocencio De Vasconcelos")</f>
        <v>Joseane Inocencio De Vasconcelos</v>
      </c>
      <c r="D735" s="5" t="str">
        <f>IFERROR(__xludf.DUMMYFUNCTION("""COMPUTED_VALUE"""),"Mamas")</f>
        <v>Mamas</v>
      </c>
      <c r="E735" s="5">
        <f>IFERROR(__xludf.DUMMYFUNCTION("""COMPUTED_VALUE"""),60.49)</f>
        <v>60.49</v>
      </c>
    </row>
    <row r="736">
      <c r="B736" s="11" t="str">
        <f>IFERROR(__xludf.DUMMYFUNCTION("""COMPUTED_VALUE"""),"27/02/2020")</f>
        <v>27/02/2020</v>
      </c>
      <c r="C736" s="5" t="str">
        <f>IFERROR(__xludf.DUMMYFUNCTION("""COMPUTED_VALUE"""),"Josefa Maurina A Silva")</f>
        <v>Josefa Maurina A Silva</v>
      </c>
      <c r="D736" s="5" t="str">
        <f>IFERROR(__xludf.DUMMYFUNCTION("""COMPUTED_VALUE"""),"Filme")</f>
        <v>Filme</v>
      </c>
      <c r="E736" s="5">
        <f>IFERROR(__xludf.DUMMYFUNCTION("""COMPUTED_VALUE"""),4.12)</f>
        <v>4.12</v>
      </c>
    </row>
    <row r="737">
      <c r="B737" s="11" t="str">
        <f>IFERROR(__xludf.DUMMYFUNCTION("""COMPUTED_VALUE"""),"27/02/2020")</f>
        <v>27/02/2020</v>
      </c>
      <c r="C737" s="5" t="str">
        <f>IFERROR(__xludf.DUMMYFUNCTION("""COMPUTED_VALUE"""),"Josefa Maurina A Silva")</f>
        <v>Josefa Maurina A Silva</v>
      </c>
      <c r="D737" s="5" t="str">
        <f>IFERROR(__xludf.DUMMYFUNCTION("""COMPUTED_VALUE"""),"Filme")</f>
        <v>Filme</v>
      </c>
      <c r="E737" s="5">
        <f>IFERROR(__xludf.DUMMYFUNCTION("""COMPUTED_VALUE"""),4.12)</f>
        <v>4.12</v>
      </c>
    </row>
    <row r="738">
      <c r="B738" s="11" t="str">
        <f>IFERROR(__xludf.DUMMYFUNCTION("""COMPUTED_VALUE"""),"27/02/2020")</f>
        <v>27/02/2020</v>
      </c>
      <c r="C738" s="5" t="str">
        <f>IFERROR(__xludf.DUMMYFUNCTION("""COMPUTED_VALUE"""),"Josefa Maurina A Silva")</f>
        <v>Josefa Maurina A Silva</v>
      </c>
      <c r="D738" s="5" t="str">
        <f>IFERROR(__xludf.DUMMYFUNCTION("""COMPUTED_VALUE"""),"Filme")</f>
        <v>Filme</v>
      </c>
      <c r="E738" s="5">
        <f>IFERROR(__xludf.DUMMYFUNCTION("""COMPUTED_VALUE"""),4.12)</f>
        <v>4.12</v>
      </c>
    </row>
    <row r="739">
      <c r="B739" s="11" t="str">
        <f>IFERROR(__xludf.DUMMYFUNCTION("""COMPUTED_VALUE"""),"27/02/2020")</f>
        <v>27/02/2020</v>
      </c>
      <c r="C739" s="5" t="str">
        <f>IFERROR(__xludf.DUMMYFUNCTION("""COMPUTED_VALUE"""),"Josefa Maurina A Silva")</f>
        <v>Josefa Maurina A Silva</v>
      </c>
      <c r="D739" s="5" t="str">
        <f>IFERROR(__xludf.DUMMYFUNCTION("""COMPUTED_VALUE"""),"Filme")</f>
        <v>Filme</v>
      </c>
      <c r="E739" s="5">
        <f>IFERROR(__xludf.DUMMYFUNCTION("""COMPUTED_VALUE"""),16.49)</f>
        <v>16.49</v>
      </c>
    </row>
    <row r="740">
      <c r="B740" s="11" t="str">
        <f>IFERROR(__xludf.DUMMYFUNCTION("""COMPUTED_VALUE"""),"27/02/2020")</f>
        <v>27/02/2020</v>
      </c>
      <c r="C740" s="5" t="str">
        <f>IFERROR(__xludf.DUMMYFUNCTION("""COMPUTED_VALUE"""),"Josefa Maurina A Silva")</f>
        <v>Josefa Maurina A Silva</v>
      </c>
      <c r="D740" s="5" t="str">
        <f>IFERROR(__xludf.DUMMYFUNCTION("""COMPUTED_VALUE"""),"Filme")</f>
        <v>Filme</v>
      </c>
      <c r="E740" s="5">
        <f>IFERROR(__xludf.DUMMYFUNCTION("""COMPUTED_VALUE"""),4.12)</f>
        <v>4.12</v>
      </c>
    </row>
    <row r="741">
      <c r="B741" s="11" t="str">
        <f>IFERROR(__xludf.DUMMYFUNCTION("""COMPUTED_VALUE"""),"27/02/2020")</f>
        <v>27/02/2020</v>
      </c>
      <c r="C741" s="5" t="str">
        <f>IFERROR(__xludf.DUMMYFUNCTION("""COMPUTED_VALUE"""),"Josefa Maurina A Silva")</f>
        <v>Josefa Maurina A Silva</v>
      </c>
      <c r="D741" s="5" t="str">
        <f>IFERROR(__xludf.DUMMYFUNCTION("""COMPUTED_VALUE"""),"Filme")</f>
        <v>Filme</v>
      </c>
      <c r="E741" s="5">
        <f>IFERROR(__xludf.DUMMYFUNCTION("""COMPUTED_VALUE"""),8.25)</f>
        <v>8.25</v>
      </c>
    </row>
    <row r="742">
      <c r="B742" s="11" t="str">
        <f>IFERROR(__xludf.DUMMYFUNCTION("""COMPUTED_VALUE"""),"27/02/2020")</f>
        <v>27/02/2020</v>
      </c>
      <c r="C742" s="5" t="str">
        <f>IFERROR(__xludf.DUMMYFUNCTION("""COMPUTED_VALUE"""),"Josefa Maurina A Silva")</f>
        <v>Josefa Maurina A Silva</v>
      </c>
      <c r="D742" s="5" t="str">
        <f>IFERROR(__xludf.DUMMYFUNCTION("""COMPUTED_VALUE"""),"Mamas")</f>
        <v>Mamas</v>
      </c>
      <c r="E742" s="5">
        <f>IFERROR(__xludf.DUMMYFUNCTION("""COMPUTED_VALUE"""),60.49)</f>
        <v>60.49</v>
      </c>
    </row>
    <row r="743">
      <c r="B743" s="11" t="str">
        <f>IFERROR(__xludf.DUMMYFUNCTION("""COMPUTED_VALUE"""),"27/02/2020")</f>
        <v>27/02/2020</v>
      </c>
      <c r="C743" s="5" t="str">
        <f>IFERROR(__xludf.DUMMYFUNCTION("""COMPUTED_VALUE"""),"Josefa Maurina A Silva")</f>
        <v>Josefa Maurina A Silva</v>
      </c>
      <c r="D743" s="5" t="str">
        <f>IFERROR(__xludf.DUMMYFUNCTION("""COMPUTED_VALUE"""),"Abdomen Total")</f>
        <v>Abdomen Total</v>
      </c>
      <c r="E743" s="5">
        <f>IFERROR(__xludf.DUMMYFUNCTION("""COMPUTED_VALUE"""),113.15)</f>
        <v>113.15</v>
      </c>
    </row>
    <row r="744">
      <c r="B744" s="11" t="str">
        <f>IFERROR(__xludf.DUMMYFUNCTION("""COMPUTED_VALUE"""),"27/02/2020")</f>
        <v>27/02/2020</v>
      </c>
      <c r="C744" s="5" t="str">
        <f>IFERROR(__xludf.DUMMYFUNCTION("""COMPUTED_VALUE"""),"Josefa Maurina A Silva")</f>
        <v>Josefa Maurina A Silva</v>
      </c>
      <c r="D744" s="5" t="str">
        <f>IFERROR(__xludf.DUMMYFUNCTION("""COMPUTED_VALUE"""),"Ginecológico")</f>
        <v>Ginecológico</v>
      </c>
      <c r="E744" s="5">
        <f>IFERROR(__xludf.DUMMYFUNCTION("""COMPUTED_VALUE"""),50.34)</f>
        <v>50.34</v>
      </c>
    </row>
    <row r="745">
      <c r="B745" s="11" t="str">
        <f>IFERROR(__xludf.DUMMYFUNCTION("""COMPUTED_VALUE"""),"27/02/2020")</f>
        <v>27/02/2020</v>
      </c>
      <c r="C745" s="5" t="str">
        <f>IFERROR(__xludf.DUMMYFUNCTION("""COMPUTED_VALUE"""),"Josefa Maurina A Silva")</f>
        <v>Josefa Maurina A Silva</v>
      </c>
      <c r="D745" s="5" t="str">
        <f>IFERROR(__xludf.DUMMYFUNCTION("""COMPUTED_VALUE"""),"Órgãos superficiais")</f>
        <v>Órgãos superficiais</v>
      </c>
      <c r="E745" s="5">
        <f>IFERROR(__xludf.DUMMYFUNCTION("""COMPUTED_VALUE"""),60.49)</f>
        <v>60.49</v>
      </c>
    </row>
    <row r="746">
      <c r="B746" s="11" t="str">
        <f>IFERROR(__xludf.DUMMYFUNCTION("""COMPUTED_VALUE"""),"27/02/2020")</f>
        <v>27/02/2020</v>
      </c>
      <c r="C746" s="5" t="str">
        <f>IFERROR(__xludf.DUMMYFUNCTION("""COMPUTED_VALUE"""),"Josefa Maurina A Silva")</f>
        <v>Josefa Maurina A Silva</v>
      </c>
      <c r="D746" s="5" t="str">
        <f>IFERROR(__xludf.DUMMYFUNCTION("""COMPUTED_VALUE"""),"Estruturas superficiais")</f>
        <v>Estruturas superficiais</v>
      </c>
      <c r="E746" s="5">
        <f>IFERROR(__xludf.DUMMYFUNCTION("""COMPUTED_VALUE"""),60.49)</f>
        <v>60.49</v>
      </c>
    </row>
    <row r="747">
      <c r="B747" s="11" t="str">
        <f>IFERROR(__xludf.DUMMYFUNCTION("""COMPUTED_VALUE"""),"27/02/2020")</f>
        <v>27/02/2020</v>
      </c>
      <c r="C747" s="5" t="str">
        <f>IFERROR(__xludf.DUMMYFUNCTION("""COMPUTED_VALUE"""),"Josefa Maurina A Silva")</f>
        <v>Josefa Maurina A Silva</v>
      </c>
      <c r="D747" s="5" t="str">
        <f>IFERROR(__xludf.DUMMYFUNCTION("""COMPUTED_VALUE"""),"Órgãos superficiais Com Doppler")</f>
        <v>Órgãos superficiais Com Doppler</v>
      </c>
      <c r="E747" s="5">
        <f>IFERROR(__xludf.DUMMYFUNCTION("""COMPUTED_VALUE"""),85.92)</f>
        <v>85.92</v>
      </c>
    </row>
    <row r="748">
      <c r="B748" s="11" t="str">
        <f>IFERROR(__xludf.DUMMYFUNCTION("""COMPUTED_VALUE"""),"20/02/2020")</f>
        <v>20/02/2020</v>
      </c>
      <c r="C748" s="5" t="str">
        <f>IFERROR(__xludf.DUMMYFUNCTION("""COMPUTED_VALUE"""),"Josefa Vicente Cabral")</f>
        <v>Josefa Vicente Cabral</v>
      </c>
      <c r="D748" s="5" t="str">
        <f>IFERROR(__xludf.DUMMYFUNCTION("""COMPUTED_VALUE"""),"Filme")</f>
        <v>Filme</v>
      </c>
      <c r="E748" s="5">
        <f>IFERROR(__xludf.DUMMYFUNCTION("""COMPUTED_VALUE"""),4.12)</f>
        <v>4.12</v>
      </c>
    </row>
    <row r="749">
      <c r="B749" s="11" t="str">
        <f>IFERROR(__xludf.DUMMYFUNCTION("""COMPUTED_VALUE"""),"20/02/2020")</f>
        <v>20/02/2020</v>
      </c>
      <c r="C749" s="5" t="str">
        <f>IFERROR(__xludf.DUMMYFUNCTION("""COMPUTED_VALUE"""),"Josefa Vicente Cabral")</f>
        <v>Josefa Vicente Cabral</v>
      </c>
      <c r="D749" s="5" t="str">
        <f>IFERROR(__xludf.DUMMYFUNCTION("""COMPUTED_VALUE"""),"Órgãos superficiais")</f>
        <v>Órgãos superficiais</v>
      </c>
      <c r="E749" s="5">
        <f>IFERROR(__xludf.DUMMYFUNCTION("""COMPUTED_VALUE"""),60.49)</f>
        <v>60.49</v>
      </c>
    </row>
    <row r="750">
      <c r="B750" s="11" t="str">
        <f>IFERROR(__xludf.DUMMYFUNCTION("""COMPUTED_VALUE"""),"09/03/2020")</f>
        <v>09/03/2020</v>
      </c>
      <c r="C750" s="5" t="str">
        <f>IFERROR(__xludf.DUMMYFUNCTION("""COMPUTED_VALUE"""),"Joselia Gomes De Lima Bezerra")</f>
        <v>Joselia Gomes De Lima Bezerra</v>
      </c>
      <c r="D750" s="5" t="str">
        <f>IFERROR(__xludf.DUMMYFUNCTION("""COMPUTED_VALUE"""),"Filme")</f>
        <v>Filme</v>
      </c>
      <c r="E750" s="5">
        <f>IFERROR(__xludf.DUMMYFUNCTION("""COMPUTED_VALUE"""),4.12)</f>
        <v>4.12</v>
      </c>
    </row>
    <row r="751">
      <c r="B751" s="11" t="str">
        <f>IFERROR(__xludf.DUMMYFUNCTION("""COMPUTED_VALUE"""),"09/03/2020")</f>
        <v>09/03/2020</v>
      </c>
      <c r="C751" s="5" t="str">
        <f>IFERROR(__xludf.DUMMYFUNCTION("""COMPUTED_VALUE"""),"Joselia Gomes De Lima Bezerra")</f>
        <v>Joselia Gomes De Lima Bezerra</v>
      </c>
      <c r="D751" s="5" t="str">
        <f>IFERROR(__xludf.DUMMYFUNCTION("""COMPUTED_VALUE"""),"Estruturas superficiais")</f>
        <v>Estruturas superficiais</v>
      </c>
      <c r="E751" s="5">
        <f>IFERROR(__xludf.DUMMYFUNCTION("""COMPUTED_VALUE"""),60.49)</f>
        <v>60.49</v>
      </c>
    </row>
    <row r="752">
      <c r="B752" s="11" t="str">
        <f>IFERROR(__xludf.DUMMYFUNCTION("""COMPUTED_VALUE"""),"09/03/2020")</f>
        <v>09/03/2020</v>
      </c>
      <c r="C752" s="5" t="str">
        <f>IFERROR(__xludf.DUMMYFUNCTION("""COMPUTED_VALUE"""),"Joselia Maria De Albuquerque Monteiro")</f>
        <v>Joselia Maria De Albuquerque Monteiro</v>
      </c>
      <c r="D752" s="5" t="str">
        <f>IFERROR(__xludf.DUMMYFUNCTION("""COMPUTED_VALUE"""),"Filme")</f>
        <v>Filme</v>
      </c>
      <c r="E752" s="5">
        <f>IFERROR(__xludf.DUMMYFUNCTION("""COMPUTED_VALUE"""),4.12)</f>
        <v>4.12</v>
      </c>
    </row>
    <row r="753">
      <c r="B753" s="11" t="str">
        <f>IFERROR(__xludf.DUMMYFUNCTION("""COMPUTED_VALUE"""),"09/03/2020")</f>
        <v>09/03/2020</v>
      </c>
      <c r="C753" s="5" t="str">
        <f>IFERROR(__xludf.DUMMYFUNCTION("""COMPUTED_VALUE"""),"Joselia Maria De Albuquerque Monteiro")</f>
        <v>Joselia Maria De Albuquerque Monteiro</v>
      </c>
      <c r="D753" s="5" t="str">
        <f>IFERROR(__xludf.DUMMYFUNCTION("""COMPUTED_VALUE"""),"Filme")</f>
        <v>Filme</v>
      </c>
      <c r="E753" s="5">
        <f>IFERROR(__xludf.DUMMYFUNCTION("""COMPUTED_VALUE"""),16.49)</f>
        <v>16.49</v>
      </c>
    </row>
    <row r="754">
      <c r="B754" s="11" t="str">
        <f>IFERROR(__xludf.DUMMYFUNCTION("""COMPUTED_VALUE"""),"09/03/2020")</f>
        <v>09/03/2020</v>
      </c>
      <c r="C754" s="5" t="str">
        <f>IFERROR(__xludf.DUMMYFUNCTION("""COMPUTED_VALUE"""),"Joselia Maria De Albuquerque Monteiro")</f>
        <v>Joselia Maria De Albuquerque Monteiro</v>
      </c>
      <c r="D754" s="5" t="str">
        <f>IFERROR(__xludf.DUMMYFUNCTION("""COMPUTED_VALUE"""),"Filme")</f>
        <v>Filme</v>
      </c>
      <c r="E754" s="5">
        <f>IFERROR(__xludf.DUMMYFUNCTION("""COMPUTED_VALUE"""),4.12)</f>
        <v>4.12</v>
      </c>
    </row>
    <row r="755">
      <c r="B755" s="11" t="str">
        <f>IFERROR(__xludf.DUMMYFUNCTION("""COMPUTED_VALUE"""),"09/03/2020")</f>
        <v>09/03/2020</v>
      </c>
      <c r="C755" s="5" t="str">
        <f>IFERROR(__xludf.DUMMYFUNCTION("""COMPUTED_VALUE"""),"Joselia Maria De Albuquerque Monteiro")</f>
        <v>Joselia Maria De Albuquerque Monteiro</v>
      </c>
      <c r="D755" s="5" t="str">
        <f>IFERROR(__xludf.DUMMYFUNCTION("""COMPUTED_VALUE"""),"Abdomen Total")</f>
        <v>Abdomen Total</v>
      </c>
      <c r="E755" s="5">
        <f>IFERROR(__xludf.DUMMYFUNCTION("""COMPUTED_VALUE"""),113.15)</f>
        <v>113.15</v>
      </c>
    </row>
    <row r="756">
      <c r="B756" s="11" t="str">
        <f>IFERROR(__xludf.DUMMYFUNCTION("""COMPUTED_VALUE"""),"09/03/2020")</f>
        <v>09/03/2020</v>
      </c>
      <c r="C756" s="5" t="str">
        <f>IFERROR(__xludf.DUMMYFUNCTION("""COMPUTED_VALUE"""),"Joselia Maria De Albuquerque Monteiro")</f>
        <v>Joselia Maria De Albuquerque Monteiro</v>
      </c>
      <c r="D756" s="5" t="str">
        <f>IFERROR(__xludf.DUMMYFUNCTION("""COMPUTED_VALUE"""),"Estruturas superficiais")</f>
        <v>Estruturas superficiais</v>
      </c>
      <c r="E756" s="5">
        <f>IFERROR(__xludf.DUMMYFUNCTION("""COMPUTED_VALUE"""),60.49)</f>
        <v>60.49</v>
      </c>
    </row>
    <row r="757">
      <c r="B757" s="11" t="str">
        <f>IFERROR(__xludf.DUMMYFUNCTION("""COMPUTED_VALUE"""),"09/03/2020")</f>
        <v>09/03/2020</v>
      </c>
      <c r="C757" s="5" t="str">
        <f>IFERROR(__xludf.DUMMYFUNCTION("""COMPUTED_VALUE"""),"Joselia Maria De Albuquerque Monteiro")</f>
        <v>Joselia Maria De Albuquerque Monteiro</v>
      </c>
      <c r="D757" s="5" t="str">
        <f>IFERROR(__xludf.DUMMYFUNCTION("""COMPUTED_VALUE"""),"Mamas")</f>
        <v>Mamas</v>
      </c>
      <c r="E757" s="5">
        <f>IFERROR(__xludf.DUMMYFUNCTION("""COMPUTED_VALUE"""),60.49)</f>
        <v>60.49</v>
      </c>
    </row>
    <row r="758">
      <c r="B758" s="11" t="str">
        <f>IFERROR(__xludf.DUMMYFUNCTION("""COMPUTED_VALUE"""),"21/02/2020")</f>
        <v>21/02/2020</v>
      </c>
      <c r="C758" s="5" t="str">
        <f>IFERROR(__xludf.DUMMYFUNCTION("""COMPUTED_VALUE"""),"Joselita Pereira Da Silva")</f>
        <v>Joselita Pereira Da Silva</v>
      </c>
      <c r="D758" s="5" t="str">
        <f>IFERROR(__xludf.DUMMYFUNCTION("""COMPUTED_VALUE"""),"Estruturas superficiais")</f>
        <v>Estruturas superficiais</v>
      </c>
      <c r="E758" s="5">
        <f>IFERROR(__xludf.DUMMYFUNCTION("""COMPUTED_VALUE"""),60.49)</f>
        <v>60.49</v>
      </c>
    </row>
    <row r="759">
      <c r="B759" s="11" t="str">
        <f>IFERROR(__xludf.DUMMYFUNCTION("""COMPUTED_VALUE"""),"21/02/2020")</f>
        <v>21/02/2020</v>
      </c>
      <c r="C759" s="5" t="str">
        <f>IFERROR(__xludf.DUMMYFUNCTION("""COMPUTED_VALUE"""),"Joselita Pereira Da Silva")</f>
        <v>Joselita Pereira Da Silva</v>
      </c>
      <c r="D759" s="5" t="str">
        <f>IFERROR(__xludf.DUMMYFUNCTION("""COMPUTED_VALUE"""),"Filme")</f>
        <v>Filme</v>
      </c>
      <c r="E759" s="5">
        <f>IFERROR(__xludf.DUMMYFUNCTION("""COMPUTED_VALUE"""),4.12)</f>
        <v>4.12</v>
      </c>
    </row>
    <row r="760">
      <c r="B760" s="11" t="str">
        <f>IFERROR(__xludf.DUMMYFUNCTION("""COMPUTED_VALUE"""),"21/02/2020")</f>
        <v>21/02/2020</v>
      </c>
      <c r="C760" s="5" t="str">
        <f>IFERROR(__xludf.DUMMYFUNCTION("""COMPUTED_VALUE"""),"Joselita Pereira Da Silva")</f>
        <v>Joselita Pereira Da Silva</v>
      </c>
      <c r="D760" s="5" t="str">
        <f>IFERROR(__xludf.DUMMYFUNCTION("""COMPUTED_VALUE"""),"Filme")</f>
        <v>Filme</v>
      </c>
      <c r="E760" s="5">
        <f>IFERROR(__xludf.DUMMYFUNCTION("""COMPUTED_VALUE"""),4.12)</f>
        <v>4.12</v>
      </c>
    </row>
    <row r="761">
      <c r="B761" s="11" t="str">
        <f>IFERROR(__xludf.DUMMYFUNCTION("""COMPUTED_VALUE"""),"21/02/2020")</f>
        <v>21/02/2020</v>
      </c>
      <c r="C761" s="5" t="str">
        <f>IFERROR(__xludf.DUMMYFUNCTION("""COMPUTED_VALUE"""),"Joselita Pereira Da Silva")</f>
        <v>Joselita Pereira Da Silva</v>
      </c>
      <c r="D761" s="5" t="str">
        <f>IFERROR(__xludf.DUMMYFUNCTION("""COMPUTED_VALUE"""),"Mamas")</f>
        <v>Mamas</v>
      </c>
      <c r="E761" s="5">
        <f>IFERROR(__xludf.DUMMYFUNCTION("""COMPUTED_VALUE"""),60.49)</f>
        <v>60.49</v>
      </c>
    </row>
    <row r="762">
      <c r="B762" s="11" t="str">
        <f>IFERROR(__xludf.DUMMYFUNCTION("""COMPUTED_VALUE"""),"21/02/2020")</f>
        <v>21/02/2020</v>
      </c>
      <c r="C762" s="5" t="str">
        <f>IFERROR(__xludf.DUMMYFUNCTION("""COMPUTED_VALUE"""),"Joselita Pereira Da Silva")</f>
        <v>Joselita Pereira Da Silva</v>
      </c>
      <c r="D762" s="5" t="str">
        <f>IFERROR(__xludf.DUMMYFUNCTION("""COMPUTED_VALUE"""),"Filme")</f>
        <v>Filme</v>
      </c>
      <c r="E762" s="5">
        <f>IFERROR(__xludf.DUMMYFUNCTION("""COMPUTED_VALUE"""),4.12)</f>
        <v>4.12</v>
      </c>
    </row>
    <row r="763">
      <c r="B763" s="11" t="str">
        <f>IFERROR(__xludf.DUMMYFUNCTION("""COMPUTED_VALUE"""),"21/02/2020")</f>
        <v>21/02/2020</v>
      </c>
      <c r="C763" s="5" t="str">
        <f>IFERROR(__xludf.DUMMYFUNCTION("""COMPUTED_VALUE"""),"Joselita Pereira Da Silva")</f>
        <v>Joselita Pereira Da Silva</v>
      </c>
      <c r="D763" s="5" t="str">
        <f>IFERROR(__xludf.DUMMYFUNCTION("""COMPUTED_VALUE"""),"Transvaginal")</f>
        <v>Transvaginal</v>
      </c>
      <c r="E763" s="5">
        <f>IFERROR(__xludf.DUMMYFUNCTION("""COMPUTED_VALUE"""),68.5)</f>
        <v>68.5</v>
      </c>
    </row>
    <row r="764">
      <c r="B764" s="11" t="str">
        <f>IFERROR(__xludf.DUMMYFUNCTION("""COMPUTED_VALUE"""),"28/02/2020")</f>
        <v>28/02/2020</v>
      </c>
      <c r="C764" s="5" t="str">
        <f>IFERROR(__xludf.DUMMYFUNCTION("""COMPUTED_VALUE"""),"Joselito Ramalho Costa")</f>
        <v>Joselito Ramalho Costa</v>
      </c>
      <c r="D764" s="5" t="str">
        <f>IFERROR(__xludf.DUMMYFUNCTION("""COMPUTED_VALUE"""),"Próstata")</f>
        <v>Próstata</v>
      </c>
      <c r="E764" s="5">
        <f>IFERROR(__xludf.DUMMYFUNCTION("""COMPUTED_VALUE"""),50.4)</f>
        <v>50.4</v>
      </c>
    </row>
    <row r="765">
      <c r="B765" s="11" t="str">
        <f>IFERROR(__xludf.DUMMYFUNCTION("""COMPUTED_VALUE"""),"28/02/2020")</f>
        <v>28/02/2020</v>
      </c>
      <c r="C765" s="5" t="str">
        <f>IFERROR(__xludf.DUMMYFUNCTION("""COMPUTED_VALUE"""),"Joselito Ramalho Costa")</f>
        <v>Joselito Ramalho Costa</v>
      </c>
      <c r="D765" s="5" t="str">
        <f>IFERROR(__xludf.DUMMYFUNCTION("""COMPUTED_VALUE"""),"Filme")</f>
        <v>Filme</v>
      </c>
      <c r="E765" s="5">
        <f>IFERROR(__xludf.DUMMYFUNCTION("""COMPUTED_VALUE"""),16.49)</f>
        <v>16.49</v>
      </c>
    </row>
    <row r="766">
      <c r="B766" s="11" t="str">
        <f>IFERROR(__xludf.DUMMYFUNCTION("""COMPUTED_VALUE"""),"28/02/2020")</f>
        <v>28/02/2020</v>
      </c>
      <c r="C766" s="5" t="str">
        <f>IFERROR(__xludf.DUMMYFUNCTION("""COMPUTED_VALUE"""),"Joselito Ramalho Costa")</f>
        <v>Joselito Ramalho Costa</v>
      </c>
      <c r="D766" s="5" t="str">
        <f>IFERROR(__xludf.DUMMYFUNCTION("""COMPUTED_VALUE"""),"Filme")</f>
        <v>Filme</v>
      </c>
      <c r="E766" s="5">
        <f>IFERROR(__xludf.DUMMYFUNCTION("""COMPUTED_VALUE"""),4.12)</f>
        <v>4.12</v>
      </c>
    </row>
    <row r="767">
      <c r="B767" s="11" t="str">
        <f>IFERROR(__xludf.DUMMYFUNCTION("""COMPUTED_VALUE"""),"28/02/2020")</f>
        <v>28/02/2020</v>
      </c>
      <c r="C767" s="5" t="str">
        <f>IFERROR(__xludf.DUMMYFUNCTION("""COMPUTED_VALUE"""),"Joselito Ramalho Costa")</f>
        <v>Joselito Ramalho Costa</v>
      </c>
      <c r="D767" s="5" t="str">
        <f>IFERROR(__xludf.DUMMYFUNCTION("""COMPUTED_VALUE"""),"Abdomen Total")</f>
        <v>Abdomen Total</v>
      </c>
      <c r="E767" s="5">
        <f>IFERROR(__xludf.DUMMYFUNCTION("""COMPUTED_VALUE"""),113.15)</f>
        <v>113.15</v>
      </c>
    </row>
    <row r="768">
      <c r="B768" s="11" t="str">
        <f>IFERROR(__xludf.DUMMYFUNCTION("""COMPUTED_VALUE"""),"13/03/2020")</f>
        <v>13/03/2020</v>
      </c>
      <c r="C768" s="5" t="str">
        <f>IFERROR(__xludf.DUMMYFUNCTION("""COMPUTED_VALUE"""),"Josely De Fatima Targino De Souza Silva")</f>
        <v>Josely De Fatima Targino De Souza Silva</v>
      </c>
      <c r="D768" s="5" t="str">
        <f>IFERROR(__xludf.DUMMYFUNCTION("""COMPUTED_VALUE"""),"Filme")</f>
        <v>Filme</v>
      </c>
      <c r="E768" s="5">
        <f>IFERROR(__xludf.DUMMYFUNCTION("""COMPUTED_VALUE"""),4.12)</f>
        <v>4.12</v>
      </c>
    </row>
    <row r="769">
      <c r="B769" s="11" t="str">
        <f>IFERROR(__xludf.DUMMYFUNCTION("""COMPUTED_VALUE"""),"13/03/2020")</f>
        <v>13/03/2020</v>
      </c>
      <c r="C769" s="5" t="str">
        <f>IFERROR(__xludf.DUMMYFUNCTION("""COMPUTED_VALUE"""),"Josely De Fatima Targino De Souza Silva")</f>
        <v>Josely De Fatima Targino De Souza Silva</v>
      </c>
      <c r="D769" s="5" t="str">
        <f>IFERROR(__xludf.DUMMYFUNCTION("""COMPUTED_VALUE"""),"Transvaginal")</f>
        <v>Transvaginal</v>
      </c>
      <c r="E769" s="5">
        <f>IFERROR(__xludf.DUMMYFUNCTION("""COMPUTED_VALUE"""),68.5)</f>
        <v>68.5</v>
      </c>
    </row>
    <row r="770">
      <c r="B770" s="11" t="str">
        <f>IFERROR(__xludf.DUMMYFUNCTION("""COMPUTED_VALUE"""),"11/03/2020")</f>
        <v>11/03/2020</v>
      </c>
      <c r="C770" s="5" t="str">
        <f>IFERROR(__xludf.DUMMYFUNCTION("""COMPUTED_VALUE"""),"Josenilde Bezerra Lima")</f>
        <v>Josenilde Bezerra Lima</v>
      </c>
      <c r="D770" s="5" t="str">
        <f>IFERROR(__xludf.DUMMYFUNCTION("""COMPUTED_VALUE"""),"Filme")</f>
        <v>Filme</v>
      </c>
      <c r="E770" s="5">
        <f>IFERROR(__xludf.DUMMYFUNCTION("""COMPUTED_VALUE"""),16.49)</f>
        <v>16.49</v>
      </c>
    </row>
    <row r="771">
      <c r="B771" s="11" t="str">
        <f>IFERROR(__xludf.DUMMYFUNCTION("""COMPUTED_VALUE"""),"11/03/2020")</f>
        <v>11/03/2020</v>
      </c>
      <c r="C771" s="5" t="str">
        <f>IFERROR(__xludf.DUMMYFUNCTION("""COMPUTED_VALUE"""),"Josenilde Bezerra Lima")</f>
        <v>Josenilde Bezerra Lima</v>
      </c>
      <c r="D771" s="5" t="str">
        <f>IFERROR(__xludf.DUMMYFUNCTION("""COMPUTED_VALUE"""),"Abdomen Total")</f>
        <v>Abdomen Total</v>
      </c>
      <c r="E771" s="5">
        <f>IFERROR(__xludf.DUMMYFUNCTION("""COMPUTED_VALUE"""),113.15)</f>
        <v>113.15</v>
      </c>
    </row>
    <row r="772">
      <c r="B772" s="11" t="str">
        <f>IFERROR(__xludf.DUMMYFUNCTION("""COMPUTED_VALUE"""),"11/03/2020")</f>
        <v>11/03/2020</v>
      </c>
      <c r="C772" s="5" t="str">
        <f>IFERROR(__xludf.DUMMYFUNCTION("""COMPUTED_VALUE"""),"Josenilde Bezerra Lima")</f>
        <v>Josenilde Bezerra Lima</v>
      </c>
      <c r="D772" s="5" t="str">
        <f>IFERROR(__xludf.DUMMYFUNCTION("""COMPUTED_VALUE"""),"Filme")</f>
        <v>Filme</v>
      </c>
      <c r="E772" s="5">
        <f>IFERROR(__xludf.DUMMYFUNCTION("""COMPUTED_VALUE"""),4.12)</f>
        <v>4.12</v>
      </c>
    </row>
    <row r="773">
      <c r="B773" s="11" t="str">
        <f>IFERROR(__xludf.DUMMYFUNCTION("""COMPUTED_VALUE"""),"11/03/2020")</f>
        <v>11/03/2020</v>
      </c>
      <c r="C773" s="5" t="str">
        <f>IFERROR(__xludf.DUMMYFUNCTION("""COMPUTED_VALUE"""),"Josenilde Bezerra Lima")</f>
        <v>Josenilde Bezerra Lima</v>
      </c>
      <c r="D773" s="5" t="str">
        <f>IFERROR(__xludf.DUMMYFUNCTION("""COMPUTED_VALUE"""),"Transvaginal")</f>
        <v>Transvaginal</v>
      </c>
      <c r="E773" s="5">
        <f>IFERROR(__xludf.DUMMYFUNCTION("""COMPUTED_VALUE"""),68.5)</f>
        <v>68.5</v>
      </c>
    </row>
    <row r="774">
      <c r="B774" s="11" t="str">
        <f>IFERROR(__xludf.DUMMYFUNCTION("""COMPUTED_VALUE"""),"09/03/2020")</f>
        <v>09/03/2020</v>
      </c>
      <c r="C774" s="5" t="str">
        <f>IFERROR(__xludf.DUMMYFUNCTION("""COMPUTED_VALUE"""),"Josilene Galdino Dos Santos")</f>
        <v>Josilene Galdino Dos Santos</v>
      </c>
      <c r="D774" s="5" t="str">
        <f>IFERROR(__xludf.DUMMYFUNCTION("""COMPUTED_VALUE"""),"Filme")</f>
        <v>Filme</v>
      </c>
      <c r="E774" s="5">
        <f>IFERROR(__xludf.DUMMYFUNCTION("""COMPUTED_VALUE"""),16.49)</f>
        <v>16.49</v>
      </c>
    </row>
    <row r="775">
      <c r="B775" s="11" t="str">
        <f>IFERROR(__xludf.DUMMYFUNCTION("""COMPUTED_VALUE"""),"09/03/2020")</f>
        <v>09/03/2020</v>
      </c>
      <c r="C775" s="5" t="str">
        <f>IFERROR(__xludf.DUMMYFUNCTION("""COMPUTED_VALUE"""),"Josilene Galdino Dos Santos")</f>
        <v>Josilene Galdino Dos Santos</v>
      </c>
      <c r="D775" s="5" t="str">
        <f>IFERROR(__xludf.DUMMYFUNCTION("""COMPUTED_VALUE"""),"Filme")</f>
        <v>Filme</v>
      </c>
      <c r="E775" s="5">
        <f>IFERROR(__xludf.DUMMYFUNCTION("""COMPUTED_VALUE"""),4.12)</f>
        <v>4.12</v>
      </c>
    </row>
    <row r="776">
      <c r="B776" s="11" t="str">
        <f>IFERROR(__xludf.DUMMYFUNCTION("""COMPUTED_VALUE"""),"09/03/2020")</f>
        <v>09/03/2020</v>
      </c>
      <c r="C776" s="5" t="str">
        <f>IFERROR(__xludf.DUMMYFUNCTION("""COMPUTED_VALUE"""),"Josilene Galdino Dos Santos")</f>
        <v>Josilene Galdino Dos Santos</v>
      </c>
      <c r="D776" s="5" t="str">
        <f>IFERROR(__xludf.DUMMYFUNCTION("""COMPUTED_VALUE"""),"Ginecológico")</f>
        <v>Ginecológico</v>
      </c>
      <c r="E776" s="5">
        <f>IFERROR(__xludf.DUMMYFUNCTION("""COMPUTED_VALUE"""),50.34)</f>
        <v>50.34</v>
      </c>
    </row>
    <row r="777">
      <c r="B777" s="11" t="str">
        <f>IFERROR(__xludf.DUMMYFUNCTION("""COMPUTED_VALUE"""),"09/03/2020")</f>
        <v>09/03/2020</v>
      </c>
      <c r="C777" s="5" t="str">
        <f>IFERROR(__xludf.DUMMYFUNCTION("""COMPUTED_VALUE"""),"Josilene Galdino Dos Santos")</f>
        <v>Josilene Galdino Dos Santos</v>
      </c>
      <c r="D777" s="5" t="str">
        <f>IFERROR(__xludf.DUMMYFUNCTION("""COMPUTED_VALUE"""),"Abdomen Total")</f>
        <v>Abdomen Total</v>
      </c>
      <c r="E777" s="5">
        <f>IFERROR(__xludf.DUMMYFUNCTION("""COMPUTED_VALUE"""),113.15)</f>
        <v>113.15</v>
      </c>
    </row>
    <row r="778">
      <c r="B778" s="11" t="str">
        <f>IFERROR(__xludf.DUMMYFUNCTION("""COMPUTED_VALUE"""),"09/03/2020")</f>
        <v>09/03/2020</v>
      </c>
      <c r="C778" s="5" t="str">
        <f>IFERROR(__xludf.DUMMYFUNCTION("""COMPUTED_VALUE"""),"Joyce Honorato De Araujo")</f>
        <v>Joyce Honorato De Araujo</v>
      </c>
      <c r="D778" s="5" t="str">
        <f>IFERROR(__xludf.DUMMYFUNCTION("""COMPUTED_VALUE"""),"Filme")</f>
        <v>Filme</v>
      </c>
      <c r="E778" s="5">
        <f>IFERROR(__xludf.DUMMYFUNCTION("""COMPUTED_VALUE"""),16.49)</f>
        <v>16.49</v>
      </c>
    </row>
    <row r="779">
      <c r="B779" s="11" t="str">
        <f>IFERROR(__xludf.DUMMYFUNCTION("""COMPUTED_VALUE"""),"09/03/2020")</f>
        <v>09/03/2020</v>
      </c>
      <c r="C779" s="5" t="str">
        <f>IFERROR(__xludf.DUMMYFUNCTION("""COMPUTED_VALUE"""),"Joyce Honorato De Araujo")</f>
        <v>Joyce Honorato De Araujo</v>
      </c>
      <c r="D779" s="5" t="str">
        <f>IFERROR(__xludf.DUMMYFUNCTION("""COMPUTED_VALUE"""),"Abdomen Total")</f>
        <v>Abdomen Total</v>
      </c>
      <c r="E779" s="5">
        <f>IFERROR(__xludf.DUMMYFUNCTION("""COMPUTED_VALUE"""),113.15)</f>
        <v>113.15</v>
      </c>
    </row>
    <row r="780">
      <c r="B780" s="11" t="str">
        <f>IFERROR(__xludf.DUMMYFUNCTION("""COMPUTED_VALUE"""),"05/03/2020")</f>
        <v>05/03/2020</v>
      </c>
      <c r="C780" s="5" t="str">
        <f>IFERROR(__xludf.DUMMYFUNCTION("""COMPUTED_VALUE"""),"Judy Cely S N Leal")</f>
        <v>Judy Cely S N Leal</v>
      </c>
      <c r="D780" s="5" t="str">
        <f>IFERROR(__xludf.DUMMYFUNCTION("""COMPUTED_VALUE"""),"Filme")</f>
        <v>Filme</v>
      </c>
      <c r="E780" s="5">
        <f>IFERROR(__xludf.DUMMYFUNCTION("""COMPUTED_VALUE"""),4.12)</f>
        <v>4.12</v>
      </c>
    </row>
    <row r="781">
      <c r="B781" s="11" t="str">
        <f>IFERROR(__xludf.DUMMYFUNCTION("""COMPUTED_VALUE"""),"05/03/2020")</f>
        <v>05/03/2020</v>
      </c>
      <c r="C781" s="5" t="str">
        <f>IFERROR(__xludf.DUMMYFUNCTION("""COMPUTED_VALUE"""),"Judy Cely S N Leal")</f>
        <v>Judy Cely S N Leal</v>
      </c>
      <c r="D781" s="5" t="str">
        <f>IFERROR(__xludf.DUMMYFUNCTION("""COMPUTED_VALUE"""),"Órgãos superficiais")</f>
        <v>Órgãos superficiais</v>
      </c>
      <c r="E781" s="5">
        <f>IFERROR(__xludf.DUMMYFUNCTION("""COMPUTED_VALUE"""),60.49)</f>
        <v>60.49</v>
      </c>
    </row>
    <row r="782">
      <c r="B782" s="11" t="str">
        <f>IFERROR(__xludf.DUMMYFUNCTION("""COMPUTED_VALUE"""),"19/02/2020")</f>
        <v>19/02/2020</v>
      </c>
      <c r="C782" s="5" t="str">
        <f>IFERROR(__xludf.DUMMYFUNCTION("""COMPUTED_VALUE"""),"Juliana Vale Ribeiro Freire")</f>
        <v>Juliana Vale Ribeiro Freire</v>
      </c>
      <c r="D782" s="5" t="str">
        <f>IFERROR(__xludf.DUMMYFUNCTION("""COMPUTED_VALUE"""),"Filme")</f>
        <v>Filme</v>
      </c>
      <c r="E782" s="5">
        <f>IFERROR(__xludf.DUMMYFUNCTION("""COMPUTED_VALUE"""),4.12)</f>
        <v>4.12</v>
      </c>
    </row>
    <row r="783">
      <c r="B783" s="11" t="str">
        <f>IFERROR(__xludf.DUMMYFUNCTION("""COMPUTED_VALUE"""),"19/02/2020")</f>
        <v>19/02/2020</v>
      </c>
      <c r="C783" s="5" t="str">
        <f>IFERROR(__xludf.DUMMYFUNCTION("""COMPUTED_VALUE"""),"Juliana Vale Ribeiro Freire")</f>
        <v>Juliana Vale Ribeiro Freire</v>
      </c>
      <c r="D783" s="5" t="str">
        <f>IFERROR(__xludf.DUMMYFUNCTION("""COMPUTED_VALUE"""),"Filme")</f>
        <v>Filme</v>
      </c>
      <c r="E783" s="5">
        <f>IFERROR(__xludf.DUMMYFUNCTION("""COMPUTED_VALUE"""),4.12)</f>
        <v>4.12</v>
      </c>
    </row>
    <row r="784">
      <c r="B784" s="11" t="str">
        <f>IFERROR(__xludf.DUMMYFUNCTION("""COMPUTED_VALUE"""),"19/02/2020")</f>
        <v>19/02/2020</v>
      </c>
      <c r="C784" s="5" t="str">
        <f>IFERROR(__xludf.DUMMYFUNCTION("""COMPUTED_VALUE"""),"Juliana Vale Ribeiro Freire")</f>
        <v>Juliana Vale Ribeiro Freire</v>
      </c>
      <c r="D784" s="5" t="str">
        <f>IFERROR(__xludf.DUMMYFUNCTION("""COMPUTED_VALUE"""),"Filme")</f>
        <v>Filme</v>
      </c>
      <c r="E784" s="5">
        <f>IFERROR(__xludf.DUMMYFUNCTION("""COMPUTED_VALUE"""),4.12)</f>
        <v>4.12</v>
      </c>
    </row>
    <row r="785">
      <c r="B785" s="11" t="str">
        <f>IFERROR(__xludf.DUMMYFUNCTION("""COMPUTED_VALUE"""),"19/02/2020")</f>
        <v>19/02/2020</v>
      </c>
      <c r="C785" s="5" t="str">
        <f>IFERROR(__xludf.DUMMYFUNCTION("""COMPUTED_VALUE"""),"Juliana Vale Ribeiro Freire")</f>
        <v>Juliana Vale Ribeiro Freire</v>
      </c>
      <c r="D785" s="5" t="str">
        <f>IFERROR(__xludf.DUMMYFUNCTION("""COMPUTED_VALUE"""),"Filme")</f>
        <v>Filme</v>
      </c>
      <c r="E785" s="5">
        <f>IFERROR(__xludf.DUMMYFUNCTION("""COMPUTED_VALUE"""),4.12)</f>
        <v>4.12</v>
      </c>
    </row>
    <row r="786">
      <c r="B786" s="11" t="str">
        <f>IFERROR(__xludf.DUMMYFUNCTION("""COMPUTED_VALUE"""),"19/02/2020")</f>
        <v>19/02/2020</v>
      </c>
      <c r="C786" s="5" t="str">
        <f>IFERROR(__xludf.DUMMYFUNCTION("""COMPUTED_VALUE"""),"Juliana Vale Ribeiro Freire")</f>
        <v>Juliana Vale Ribeiro Freire</v>
      </c>
      <c r="D786" s="5" t="str">
        <f>IFERROR(__xludf.DUMMYFUNCTION("""COMPUTED_VALUE"""),"Mamas")</f>
        <v>Mamas</v>
      </c>
      <c r="E786" s="5">
        <f>IFERROR(__xludf.DUMMYFUNCTION("""COMPUTED_VALUE"""),60.49)</f>
        <v>60.49</v>
      </c>
    </row>
    <row r="787">
      <c r="B787" s="11" t="str">
        <f>IFERROR(__xludf.DUMMYFUNCTION("""COMPUTED_VALUE"""),"19/02/2020")</f>
        <v>19/02/2020</v>
      </c>
      <c r="C787" s="5" t="str">
        <f>IFERROR(__xludf.DUMMYFUNCTION("""COMPUTED_VALUE"""),"Juliana Vale Ribeiro Freire")</f>
        <v>Juliana Vale Ribeiro Freire</v>
      </c>
      <c r="D787" s="5" t="str">
        <f>IFERROR(__xludf.DUMMYFUNCTION("""COMPUTED_VALUE"""),"Órgãos superficiais")</f>
        <v>Órgãos superficiais</v>
      </c>
      <c r="E787" s="5">
        <f>IFERROR(__xludf.DUMMYFUNCTION("""COMPUTED_VALUE"""),60.49)</f>
        <v>60.49</v>
      </c>
    </row>
    <row r="788">
      <c r="B788" s="11" t="str">
        <f>IFERROR(__xludf.DUMMYFUNCTION("""COMPUTED_VALUE"""),"19/02/2020")</f>
        <v>19/02/2020</v>
      </c>
      <c r="C788" s="5" t="str">
        <f>IFERROR(__xludf.DUMMYFUNCTION("""COMPUTED_VALUE"""),"Juliana Vale Ribeiro Freire")</f>
        <v>Juliana Vale Ribeiro Freire</v>
      </c>
      <c r="D788" s="5" t="str">
        <f>IFERROR(__xludf.DUMMYFUNCTION("""COMPUTED_VALUE"""),"Estruturas superficiais")</f>
        <v>Estruturas superficiais</v>
      </c>
      <c r="E788" s="5">
        <f>IFERROR(__xludf.DUMMYFUNCTION("""COMPUTED_VALUE"""),60.49)</f>
        <v>60.49</v>
      </c>
    </row>
    <row r="789">
      <c r="B789" s="11" t="str">
        <f>IFERROR(__xludf.DUMMYFUNCTION("""COMPUTED_VALUE"""),"19/02/2020")</f>
        <v>19/02/2020</v>
      </c>
      <c r="C789" s="5" t="str">
        <f>IFERROR(__xludf.DUMMYFUNCTION("""COMPUTED_VALUE"""),"Juliana Vale Ribeiro Freire")</f>
        <v>Juliana Vale Ribeiro Freire</v>
      </c>
      <c r="D789" s="5" t="str">
        <f>IFERROR(__xludf.DUMMYFUNCTION("""COMPUTED_VALUE"""),"Transvaginal")</f>
        <v>Transvaginal</v>
      </c>
      <c r="E789" s="5">
        <f>IFERROR(__xludf.DUMMYFUNCTION("""COMPUTED_VALUE"""),68.5)</f>
        <v>68.5</v>
      </c>
    </row>
    <row r="790">
      <c r="B790" s="11" t="str">
        <f>IFERROR(__xludf.DUMMYFUNCTION("""COMPUTED_VALUE"""),"19/02/2020")</f>
        <v>19/02/2020</v>
      </c>
      <c r="C790" s="5" t="str">
        <f>IFERROR(__xludf.DUMMYFUNCTION("""COMPUTED_VALUE"""),"Juliana Vale Ribeiro Freire")</f>
        <v>Juliana Vale Ribeiro Freire</v>
      </c>
      <c r="D790" s="5" t="str">
        <f>IFERROR(__xludf.DUMMYFUNCTION("""COMPUTED_VALUE"""),"Filme")</f>
        <v>Filme</v>
      </c>
      <c r="E790" s="5">
        <f>IFERROR(__xludf.DUMMYFUNCTION("""COMPUTED_VALUE"""),16.49)</f>
        <v>16.49</v>
      </c>
    </row>
    <row r="791">
      <c r="B791" s="11" t="str">
        <f>IFERROR(__xludf.DUMMYFUNCTION("""COMPUTED_VALUE"""),"19/02/2020")</f>
        <v>19/02/2020</v>
      </c>
      <c r="C791" s="5" t="str">
        <f>IFERROR(__xludf.DUMMYFUNCTION("""COMPUTED_VALUE"""),"Juliana Vale Ribeiro Freire")</f>
        <v>Juliana Vale Ribeiro Freire</v>
      </c>
      <c r="D791" s="5" t="str">
        <f>IFERROR(__xludf.DUMMYFUNCTION("""COMPUTED_VALUE"""),"Abdomen Total")</f>
        <v>Abdomen Total</v>
      </c>
      <c r="E791" s="5">
        <f>IFERROR(__xludf.DUMMYFUNCTION("""COMPUTED_VALUE"""),113.15)</f>
        <v>113.15</v>
      </c>
    </row>
    <row r="792">
      <c r="B792" s="11" t="str">
        <f>IFERROR(__xludf.DUMMYFUNCTION("""COMPUTED_VALUE"""),"16/03/2020")</f>
        <v>16/03/2020</v>
      </c>
      <c r="C792" s="5" t="str">
        <f>IFERROR(__xludf.DUMMYFUNCTION("""COMPUTED_VALUE"""),"Jussara Silva De Assis")</f>
        <v>Jussara Silva De Assis</v>
      </c>
      <c r="D792" s="5" t="str">
        <f>IFERROR(__xludf.DUMMYFUNCTION("""COMPUTED_VALUE"""),"Filme")</f>
        <v>Filme</v>
      </c>
      <c r="E792" s="5">
        <f>IFERROR(__xludf.DUMMYFUNCTION("""COMPUTED_VALUE"""),4.12)</f>
        <v>4.12</v>
      </c>
    </row>
    <row r="793">
      <c r="B793" s="11" t="str">
        <f>IFERROR(__xludf.DUMMYFUNCTION("""COMPUTED_VALUE"""),"16/03/2020")</f>
        <v>16/03/2020</v>
      </c>
      <c r="C793" s="5" t="str">
        <f>IFERROR(__xludf.DUMMYFUNCTION("""COMPUTED_VALUE"""),"Jussara Silva De Assis")</f>
        <v>Jussara Silva De Assis</v>
      </c>
      <c r="D793" s="5" t="str">
        <f>IFERROR(__xludf.DUMMYFUNCTION("""COMPUTED_VALUE"""),"Transvaginal")</f>
        <v>Transvaginal</v>
      </c>
      <c r="E793" s="5">
        <f>IFERROR(__xludf.DUMMYFUNCTION("""COMPUTED_VALUE"""),68.5)</f>
        <v>68.5</v>
      </c>
    </row>
    <row r="794">
      <c r="B794" s="11" t="str">
        <f>IFERROR(__xludf.DUMMYFUNCTION("""COMPUTED_VALUE"""),"16/03/2020")</f>
        <v>16/03/2020</v>
      </c>
      <c r="C794" s="5" t="str">
        <f>IFERROR(__xludf.DUMMYFUNCTION("""COMPUTED_VALUE"""),"Kalinne L F Vasconcelos")</f>
        <v>Kalinne L F Vasconcelos</v>
      </c>
      <c r="D794" s="5" t="str">
        <f>IFERROR(__xludf.DUMMYFUNCTION("""COMPUTED_VALUE"""),"Mamas")</f>
        <v>Mamas</v>
      </c>
      <c r="E794" s="5">
        <f>IFERROR(__xludf.DUMMYFUNCTION("""COMPUTED_VALUE"""),60.49)</f>
        <v>60.49</v>
      </c>
    </row>
    <row r="795">
      <c r="B795" s="11" t="str">
        <f>IFERROR(__xludf.DUMMYFUNCTION("""COMPUTED_VALUE"""),"16/03/2020")</f>
        <v>16/03/2020</v>
      </c>
      <c r="C795" s="5" t="str">
        <f>IFERROR(__xludf.DUMMYFUNCTION("""COMPUTED_VALUE"""),"Kalinne L F Vasconcelos")</f>
        <v>Kalinne L F Vasconcelos</v>
      </c>
      <c r="D795" s="5" t="str">
        <f>IFERROR(__xludf.DUMMYFUNCTION("""COMPUTED_VALUE"""),"Filme")</f>
        <v>Filme</v>
      </c>
      <c r="E795" s="5">
        <f>IFERROR(__xludf.DUMMYFUNCTION("""COMPUTED_VALUE"""),4.12)</f>
        <v>4.12</v>
      </c>
    </row>
    <row r="796">
      <c r="B796" s="11" t="str">
        <f>IFERROR(__xludf.DUMMYFUNCTION("""COMPUTED_VALUE"""),"16/03/2020")</f>
        <v>16/03/2020</v>
      </c>
      <c r="C796" s="5" t="str">
        <f>IFERROR(__xludf.DUMMYFUNCTION("""COMPUTED_VALUE"""),"Kalinne L F Vasconcelos")</f>
        <v>Kalinne L F Vasconcelos</v>
      </c>
      <c r="D796" s="5" t="str">
        <f>IFERROR(__xludf.DUMMYFUNCTION("""COMPUTED_VALUE"""),"Filme")</f>
        <v>Filme</v>
      </c>
      <c r="E796" s="5">
        <f>IFERROR(__xludf.DUMMYFUNCTION("""COMPUTED_VALUE"""),4.12)</f>
        <v>4.12</v>
      </c>
    </row>
    <row r="797">
      <c r="B797" s="11" t="str">
        <f>IFERROR(__xludf.DUMMYFUNCTION("""COMPUTED_VALUE"""),"16/03/2020")</f>
        <v>16/03/2020</v>
      </c>
      <c r="C797" s="5" t="str">
        <f>IFERROR(__xludf.DUMMYFUNCTION("""COMPUTED_VALUE"""),"Kalinne L F Vasconcelos")</f>
        <v>Kalinne L F Vasconcelos</v>
      </c>
      <c r="D797" s="5" t="str">
        <f>IFERROR(__xludf.DUMMYFUNCTION("""COMPUTED_VALUE"""),"Filme")</f>
        <v>Filme</v>
      </c>
      <c r="E797" s="5">
        <f>IFERROR(__xludf.DUMMYFUNCTION("""COMPUTED_VALUE"""),16.49)</f>
        <v>16.49</v>
      </c>
    </row>
    <row r="798">
      <c r="B798" s="11" t="str">
        <f>IFERROR(__xludf.DUMMYFUNCTION("""COMPUTED_VALUE"""),"16/03/2020")</f>
        <v>16/03/2020</v>
      </c>
      <c r="C798" s="5" t="str">
        <f>IFERROR(__xludf.DUMMYFUNCTION("""COMPUTED_VALUE"""),"Kalinne L F Vasconcelos")</f>
        <v>Kalinne L F Vasconcelos</v>
      </c>
      <c r="D798" s="5" t="str">
        <f>IFERROR(__xludf.DUMMYFUNCTION("""COMPUTED_VALUE"""),"Abdomen Total")</f>
        <v>Abdomen Total</v>
      </c>
      <c r="E798" s="5">
        <f>IFERROR(__xludf.DUMMYFUNCTION("""COMPUTED_VALUE"""),113.15)</f>
        <v>113.15</v>
      </c>
    </row>
    <row r="799">
      <c r="B799" s="11" t="str">
        <f>IFERROR(__xludf.DUMMYFUNCTION("""COMPUTED_VALUE"""),"16/03/2020")</f>
        <v>16/03/2020</v>
      </c>
      <c r="C799" s="5" t="str">
        <f>IFERROR(__xludf.DUMMYFUNCTION("""COMPUTED_VALUE"""),"Kalinne L F Vasconcelos")</f>
        <v>Kalinne L F Vasconcelos</v>
      </c>
      <c r="D799" s="5" t="str">
        <f>IFERROR(__xludf.DUMMYFUNCTION("""COMPUTED_VALUE"""),"Órgãos superficiais")</f>
        <v>Órgãos superficiais</v>
      </c>
      <c r="E799" s="5">
        <f>IFERROR(__xludf.DUMMYFUNCTION("""COMPUTED_VALUE"""),60.49)</f>
        <v>60.49</v>
      </c>
    </row>
    <row r="800">
      <c r="B800" s="11" t="str">
        <f>IFERROR(__xludf.DUMMYFUNCTION("""COMPUTED_VALUE"""),"16/03/2020")</f>
        <v>16/03/2020</v>
      </c>
      <c r="C800" s="5" t="str">
        <f>IFERROR(__xludf.DUMMYFUNCTION("""COMPUTED_VALUE"""),"Kalinne L F Vasconcelos")</f>
        <v>Kalinne L F Vasconcelos</v>
      </c>
      <c r="D800" s="5" t="str">
        <f>IFERROR(__xludf.DUMMYFUNCTION("""COMPUTED_VALUE"""),"Estruturas superficiais")</f>
        <v>Estruturas superficiais</v>
      </c>
      <c r="E800" s="5">
        <f>IFERROR(__xludf.DUMMYFUNCTION("""COMPUTED_VALUE"""),60.49)</f>
        <v>60.49</v>
      </c>
    </row>
    <row r="801">
      <c r="B801" s="11" t="str">
        <f>IFERROR(__xludf.DUMMYFUNCTION("""COMPUTED_VALUE"""),"16/03/2020")</f>
        <v>16/03/2020</v>
      </c>
      <c r="C801" s="5" t="str">
        <f>IFERROR(__xludf.DUMMYFUNCTION("""COMPUTED_VALUE"""),"Kalinne L F Vasconcelos")</f>
        <v>Kalinne L F Vasconcelos</v>
      </c>
      <c r="D801" s="5" t="str">
        <f>IFERROR(__xludf.DUMMYFUNCTION("""COMPUTED_VALUE"""),"Filme")</f>
        <v>Filme</v>
      </c>
      <c r="E801" s="5">
        <f>IFERROR(__xludf.DUMMYFUNCTION("""COMPUTED_VALUE"""),4.12)</f>
        <v>4.12</v>
      </c>
    </row>
    <row r="802">
      <c r="B802" s="11" t="str">
        <f>IFERROR(__xludf.DUMMYFUNCTION("""COMPUTED_VALUE"""),"10/03/2020")</f>
        <v>10/03/2020</v>
      </c>
      <c r="C802" s="5" t="str">
        <f>IFERROR(__xludf.DUMMYFUNCTION("""COMPUTED_VALUE"""),"Kamila Deodato Francisco")</f>
        <v>Kamila Deodato Francisco</v>
      </c>
      <c r="D802" s="5" t="str">
        <f>IFERROR(__xludf.DUMMYFUNCTION("""COMPUTED_VALUE"""),"Filme")</f>
        <v>Filme</v>
      </c>
      <c r="E802" s="5">
        <f>IFERROR(__xludf.DUMMYFUNCTION("""COMPUTED_VALUE"""),4.12)</f>
        <v>4.12</v>
      </c>
    </row>
    <row r="803">
      <c r="B803" s="11" t="str">
        <f>IFERROR(__xludf.DUMMYFUNCTION("""COMPUTED_VALUE"""),"10/03/2020")</f>
        <v>10/03/2020</v>
      </c>
      <c r="C803" s="5" t="str">
        <f>IFERROR(__xludf.DUMMYFUNCTION("""COMPUTED_VALUE"""),"Kamila Deodato Francisco")</f>
        <v>Kamila Deodato Francisco</v>
      </c>
      <c r="D803" s="5" t="str">
        <f>IFERROR(__xludf.DUMMYFUNCTION("""COMPUTED_VALUE"""),"Filme")</f>
        <v>Filme</v>
      </c>
      <c r="E803" s="5">
        <f>IFERROR(__xludf.DUMMYFUNCTION("""COMPUTED_VALUE"""),8.25)</f>
        <v>8.25</v>
      </c>
    </row>
    <row r="804">
      <c r="B804" s="11" t="str">
        <f>IFERROR(__xludf.DUMMYFUNCTION("""COMPUTED_VALUE"""),"10/03/2020")</f>
        <v>10/03/2020</v>
      </c>
      <c r="C804" s="5" t="str">
        <f>IFERROR(__xludf.DUMMYFUNCTION("""COMPUTED_VALUE"""),"Kamila Deodato Francisco")</f>
        <v>Kamila Deodato Francisco</v>
      </c>
      <c r="D804" s="5" t="str">
        <f>IFERROR(__xludf.DUMMYFUNCTION("""COMPUTED_VALUE"""),"Órgãos superficiais Com Doppler")</f>
        <v>Órgãos superficiais Com Doppler</v>
      </c>
      <c r="E804" s="5">
        <f>IFERROR(__xludf.DUMMYFUNCTION("""COMPUTED_VALUE"""),105.61)</f>
        <v>105.61</v>
      </c>
    </row>
    <row r="805">
      <c r="B805" s="11" t="str">
        <f>IFERROR(__xludf.DUMMYFUNCTION("""COMPUTED_VALUE"""),"10/03/2020")</f>
        <v>10/03/2020</v>
      </c>
      <c r="C805" s="5" t="str">
        <f>IFERROR(__xludf.DUMMYFUNCTION("""COMPUTED_VALUE"""),"Kamila Deodato Francisco")</f>
        <v>Kamila Deodato Francisco</v>
      </c>
      <c r="D805" s="5" t="str">
        <f>IFERROR(__xludf.DUMMYFUNCTION("""COMPUTED_VALUE"""),"Órgãos superficiais")</f>
        <v>Órgãos superficiais</v>
      </c>
      <c r="E805" s="5">
        <f>IFERROR(__xludf.DUMMYFUNCTION("""COMPUTED_VALUE"""),60.49)</f>
        <v>60.49</v>
      </c>
    </row>
    <row r="806">
      <c r="B806" s="11" t="str">
        <f>IFERROR(__xludf.DUMMYFUNCTION("""COMPUTED_VALUE"""),"06/03/2020")</f>
        <v>06/03/2020</v>
      </c>
      <c r="C806" s="5" t="str">
        <f>IFERROR(__xludf.DUMMYFUNCTION("""COMPUTED_VALUE"""),"Kamila Guia Araujo Cabral")</f>
        <v>Kamila Guia Araujo Cabral</v>
      </c>
      <c r="D806" s="5" t="str">
        <f>IFERROR(__xludf.DUMMYFUNCTION("""COMPUTED_VALUE"""),"Filme")</f>
        <v>Filme</v>
      </c>
      <c r="E806" s="5">
        <f>IFERROR(__xludf.DUMMYFUNCTION("""COMPUTED_VALUE"""),4.12)</f>
        <v>4.12</v>
      </c>
    </row>
    <row r="807">
      <c r="B807" s="11" t="str">
        <f>IFERROR(__xludf.DUMMYFUNCTION("""COMPUTED_VALUE"""),"06/03/2020")</f>
        <v>06/03/2020</v>
      </c>
      <c r="C807" s="5" t="str">
        <f>IFERROR(__xludf.DUMMYFUNCTION("""COMPUTED_VALUE"""),"Kamila Guia Araujo Cabral")</f>
        <v>Kamila Guia Araujo Cabral</v>
      </c>
      <c r="D807" s="5" t="str">
        <f>IFERROR(__xludf.DUMMYFUNCTION("""COMPUTED_VALUE"""),"Ginecológico")</f>
        <v>Ginecológico</v>
      </c>
      <c r="E807" s="5">
        <f>IFERROR(__xludf.DUMMYFUNCTION("""COMPUTED_VALUE"""),50.34)</f>
        <v>50.34</v>
      </c>
    </row>
    <row r="808">
      <c r="B808" s="11" t="str">
        <f>IFERROR(__xludf.DUMMYFUNCTION("""COMPUTED_VALUE"""),"16/03/2020")</f>
        <v>16/03/2020</v>
      </c>
      <c r="C808" s="5" t="str">
        <f>IFERROR(__xludf.DUMMYFUNCTION("""COMPUTED_VALUE"""),"Karine Simplicio Lacerda")</f>
        <v>Karine Simplicio Lacerda</v>
      </c>
      <c r="D808" s="5" t="str">
        <f>IFERROR(__xludf.DUMMYFUNCTION("""COMPUTED_VALUE"""),"Filme")</f>
        <v>Filme</v>
      </c>
      <c r="E808" s="5">
        <f>IFERROR(__xludf.DUMMYFUNCTION("""COMPUTED_VALUE"""),4.12)</f>
        <v>4.12</v>
      </c>
    </row>
    <row r="809">
      <c r="B809" s="11" t="str">
        <f>IFERROR(__xludf.DUMMYFUNCTION("""COMPUTED_VALUE"""),"16/03/2020")</f>
        <v>16/03/2020</v>
      </c>
      <c r="C809" s="5" t="str">
        <f>IFERROR(__xludf.DUMMYFUNCTION("""COMPUTED_VALUE"""),"Karine Simplicio Lacerda")</f>
        <v>Karine Simplicio Lacerda</v>
      </c>
      <c r="D809" s="5" t="str">
        <f>IFERROR(__xludf.DUMMYFUNCTION("""COMPUTED_VALUE"""),"Filme")</f>
        <v>Filme</v>
      </c>
      <c r="E809" s="5">
        <f>IFERROR(__xludf.DUMMYFUNCTION("""COMPUTED_VALUE"""),4.12)</f>
        <v>4.12</v>
      </c>
    </row>
    <row r="810">
      <c r="B810" s="11" t="str">
        <f>IFERROR(__xludf.DUMMYFUNCTION("""COMPUTED_VALUE"""),"16/03/2020")</f>
        <v>16/03/2020</v>
      </c>
      <c r="C810" s="5" t="str">
        <f>IFERROR(__xludf.DUMMYFUNCTION("""COMPUTED_VALUE"""),"Karine Simplicio Lacerda")</f>
        <v>Karine Simplicio Lacerda</v>
      </c>
      <c r="D810" s="5" t="str">
        <f>IFERROR(__xludf.DUMMYFUNCTION("""COMPUTED_VALUE"""),"Filme")</f>
        <v>Filme</v>
      </c>
      <c r="E810" s="5">
        <f>IFERROR(__xludf.DUMMYFUNCTION("""COMPUTED_VALUE"""),4.12)</f>
        <v>4.12</v>
      </c>
    </row>
    <row r="811">
      <c r="B811" s="11" t="str">
        <f>IFERROR(__xludf.DUMMYFUNCTION("""COMPUTED_VALUE"""),"16/03/2020")</f>
        <v>16/03/2020</v>
      </c>
      <c r="C811" s="5" t="str">
        <f>IFERROR(__xludf.DUMMYFUNCTION("""COMPUTED_VALUE"""),"Karine Simplicio Lacerda")</f>
        <v>Karine Simplicio Lacerda</v>
      </c>
      <c r="D811" s="5" t="str">
        <f>IFERROR(__xludf.DUMMYFUNCTION("""COMPUTED_VALUE"""),"Mamas")</f>
        <v>Mamas</v>
      </c>
      <c r="E811" s="5">
        <f>IFERROR(__xludf.DUMMYFUNCTION("""COMPUTED_VALUE"""),60.49)</f>
        <v>60.49</v>
      </c>
    </row>
    <row r="812">
      <c r="B812" s="11" t="str">
        <f>IFERROR(__xludf.DUMMYFUNCTION("""COMPUTED_VALUE"""),"16/03/2020")</f>
        <v>16/03/2020</v>
      </c>
      <c r="C812" s="5" t="str">
        <f>IFERROR(__xludf.DUMMYFUNCTION("""COMPUTED_VALUE"""),"Karine Simplicio Lacerda")</f>
        <v>Karine Simplicio Lacerda</v>
      </c>
      <c r="D812" s="5" t="str">
        <f>IFERROR(__xludf.DUMMYFUNCTION("""COMPUTED_VALUE"""),"Estruturas superficiais")</f>
        <v>Estruturas superficiais</v>
      </c>
      <c r="E812" s="5">
        <f>IFERROR(__xludf.DUMMYFUNCTION("""COMPUTED_VALUE"""),60.49)</f>
        <v>60.49</v>
      </c>
    </row>
    <row r="813">
      <c r="B813" s="11" t="str">
        <f>IFERROR(__xludf.DUMMYFUNCTION("""COMPUTED_VALUE"""),"16/03/2020")</f>
        <v>16/03/2020</v>
      </c>
      <c r="C813" s="5" t="str">
        <f>IFERROR(__xludf.DUMMYFUNCTION("""COMPUTED_VALUE"""),"Karine Simplicio Lacerda")</f>
        <v>Karine Simplicio Lacerda</v>
      </c>
      <c r="D813" s="5" t="str">
        <f>IFERROR(__xludf.DUMMYFUNCTION("""COMPUTED_VALUE"""),"Transvaginal")</f>
        <v>Transvaginal</v>
      </c>
      <c r="E813" s="5">
        <f>IFERROR(__xludf.DUMMYFUNCTION("""COMPUTED_VALUE"""),68.5)</f>
        <v>68.5</v>
      </c>
    </row>
    <row r="814">
      <c r="B814" s="11" t="str">
        <f>IFERROR(__xludf.DUMMYFUNCTION("""COMPUTED_VALUE"""),"11/03/2020")</f>
        <v>11/03/2020</v>
      </c>
      <c r="C814" s="5" t="str">
        <f>IFERROR(__xludf.DUMMYFUNCTION("""COMPUTED_VALUE"""),"Katharinne A A Beividas")</f>
        <v>Katharinne A A Beividas</v>
      </c>
      <c r="D814" s="5" t="str">
        <f>IFERROR(__xludf.DUMMYFUNCTION("""COMPUTED_VALUE"""),"Filme")</f>
        <v>Filme</v>
      </c>
      <c r="E814" s="5">
        <f>IFERROR(__xludf.DUMMYFUNCTION("""COMPUTED_VALUE"""),4.12)</f>
        <v>4.12</v>
      </c>
    </row>
    <row r="815">
      <c r="B815" s="11" t="str">
        <f>IFERROR(__xludf.DUMMYFUNCTION("""COMPUTED_VALUE"""),"11/03/2020")</f>
        <v>11/03/2020</v>
      </c>
      <c r="C815" s="5" t="str">
        <f>IFERROR(__xludf.DUMMYFUNCTION("""COMPUTED_VALUE"""),"Katharinne A A Beividas")</f>
        <v>Katharinne A A Beividas</v>
      </c>
      <c r="D815" s="5" t="str">
        <f>IFERROR(__xludf.DUMMYFUNCTION("""COMPUTED_VALUE"""),"Filme")</f>
        <v>Filme</v>
      </c>
      <c r="E815" s="5">
        <f>IFERROR(__xludf.DUMMYFUNCTION("""COMPUTED_VALUE"""),4.12)</f>
        <v>4.12</v>
      </c>
    </row>
    <row r="816">
      <c r="B816" s="11" t="str">
        <f>IFERROR(__xludf.DUMMYFUNCTION("""COMPUTED_VALUE"""),"11/03/2020")</f>
        <v>11/03/2020</v>
      </c>
      <c r="C816" s="5" t="str">
        <f>IFERROR(__xludf.DUMMYFUNCTION("""COMPUTED_VALUE"""),"Katharinne A A Beividas")</f>
        <v>Katharinne A A Beividas</v>
      </c>
      <c r="D816" s="5" t="str">
        <f>IFERROR(__xludf.DUMMYFUNCTION("""COMPUTED_VALUE"""),"Filme")</f>
        <v>Filme</v>
      </c>
      <c r="E816" s="5">
        <f>IFERROR(__xludf.DUMMYFUNCTION("""COMPUTED_VALUE"""),4.12)</f>
        <v>4.12</v>
      </c>
    </row>
    <row r="817">
      <c r="B817" s="11" t="str">
        <f>IFERROR(__xludf.DUMMYFUNCTION("""COMPUTED_VALUE"""),"11/03/2020")</f>
        <v>11/03/2020</v>
      </c>
      <c r="C817" s="5" t="str">
        <f>IFERROR(__xludf.DUMMYFUNCTION("""COMPUTED_VALUE"""),"Katharinne A A Beividas")</f>
        <v>Katharinne A A Beividas</v>
      </c>
      <c r="D817" s="5" t="str">
        <f>IFERROR(__xludf.DUMMYFUNCTION("""COMPUTED_VALUE"""),"Estruturas superficiais")</f>
        <v>Estruturas superficiais</v>
      </c>
      <c r="E817" s="5">
        <f>IFERROR(__xludf.DUMMYFUNCTION("""COMPUTED_VALUE"""),60.49)</f>
        <v>60.49</v>
      </c>
    </row>
    <row r="818">
      <c r="B818" s="11" t="str">
        <f>IFERROR(__xludf.DUMMYFUNCTION("""COMPUTED_VALUE"""),"11/03/2020")</f>
        <v>11/03/2020</v>
      </c>
      <c r="C818" s="5" t="str">
        <f>IFERROR(__xludf.DUMMYFUNCTION("""COMPUTED_VALUE"""),"Katharinne A A Beividas")</f>
        <v>Katharinne A A Beividas</v>
      </c>
      <c r="D818" s="5" t="str">
        <f>IFERROR(__xludf.DUMMYFUNCTION("""COMPUTED_VALUE"""),"Mamas")</f>
        <v>Mamas</v>
      </c>
      <c r="E818" s="5">
        <f>IFERROR(__xludf.DUMMYFUNCTION("""COMPUTED_VALUE"""),60.49)</f>
        <v>60.49</v>
      </c>
    </row>
    <row r="819">
      <c r="B819" s="11" t="str">
        <f>IFERROR(__xludf.DUMMYFUNCTION("""COMPUTED_VALUE"""),"11/03/2020")</f>
        <v>11/03/2020</v>
      </c>
      <c r="C819" s="5" t="str">
        <f>IFERROR(__xludf.DUMMYFUNCTION("""COMPUTED_VALUE"""),"Katharinne A A Beividas")</f>
        <v>Katharinne A A Beividas</v>
      </c>
      <c r="D819" s="5" t="str">
        <f>IFERROR(__xludf.DUMMYFUNCTION("""COMPUTED_VALUE"""),"Transvaginal")</f>
        <v>Transvaginal</v>
      </c>
      <c r="E819" s="5">
        <f>IFERROR(__xludf.DUMMYFUNCTION("""COMPUTED_VALUE"""),68.5)</f>
        <v>68.5</v>
      </c>
    </row>
    <row r="820">
      <c r="B820" s="11" t="str">
        <f>IFERROR(__xludf.DUMMYFUNCTION("""COMPUTED_VALUE"""),"09/03/2020")</f>
        <v>09/03/2020</v>
      </c>
      <c r="C820" s="5" t="str">
        <f>IFERROR(__xludf.DUMMYFUNCTION("""COMPUTED_VALUE"""),"Katia Sueli Peixoto Rodrigues")</f>
        <v>Katia Sueli Peixoto Rodrigues</v>
      </c>
      <c r="D820" s="5" t="str">
        <f>IFERROR(__xludf.DUMMYFUNCTION("""COMPUTED_VALUE"""),"Filme")</f>
        <v>Filme</v>
      </c>
      <c r="E820" s="5">
        <f>IFERROR(__xludf.DUMMYFUNCTION("""COMPUTED_VALUE"""),4.12)</f>
        <v>4.12</v>
      </c>
    </row>
    <row r="821">
      <c r="B821" s="11" t="str">
        <f>IFERROR(__xludf.DUMMYFUNCTION("""COMPUTED_VALUE"""),"09/03/2020")</f>
        <v>09/03/2020</v>
      </c>
      <c r="C821" s="5" t="str">
        <f>IFERROR(__xludf.DUMMYFUNCTION("""COMPUTED_VALUE"""),"Katia Sueli Peixoto Rodrigues")</f>
        <v>Katia Sueli Peixoto Rodrigues</v>
      </c>
      <c r="D821" s="5" t="str">
        <f>IFERROR(__xludf.DUMMYFUNCTION("""COMPUTED_VALUE"""),"Filme")</f>
        <v>Filme</v>
      </c>
      <c r="E821" s="5">
        <f>IFERROR(__xludf.DUMMYFUNCTION("""COMPUTED_VALUE"""),8.25)</f>
        <v>8.25</v>
      </c>
    </row>
    <row r="822">
      <c r="B822" s="11" t="str">
        <f>IFERROR(__xludf.DUMMYFUNCTION("""COMPUTED_VALUE"""),"09/03/2020")</f>
        <v>09/03/2020</v>
      </c>
      <c r="C822" s="5" t="str">
        <f>IFERROR(__xludf.DUMMYFUNCTION("""COMPUTED_VALUE"""),"Katia Sueli Peixoto Rodrigues")</f>
        <v>Katia Sueli Peixoto Rodrigues</v>
      </c>
      <c r="D822" s="5" t="str">
        <f>IFERROR(__xludf.DUMMYFUNCTION("""COMPUTED_VALUE"""),"Órgãos superficiais")</f>
        <v>Órgãos superficiais</v>
      </c>
      <c r="E822" s="5">
        <f>IFERROR(__xludf.DUMMYFUNCTION("""COMPUTED_VALUE"""),60.49)</f>
        <v>60.49</v>
      </c>
    </row>
    <row r="823">
      <c r="B823" s="11" t="str">
        <f>IFERROR(__xludf.DUMMYFUNCTION("""COMPUTED_VALUE"""),"09/03/2020")</f>
        <v>09/03/2020</v>
      </c>
      <c r="C823" s="5" t="str">
        <f>IFERROR(__xludf.DUMMYFUNCTION("""COMPUTED_VALUE"""),"Katia Sueli Peixoto Rodrigues")</f>
        <v>Katia Sueli Peixoto Rodrigues</v>
      </c>
      <c r="D823" s="5" t="str">
        <f>IFERROR(__xludf.DUMMYFUNCTION("""COMPUTED_VALUE"""),"Órgãos superficiais Com Doppler")</f>
        <v>Órgãos superficiais Com Doppler</v>
      </c>
      <c r="E823" s="5">
        <f>IFERROR(__xludf.DUMMYFUNCTION("""COMPUTED_VALUE"""),105.61)</f>
        <v>105.61</v>
      </c>
    </row>
    <row r="824">
      <c r="B824" s="11" t="str">
        <f>IFERROR(__xludf.DUMMYFUNCTION("""COMPUTED_VALUE"""),"17/03/2020")</f>
        <v>17/03/2020</v>
      </c>
      <c r="C824" s="5" t="str">
        <f>IFERROR(__xludf.DUMMYFUNCTION("""COMPUTED_VALUE"""),"Katia Virginia Teles Cavalcanti")</f>
        <v>Katia Virginia Teles Cavalcanti</v>
      </c>
      <c r="D824" s="5" t="str">
        <f>IFERROR(__xludf.DUMMYFUNCTION("""COMPUTED_VALUE"""),"Filme")</f>
        <v>Filme</v>
      </c>
      <c r="E824" s="5">
        <f>IFERROR(__xludf.DUMMYFUNCTION("""COMPUTED_VALUE"""),4.12)</f>
        <v>4.12</v>
      </c>
    </row>
    <row r="825">
      <c r="B825" s="11" t="str">
        <f>IFERROR(__xludf.DUMMYFUNCTION("""COMPUTED_VALUE"""),"17/03/2020")</f>
        <v>17/03/2020</v>
      </c>
      <c r="C825" s="5" t="str">
        <f>IFERROR(__xludf.DUMMYFUNCTION("""COMPUTED_VALUE"""),"Katia Virginia Teles Cavalcanti")</f>
        <v>Katia Virginia Teles Cavalcanti</v>
      </c>
      <c r="D825" s="5" t="str">
        <f>IFERROR(__xludf.DUMMYFUNCTION("""COMPUTED_VALUE"""),"Órgãos superficiais")</f>
        <v>Órgãos superficiais</v>
      </c>
      <c r="E825" s="5">
        <f>IFERROR(__xludf.DUMMYFUNCTION("""COMPUTED_VALUE"""),60.49)</f>
        <v>60.49</v>
      </c>
    </row>
    <row r="826">
      <c r="B826" s="11" t="str">
        <f>IFERROR(__xludf.DUMMYFUNCTION("""COMPUTED_VALUE"""),"18/03/2020")</f>
        <v>18/03/2020</v>
      </c>
      <c r="C826" s="5" t="str">
        <f>IFERROR(__xludf.DUMMYFUNCTION("""COMPUTED_VALUE"""),"Lana Tayane Alves De Freitas")</f>
        <v>Lana Tayane Alves De Freitas</v>
      </c>
      <c r="D826" s="5" t="str">
        <f>IFERROR(__xludf.DUMMYFUNCTION("""COMPUTED_VALUE"""),"Filme")</f>
        <v>Filme</v>
      </c>
      <c r="E826" s="5">
        <f>IFERROR(__xludf.DUMMYFUNCTION("""COMPUTED_VALUE"""),16.49)</f>
        <v>16.49</v>
      </c>
    </row>
    <row r="827">
      <c r="B827" s="11" t="str">
        <f>IFERROR(__xludf.DUMMYFUNCTION("""COMPUTED_VALUE"""),"18/03/2020")</f>
        <v>18/03/2020</v>
      </c>
      <c r="C827" s="5" t="str">
        <f>IFERROR(__xludf.DUMMYFUNCTION("""COMPUTED_VALUE"""),"Lana Tayane Alves De Freitas")</f>
        <v>Lana Tayane Alves De Freitas</v>
      </c>
      <c r="D827" s="5" t="str">
        <f>IFERROR(__xludf.DUMMYFUNCTION("""COMPUTED_VALUE"""),"Abdomen Total")</f>
        <v>Abdomen Total</v>
      </c>
      <c r="E827" s="5">
        <f>IFERROR(__xludf.DUMMYFUNCTION("""COMPUTED_VALUE"""),113.15)</f>
        <v>113.15</v>
      </c>
    </row>
    <row r="828">
      <c r="B828" s="11" t="str">
        <f>IFERROR(__xludf.DUMMYFUNCTION("""COMPUTED_VALUE"""),"19/02/2020")</f>
        <v>19/02/2020</v>
      </c>
      <c r="C828" s="5" t="str">
        <f>IFERROR(__xludf.DUMMYFUNCTION("""COMPUTED_VALUE"""),"Larissa De Sa Lira De Albuquerque Braga")</f>
        <v>Larissa De Sa Lira De Albuquerque Braga</v>
      </c>
      <c r="D828" s="5" t="str">
        <f>IFERROR(__xludf.DUMMYFUNCTION("""COMPUTED_VALUE"""),"Filme")</f>
        <v>Filme</v>
      </c>
      <c r="E828" s="5">
        <f>IFERROR(__xludf.DUMMYFUNCTION("""COMPUTED_VALUE"""),4.12)</f>
        <v>4.12</v>
      </c>
    </row>
    <row r="829">
      <c r="B829" s="11" t="str">
        <f>IFERROR(__xludf.DUMMYFUNCTION("""COMPUTED_VALUE"""),"19/02/2020")</f>
        <v>19/02/2020</v>
      </c>
      <c r="C829" s="5" t="str">
        <f>IFERROR(__xludf.DUMMYFUNCTION("""COMPUTED_VALUE"""),"Larissa De Sa Lira De Albuquerque Braga")</f>
        <v>Larissa De Sa Lira De Albuquerque Braga</v>
      </c>
      <c r="D829" s="5" t="str">
        <f>IFERROR(__xludf.DUMMYFUNCTION("""COMPUTED_VALUE"""),"Estruturas superficiais")</f>
        <v>Estruturas superficiais</v>
      </c>
      <c r="E829" s="5">
        <f>IFERROR(__xludf.DUMMYFUNCTION("""COMPUTED_VALUE"""),60.49)</f>
        <v>60.49</v>
      </c>
    </row>
    <row r="830">
      <c r="B830" s="11" t="str">
        <f>IFERROR(__xludf.DUMMYFUNCTION("""COMPUTED_VALUE"""),"02/03/2020")</f>
        <v>02/03/2020</v>
      </c>
      <c r="C830" s="5" t="str">
        <f>IFERROR(__xludf.DUMMYFUNCTION("""COMPUTED_VALUE"""),"Laurivan Da Silva Barbosa")</f>
        <v>Laurivan Da Silva Barbosa</v>
      </c>
      <c r="D830" s="5" t="str">
        <f>IFERROR(__xludf.DUMMYFUNCTION("""COMPUTED_VALUE"""),"Filme")</f>
        <v>Filme</v>
      </c>
      <c r="E830" s="5">
        <f>IFERROR(__xludf.DUMMYFUNCTION("""COMPUTED_VALUE"""),4.12)</f>
        <v>4.12</v>
      </c>
    </row>
    <row r="831">
      <c r="B831" s="11" t="str">
        <f>IFERROR(__xludf.DUMMYFUNCTION("""COMPUTED_VALUE"""),"02/03/2020")</f>
        <v>02/03/2020</v>
      </c>
      <c r="C831" s="5" t="str">
        <f>IFERROR(__xludf.DUMMYFUNCTION("""COMPUTED_VALUE"""),"Laurivan Da Silva Barbosa")</f>
        <v>Laurivan Da Silva Barbosa</v>
      </c>
      <c r="D831" s="5" t="str">
        <f>IFERROR(__xludf.DUMMYFUNCTION("""COMPUTED_VALUE"""),"Órgãos superficiais")</f>
        <v>Órgãos superficiais</v>
      </c>
      <c r="E831" s="5">
        <f>IFERROR(__xludf.DUMMYFUNCTION("""COMPUTED_VALUE"""),60.49)</f>
        <v>60.49</v>
      </c>
    </row>
    <row r="832">
      <c r="B832" s="11" t="str">
        <f>IFERROR(__xludf.DUMMYFUNCTION("""COMPUTED_VALUE"""),"02/03/2020")</f>
        <v>02/03/2020</v>
      </c>
      <c r="C832" s="5" t="str">
        <f>IFERROR(__xludf.DUMMYFUNCTION("""COMPUTED_VALUE"""),"Laurivan Da Silva Barbosa")</f>
        <v>Laurivan Da Silva Barbosa</v>
      </c>
      <c r="D832" s="5" t="str">
        <f>IFERROR(__xludf.DUMMYFUNCTION("""COMPUTED_VALUE"""),"Filme")</f>
        <v>Filme</v>
      </c>
      <c r="E832" s="5">
        <f>IFERROR(__xludf.DUMMYFUNCTION("""COMPUTED_VALUE"""),4.12)</f>
        <v>4.12</v>
      </c>
    </row>
    <row r="833">
      <c r="B833" s="11" t="str">
        <f>IFERROR(__xludf.DUMMYFUNCTION("""COMPUTED_VALUE"""),"02/03/2020")</f>
        <v>02/03/2020</v>
      </c>
      <c r="C833" s="5" t="str">
        <f>IFERROR(__xludf.DUMMYFUNCTION("""COMPUTED_VALUE"""),"Laurivan Da Silva Barbosa")</f>
        <v>Laurivan Da Silva Barbosa</v>
      </c>
      <c r="D833" s="5" t="str">
        <f>IFERROR(__xludf.DUMMYFUNCTION("""COMPUTED_VALUE"""),"Próstata")</f>
        <v>Próstata</v>
      </c>
      <c r="E833" s="5">
        <f>IFERROR(__xludf.DUMMYFUNCTION("""COMPUTED_VALUE"""),50.4)</f>
        <v>50.4</v>
      </c>
    </row>
    <row r="834">
      <c r="B834" s="11" t="str">
        <f>IFERROR(__xludf.DUMMYFUNCTION("""COMPUTED_VALUE"""),"02/03/2020")</f>
        <v>02/03/2020</v>
      </c>
      <c r="C834" s="5" t="str">
        <f>IFERROR(__xludf.DUMMYFUNCTION("""COMPUTED_VALUE"""),"Laurivan Da Silva Barbosa")</f>
        <v>Laurivan Da Silva Barbosa</v>
      </c>
      <c r="D834" s="5" t="str">
        <f>IFERROR(__xludf.DUMMYFUNCTION("""COMPUTED_VALUE"""),"Filme")</f>
        <v>Filme</v>
      </c>
      <c r="E834" s="5">
        <f>IFERROR(__xludf.DUMMYFUNCTION("""COMPUTED_VALUE"""),16.49)</f>
        <v>16.49</v>
      </c>
    </row>
    <row r="835">
      <c r="B835" s="11" t="str">
        <f>IFERROR(__xludf.DUMMYFUNCTION("""COMPUTED_VALUE"""),"02/03/2020")</f>
        <v>02/03/2020</v>
      </c>
      <c r="C835" s="5" t="str">
        <f>IFERROR(__xludf.DUMMYFUNCTION("""COMPUTED_VALUE"""),"Laurivan Da Silva Barbosa")</f>
        <v>Laurivan Da Silva Barbosa</v>
      </c>
      <c r="D835" s="5" t="str">
        <f>IFERROR(__xludf.DUMMYFUNCTION("""COMPUTED_VALUE"""),"Abdomen Total")</f>
        <v>Abdomen Total</v>
      </c>
      <c r="E835" s="5">
        <f>IFERROR(__xludf.DUMMYFUNCTION("""COMPUTED_VALUE"""),113.15)</f>
        <v>113.15</v>
      </c>
    </row>
    <row r="836">
      <c r="B836" s="11" t="str">
        <f>IFERROR(__xludf.DUMMYFUNCTION("""COMPUTED_VALUE"""),"28/02/2020")</f>
        <v>28/02/2020</v>
      </c>
      <c r="C836" s="5" t="str">
        <f>IFERROR(__xludf.DUMMYFUNCTION("""COMPUTED_VALUE"""),"Lays Amorim Colaco")</f>
        <v>Lays Amorim Colaco</v>
      </c>
      <c r="D836" s="5" t="str">
        <f>IFERROR(__xludf.DUMMYFUNCTION("""COMPUTED_VALUE"""),"Filme")</f>
        <v>Filme</v>
      </c>
      <c r="E836" s="5">
        <f>IFERROR(__xludf.DUMMYFUNCTION("""COMPUTED_VALUE"""),4.12)</f>
        <v>4.12</v>
      </c>
    </row>
    <row r="837">
      <c r="B837" s="11" t="str">
        <f>IFERROR(__xludf.DUMMYFUNCTION("""COMPUTED_VALUE"""),"28/02/2020")</f>
        <v>28/02/2020</v>
      </c>
      <c r="C837" s="5" t="str">
        <f>IFERROR(__xludf.DUMMYFUNCTION("""COMPUTED_VALUE"""),"Lays Amorim Colaco")</f>
        <v>Lays Amorim Colaco</v>
      </c>
      <c r="D837" s="5" t="str">
        <f>IFERROR(__xludf.DUMMYFUNCTION("""COMPUTED_VALUE"""),"Filme")</f>
        <v>Filme</v>
      </c>
      <c r="E837" s="5">
        <f>IFERROR(__xludf.DUMMYFUNCTION("""COMPUTED_VALUE"""),16.49)</f>
        <v>16.49</v>
      </c>
    </row>
    <row r="838">
      <c r="B838" s="11" t="str">
        <f>IFERROR(__xludf.DUMMYFUNCTION("""COMPUTED_VALUE"""),"28/02/2020")</f>
        <v>28/02/2020</v>
      </c>
      <c r="C838" s="5" t="str">
        <f>IFERROR(__xludf.DUMMYFUNCTION("""COMPUTED_VALUE"""),"Lays Amorim Colaco")</f>
        <v>Lays Amorim Colaco</v>
      </c>
      <c r="D838" s="5" t="str">
        <f>IFERROR(__xludf.DUMMYFUNCTION("""COMPUTED_VALUE"""),"Ginecológico")</f>
        <v>Ginecológico</v>
      </c>
      <c r="E838" s="5">
        <f>IFERROR(__xludf.DUMMYFUNCTION("""COMPUTED_VALUE"""),50.34)</f>
        <v>50.34</v>
      </c>
    </row>
    <row r="839">
      <c r="B839" s="11" t="str">
        <f>IFERROR(__xludf.DUMMYFUNCTION("""COMPUTED_VALUE"""),"28/02/2020")</f>
        <v>28/02/2020</v>
      </c>
      <c r="C839" s="5" t="str">
        <f>IFERROR(__xludf.DUMMYFUNCTION("""COMPUTED_VALUE"""),"Lays Amorim Colaco")</f>
        <v>Lays Amorim Colaco</v>
      </c>
      <c r="D839" s="5" t="str">
        <f>IFERROR(__xludf.DUMMYFUNCTION("""COMPUTED_VALUE"""),"Abdomen Total")</f>
        <v>Abdomen Total</v>
      </c>
      <c r="E839" s="5">
        <f>IFERROR(__xludf.DUMMYFUNCTION("""COMPUTED_VALUE"""),113.15)</f>
        <v>113.15</v>
      </c>
    </row>
    <row r="840">
      <c r="B840" s="11" t="str">
        <f>IFERROR(__xludf.DUMMYFUNCTION("""COMPUTED_VALUE"""),"11/03/2020")</f>
        <v>11/03/2020</v>
      </c>
      <c r="C840" s="5" t="str">
        <f>IFERROR(__xludf.DUMMYFUNCTION("""COMPUTED_VALUE"""),"Lizete De Souza Pereira Alexandre")</f>
        <v>Lizete De Souza Pereira Alexandre</v>
      </c>
      <c r="D840" s="5" t="str">
        <f>IFERROR(__xludf.DUMMYFUNCTION("""COMPUTED_VALUE"""),"Filme")</f>
        <v>Filme</v>
      </c>
      <c r="E840" s="5">
        <f>IFERROR(__xludf.DUMMYFUNCTION("""COMPUTED_VALUE"""),4.12)</f>
        <v>4.12</v>
      </c>
    </row>
    <row r="841">
      <c r="B841" s="11" t="str">
        <f>IFERROR(__xludf.DUMMYFUNCTION("""COMPUTED_VALUE"""),"11/03/2020")</f>
        <v>11/03/2020</v>
      </c>
      <c r="C841" s="5" t="str">
        <f>IFERROR(__xludf.DUMMYFUNCTION("""COMPUTED_VALUE"""),"Lizete De Souza Pereira Alexandre")</f>
        <v>Lizete De Souza Pereira Alexandre</v>
      </c>
      <c r="D841" s="5" t="str">
        <f>IFERROR(__xludf.DUMMYFUNCTION("""COMPUTED_VALUE"""),"Filme")</f>
        <v>Filme</v>
      </c>
      <c r="E841" s="5">
        <f>IFERROR(__xludf.DUMMYFUNCTION("""COMPUTED_VALUE"""),16.49)</f>
        <v>16.49</v>
      </c>
    </row>
    <row r="842">
      <c r="B842" s="11" t="str">
        <f>IFERROR(__xludf.DUMMYFUNCTION("""COMPUTED_VALUE"""),"11/03/2020")</f>
        <v>11/03/2020</v>
      </c>
      <c r="C842" s="5" t="str">
        <f>IFERROR(__xludf.DUMMYFUNCTION("""COMPUTED_VALUE"""),"Lizete De Souza Pereira Alexandre")</f>
        <v>Lizete De Souza Pereira Alexandre</v>
      </c>
      <c r="D842" s="5" t="str">
        <f>IFERROR(__xludf.DUMMYFUNCTION("""COMPUTED_VALUE"""),"Filme")</f>
        <v>Filme</v>
      </c>
      <c r="E842" s="5">
        <f>IFERROR(__xludf.DUMMYFUNCTION("""COMPUTED_VALUE"""),4.12)</f>
        <v>4.12</v>
      </c>
    </row>
    <row r="843">
      <c r="B843" s="11" t="str">
        <f>IFERROR(__xludf.DUMMYFUNCTION("""COMPUTED_VALUE"""),"11/03/2020")</f>
        <v>11/03/2020</v>
      </c>
      <c r="C843" s="5" t="str">
        <f>IFERROR(__xludf.DUMMYFUNCTION("""COMPUTED_VALUE"""),"Lizete De Souza Pereira Alexandre")</f>
        <v>Lizete De Souza Pereira Alexandre</v>
      </c>
      <c r="D843" s="5" t="str">
        <f>IFERROR(__xludf.DUMMYFUNCTION("""COMPUTED_VALUE"""),"Abdomen Total")</f>
        <v>Abdomen Total</v>
      </c>
      <c r="E843" s="5">
        <f>IFERROR(__xludf.DUMMYFUNCTION("""COMPUTED_VALUE"""),113.15)</f>
        <v>113.15</v>
      </c>
    </row>
    <row r="844">
      <c r="B844" s="11" t="str">
        <f>IFERROR(__xludf.DUMMYFUNCTION("""COMPUTED_VALUE"""),"11/03/2020")</f>
        <v>11/03/2020</v>
      </c>
      <c r="C844" s="5" t="str">
        <f>IFERROR(__xludf.DUMMYFUNCTION("""COMPUTED_VALUE"""),"Lizete De Souza Pereira Alexandre")</f>
        <v>Lizete De Souza Pereira Alexandre</v>
      </c>
      <c r="D844" s="5" t="str">
        <f>IFERROR(__xludf.DUMMYFUNCTION("""COMPUTED_VALUE"""),"Ginecológico")</f>
        <v>Ginecológico</v>
      </c>
      <c r="E844" s="5">
        <f>IFERROR(__xludf.DUMMYFUNCTION("""COMPUTED_VALUE"""),50.34)</f>
        <v>50.34</v>
      </c>
    </row>
    <row r="845">
      <c r="B845" s="11" t="str">
        <f>IFERROR(__xludf.DUMMYFUNCTION("""COMPUTED_VALUE"""),"11/03/2020")</f>
        <v>11/03/2020</v>
      </c>
      <c r="C845" s="5" t="str">
        <f>IFERROR(__xludf.DUMMYFUNCTION("""COMPUTED_VALUE"""),"Lizete De Souza Pereira Alexandre")</f>
        <v>Lizete De Souza Pereira Alexandre</v>
      </c>
      <c r="D845" s="5" t="str">
        <f>IFERROR(__xludf.DUMMYFUNCTION("""COMPUTED_VALUE"""),"Órgãos superficiais")</f>
        <v>Órgãos superficiais</v>
      </c>
      <c r="E845" s="5">
        <f>IFERROR(__xludf.DUMMYFUNCTION("""COMPUTED_VALUE"""),60.49)</f>
        <v>60.49</v>
      </c>
    </row>
    <row r="846">
      <c r="B846" s="11" t="str">
        <f>IFERROR(__xludf.DUMMYFUNCTION("""COMPUTED_VALUE"""),"06/03/2020")</f>
        <v>06/03/2020</v>
      </c>
      <c r="C846" s="5" t="str">
        <f>IFERROR(__xludf.DUMMYFUNCTION("""COMPUTED_VALUE"""),"Lucia De F F Dos Santos")</f>
        <v>Lucia De F F Dos Santos</v>
      </c>
      <c r="D846" s="5" t="str">
        <f>IFERROR(__xludf.DUMMYFUNCTION("""COMPUTED_VALUE"""),"Filme")</f>
        <v>Filme</v>
      </c>
      <c r="E846" s="5">
        <f>IFERROR(__xludf.DUMMYFUNCTION("""COMPUTED_VALUE"""),4.12)</f>
        <v>4.12</v>
      </c>
    </row>
    <row r="847">
      <c r="B847" s="11" t="str">
        <f>IFERROR(__xludf.DUMMYFUNCTION("""COMPUTED_VALUE"""),"06/03/2020")</f>
        <v>06/03/2020</v>
      </c>
      <c r="C847" s="5" t="str">
        <f>IFERROR(__xludf.DUMMYFUNCTION("""COMPUTED_VALUE"""),"Lucia De F F Dos Santos")</f>
        <v>Lucia De F F Dos Santos</v>
      </c>
      <c r="D847" s="5" t="str">
        <f>IFERROR(__xludf.DUMMYFUNCTION("""COMPUTED_VALUE"""),"Filme")</f>
        <v>Filme</v>
      </c>
      <c r="E847" s="5">
        <f>IFERROR(__xludf.DUMMYFUNCTION("""COMPUTED_VALUE"""),4.12)</f>
        <v>4.12</v>
      </c>
    </row>
    <row r="848">
      <c r="B848" s="11" t="str">
        <f>IFERROR(__xludf.DUMMYFUNCTION("""COMPUTED_VALUE"""),"06/03/2020")</f>
        <v>06/03/2020</v>
      </c>
      <c r="C848" s="5" t="str">
        <f>IFERROR(__xludf.DUMMYFUNCTION("""COMPUTED_VALUE"""),"Lucia De F F Dos Santos")</f>
        <v>Lucia De F F Dos Santos</v>
      </c>
      <c r="D848" s="5" t="str">
        <f>IFERROR(__xludf.DUMMYFUNCTION("""COMPUTED_VALUE"""),"Estruturas superficiais")</f>
        <v>Estruturas superficiais</v>
      </c>
      <c r="E848" s="5">
        <f>IFERROR(__xludf.DUMMYFUNCTION("""COMPUTED_VALUE"""),60.49)</f>
        <v>60.49</v>
      </c>
    </row>
    <row r="849">
      <c r="B849" s="11" t="str">
        <f>IFERROR(__xludf.DUMMYFUNCTION("""COMPUTED_VALUE"""),"06/03/2020")</f>
        <v>06/03/2020</v>
      </c>
      <c r="C849" s="5" t="str">
        <f>IFERROR(__xludf.DUMMYFUNCTION("""COMPUTED_VALUE"""),"Lucia De F F Dos Santos")</f>
        <v>Lucia De F F Dos Santos</v>
      </c>
      <c r="D849" s="5" t="str">
        <f>IFERROR(__xludf.DUMMYFUNCTION("""COMPUTED_VALUE"""),"Mamas")</f>
        <v>Mamas</v>
      </c>
      <c r="E849" s="5">
        <f>IFERROR(__xludf.DUMMYFUNCTION("""COMPUTED_VALUE"""),60.49)</f>
        <v>60.49</v>
      </c>
    </row>
    <row r="850">
      <c r="B850" s="11" t="str">
        <f>IFERROR(__xludf.DUMMYFUNCTION("""COMPUTED_VALUE"""),"06/03/2020")</f>
        <v>06/03/2020</v>
      </c>
      <c r="C850" s="5" t="str">
        <f>IFERROR(__xludf.DUMMYFUNCTION("""COMPUTED_VALUE"""),"Lucia De F F Dos Santos")</f>
        <v>Lucia De F F Dos Santos</v>
      </c>
      <c r="D850" s="5" t="str">
        <f>IFERROR(__xludf.DUMMYFUNCTION("""COMPUTED_VALUE"""),"Abdomen Total")</f>
        <v>Abdomen Total</v>
      </c>
      <c r="E850" s="5">
        <f>IFERROR(__xludf.DUMMYFUNCTION("""COMPUTED_VALUE"""),113.15)</f>
        <v>113.15</v>
      </c>
    </row>
    <row r="851">
      <c r="B851" s="11" t="str">
        <f>IFERROR(__xludf.DUMMYFUNCTION("""COMPUTED_VALUE"""),"06/03/2020")</f>
        <v>06/03/2020</v>
      </c>
      <c r="C851" s="5" t="str">
        <f>IFERROR(__xludf.DUMMYFUNCTION("""COMPUTED_VALUE"""),"Lucia De F F Dos Santos")</f>
        <v>Lucia De F F Dos Santos</v>
      </c>
      <c r="D851" s="5" t="str">
        <f>IFERROR(__xludf.DUMMYFUNCTION("""COMPUTED_VALUE"""),"Filme")</f>
        <v>Filme</v>
      </c>
      <c r="E851" s="5">
        <f>IFERROR(__xludf.DUMMYFUNCTION("""COMPUTED_VALUE"""),16.49)</f>
        <v>16.49</v>
      </c>
    </row>
    <row r="852">
      <c r="B852" s="11" t="str">
        <f>IFERROR(__xludf.DUMMYFUNCTION("""COMPUTED_VALUE"""),"06/03/2020")</f>
        <v>06/03/2020</v>
      </c>
      <c r="C852" s="5" t="str">
        <f>IFERROR(__xludf.DUMMYFUNCTION("""COMPUTED_VALUE"""),"Lucia De F F Dos Santos")</f>
        <v>Lucia De F F Dos Santos</v>
      </c>
      <c r="D852" s="5" t="str">
        <f>IFERROR(__xludf.DUMMYFUNCTION("""COMPUTED_VALUE"""),"Filme")</f>
        <v>Filme</v>
      </c>
      <c r="E852" s="5">
        <f>IFERROR(__xludf.DUMMYFUNCTION("""COMPUTED_VALUE"""),4.12)</f>
        <v>4.12</v>
      </c>
    </row>
    <row r="853">
      <c r="B853" s="11" t="str">
        <f>IFERROR(__xludf.DUMMYFUNCTION("""COMPUTED_VALUE"""),"06/03/2020")</f>
        <v>06/03/2020</v>
      </c>
      <c r="C853" s="5" t="str">
        <f>IFERROR(__xludf.DUMMYFUNCTION("""COMPUTED_VALUE"""),"Lucia De F F Dos Santos")</f>
        <v>Lucia De F F Dos Santos</v>
      </c>
      <c r="D853" s="5" t="str">
        <f>IFERROR(__xludf.DUMMYFUNCTION("""COMPUTED_VALUE"""),"Transvaginal")</f>
        <v>Transvaginal</v>
      </c>
      <c r="E853" s="5">
        <f>IFERROR(__xludf.DUMMYFUNCTION("""COMPUTED_VALUE"""),68.5)</f>
        <v>68.5</v>
      </c>
    </row>
    <row r="854">
      <c r="B854" s="11" t="str">
        <f>IFERROR(__xludf.DUMMYFUNCTION("""COMPUTED_VALUE"""),"16/03/2020")</f>
        <v>16/03/2020</v>
      </c>
      <c r="C854" s="5" t="str">
        <f>IFERROR(__xludf.DUMMYFUNCTION("""COMPUTED_VALUE"""),"Lucia De Fatima Borges De Araujo")</f>
        <v>Lucia De Fatima Borges De Araujo</v>
      </c>
      <c r="D854" s="5" t="str">
        <f>IFERROR(__xludf.DUMMYFUNCTION("""COMPUTED_VALUE"""),"Filme")</f>
        <v>Filme</v>
      </c>
      <c r="E854" s="5">
        <f>IFERROR(__xludf.DUMMYFUNCTION("""COMPUTED_VALUE"""),16.49)</f>
        <v>16.49</v>
      </c>
    </row>
    <row r="855">
      <c r="B855" s="11" t="str">
        <f>IFERROR(__xludf.DUMMYFUNCTION("""COMPUTED_VALUE"""),"16/03/2020")</f>
        <v>16/03/2020</v>
      </c>
      <c r="C855" s="5" t="str">
        <f>IFERROR(__xludf.DUMMYFUNCTION("""COMPUTED_VALUE"""),"Lucia De Fatima Borges De Araujo")</f>
        <v>Lucia De Fatima Borges De Araujo</v>
      </c>
      <c r="D855" s="5" t="str">
        <f>IFERROR(__xludf.DUMMYFUNCTION("""COMPUTED_VALUE"""),"Filme")</f>
        <v>Filme</v>
      </c>
      <c r="E855" s="5">
        <f>IFERROR(__xludf.DUMMYFUNCTION("""COMPUTED_VALUE"""),4.12)</f>
        <v>4.12</v>
      </c>
    </row>
    <row r="856">
      <c r="B856" s="11" t="str">
        <f>IFERROR(__xludf.DUMMYFUNCTION("""COMPUTED_VALUE"""),"16/03/2020")</f>
        <v>16/03/2020</v>
      </c>
      <c r="C856" s="5" t="str">
        <f>IFERROR(__xludf.DUMMYFUNCTION("""COMPUTED_VALUE"""),"Lucia De Fatima Borges De Araujo")</f>
        <v>Lucia De Fatima Borges De Araujo</v>
      </c>
      <c r="D856" s="5" t="str">
        <f>IFERROR(__xludf.DUMMYFUNCTION("""COMPUTED_VALUE"""),"Filme")</f>
        <v>Filme</v>
      </c>
      <c r="E856" s="5">
        <f>IFERROR(__xludf.DUMMYFUNCTION("""COMPUTED_VALUE"""),4.12)</f>
        <v>4.12</v>
      </c>
    </row>
    <row r="857">
      <c r="B857" s="11" t="str">
        <f>IFERROR(__xludf.DUMMYFUNCTION("""COMPUTED_VALUE"""),"16/03/2020")</f>
        <v>16/03/2020</v>
      </c>
      <c r="C857" s="5" t="str">
        <f>IFERROR(__xludf.DUMMYFUNCTION("""COMPUTED_VALUE"""),"Lucia De Fatima Borges De Araujo")</f>
        <v>Lucia De Fatima Borges De Araujo</v>
      </c>
      <c r="D857" s="5" t="str">
        <f>IFERROR(__xludf.DUMMYFUNCTION("""COMPUTED_VALUE"""),"Filme")</f>
        <v>Filme</v>
      </c>
      <c r="E857" s="5">
        <f>IFERROR(__xludf.DUMMYFUNCTION("""COMPUTED_VALUE"""),4.12)</f>
        <v>4.12</v>
      </c>
    </row>
    <row r="858">
      <c r="B858" s="11" t="str">
        <f>IFERROR(__xludf.DUMMYFUNCTION("""COMPUTED_VALUE"""),"16/03/2020")</f>
        <v>16/03/2020</v>
      </c>
      <c r="C858" s="5" t="str">
        <f>IFERROR(__xludf.DUMMYFUNCTION("""COMPUTED_VALUE"""),"Lucia De Fatima Borges De Araujo")</f>
        <v>Lucia De Fatima Borges De Araujo</v>
      </c>
      <c r="D858" s="5" t="str">
        <f>IFERROR(__xludf.DUMMYFUNCTION("""COMPUTED_VALUE"""),"Filme")</f>
        <v>Filme</v>
      </c>
      <c r="E858" s="5">
        <f>IFERROR(__xludf.DUMMYFUNCTION("""COMPUTED_VALUE"""),4.12)</f>
        <v>4.12</v>
      </c>
    </row>
    <row r="859">
      <c r="B859" s="11" t="str">
        <f>IFERROR(__xludf.DUMMYFUNCTION("""COMPUTED_VALUE"""),"16/03/2020")</f>
        <v>16/03/2020</v>
      </c>
      <c r="C859" s="5" t="str">
        <f>IFERROR(__xludf.DUMMYFUNCTION("""COMPUTED_VALUE"""),"Lucia De Fatima Borges De Araujo")</f>
        <v>Lucia De Fatima Borges De Araujo</v>
      </c>
      <c r="D859" s="5" t="str">
        <f>IFERROR(__xludf.DUMMYFUNCTION("""COMPUTED_VALUE"""),"Mamas")</f>
        <v>Mamas</v>
      </c>
      <c r="E859" s="5">
        <f>IFERROR(__xludf.DUMMYFUNCTION("""COMPUTED_VALUE"""),60.49)</f>
        <v>60.49</v>
      </c>
    </row>
    <row r="860">
      <c r="B860" s="11" t="str">
        <f>IFERROR(__xludf.DUMMYFUNCTION("""COMPUTED_VALUE"""),"16/03/2020")</f>
        <v>16/03/2020</v>
      </c>
      <c r="C860" s="5" t="str">
        <f>IFERROR(__xludf.DUMMYFUNCTION("""COMPUTED_VALUE"""),"Lucia De Fatima Borges De Araujo")</f>
        <v>Lucia De Fatima Borges De Araujo</v>
      </c>
      <c r="D860" s="5" t="str">
        <f>IFERROR(__xludf.DUMMYFUNCTION("""COMPUTED_VALUE"""),"Abdomen Total")</f>
        <v>Abdomen Total</v>
      </c>
      <c r="E860" s="5">
        <f>IFERROR(__xludf.DUMMYFUNCTION("""COMPUTED_VALUE"""),113.15)</f>
        <v>113.15</v>
      </c>
    </row>
    <row r="861">
      <c r="B861" s="11" t="str">
        <f>IFERROR(__xludf.DUMMYFUNCTION("""COMPUTED_VALUE"""),"16/03/2020")</f>
        <v>16/03/2020</v>
      </c>
      <c r="C861" s="5" t="str">
        <f>IFERROR(__xludf.DUMMYFUNCTION("""COMPUTED_VALUE"""),"Lucia De Fatima Borges De Araujo")</f>
        <v>Lucia De Fatima Borges De Araujo</v>
      </c>
      <c r="D861" s="5" t="str">
        <f>IFERROR(__xludf.DUMMYFUNCTION("""COMPUTED_VALUE"""),"Órgãos superficiais")</f>
        <v>Órgãos superficiais</v>
      </c>
      <c r="E861" s="5">
        <f>IFERROR(__xludf.DUMMYFUNCTION("""COMPUTED_VALUE"""),60.49)</f>
        <v>60.49</v>
      </c>
    </row>
    <row r="862">
      <c r="B862" s="11" t="str">
        <f>IFERROR(__xludf.DUMMYFUNCTION("""COMPUTED_VALUE"""),"16/03/2020")</f>
        <v>16/03/2020</v>
      </c>
      <c r="C862" s="5" t="str">
        <f>IFERROR(__xludf.DUMMYFUNCTION("""COMPUTED_VALUE"""),"Lucia De Fatima Borges De Araujo")</f>
        <v>Lucia De Fatima Borges De Araujo</v>
      </c>
      <c r="D862" s="5" t="str">
        <f>IFERROR(__xludf.DUMMYFUNCTION("""COMPUTED_VALUE"""),"Estruturas superficiais")</f>
        <v>Estruturas superficiais</v>
      </c>
      <c r="E862" s="5">
        <f>IFERROR(__xludf.DUMMYFUNCTION("""COMPUTED_VALUE"""),60.49)</f>
        <v>60.49</v>
      </c>
    </row>
    <row r="863">
      <c r="B863" s="11" t="str">
        <f>IFERROR(__xludf.DUMMYFUNCTION("""COMPUTED_VALUE"""),"16/03/2020")</f>
        <v>16/03/2020</v>
      </c>
      <c r="C863" s="5" t="str">
        <f>IFERROR(__xludf.DUMMYFUNCTION("""COMPUTED_VALUE"""),"Lucia De Fatima Borges De Araujo")</f>
        <v>Lucia De Fatima Borges De Araujo</v>
      </c>
      <c r="D863" s="5" t="str">
        <f>IFERROR(__xludf.DUMMYFUNCTION("""COMPUTED_VALUE"""),"Transvaginal")</f>
        <v>Transvaginal</v>
      </c>
      <c r="E863" s="5">
        <f>IFERROR(__xludf.DUMMYFUNCTION("""COMPUTED_VALUE"""),68.5)</f>
        <v>68.5</v>
      </c>
    </row>
    <row r="864">
      <c r="B864" s="11" t="str">
        <f>IFERROR(__xludf.DUMMYFUNCTION("""COMPUTED_VALUE"""),"20/03/2020")</f>
        <v>20/03/2020</v>
      </c>
      <c r="C864" s="5" t="str">
        <f>IFERROR(__xludf.DUMMYFUNCTION("""COMPUTED_VALUE"""),"Lucia De Queiroz Carneiro")</f>
        <v>Lucia De Queiroz Carneiro</v>
      </c>
      <c r="D864" s="5" t="str">
        <f>IFERROR(__xludf.DUMMYFUNCTION("""COMPUTED_VALUE"""),"Filme")</f>
        <v>Filme</v>
      </c>
      <c r="E864" s="5">
        <f>IFERROR(__xludf.DUMMYFUNCTION("""COMPUTED_VALUE"""),8.25)</f>
        <v>8.25</v>
      </c>
    </row>
    <row r="865">
      <c r="B865" s="11" t="str">
        <f>IFERROR(__xludf.DUMMYFUNCTION("""COMPUTED_VALUE"""),"20/03/2020")</f>
        <v>20/03/2020</v>
      </c>
      <c r="C865" s="5" t="str">
        <f>IFERROR(__xludf.DUMMYFUNCTION("""COMPUTED_VALUE"""),"Lucia De Queiroz Carneiro")</f>
        <v>Lucia De Queiroz Carneiro</v>
      </c>
      <c r="D865" s="5" t="str">
        <f>IFERROR(__xludf.DUMMYFUNCTION("""COMPUTED_VALUE"""),"Filme")</f>
        <v>Filme</v>
      </c>
      <c r="E865" s="5">
        <f>IFERROR(__xludf.DUMMYFUNCTION("""COMPUTED_VALUE"""),4.12)</f>
        <v>4.12</v>
      </c>
    </row>
    <row r="866">
      <c r="B866" s="11" t="str">
        <f>IFERROR(__xludf.DUMMYFUNCTION("""COMPUTED_VALUE"""),"20/03/2020")</f>
        <v>20/03/2020</v>
      </c>
      <c r="C866" s="5" t="str">
        <f>IFERROR(__xludf.DUMMYFUNCTION("""COMPUTED_VALUE"""),"Lucia De Queiroz Carneiro")</f>
        <v>Lucia De Queiroz Carneiro</v>
      </c>
      <c r="D866" s="5" t="str">
        <f>IFERROR(__xludf.DUMMYFUNCTION("""COMPUTED_VALUE"""),"Filme")</f>
        <v>Filme</v>
      </c>
      <c r="E866" s="5">
        <f>IFERROR(__xludf.DUMMYFUNCTION("""COMPUTED_VALUE"""),4.12)</f>
        <v>4.12</v>
      </c>
    </row>
    <row r="867">
      <c r="B867" s="11" t="str">
        <f>IFERROR(__xludf.DUMMYFUNCTION("""COMPUTED_VALUE"""),"20/03/2020")</f>
        <v>20/03/2020</v>
      </c>
      <c r="C867" s="5" t="str">
        <f>IFERROR(__xludf.DUMMYFUNCTION("""COMPUTED_VALUE"""),"Lucia De Queiroz Carneiro")</f>
        <v>Lucia De Queiroz Carneiro</v>
      </c>
      <c r="D867" s="5" t="str">
        <f>IFERROR(__xludf.DUMMYFUNCTION("""COMPUTED_VALUE"""),"Órgãos superficiais")</f>
        <v>Órgãos superficiais</v>
      </c>
      <c r="E867" s="5">
        <f>IFERROR(__xludf.DUMMYFUNCTION("""COMPUTED_VALUE"""),60.49)</f>
        <v>60.49</v>
      </c>
    </row>
    <row r="868">
      <c r="B868" s="11" t="str">
        <f>IFERROR(__xludf.DUMMYFUNCTION("""COMPUTED_VALUE"""),"20/03/2020")</f>
        <v>20/03/2020</v>
      </c>
      <c r="C868" s="5" t="str">
        <f>IFERROR(__xludf.DUMMYFUNCTION("""COMPUTED_VALUE"""),"Lucia De Queiroz Carneiro")</f>
        <v>Lucia De Queiroz Carneiro</v>
      </c>
      <c r="D868" s="5" t="str">
        <f>IFERROR(__xludf.DUMMYFUNCTION("""COMPUTED_VALUE"""),"Estruturas superficiais")</f>
        <v>Estruturas superficiais</v>
      </c>
      <c r="E868" s="5">
        <f>IFERROR(__xludf.DUMMYFUNCTION("""COMPUTED_VALUE"""),60.49)</f>
        <v>60.49</v>
      </c>
    </row>
    <row r="869">
      <c r="B869" s="11" t="str">
        <f>IFERROR(__xludf.DUMMYFUNCTION("""COMPUTED_VALUE"""),"20/03/2020")</f>
        <v>20/03/2020</v>
      </c>
      <c r="C869" s="5" t="str">
        <f>IFERROR(__xludf.DUMMYFUNCTION("""COMPUTED_VALUE"""),"Lucia De Queiroz Carneiro")</f>
        <v>Lucia De Queiroz Carneiro</v>
      </c>
      <c r="D869" s="5" t="str">
        <f>IFERROR(__xludf.DUMMYFUNCTION("""COMPUTED_VALUE"""),"Órgãos superficiais Com Doppler")</f>
        <v>Órgãos superficiais Com Doppler</v>
      </c>
      <c r="E869" s="5">
        <f>IFERROR(__xludf.DUMMYFUNCTION("""COMPUTED_VALUE"""),105.61)</f>
        <v>105.61</v>
      </c>
    </row>
    <row r="870">
      <c r="B870" s="11" t="str">
        <f>IFERROR(__xludf.DUMMYFUNCTION("""COMPUTED_VALUE"""),"13/03/2020")</f>
        <v>13/03/2020</v>
      </c>
      <c r="C870" s="5" t="str">
        <f>IFERROR(__xludf.DUMMYFUNCTION("""COMPUTED_VALUE"""),"Luciana Cristina Bandeira Souza Lobo")</f>
        <v>Luciana Cristina Bandeira Souza Lobo</v>
      </c>
      <c r="D870" s="5" t="str">
        <f>IFERROR(__xludf.DUMMYFUNCTION("""COMPUTED_VALUE"""),"Mamas")</f>
        <v>Mamas</v>
      </c>
      <c r="E870" s="5">
        <f>IFERROR(__xludf.DUMMYFUNCTION("""COMPUTED_VALUE"""),60.49)</f>
        <v>60.49</v>
      </c>
    </row>
    <row r="871">
      <c r="B871" s="11" t="str">
        <f>IFERROR(__xludf.DUMMYFUNCTION("""COMPUTED_VALUE"""),"13/03/2020")</f>
        <v>13/03/2020</v>
      </c>
      <c r="C871" s="5" t="str">
        <f>IFERROR(__xludf.DUMMYFUNCTION("""COMPUTED_VALUE"""),"Luciana Cristina Bandeira Souza Lobo")</f>
        <v>Luciana Cristina Bandeira Souza Lobo</v>
      </c>
      <c r="D871" s="5" t="str">
        <f>IFERROR(__xludf.DUMMYFUNCTION("""COMPUTED_VALUE"""),"Filme")</f>
        <v>Filme</v>
      </c>
      <c r="E871" s="5">
        <f>IFERROR(__xludf.DUMMYFUNCTION("""COMPUTED_VALUE"""),4.12)</f>
        <v>4.12</v>
      </c>
    </row>
    <row r="872">
      <c r="B872" s="11" t="str">
        <f>IFERROR(__xludf.DUMMYFUNCTION("""COMPUTED_VALUE"""),"13/03/2020")</f>
        <v>13/03/2020</v>
      </c>
      <c r="C872" s="5" t="str">
        <f>IFERROR(__xludf.DUMMYFUNCTION("""COMPUTED_VALUE"""),"Luciana Cristina Bandeira Souza Lobo")</f>
        <v>Luciana Cristina Bandeira Souza Lobo</v>
      </c>
      <c r="D872" s="5" t="str">
        <f>IFERROR(__xludf.DUMMYFUNCTION("""COMPUTED_VALUE"""),"Filme")</f>
        <v>Filme</v>
      </c>
      <c r="E872" s="5">
        <f>IFERROR(__xludf.DUMMYFUNCTION("""COMPUTED_VALUE"""),4.12)</f>
        <v>4.12</v>
      </c>
    </row>
    <row r="873">
      <c r="B873" s="11" t="str">
        <f>IFERROR(__xludf.DUMMYFUNCTION("""COMPUTED_VALUE"""),"13/03/2020")</f>
        <v>13/03/2020</v>
      </c>
      <c r="C873" s="5" t="str">
        <f>IFERROR(__xludf.DUMMYFUNCTION("""COMPUTED_VALUE"""),"Luciana Cristina Bandeira Souza Lobo")</f>
        <v>Luciana Cristina Bandeira Souza Lobo</v>
      </c>
      <c r="D873" s="5" t="str">
        <f>IFERROR(__xludf.DUMMYFUNCTION("""COMPUTED_VALUE"""),"Filme")</f>
        <v>Filme</v>
      </c>
      <c r="E873" s="5">
        <f>IFERROR(__xludf.DUMMYFUNCTION("""COMPUTED_VALUE"""),4.12)</f>
        <v>4.12</v>
      </c>
    </row>
    <row r="874">
      <c r="B874" s="11" t="str">
        <f>IFERROR(__xludf.DUMMYFUNCTION("""COMPUTED_VALUE"""),"13/03/2020")</f>
        <v>13/03/2020</v>
      </c>
      <c r="C874" s="5" t="str">
        <f>IFERROR(__xludf.DUMMYFUNCTION("""COMPUTED_VALUE"""),"Luciana Cristina Bandeira Souza Lobo")</f>
        <v>Luciana Cristina Bandeira Souza Lobo</v>
      </c>
      <c r="D874" s="5" t="str">
        <f>IFERROR(__xludf.DUMMYFUNCTION("""COMPUTED_VALUE"""),"Estruturas superficiais")</f>
        <v>Estruturas superficiais</v>
      </c>
      <c r="E874" s="5">
        <f>IFERROR(__xludf.DUMMYFUNCTION("""COMPUTED_VALUE"""),60.49)</f>
        <v>60.49</v>
      </c>
    </row>
    <row r="875">
      <c r="B875" s="11" t="str">
        <f>IFERROR(__xludf.DUMMYFUNCTION("""COMPUTED_VALUE"""),"13/03/2020")</f>
        <v>13/03/2020</v>
      </c>
      <c r="C875" s="5" t="str">
        <f>IFERROR(__xludf.DUMMYFUNCTION("""COMPUTED_VALUE"""),"Luciana Cristina Bandeira Souza Lobo")</f>
        <v>Luciana Cristina Bandeira Souza Lobo</v>
      </c>
      <c r="D875" s="5" t="str">
        <f>IFERROR(__xludf.DUMMYFUNCTION("""COMPUTED_VALUE"""),"Transvaginal")</f>
        <v>Transvaginal</v>
      </c>
      <c r="E875" s="5">
        <f>IFERROR(__xludf.DUMMYFUNCTION("""COMPUTED_VALUE"""),68.5)</f>
        <v>68.5</v>
      </c>
    </row>
    <row r="876">
      <c r="B876" s="11" t="str">
        <f>IFERROR(__xludf.DUMMYFUNCTION("""COMPUTED_VALUE"""),"07/03/2020")</f>
        <v>07/03/2020</v>
      </c>
      <c r="C876" s="5" t="str">
        <f>IFERROR(__xludf.DUMMYFUNCTION("""COMPUTED_VALUE"""),"Luciana Nahara Da Cunha Guimaraes")</f>
        <v>Luciana Nahara Da Cunha Guimaraes</v>
      </c>
      <c r="D876" s="5" t="str">
        <f>IFERROR(__xludf.DUMMYFUNCTION("""COMPUTED_VALUE"""),"Filme")</f>
        <v>Filme</v>
      </c>
      <c r="E876" s="5">
        <f>IFERROR(__xludf.DUMMYFUNCTION("""COMPUTED_VALUE"""),4.12)</f>
        <v>4.12</v>
      </c>
    </row>
    <row r="877">
      <c r="B877" s="11" t="str">
        <f>IFERROR(__xludf.DUMMYFUNCTION("""COMPUTED_VALUE"""),"07/03/2020")</f>
        <v>07/03/2020</v>
      </c>
      <c r="C877" s="5" t="str">
        <f>IFERROR(__xludf.DUMMYFUNCTION("""COMPUTED_VALUE"""),"Luciana Nahara Da Cunha Guimaraes")</f>
        <v>Luciana Nahara Da Cunha Guimaraes</v>
      </c>
      <c r="D877" s="5" t="str">
        <f>IFERROR(__xludf.DUMMYFUNCTION("""COMPUTED_VALUE"""),"Filme")</f>
        <v>Filme</v>
      </c>
      <c r="E877" s="5">
        <f>IFERROR(__xludf.DUMMYFUNCTION("""COMPUTED_VALUE"""),4.12)</f>
        <v>4.12</v>
      </c>
    </row>
    <row r="878">
      <c r="B878" s="11" t="str">
        <f>IFERROR(__xludf.DUMMYFUNCTION("""COMPUTED_VALUE"""),"07/03/2020")</f>
        <v>07/03/2020</v>
      </c>
      <c r="C878" s="5" t="str">
        <f>IFERROR(__xludf.DUMMYFUNCTION("""COMPUTED_VALUE"""),"Luciana Nahara Da Cunha Guimaraes")</f>
        <v>Luciana Nahara Da Cunha Guimaraes</v>
      </c>
      <c r="D878" s="5" t="str">
        <f>IFERROR(__xludf.DUMMYFUNCTION("""COMPUTED_VALUE"""),"Filme")</f>
        <v>Filme</v>
      </c>
      <c r="E878" s="5">
        <f>IFERROR(__xludf.DUMMYFUNCTION("""COMPUTED_VALUE"""),4.12)</f>
        <v>4.12</v>
      </c>
    </row>
    <row r="879">
      <c r="B879" s="11" t="str">
        <f>IFERROR(__xludf.DUMMYFUNCTION("""COMPUTED_VALUE"""),"07/03/2020")</f>
        <v>07/03/2020</v>
      </c>
      <c r="C879" s="5" t="str">
        <f>IFERROR(__xludf.DUMMYFUNCTION("""COMPUTED_VALUE"""),"Luciana Nahara Da Cunha Guimaraes")</f>
        <v>Luciana Nahara Da Cunha Guimaraes</v>
      </c>
      <c r="D879" s="5" t="str">
        <f>IFERROR(__xludf.DUMMYFUNCTION("""COMPUTED_VALUE"""),"Filme")</f>
        <v>Filme</v>
      </c>
      <c r="E879" s="5">
        <f>IFERROR(__xludf.DUMMYFUNCTION("""COMPUTED_VALUE"""),16.49)</f>
        <v>16.49</v>
      </c>
    </row>
    <row r="880">
      <c r="B880" s="11" t="str">
        <f>IFERROR(__xludf.DUMMYFUNCTION("""COMPUTED_VALUE"""),"07/03/2020")</f>
        <v>07/03/2020</v>
      </c>
      <c r="C880" s="5" t="str">
        <f>IFERROR(__xludf.DUMMYFUNCTION("""COMPUTED_VALUE"""),"Luciana Nahara Da Cunha Guimaraes")</f>
        <v>Luciana Nahara Da Cunha Guimaraes</v>
      </c>
      <c r="D880" s="5" t="str">
        <f>IFERROR(__xludf.DUMMYFUNCTION("""COMPUTED_VALUE"""),"Mamas")</f>
        <v>Mamas</v>
      </c>
      <c r="E880" s="5">
        <f>IFERROR(__xludf.DUMMYFUNCTION("""COMPUTED_VALUE"""),60.49)</f>
        <v>60.49</v>
      </c>
    </row>
    <row r="881">
      <c r="B881" s="11" t="str">
        <f>IFERROR(__xludf.DUMMYFUNCTION("""COMPUTED_VALUE"""),"07/03/2020")</f>
        <v>07/03/2020</v>
      </c>
      <c r="C881" s="5" t="str">
        <f>IFERROR(__xludf.DUMMYFUNCTION("""COMPUTED_VALUE"""),"Luciana Nahara Da Cunha Guimaraes")</f>
        <v>Luciana Nahara Da Cunha Guimaraes</v>
      </c>
      <c r="D881" s="5" t="str">
        <f>IFERROR(__xludf.DUMMYFUNCTION("""COMPUTED_VALUE"""),"Abdomen Total")</f>
        <v>Abdomen Total</v>
      </c>
      <c r="E881" s="5">
        <f>IFERROR(__xludf.DUMMYFUNCTION("""COMPUTED_VALUE"""),113.15)</f>
        <v>113.15</v>
      </c>
    </row>
    <row r="882">
      <c r="B882" s="11" t="str">
        <f>IFERROR(__xludf.DUMMYFUNCTION("""COMPUTED_VALUE"""),"07/03/2020")</f>
        <v>07/03/2020</v>
      </c>
      <c r="C882" s="5" t="str">
        <f>IFERROR(__xludf.DUMMYFUNCTION("""COMPUTED_VALUE"""),"Luciana Nahara Da Cunha Guimaraes")</f>
        <v>Luciana Nahara Da Cunha Guimaraes</v>
      </c>
      <c r="D882" s="5" t="str">
        <f>IFERROR(__xludf.DUMMYFUNCTION("""COMPUTED_VALUE"""),"Estruturas superficiais")</f>
        <v>Estruturas superficiais</v>
      </c>
      <c r="E882" s="5">
        <f>IFERROR(__xludf.DUMMYFUNCTION("""COMPUTED_VALUE"""),60.49)</f>
        <v>60.49</v>
      </c>
    </row>
    <row r="883">
      <c r="B883" s="11" t="str">
        <f>IFERROR(__xludf.DUMMYFUNCTION("""COMPUTED_VALUE"""),"07/03/2020")</f>
        <v>07/03/2020</v>
      </c>
      <c r="C883" s="5" t="str">
        <f>IFERROR(__xludf.DUMMYFUNCTION("""COMPUTED_VALUE"""),"Luciana Nahara Da Cunha Guimaraes")</f>
        <v>Luciana Nahara Da Cunha Guimaraes</v>
      </c>
      <c r="D883" s="5" t="str">
        <f>IFERROR(__xludf.DUMMYFUNCTION("""COMPUTED_VALUE"""),"Transvaginal")</f>
        <v>Transvaginal</v>
      </c>
      <c r="E883" s="5">
        <f>IFERROR(__xludf.DUMMYFUNCTION("""COMPUTED_VALUE"""),68.5)</f>
        <v>68.5</v>
      </c>
    </row>
    <row r="884">
      <c r="B884" s="11" t="str">
        <f>IFERROR(__xludf.DUMMYFUNCTION("""COMPUTED_VALUE"""),"20/02/2020")</f>
        <v>20/02/2020</v>
      </c>
      <c r="C884" s="5" t="str">
        <f>IFERROR(__xludf.DUMMYFUNCTION("""COMPUTED_VALUE"""),"Luciene B Cavalcante")</f>
        <v>Luciene B Cavalcante</v>
      </c>
      <c r="D884" s="5" t="str">
        <f>IFERROR(__xludf.DUMMYFUNCTION("""COMPUTED_VALUE"""),"Filme")</f>
        <v>Filme</v>
      </c>
      <c r="E884" s="5">
        <f>IFERROR(__xludf.DUMMYFUNCTION("""COMPUTED_VALUE"""),4.12)</f>
        <v>4.12</v>
      </c>
    </row>
    <row r="885">
      <c r="B885" s="11" t="str">
        <f>IFERROR(__xludf.DUMMYFUNCTION("""COMPUTED_VALUE"""),"20/02/2020")</f>
        <v>20/02/2020</v>
      </c>
      <c r="C885" s="5" t="str">
        <f>IFERROR(__xludf.DUMMYFUNCTION("""COMPUTED_VALUE"""),"Luciene B Cavalcante")</f>
        <v>Luciene B Cavalcante</v>
      </c>
      <c r="D885" s="5" t="str">
        <f>IFERROR(__xludf.DUMMYFUNCTION("""COMPUTED_VALUE"""),"Órgãos superficiais")</f>
        <v>Órgãos superficiais</v>
      </c>
      <c r="E885" s="5">
        <f>IFERROR(__xludf.DUMMYFUNCTION("""COMPUTED_VALUE"""),60.49)</f>
        <v>60.49</v>
      </c>
    </row>
    <row r="886">
      <c r="B886" s="11" t="str">
        <f>IFERROR(__xludf.DUMMYFUNCTION("""COMPUTED_VALUE"""),"19/02/2020")</f>
        <v>19/02/2020</v>
      </c>
      <c r="C886" s="5" t="str">
        <f>IFERROR(__xludf.DUMMYFUNCTION("""COMPUTED_VALUE"""),"Luiz De Araujo Farias")</f>
        <v>Luiz De Araujo Farias</v>
      </c>
      <c r="D886" s="5" t="str">
        <f>IFERROR(__xludf.DUMMYFUNCTION("""COMPUTED_VALUE"""),"Filme")</f>
        <v>Filme</v>
      </c>
      <c r="E886" s="5">
        <f>IFERROR(__xludf.DUMMYFUNCTION("""COMPUTED_VALUE"""),16.49)</f>
        <v>16.49</v>
      </c>
    </row>
    <row r="887">
      <c r="B887" s="11" t="str">
        <f>IFERROR(__xludf.DUMMYFUNCTION("""COMPUTED_VALUE"""),"19/02/2020")</f>
        <v>19/02/2020</v>
      </c>
      <c r="C887" s="5" t="str">
        <f>IFERROR(__xludf.DUMMYFUNCTION("""COMPUTED_VALUE"""),"Luiz De Araujo Farias")</f>
        <v>Luiz De Araujo Farias</v>
      </c>
      <c r="D887" s="5" t="str">
        <f>IFERROR(__xludf.DUMMYFUNCTION("""COMPUTED_VALUE"""),"Filme")</f>
        <v>Filme</v>
      </c>
      <c r="E887" s="5">
        <f>IFERROR(__xludf.DUMMYFUNCTION("""COMPUTED_VALUE"""),4.12)</f>
        <v>4.12</v>
      </c>
    </row>
    <row r="888">
      <c r="B888" s="11" t="str">
        <f>IFERROR(__xludf.DUMMYFUNCTION("""COMPUTED_VALUE"""),"19/02/2020")</f>
        <v>19/02/2020</v>
      </c>
      <c r="C888" s="5" t="str">
        <f>IFERROR(__xludf.DUMMYFUNCTION("""COMPUTED_VALUE"""),"Luiz De Araujo Farias")</f>
        <v>Luiz De Araujo Farias</v>
      </c>
      <c r="D888" s="5" t="str">
        <f>IFERROR(__xludf.DUMMYFUNCTION("""COMPUTED_VALUE"""),"Próstata")</f>
        <v>Próstata</v>
      </c>
      <c r="E888" s="5">
        <f>IFERROR(__xludf.DUMMYFUNCTION("""COMPUTED_VALUE"""),50.4)</f>
        <v>50.4</v>
      </c>
    </row>
    <row r="889">
      <c r="B889" s="11" t="str">
        <f>IFERROR(__xludf.DUMMYFUNCTION("""COMPUTED_VALUE"""),"19/02/2020")</f>
        <v>19/02/2020</v>
      </c>
      <c r="C889" s="5" t="str">
        <f>IFERROR(__xludf.DUMMYFUNCTION("""COMPUTED_VALUE"""),"Luiz De Araujo Farias")</f>
        <v>Luiz De Araujo Farias</v>
      </c>
      <c r="D889" s="5" t="str">
        <f>IFERROR(__xludf.DUMMYFUNCTION("""COMPUTED_VALUE"""),"Abdomen Total")</f>
        <v>Abdomen Total</v>
      </c>
      <c r="E889" s="5">
        <f>IFERROR(__xludf.DUMMYFUNCTION("""COMPUTED_VALUE"""),113.15)</f>
        <v>113.15</v>
      </c>
    </row>
    <row r="890">
      <c r="B890" s="11" t="str">
        <f>IFERROR(__xludf.DUMMYFUNCTION("""COMPUTED_VALUE"""),"16/03/2020")</f>
        <v>16/03/2020</v>
      </c>
      <c r="C890" s="5" t="str">
        <f>IFERROR(__xludf.DUMMYFUNCTION("""COMPUTED_VALUE"""),"Luiza Almeida De Araujo")</f>
        <v>Luiza Almeida De Araujo</v>
      </c>
      <c r="D890" s="5" t="str">
        <f>IFERROR(__xludf.DUMMYFUNCTION("""COMPUTED_VALUE"""),"Filme")</f>
        <v>Filme</v>
      </c>
      <c r="E890" s="5">
        <f>IFERROR(__xludf.DUMMYFUNCTION("""COMPUTED_VALUE"""),4.12)</f>
        <v>4.12</v>
      </c>
    </row>
    <row r="891">
      <c r="B891" s="11" t="str">
        <f>IFERROR(__xludf.DUMMYFUNCTION("""COMPUTED_VALUE"""),"16/03/2020")</f>
        <v>16/03/2020</v>
      </c>
      <c r="C891" s="5" t="str">
        <f>IFERROR(__xludf.DUMMYFUNCTION("""COMPUTED_VALUE"""),"Luiza Almeida De Araujo")</f>
        <v>Luiza Almeida De Araujo</v>
      </c>
      <c r="D891" s="5" t="str">
        <f>IFERROR(__xludf.DUMMYFUNCTION("""COMPUTED_VALUE"""),"Filme")</f>
        <v>Filme</v>
      </c>
      <c r="E891" s="5">
        <f>IFERROR(__xludf.DUMMYFUNCTION("""COMPUTED_VALUE"""),16.49)</f>
        <v>16.49</v>
      </c>
    </row>
    <row r="892">
      <c r="B892" s="11" t="str">
        <f>IFERROR(__xludf.DUMMYFUNCTION("""COMPUTED_VALUE"""),"16/03/2020")</f>
        <v>16/03/2020</v>
      </c>
      <c r="C892" s="5" t="str">
        <f>IFERROR(__xludf.DUMMYFUNCTION("""COMPUTED_VALUE"""),"Luiza Almeida De Araujo")</f>
        <v>Luiza Almeida De Araujo</v>
      </c>
      <c r="D892" s="5" t="str">
        <f>IFERROR(__xludf.DUMMYFUNCTION("""COMPUTED_VALUE"""),"Ginecológico")</f>
        <v>Ginecológico</v>
      </c>
      <c r="E892" s="5">
        <f>IFERROR(__xludf.DUMMYFUNCTION("""COMPUTED_VALUE"""),50.34)</f>
        <v>50.34</v>
      </c>
    </row>
    <row r="893">
      <c r="B893" s="11" t="str">
        <f>IFERROR(__xludf.DUMMYFUNCTION("""COMPUTED_VALUE"""),"16/03/2020")</f>
        <v>16/03/2020</v>
      </c>
      <c r="C893" s="5" t="str">
        <f>IFERROR(__xludf.DUMMYFUNCTION("""COMPUTED_VALUE"""),"Luiza Almeida De Araujo")</f>
        <v>Luiza Almeida De Araujo</v>
      </c>
      <c r="D893" s="5" t="str">
        <f>IFERROR(__xludf.DUMMYFUNCTION("""COMPUTED_VALUE"""),"Abdomen Total")</f>
        <v>Abdomen Total</v>
      </c>
      <c r="E893" s="5">
        <f>IFERROR(__xludf.DUMMYFUNCTION("""COMPUTED_VALUE"""),113.15)</f>
        <v>113.15</v>
      </c>
    </row>
    <row r="894">
      <c r="B894" s="11" t="str">
        <f>IFERROR(__xludf.DUMMYFUNCTION("""COMPUTED_VALUE"""),"06/03/2020")</f>
        <v>06/03/2020</v>
      </c>
      <c r="C894" s="5" t="str">
        <f>IFERROR(__xludf.DUMMYFUNCTION("""COMPUTED_VALUE"""),"Luzeni Rodrigues Duarte Oliveira")</f>
        <v>Luzeni Rodrigues Duarte Oliveira</v>
      </c>
      <c r="D894" s="5" t="str">
        <f>IFERROR(__xludf.DUMMYFUNCTION("""COMPUTED_VALUE"""),"Filme")</f>
        <v>Filme</v>
      </c>
      <c r="E894" s="5">
        <f>IFERROR(__xludf.DUMMYFUNCTION("""COMPUTED_VALUE"""),4.12)</f>
        <v>4.12</v>
      </c>
    </row>
    <row r="895">
      <c r="B895" s="11" t="str">
        <f>IFERROR(__xludf.DUMMYFUNCTION("""COMPUTED_VALUE"""),"06/03/2020")</f>
        <v>06/03/2020</v>
      </c>
      <c r="C895" s="5" t="str">
        <f>IFERROR(__xludf.DUMMYFUNCTION("""COMPUTED_VALUE"""),"Luzeni Rodrigues Duarte Oliveira")</f>
        <v>Luzeni Rodrigues Duarte Oliveira</v>
      </c>
      <c r="D895" s="5" t="str">
        <f>IFERROR(__xludf.DUMMYFUNCTION("""COMPUTED_VALUE"""),"Transvaginal")</f>
        <v>Transvaginal</v>
      </c>
      <c r="E895" s="5">
        <f>IFERROR(__xludf.DUMMYFUNCTION("""COMPUTED_VALUE"""),68.5)</f>
        <v>68.5</v>
      </c>
    </row>
    <row r="896">
      <c r="B896" s="11" t="str">
        <f>IFERROR(__xludf.DUMMYFUNCTION("""COMPUTED_VALUE"""),"06/03/2020")</f>
        <v>06/03/2020</v>
      </c>
      <c r="C896" s="5" t="str">
        <f>IFERROR(__xludf.DUMMYFUNCTION("""COMPUTED_VALUE"""),"Luzeni Rodrigues Duarte Oliveira")</f>
        <v>Luzeni Rodrigues Duarte Oliveira</v>
      </c>
      <c r="D896" s="5" t="str">
        <f>IFERROR(__xludf.DUMMYFUNCTION("""COMPUTED_VALUE"""),"Filme")</f>
        <v>Filme</v>
      </c>
      <c r="E896" s="5">
        <f>IFERROR(__xludf.DUMMYFUNCTION("""COMPUTED_VALUE"""),16.49)</f>
        <v>16.49</v>
      </c>
    </row>
    <row r="897">
      <c r="B897" s="11" t="str">
        <f>IFERROR(__xludf.DUMMYFUNCTION("""COMPUTED_VALUE"""),"06/03/2020")</f>
        <v>06/03/2020</v>
      </c>
      <c r="C897" s="5" t="str">
        <f>IFERROR(__xludf.DUMMYFUNCTION("""COMPUTED_VALUE"""),"Luzeni Rodrigues Duarte Oliveira")</f>
        <v>Luzeni Rodrigues Duarte Oliveira</v>
      </c>
      <c r="D897" s="5" t="str">
        <f>IFERROR(__xludf.DUMMYFUNCTION("""COMPUTED_VALUE"""),"Abdomen Total")</f>
        <v>Abdomen Total</v>
      </c>
      <c r="E897" s="5">
        <f>IFERROR(__xludf.DUMMYFUNCTION("""COMPUTED_VALUE"""),113.15)</f>
        <v>113.15</v>
      </c>
    </row>
    <row r="898">
      <c r="B898" s="11" t="str">
        <f>IFERROR(__xludf.DUMMYFUNCTION("""COMPUTED_VALUE"""),"19/02/2020")</f>
        <v>19/02/2020</v>
      </c>
      <c r="C898" s="5" t="str">
        <f>IFERROR(__xludf.DUMMYFUNCTION("""COMPUTED_VALUE"""),"Lytze Ly Sena Novaes Viana")</f>
        <v>Lytze Ly Sena Novaes Viana</v>
      </c>
      <c r="D898" s="5" t="str">
        <f>IFERROR(__xludf.DUMMYFUNCTION("""COMPUTED_VALUE"""),"Filme")</f>
        <v>Filme</v>
      </c>
      <c r="E898" s="5">
        <f>IFERROR(__xludf.DUMMYFUNCTION("""COMPUTED_VALUE"""),4.12)</f>
        <v>4.12</v>
      </c>
    </row>
    <row r="899">
      <c r="B899" s="11" t="str">
        <f>IFERROR(__xludf.DUMMYFUNCTION("""COMPUTED_VALUE"""),"19/02/2020")</f>
        <v>19/02/2020</v>
      </c>
      <c r="C899" s="5" t="str">
        <f>IFERROR(__xludf.DUMMYFUNCTION("""COMPUTED_VALUE"""),"Lytze Ly Sena Novaes Viana")</f>
        <v>Lytze Ly Sena Novaes Viana</v>
      </c>
      <c r="D899" s="5" t="str">
        <f>IFERROR(__xludf.DUMMYFUNCTION("""COMPUTED_VALUE"""),"Filme")</f>
        <v>Filme</v>
      </c>
      <c r="E899" s="5">
        <f>IFERROR(__xludf.DUMMYFUNCTION("""COMPUTED_VALUE"""),4.12)</f>
        <v>4.12</v>
      </c>
    </row>
    <row r="900">
      <c r="B900" s="11" t="str">
        <f>IFERROR(__xludf.DUMMYFUNCTION("""COMPUTED_VALUE"""),"19/02/2020")</f>
        <v>19/02/2020</v>
      </c>
      <c r="C900" s="5" t="str">
        <f>IFERROR(__xludf.DUMMYFUNCTION("""COMPUTED_VALUE"""),"Lytze Ly Sena Novaes Viana")</f>
        <v>Lytze Ly Sena Novaes Viana</v>
      </c>
      <c r="D900" s="5" t="str">
        <f>IFERROR(__xludf.DUMMYFUNCTION("""COMPUTED_VALUE"""),"Estruturas superficiais")</f>
        <v>Estruturas superficiais</v>
      </c>
      <c r="E900" s="5">
        <f>IFERROR(__xludf.DUMMYFUNCTION("""COMPUTED_VALUE"""),60.49)</f>
        <v>60.49</v>
      </c>
    </row>
    <row r="901">
      <c r="B901" s="11" t="str">
        <f>IFERROR(__xludf.DUMMYFUNCTION("""COMPUTED_VALUE"""),"19/02/2020")</f>
        <v>19/02/2020</v>
      </c>
      <c r="C901" s="5" t="str">
        <f>IFERROR(__xludf.DUMMYFUNCTION("""COMPUTED_VALUE"""),"Lytze Ly Sena Novaes Viana")</f>
        <v>Lytze Ly Sena Novaes Viana</v>
      </c>
      <c r="D901" s="5" t="str">
        <f>IFERROR(__xludf.DUMMYFUNCTION("""COMPUTED_VALUE"""),"Mamas")</f>
        <v>Mamas</v>
      </c>
      <c r="E901" s="5">
        <f>IFERROR(__xludf.DUMMYFUNCTION("""COMPUTED_VALUE"""),60.49)</f>
        <v>60.49</v>
      </c>
    </row>
    <row r="902">
      <c r="B902" s="11" t="str">
        <f>IFERROR(__xludf.DUMMYFUNCTION("""COMPUTED_VALUE"""),"13/03/2020")</f>
        <v>13/03/2020</v>
      </c>
      <c r="C902" s="5" t="str">
        <f>IFERROR(__xludf.DUMMYFUNCTION("""COMPUTED_VALUE"""),"Maisa De Melo Souto")</f>
        <v>Maisa De Melo Souto</v>
      </c>
      <c r="D902" s="5" t="str">
        <f>IFERROR(__xludf.DUMMYFUNCTION("""COMPUTED_VALUE"""),"Filme")</f>
        <v>Filme</v>
      </c>
      <c r="E902" s="5">
        <f>IFERROR(__xludf.DUMMYFUNCTION("""COMPUTED_VALUE"""),4.12)</f>
        <v>4.12</v>
      </c>
    </row>
    <row r="903">
      <c r="B903" s="11" t="str">
        <f>IFERROR(__xludf.DUMMYFUNCTION("""COMPUTED_VALUE"""),"13/03/2020")</f>
        <v>13/03/2020</v>
      </c>
      <c r="C903" s="5" t="str">
        <f>IFERROR(__xludf.DUMMYFUNCTION("""COMPUTED_VALUE"""),"Maisa De Melo Souto")</f>
        <v>Maisa De Melo Souto</v>
      </c>
      <c r="D903" s="5" t="str">
        <f>IFERROR(__xludf.DUMMYFUNCTION("""COMPUTED_VALUE"""),"Mamas")</f>
        <v>Mamas</v>
      </c>
      <c r="E903" s="5">
        <f>IFERROR(__xludf.DUMMYFUNCTION("""COMPUTED_VALUE"""),60.49)</f>
        <v>60.49</v>
      </c>
    </row>
    <row r="904">
      <c r="B904" s="11" t="str">
        <f>IFERROR(__xludf.DUMMYFUNCTION("""COMPUTED_VALUE"""),"13/03/2020")</f>
        <v>13/03/2020</v>
      </c>
      <c r="C904" s="5" t="str">
        <f>IFERROR(__xludf.DUMMYFUNCTION("""COMPUTED_VALUE"""),"Maisa De Melo Souto")</f>
        <v>Maisa De Melo Souto</v>
      </c>
      <c r="D904" s="5" t="str">
        <f>IFERROR(__xludf.DUMMYFUNCTION("""COMPUTED_VALUE"""),"Filme")</f>
        <v>Filme</v>
      </c>
      <c r="E904" s="5">
        <f>IFERROR(__xludf.DUMMYFUNCTION("""COMPUTED_VALUE"""),4.12)</f>
        <v>4.12</v>
      </c>
    </row>
    <row r="905">
      <c r="B905" s="11" t="str">
        <f>IFERROR(__xludf.DUMMYFUNCTION("""COMPUTED_VALUE"""),"13/03/2020")</f>
        <v>13/03/2020</v>
      </c>
      <c r="C905" s="5" t="str">
        <f>IFERROR(__xludf.DUMMYFUNCTION("""COMPUTED_VALUE"""),"Maisa De Melo Souto")</f>
        <v>Maisa De Melo Souto</v>
      </c>
      <c r="D905" s="5" t="str">
        <f>IFERROR(__xludf.DUMMYFUNCTION("""COMPUTED_VALUE"""),"Transvaginal")</f>
        <v>Transvaginal</v>
      </c>
      <c r="E905" s="5">
        <f>IFERROR(__xludf.DUMMYFUNCTION("""COMPUTED_VALUE"""),68.5)</f>
        <v>68.5</v>
      </c>
    </row>
    <row r="906">
      <c r="B906" s="11" t="str">
        <f>IFERROR(__xludf.DUMMYFUNCTION("""COMPUTED_VALUE"""),"22/01/2020")</f>
        <v>22/01/2020</v>
      </c>
      <c r="C906" s="5" t="str">
        <f>IFERROR(__xludf.DUMMYFUNCTION("""COMPUTED_VALUE"""),"Manuella Ferreira Leal Telino")</f>
        <v>Manuella Ferreira Leal Telino</v>
      </c>
      <c r="D906" s="5" t="str">
        <f>IFERROR(__xludf.DUMMYFUNCTION("""COMPUTED_VALUE"""),"Material")</f>
        <v>Material</v>
      </c>
      <c r="E906" s="5">
        <f>IFERROR(__xludf.DUMMYFUNCTION("""COMPUTED_VALUE"""),4.0)</f>
        <v>4</v>
      </c>
    </row>
    <row r="907">
      <c r="B907" s="11" t="str">
        <f>IFERROR(__xludf.DUMMYFUNCTION("""COMPUTED_VALUE"""),"22/01/2020")</f>
        <v>22/01/2020</v>
      </c>
      <c r="C907" s="5" t="str">
        <f>IFERROR(__xludf.DUMMYFUNCTION("""COMPUTED_VALUE"""),"Manuella Ferreira Leal Telino")</f>
        <v>Manuella Ferreira Leal Telino</v>
      </c>
      <c r="D907" s="5" t="str">
        <f>IFERROR(__xludf.DUMMYFUNCTION("""COMPUTED_VALUE"""),"Material")</f>
        <v>Material</v>
      </c>
      <c r="E907" s="5">
        <f>IFERROR(__xludf.DUMMYFUNCTION("""COMPUTED_VALUE"""),4.18)</f>
        <v>4.18</v>
      </c>
    </row>
    <row r="908">
      <c r="B908" s="11" t="str">
        <f>IFERROR(__xludf.DUMMYFUNCTION("""COMPUTED_VALUE"""),"22/01/2020")</f>
        <v>22/01/2020</v>
      </c>
      <c r="C908" s="5" t="str">
        <f>IFERROR(__xludf.DUMMYFUNCTION("""COMPUTED_VALUE"""),"Manuella Ferreira Leal Telino")</f>
        <v>Manuella Ferreira Leal Telino</v>
      </c>
      <c r="D908" s="5" t="str">
        <f>IFERROR(__xludf.DUMMYFUNCTION("""COMPUTED_VALUE"""),"Medicamento")</f>
        <v>Medicamento</v>
      </c>
      <c r="E908" s="5">
        <f>IFERROR(__xludf.DUMMYFUNCTION("""COMPUTED_VALUE"""),1.56)</f>
        <v>1.56</v>
      </c>
    </row>
    <row r="909">
      <c r="B909" s="11" t="str">
        <f>IFERROR(__xludf.DUMMYFUNCTION("""COMPUTED_VALUE"""),"22/01/2020")</f>
        <v>22/01/2020</v>
      </c>
      <c r="C909" s="5" t="str">
        <f>IFERROR(__xludf.DUMMYFUNCTION("""COMPUTED_VALUE"""),"Manuella Ferreira Leal Telino")</f>
        <v>Manuella Ferreira Leal Telino</v>
      </c>
      <c r="D909" s="5" t="str">
        <f>IFERROR(__xludf.DUMMYFUNCTION("""COMPUTED_VALUE"""),"PAAF Mama")</f>
        <v>PAAF Mama</v>
      </c>
      <c r="E909" s="5">
        <f>IFERROR(__xludf.DUMMYFUNCTION("""COMPUTED_VALUE"""),159.62)</f>
        <v>159.62</v>
      </c>
    </row>
    <row r="910">
      <c r="B910" s="11" t="str">
        <f>IFERROR(__xludf.DUMMYFUNCTION("""COMPUTED_VALUE"""),"11/03/2020")</f>
        <v>11/03/2020</v>
      </c>
      <c r="C910" s="5" t="str">
        <f>IFERROR(__xludf.DUMMYFUNCTION("""COMPUTED_VALUE"""),"Marcia Rosario De Carvalho Pedrosa")</f>
        <v>Marcia Rosario De Carvalho Pedrosa</v>
      </c>
      <c r="D910" s="5" t="str">
        <f>IFERROR(__xludf.DUMMYFUNCTION("""COMPUTED_VALUE"""),"Material")</f>
        <v>Material</v>
      </c>
      <c r="E910" s="5">
        <f>IFERROR(__xludf.DUMMYFUNCTION("""COMPUTED_VALUE"""),2.7)</f>
        <v>2.7</v>
      </c>
    </row>
    <row r="911">
      <c r="B911" s="11" t="str">
        <f>IFERROR(__xludf.DUMMYFUNCTION("""COMPUTED_VALUE"""),"11/03/2020")</f>
        <v>11/03/2020</v>
      </c>
      <c r="C911" s="5" t="str">
        <f>IFERROR(__xludf.DUMMYFUNCTION("""COMPUTED_VALUE"""),"Marcia Rosario De Carvalho Pedrosa")</f>
        <v>Marcia Rosario De Carvalho Pedrosa</v>
      </c>
      <c r="D911" s="5" t="str">
        <f>IFERROR(__xludf.DUMMYFUNCTION("""COMPUTED_VALUE"""),"Material")</f>
        <v>Material</v>
      </c>
      <c r="E911" s="5">
        <f>IFERROR(__xludf.DUMMYFUNCTION("""COMPUTED_VALUE"""),3.08)</f>
        <v>3.08</v>
      </c>
    </row>
    <row r="912">
      <c r="B912" s="11" t="str">
        <f>IFERROR(__xludf.DUMMYFUNCTION("""COMPUTED_VALUE"""),"11/03/2020")</f>
        <v>11/03/2020</v>
      </c>
      <c r="C912" s="5" t="str">
        <f>IFERROR(__xludf.DUMMYFUNCTION("""COMPUTED_VALUE"""),"Marcia Rosario De Carvalho Pedrosa")</f>
        <v>Marcia Rosario De Carvalho Pedrosa</v>
      </c>
      <c r="D912" s="5" t="str">
        <f>IFERROR(__xludf.DUMMYFUNCTION("""COMPUTED_VALUE"""),"Material")</f>
        <v>Material</v>
      </c>
      <c r="E912" s="5">
        <f>IFERROR(__xludf.DUMMYFUNCTION("""COMPUTED_VALUE"""),4.18)</f>
        <v>4.18</v>
      </c>
    </row>
    <row r="913">
      <c r="B913" s="11" t="str">
        <f>IFERROR(__xludf.DUMMYFUNCTION("""COMPUTED_VALUE"""),"11/03/2020")</f>
        <v>11/03/2020</v>
      </c>
      <c r="C913" s="5" t="str">
        <f>IFERROR(__xludf.DUMMYFUNCTION("""COMPUTED_VALUE"""),"Marcia Rosario De Carvalho Pedrosa")</f>
        <v>Marcia Rosario De Carvalho Pedrosa</v>
      </c>
      <c r="D913" s="5" t="str">
        <f>IFERROR(__xludf.DUMMYFUNCTION("""COMPUTED_VALUE"""),"Medicamento")</f>
        <v>Medicamento</v>
      </c>
      <c r="E913" s="5">
        <f>IFERROR(__xludf.DUMMYFUNCTION("""COMPUTED_VALUE"""),1.59)</f>
        <v>1.59</v>
      </c>
    </row>
    <row r="914">
      <c r="B914" s="11" t="str">
        <f>IFERROR(__xludf.DUMMYFUNCTION("""COMPUTED_VALUE"""),"11/03/2020")</f>
        <v>11/03/2020</v>
      </c>
      <c r="C914" s="5" t="str">
        <f>IFERROR(__xludf.DUMMYFUNCTION("""COMPUTED_VALUE"""),"Marcia Rosario De Carvalho Pedrosa")</f>
        <v>Marcia Rosario De Carvalho Pedrosa</v>
      </c>
      <c r="D914" s="5" t="str">
        <f>IFERROR(__xludf.DUMMYFUNCTION("""COMPUTED_VALUE"""),"Filme")</f>
        <v>Filme</v>
      </c>
      <c r="E914" s="5">
        <f>IFERROR(__xludf.DUMMYFUNCTION("""COMPUTED_VALUE"""),4.12)</f>
        <v>4.12</v>
      </c>
    </row>
    <row r="915">
      <c r="B915" s="11" t="str">
        <f>IFERROR(__xludf.DUMMYFUNCTION("""COMPUTED_VALUE"""),"11/03/2020")</f>
        <v>11/03/2020</v>
      </c>
      <c r="C915" s="5" t="str">
        <f>IFERROR(__xludf.DUMMYFUNCTION("""COMPUTED_VALUE"""),"Marcia Rosario De Carvalho Pedrosa")</f>
        <v>Marcia Rosario De Carvalho Pedrosa</v>
      </c>
      <c r="D915" s="5" t="str">
        <f>IFERROR(__xludf.DUMMYFUNCTION("""COMPUTED_VALUE"""),"Mamas")</f>
        <v>Mamas</v>
      </c>
      <c r="E915" s="5">
        <f>IFERROR(__xludf.DUMMYFUNCTION("""COMPUTED_VALUE"""),60.49)</f>
        <v>60.49</v>
      </c>
    </row>
    <row r="916">
      <c r="B916" s="11" t="str">
        <f>IFERROR(__xludf.DUMMYFUNCTION("""COMPUTED_VALUE"""),"11/03/2020")</f>
        <v>11/03/2020</v>
      </c>
      <c r="C916" s="5" t="str">
        <f>IFERROR(__xludf.DUMMYFUNCTION("""COMPUTED_VALUE"""),"Marcia Rosario De Carvalho Pedrosa")</f>
        <v>Marcia Rosario De Carvalho Pedrosa</v>
      </c>
      <c r="D916" s="5" t="str">
        <f>IFERROR(__xludf.DUMMYFUNCTION("""COMPUTED_VALUE"""),"PAAF Mama")</f>
        <v>PAAF Mama</v>
      </c>
      <c r="E916" s="5">
        <f>IFERROR(__xludf.DUMMYFUNCTION("""COMPUTED_VALUE"""),67.85)</f>
        <v>67.85</v>
      </c>
    </row>
    <row r="917">
      <c r="B917" s="11" t="str">
        <f>IFERROR(__xludf.DUMMYFUNCTION("""COMPUTED_VALUE"""),"19/03/2020")</f>
        <v>19/03/2020</v>
      </c>
      <c r="C917" s="5" t="str">
        <f>IFERROR(__xludf.DUMMYFUNCTION("""COMPUTED_VALUE"""),"Marcia Veronica M Lelis")</f>
        <v>Marcia Veronica M Lelis</v>
      </c>
      <c r="D917" s="5" t="str">
        <f>IFERROR(__xludf.DUMMYFUNCTION("""COMPUTED_VALUE"""),"Filme")</f>
        <v>Filme</v>
      </c>
      <c r="E917" s="5">
        <f>IFERROR(__xludf.DUMMYFUNCTION("""COMPUTED_VALUE"""),4.12)</f>
        <v>4.12</v>
      </c>
    </row>
    <row r="918">
      <c r="B918" s="11" t="str">
        <f>IFERROR(__xludf.DUMMYFUNCTION("""COMPUTED_VALUE"""),"19/03/2020")</f>
        <v>19/03/2020</v>
      </c>
      <c r="C918" s="5" t="str">
        <f>IFERROR(__xludf.DUMMYFUNCTION("""COMPUTED_VALUE"""),"Marcia Veronica M Lelis")</f>
        <v>Marcia Veronica M Lelis</v>
      </c>
      <c r="D918" s="5" t="str">
        <f>IFERROR(__xludf.DUMMYFUNCTION("""COMPUTED_VALUE"""),"Filme")</f>
        <v>Filme</v>
      </c>
      <c r="E918" s="5">
        <f>IFERROR(__xludf.DUMMYFUNCTION("""COMPUTED_VALUE"""),4.12)</f>
        <v>4.12</v>
      </c>
    </row>
    <row r="919">
      <c r="B919" s="11" t="str">
        <f>IFERROR(__xludf.DUMMYFUNCTION("""COMPUTED_VALUE"""),"19/03/2020")</f>
        <v>19/03/2020</v>
      </c>
      <c r="C919" s="5" t="str">
        <f>IFERROR(__xludf.DUMMYFUNCTION("""COMPUTED_VALUE"""),"Marcia Veronica M Lelis")</f>
        <v>Marcia Veronica M Lelis</v>
      </c>
      <c r="D919" s="5" t="str">
        <f>IFERROR(__xludf.DUMMYFUNCTION("""COMPUTED_VALUE"""),"Filme")</f>
        <v>Filme</v>
      </c>
      <c r="E919" s="5">
        <f>IFERROR(__xludf.DUMMYFUNCTION("""COMPUTED_VALUE"""),4.12)</f>
        <v>4.12</v>
      </c>
    </row>
    <row r="920">
      <c r="B920" s="11" t="str">
        <f>IFERROR(__xludf.DUMMYFUNCTION("""COMPUTED_VALUE"""),"19/03/2020")</f>
        <v>19/03/2020</v>
      </c>
      <c r="C920" s="5" t="str">
        <f>IFERROR(__xludf.DUMMYFUNCTION("""COMPUTED_VALUE"""),"Marcia Veronica M Lelis")</f>
        <v>Marcia Veronica M Lelis</v>
      </c>
      <c r="D920" s="5" t="str">
        <f>IFERROR(__xludf.DUMMYFUNCTION("""COMPUTED_VALUE"""),"Filme")</f>
        <v>Filme</v>
      </c>
      <c r="E920" s="5">
        <f>IFERROR(__xludf.DUMMYFUNCTION("""COMPUTED_VALUE"""),16.49)</f>
        <v>16.49</v>
      </c>
    </row>
    <row r="921">
      <c r="B921" s="11" t="str">
        <f>IFERROR(__xludf.DUMMYFUNCTION("""COMPUTED_VALUE"""),"19/03/2020")</f>
        <v>19/03/2020</v>
      </c>
      <c r="C921" s="5" t="str">
        <f>IFERROR(__xludf.DUMMYFUNCTION("""COMPUTED_VALUE"""),"Marcia Veronica M Lelis")</f>
        <v>Marcia Veronica M Lelis</v>
      </c>
      <c r="D921" s="5" t="str">
        <f>IFERROR(__xludf.DUMMYFUNCTION("""COMPUTED_VALUE"""),"Mamas")</f>
        <v>Mamas</v>
      </c>
      <c r="E921" s="5">
        <f>IFERROR(__xludf.DUMMYFUNCTION("""COMPUTED_VALUE"""),60.49)</f>
        <v>60.49</v>
      </c>
    </row>
    <row r="922">
      <c r="B922" s="11" t="str">
        <f>IFERROR(__xludf.DUMMYFUNCTION("""COMPUTED_VALUE"""),"19/03/2020")</f>
        <v>19/03/2020</v>
      </c>
      <c r="C922" s="5" t="str">
        <f>IFERROR(__xludf.DUMMYFUNCTION("""COMPUTED_VALUE"""),"Marcia Veronica M Lelis")</f>
        <v>Marcia Veronica M Lelis</v>
      </c>
      <c r="D922" s="5" t="str">
        <f>IFERROR(__xludf.DUMMYFUNCTION("""COMPUTED_VALUE"""),"Abdomen Total")</f>
        <v>Abdomen Total</v>
      </c>
      <c r="E922" s="5">
        <f>IFERROR(__xludf.DUMMYFUNCTION("""COMPUTED_VALUE"""),113.15)</f>
        <v>113.15</v>
      </c>
    </row>
    <row r="923">
      <c r="B923" s="11" t="str">
        <f>IFERROR(__xludf.DUMMYFUNCTION("""COMPUTED_VALUE"""),"19/03/2020")</f>
        <v>19/03/2020</v>
      </c>
      <c r="C923" s="5" t="str">
        <f>IFERROR(__xludf.DUMMYFUNCTION("""COMPUTED_VALUE"""),"Marcia Veronica M Lelis")</f>
        <v>Marcia Veronica M Lelis</v>
      </c>
      <c r="D923" s="5" t="str">
        <f>IFERROR(__xludf.DUMMYFUNCTION("""COMPUTED_VALUE"""),"Estruturas superficiais")</f>
        <v>Estruturas superficiais</v>
      </c>
      <c r="E923" s="5">
        <f>IFERROR(__xludf.DUMMYFUNCTION("""COMPUTED_VALUE"""),60.49)</f>
        <v>60.49</v>
      </c>
    </row>
    <row r="924">
      <c r="B924" s="11" t="str">
        <f>IFERROR(__xludf.DUMMYFUNCTION("""COMPUTED_VALUE"""),"19/03/2020")</f>
        <v>19/03/2020</v>
      </c>
      <c r="C924" s="5" t="str">
        <f>IFERROR(__xludf.DUMMYFUNCTION("""COMPUTED_VALUE"""),"Marcia Veronica M Lelis")</f>
        <v>Marcia Veronica M Lelis</v>
      </c>
      <c r="D924" s="5" t="str">
        <f>IFERROR(__xludf.DUMMYFUNCTION("""COMPUTED_VALUE"""),"Transvaginal")</f>
        <v>Transvaginal</v>
      </c>
      <c r="E924" s="5">
        <f>IFERROR(__xludf.DUMMYFUNCTION("""COMPUTED_VALUE"""),68.5)</f>
        <v>68.5</v>
      </c>
    </row>
    <row r="925">
      <c r="B925" s="11" t="str">
        <f>IFERROR(__xludf.DUMMYFUNCTION("""COMPUTED_VALUE"""),"28/02/2020")</f>
        <v>28/02/2020</v>
      </c>
      <c r="C925" s="5" t="str">
        <f>IFERROR(__xludf.DUMMYFUNCTION("""COMPUTED_VALUE"""),"Maria Aparecida Dantas")</f>
        <v>Maria Aparecida Dantas</v>
      </c>
      <c r="D925" s="5" t="str">
        <f>IFERROR(__xludf.DUMMYFUNCTION("""COMPUTED_VALUE"""),"Filme")</f>
        <v>Filme</v>
      </c>
      <c r="E925" s="5">
        <f>IFERROR(__xludf.DUMMYFUNCTION("""COMPUTED_VALUE"""),16.49)</f>
        <v>16.49</v>
      </c>
    </row>
    <row r="926">
      <c r="B926" s="11" t="str">
        <f>IFERROR(__xludf.DUMMYFUNCTION("""COMPUTED_VALUE"""),"28/02/2020")</f>
        <v>28/02/2020</v>
      </c>
      <c r="C926" s="5" t="str">
        <f>IFERROR(__xludf.DUMMYFUNCTION("""COMPUTED_VALUE"""),"Maria Aparecida Dantas")</f>
        <v>Maria Aparecida Dantas</v>
      </c>
      <c r="D926" s="5" t="str">
        <f>IFERROR(__xludf.DUMMYFUNCTION("""COMPUTED_VALUE"""),"Filme")</f>
        <v>Filme</v>
      </c>
      <c r="E926" s="5">
        <f>IFERROR(__xludf.DUMMYFUNCTION("""COMPUTED_VALUE"""),4.12)</f>
        <v>4.12</v>
      </c>
    </row>
    <row r="927">
      <c r="B927" s="11" t="str">
        <f>IFERROR(__xludf.DUMMYFUNCTION("""COMPUTED_VALUE"""),"28/02/2020")</f>
        <v>28/02/2020</v>
      </c>
      <c r="C927" s="5" t="str">
        <f>IFERROR(__xludf.DUMMYFUNCTION("""COMPUTED_VALUE"""),"Maria Aparecida Dantas")</f>
        <v>Maria Aparecida Dantas</v>
      </c>
      <c r="D927" s="5" t="str">
        <f>IFERROR(__xludf.DUMMYFUNCTION("""COMPUTED_VALUE"""),"Filme")</f>
        <v>Filme</v>
      </c>
      <c r="E927" s="5">
        <f>IFERROR(__xludf.DUMMYFUNCTION("""COMPUTED_VALUE"""),4.12)</f>
        <v>4.12</v>
      </c>
    </row>
    <row r="928">
      <c r="B928" s="11" t="str">
        <f>IFERROR(__xludf.DUMMYFUNCTION("""COMPUTED_VALUE"""),"28/02/2020")</f>
        <v>28/02/2020</v>
      </c>
      <c r="C928" s="5" t="str">
        <f>IFERROR(__xludf.DUMMYFUNCTION("""COMPUTED_VALUE"""),"Maria Aparecida Dantas")</f>
        <v>Maria Aparecida Dantas</v>
      </c>
      <c r="D928" s="5" t="str">
        <f>IFERROR(__xludf.DUMMYFUNCTION("""COMPUTED_VALUE"""),"Abdomen Total")</f>
        <v>Abdomen Total</v>
      </c>
      <c r="E928" s="5">
        <f>IFERROR(__xludf.DUMMYFUNCTION("""COMPUTED_VALUE"""),113.15)</f>
        <v>113.15</v>
      </c>
    </row>
    <row r="929">
      <c r="B929" s="11" t="str">
        <f>IFERROR(__xludf.DUMMYFUNCTION("""COMPUTED_VALUE"""),"28/02/2020")</f>
        <v>28/02/2020</v>
      </c>
      <c r="C929" s="5" t="str">
        <f>IFERROR(__xludf.DUMMYFUNCTION("""COMPUTED_VALUE"""),"Maria Aparecida Dantas")</f>
        <v>Maria Aparecida Dantas</v>
      </c>
      <c r="D929" s="5" t="str">
        <f>IFERROR(__xludf.DUMMYFUNCTION("""COMPUTED_VALUE"""),"Ginecológico")</f>
        <v>Ginecológico</v>
      </c>
      <c r="E929" s="5">
        <f>IFERROR(__xludf.DUMMYFUNCTION("""COMPUTED_VALUE"""),50.34)</f>
        <v>50.34</v>
      </c>
    </row>
    <row r="930">
      <c r="B930" s="11" t="str">
        <f>IFERROR(__xludf.DUMMYFUNCTION("""COMPUTED_VALUE"""),"28/02/2020")</f>
        <v>28/02/2020</v>
      </c>
      <c r="C930" s="5" t="str">
        <f>IFERROR(__xludf.DUMMYFUNCTION("""COMPUTED_VALUE"""),"Maria Aparecida Dantas")</f>
        <v>Maria Aparecida Dantas</v>
      </c>
      <c r="D930" s="5" t="str">
        <f>IFERROR(__xludf.DUMMYFUNCTION("""COMPUTED_VALUE"""),"Órgãos superficiais")</f>
        <v>Órgãos superficiais</v>
      </c>
      <c r="E930" s="5">
        <f>IFERROR(__xludf.DUMMYFUNCTION("""COMPUTED_VALUE"""),60.49)</f>
        <v>60.49</v>
      </c>
    </row>
    <row r="931">
      <c r="B931" s="11" t="str">
        <f>IFERROR(__xludf.DUMMYFUNCTION("""COMPUTED_VALUE"""),"28/02/2020")</f>
        <v>28/02/2020</v>
      </c>
      <c r="C931" s="5" t="str">
        <f>IFERROR(__xludf.DUMMYFUNCTION("""COMPUTED_VALUE"""),"Maria Aparecida Dantas")</f>
        <v>Maria Aparecida Dantas</v>
      </c>
      <c r="D931" s="5" t="str">
        <f>IFERROR(__xludf.DUMMYFUNCTION("""COMPUTED_VALUE"""),"Filme")</f>
        <v>Filme</v>
      </c>
      <c r="E931" s="5">
        <f>IFERROR(__xludf.DUMMYFUNCTION("""COMPUTED_VALUE"""),4.12)</f>
        <v>4.12</v>
      </c>
    </row>
    <row r="932">
      <c r="B932" s="11" t="str">
        <f>IFERROR(__xludf.DUMMYFUNCTION("""COMPUTED_VALUE"""),"28/02/2020")</f>
        <v>28/02/2020</v>
      </c>
      <c r="C932" s="5" t="str">
        <f>IFERROR(__xludf.DUMMYFUNCTION("""COMPUTED_VALUE"""),"Maria Aparecida Dantas")</f>
        <v>Maria Aparecida Dantas</v>
      </c>
      <c r="D932" s="5" t="str">
        <f>IFERROR(__xludf.DUMMYFUNCTION("""COMPUTED_VALUE"""),"Filme")</f>
        <v>Filme</v>
      </c>
      <c r="E932" s="5">
        <f>IFERROR(__xludf.DUMMYFUNCTION("""COMPUTED_VALUE"""),4.12)</f>
        <v>4.12</v>
      </c>
    </row>
    <row r="933">
      <c r="B933" s="11" t="str">
        <f>IFERROR(__xludf.DUMMYFUNCTION("""COMPUTED_VALUE"""),"28/02/2020")</f>
        <v>28/02/2020</v>
      </c>
      <c r="C933" s="5" t="str">
        <f>IFERROR(__xludf.DUMMYFUNCTION("""COMPUTED_VALUE"""),"Maria Aparecida Dantas")</f>
        <v>Maria Aparecida Dantas</v>
      </c>
      <c r="D933" s="5" t="str">
        <f>IFERROR(__xludf.DUMMYFUNCTION("""COMPUTED_VALUE"""),"Estruturas superficiais")</f>
        <v>Estruturas superficiais</v>
      </c>
      <c r="E933" s="5">
        <f>IFERROR(__xludf.DUMMYFUNCTION("""COMPUTED_VALUE"""),60.49)</f>
        <v>60.49</v>
      </c>
    </row>
    <row r="934">
      <c r="B934" s="11" t="str">
        <f>IFERROR(__xludf.DUMMYFUNCTION("""COMPUTED_VALUE"""),"28/02/2020")</f>
        <v>28/02/2020</v>
      </c>
      <c r="C934" s="5" t="str">
        <f>IFERROR(__xludf.DUMMYFUNCTION("""COMPUTED_VALUE"""),"Maria Aparecida Dantas")</f>
        <v>Maria Aparecida Dantas</v>
      </c>
      <c r="D934" s="5" t="str">
        <f>IFERROR(__xludf.DUMMYFUNCTION("""COMPUTED_VALUE"""),"Mamas")</f>
        <v>Mamas</v>
      </c>
      <c r="E934" s="5">
        <f>IFERROR(__xludf.DUMMYFUNCTION("""COMPUTED_VALUE"""),60.49)</f>
        <v>60.49</v>
      </c>
    </row>
    <row r="935">
      <c r="B935" s="11" t="str">
        <f>IFERROR(__xludf.DUMMYFUNCTION("""COMPUTED_VALUE"""),"13/03/2020")</f>
        <v>13/03/2020</v>
      </c>
      <c r="C935" s="5" t="str">
        <f>IFERROR(__xludf.DUMMYFUNCTION("""COMPUTED_VALUE"""),"Maria Aparecida Silva Porto")</f>
        <v>Maria Aparecida Silva Porto</v>
      </c>
      <c r="D935" s="5" t="str">
        <f>IFERROR(__xludf.DUMMYFUNCTION("""COMPUTED_VALUE"""),"Filme")</f>
        <v>Filme</v>
      </c>
      <c r="E935" s="5">
        <f>IFERROR(__xludf.DUMMYFUNCTION("""COMPUTED_VALUE"""),16.49)</f>
        <v>16.49</v>
      </c>
    </row>
    <row r="936">
      <c r="B936" s="11" t="str">
        <f>IFERROR(__xludf.DUMMYFUNCTION("""COMPUTED_VALUE"""),"13/03/2020")</f>
        <v>13/03/2020</v>
      </c>
      <c r="C936" s="5" t="str">
        <f>IFERROR(__xludf.DUMMYFUNCTION("""COMPUTED_VALUE"""),"Maria Aparecida Silva Porto")</f>
        <v>Maria Aparecida Silva Porto</v>
      </c>
      <c r="D936" s="5" t="str">
        <f>IFERROR(__xludf.DUMMYFUNCTION("""COMPUTED_VALUE"""),"Abdomen Total")</f>
        <v>Abdomen Total</v>
      </c>
      <c r="E936" s="5">
        <f>IFERROR(__xludf.DUMMYFUNCTION("""COMPUTED_VALUE"""),113.15)</f>
        <v>113.15</v>
      </c>
    </row>
    <row r="937">
      <c r="B937" s="11" t="str">
        <f>IFERROR(__xludf.DUMMYFUNCTION("""COMPUTED_VALUE"""),"17/03/2020")</f>
        <v>17/03/2020</v>
      </c>
      <c r="C937" s="5" t="str">
        <f>IFERROR(__xludf.DUMMYFUNCTION("""COMPUTED_VALUE"""),"Maria Augusta Goncalves De Macedo Reinaldo")</f>
        <v>Maria Augusta Goncalves De Macedo Reinaldo</v>
      </c>
      <c r="D937" s="5" t="str">
        <f>IFERROR(__xludf.DUMMYFUNCTION("""COMPUTED_VALUE"""),"Filme")</f>
        <v>Filme</v>
      </c>
      <c r="E937" s="5">
        <f>IFERROR(__xludf.DUMMYFUNCTION("""COMPUTED_VALUE"""),16.49)</f>
        <v>16.49</v>
      </c>
    </row>
    <row r="938">
      <c r="B938" s="11" t="str">
        <f>IFERROR(__xludf.DUMMYFUNCTION("""COMPUTED_VALUE"""),"17/03/2020")</f>
        <v>17/03/2020</v>
      </c>
      <c r="C938" s="5" t="str">
        <f>IFERROR(__xludf.DUMMYFUNCTION("""COMPUTED_VALUE"""),"Maria Augusta Goncalves De Macedo Reinaldo")</f>
        <v>Maria Augusta Goncalves De Macedo Reinaldo</v>
      </c>
      <c r="D938" s="5" t="str">
        <f>IFERROR(__xludf.DUMMYFUNCTION("""COMPUTED_VALUE"""),"Abdomen Total")</f>
        <v>Abdomen Total</v>
      </c>
      <c r="E938" s="5">
        <f>IFERROR(__xludf.DUMMYFUNCTION("""COMPUTED_VALUE"""),113.15)</f>
        <v>113.15</v>
      </c>
    </row>
    <row r="939">
      <c r="B939" s="11" t="str">
        <f>IFERROR(__xludf.DUMMYFUNCTION("""COMPUTED_VALUE"""),"16/03/2020")</f>
        <v>16/03/2020</v>
      </c>
      <c r="C939" s="5" t="str">
        <f>IFERROR(__xludf.DUMMYFUNCTION("""COMPUTED_VALUE"""),"Maria Auxiliadora Moura De Oliveira")</f>
        <v>Maria Auxiliadora Moura De Oliveira</v>
      </c>
      <c r="D939" s="5" t="str">
        <f>IFERROR(__xludf.DUMMYFUNCTION("""COMPUTED_VALUE"""),"Filme")</f>
        <v>Filme</v>
      </c>
      <c r="E939" s="5">
        <f>IFERROR(__xludf.DUMMYFUNCTION("""COMPUTED_VALUE"""),4.12)</f>
        <v>4.12</v>
      </c>
    </row>
    <row r="940">
      <c r="B940" s="11" t="str">
        <f>IFERROR(__xludf.DUMMYFUNCTION("""COMPUTED_VALUE"""),"16/03/2020")</f>
        <v>16/03/2020</v>
      </c>
      <c r="C940" s="5" t="str">
        <f>IFERROR(__xludf.DUMMYFUNCTION("""COMPUTED_VALUE"""),"Maria Auxiliadora Moura De Oliveira")</f>
        <v>Maria Auxiliadora Moura De Oliveira</v>
      </c>
      <c r="D940" s="5" t="str">
        <f>IFERROR(__xludf.DUMMYFUNCTION("""COMPUTED_VALUE"""),"Filme")</f>
        <v>Filme</v>
      </c>
      <c r="E940" s="5">
        <f>IFERROR(__xludf.DUMMYFUNCTION("""COMPUTED_VALUE"""),4.12)</f>
        <v>4.12</v>
      </c>
    </row>
    <row r="941">
      <c r="B941" s="11" t="str">
        <f>IFERROR(__xludf.DUMMYFUNCTION("""COMPUTED_VALUE"""),"16/03/2020")</f>
        <v>16/03/2020</v>
      </c>
      <c r="C941" s="5" t="str">
        <f>IFERROR(__xludf.DUMMYFUNCTION("""COMPUTED_VALUE"""),"Maria Auxiliadora Moura De Oliveira")</f>
        <v>Maria Auxiliadora Moura De Oliveira</v>
      </c>
      <c r="D941" s="5" t="str">
        <f>IFERROR(__xludf.DUMMYFUNCTION("""COMPUTED_VALUE"""),"Estruturas superficiais")</f>
        <v>Estruturas superficiais</v>
      </c>
      <c r="E941" s="5">
        <f>IFERROR(__xludf.DUMMYFUNCTION("""COMPUTED_VALUE"""),60.49)</f>
        <v>60.49</v>
      </c>
    </row>
    <row r="942">
      <c r="B942" s="11" t="str">
        <f>IFERROR(__xludf.DUMMYFUNCTION("""COMPUTED_VALUE"""),"16/03/2020")</f>
        <v>16/03/2020</v>
      </c>
      <c r="C942" s="5" t="str">
        <f>IFERROR(__xludf.DUMMYFUNCTION("""COMPUTED_VALUE"""),"Maria Auxiliadora Moura De Oliveira")</f>
        <v>Maria Auxiliadora Moura De Oliveira</v>
      </c>
      <c r="D942" s="5" t="str">
        <f>IFERROR(__xludf.DUMMYFUNCTION("""COMPUTED_VALUE"""),"Mamas")</f>
        <v>Mamas</v>
      </c>
      <c r="E942" s="5">
        <f>IFERROR(__xludf.DUMMYFUNCTION("""COMPUTED_VALUE"""),60.49)</f>
        <v>60.49</v>
      </c>
    </row>
    <row r="943">
      <c r="B943" s="11" t="str">
        <f>IFERROR(__xludf.DUMMYFUNCTION("""COMPUTED_VALUE"""),"10/03/2020")</f>
        <v>10/03/2020</v>
      </c>
      <c r="C943" s="5" t="str">
        <f>IFERROR(__xludf.DUMMYFUNCTION("""COMPUTED_VALUE"""),"Maria Betania De Araujo")</f>
        <v>Maria Betania De Araujo</v>
      </c>
      <c r="D943" s="5" t="str">
        <f>IFERROR(__xludf.DUMMYFUNCTION("""COMPUTED_VALUE"""),"Filme")</f>
        <v>Filme</v>
      </c>
      <c r="E943" s="5">
        <f>IFERROR(__xludf.DUMMYFUNCTION("""COMPUTED_VALUE"""),16.49)</f>
        <v>16.49</v>
      </c>
    </row>
    <row r="944">
      <c r="B944" s="11" t="str">
        <f>IFERROR(__xludf.DUMMYFUNCTION("""COMPUTED_VALUE"""),"13/03/2020")</f>
        <v>13/03/2020</v>
      </c>
      <c r="C944" s="5" t="str">
        <f>IFERROR(__xludf.DUMMYFUNCTION("""COMPUTED_VALUE"""),"Maria Betania De Araujo")</f>
        <v>Maria Betania De Araujo</v>
      </c>
      <c r="D944" s="5" t="str">
        <f>IFERROR(__xludf.DUMMYFUNCTION("""COMPUTED_VALUE"""),"Abdomen Total")</f>
        <v>Abdomen Total</v>
      </c>
      <c r="E944" s="5">
        <f>IFERROR(__xludf.DUMMYFUNCTION("""COMPUTED_VALUE"""),113.15)</f>
        <v>113.15</v>
      </c>
    </row>
    <row r="945">
      <c r="B945" s="11" t="str">
        <f>IFERROR(__xludf.DUMMYFUNCTION("""COMPUTED_VALUE"""),"13/03/2020")</f>
        <v>13/03/2020</v>
      </c>
      <c r="C945" s="5" t="str">
        <f>IFERROR(__xludf.DUMMYFUNCTION("""COMPUTED_VALUE"""),"Maria Betania De Araujo")</f>
        <v>Maria Betania De Araujo</v>
      </c>
      <c r="D945" s="5" t="str">
        <f>IFERROR(__xludf.DUMMYFUNCTION("""COMPUTED_VALUE"""),"Filme")</f>
        <v>Filme</v>
      </c>
      <c r="E945" s="5">
        <f>IFERROR(__xludf.DUMMYFUNCTION("""COMPUTED_VALUE"""),4.12)</f>
        <v>4.12</v>
      </c>
    </row>
    <row r="946">
      <c r="B946" s="11" t="str">
        <f>IFERROR(__xludf.DUMMYFUNCTION("""COMPUTED_VALUE"""),"13/03/2020")</f>
        <v>13/03/2020</v>
      </c>
      <c r="C946" s="5" t="str">
        <f>IFERROR(__xludf.DUMMYFUNCTION("""COMPUTED_VALUE"""),"Maria Betania De Araujo")</f>
        <v>Maria Betania De Araujo</v>
      </c>
      <c r="D946" s="5" t="str">
        <f>IFERROR(__xludf.DUMMYFUNCTION("""COMPUTED_VALUE"""),"Transvaginal")</f>
        <v>Transvaginal</v>
      </c>
      <c r="E946" s="5">
        <f>IFERROR(__xludf.DUMMYFUNCTION("""COMPUTED_VALUE"""),68.5)</f>
        <v>68.5</v>
      </c>
    </row>
    <row r="947">
      <c r="B947" s="11" t="str">
        <f>IFERROR(__xludf.DUMMYFUNCTION("""COMPUTED_VALUE"""),"19/02/2020")</f>
        <v>19/02/2020</v>
      </c>
      <c r="C947" s="5" t="str">
        <f>IFERROR(__xludf.DUMMYFUNCTION("""COMPUTED_VALUE"""),"Maria Braga De Sa")</f>
        <v>Maria Braga De Sa</v>
      </c>
      <c r="D947" s="5" t="str">
        <f>IFERROR(__xludf.DUMMYFUNCTION("""COMPUTED_VALUE"""),"Filme")</f>
        <v>Filme</v>
      </c>
      <c r="E947" s="5">
        <f>IFERROR(__xludf.DUMMYFUNCTION("""COMPUTED_VALUE"""),16.49)</f>
        <v>16.49</v>
      </c>
    </row>
    <row r="948">
      <c r="B948" s="11" t="str">
        <f>IFERROR(__xludf.DUMMYFUNCTION("""COMPUTED_VALUE"""),"19/02/2020")</f>
        <v>19/02/2020</v>
      </c>
      <c r="C948" s="5" t="str">
        <f>IFERROR(__xludf.DUMMYFUNCTION("""COMPUTED_VALUE"""),"Maria Braga De Sa")</f>
        <v>Maria Braga De Sa</v>
      </c>
      <c r="D948" s="5" t="str">
        <f>IFERROR(__xludf.DUMMYFUNCTION("""COMPUTED_VALUE"""),"Filme")</f>
        <v>Filme</v>
      </c>
      <c r="E948" s="5">
        <f>IFERROR(__xludf.DUMMYFUNCTION("""COMPUTED_VALUE"""),4.12)</f>
        <v>4.12</v>
      </c>
    </row>
    <row r="949">
      <c r="B949" s="11" t="str">
        <f>IFERROR(__xludf.DUMMYFUNCTION("""COMPUTED_VALUE"""),"19/02/2020")</f>
        <v>19/02/2020</v>
      </c>
      <c r="C949" s="5" t="str">
        <f>IFERROR(__xludf.DUMMYFUNCTION("""COMPUTED_VALUE"""),"Maria Braga De Sa")</f>
        <v>Maria Braga De Sa</v>
      </c>
      <c r="D949" s="5" t="str">
        <f>IFERROR(__xludf.DUMMYFUNCTION("""COMPUTED_VALUE"""),"Ginecológico")</f>
        <v>Ginecológico</v>
      </c>
      <c r="E949" s="5">
        <f>IFERROR(__xludf.DUMMYFUNCTION("""COMPUTED_VALUE"""),50.34)</f>
        <v>50.34</v>
      </c>
    </row>
    <row r="950">
      <c r="B950" s="11" t="str">
        <f>IFERROR(__xludf.DUMMYFUNCTION("""COMPUTED_VALUE"""),"19/02/2020")</f>
        <v>19/02/2020</v>
      </c>
      <c r="C950" s="5" t="str">
        <f>IFERROR(__xludf.DUMMYFUNCTION("""COMPUTED_VALUE"""),"Maria Braga De Sa")</f>
        <v>Maria Braga De Sa</v>
      </c>
      <c r="D950" s="5" t="str">
        <f>IFERROR(__xludf.DUMMYFUNCTION("""COMPUTED_VALUE"""),"Abdomen Total")</f>
        <v>Abdomen Total</v>
      </c>
      <c r="E950" s="5">
        <f>IFERROR(__xludf.DUMMYFUNCTION("""COMPUTED_VALUE"""),113.15)</f>
        <v>113.15</v>
      </c>
    </row>
    <row r="951">
      <c r="B951" s="11" t="str">
        <f>IFERROR(__xludf.DUMMYFUNCTION("""COMPUTED_VALUE"""),"21/02/2020")</f>
        <v>21/02/2020</v>
      </c>
      <c r="C951" s="5" t="str">
        <f>IFERROR(__xludf.DUMMYFUNCTION("""COMPUTED_VALUE"""),"Maria D A G Figueiroa")</f>
        <v>Maria D A G Figueiroa</v>
      </c>
      <c r="D951" s="5" t="str">
        <f>IFERROR(__xludf.DUMMYFUNCTION("""COMPUTED_VALUE"""),"Transvaginal")</f>
        <v>Transvaginal</v>
      </c>
      <c r="E951" s="5">
        <f>IFERROR(__xludf.DUMMYFUNCTION("""COMPUTED_VALUE"""),68.5)</f>
        <v>68.5</v>
      </c>
    </row>
    <row r="952">
      <c r="B952" s="11" t="str">
        <f>IFERROR(__xludf.DUMMYFUNCTION("""COMPUTED_VALUE"""),"21/02/2020")</f>
        <v>21/02/2020</v>
      </c>
      <c r="C952" s="5" t="str">
        <f>IFERROR(__xludf.DUMMYFUNCTION("""COMPUTED_VALUE"""),"Maria D A G Figueiroa")</f>
        <v>Maria D A G Figueiroa</v>
      </c>
      <c r="D952" s="5" t="str">
        <f>IFERROR(__xludf.DUMMYFUNCTION("""COMPUTED_VALUE"""),"Filme")</f>
        <v>Filme</v>
      </c>
      <c r="E952" s="5">
        <f>IFERROR(__xludf.DUMMYFUNCTION("""COMPUTED_VALUE"""),16.49)</f>
        <v>16.49</v>
      </c>
    </row>
    <row r="953">
      <c r="B953" s="11" t="str">
        <f>IFERROR(__xludf.DUMMYFUNCTION("""COMPUTED_VALUE"""),"21/02/2020")</f>
        <v>21/02/2020</v>
      </c>
      <c r="C953" s="5" t="str">
        <f>IFERROR(__xludf.DUMMYFUNCTION("""COMPUTED_VALUE"""),"Maria D A G Figueiroa")</f>
        <v>Maria D A G Figueiroa</v>
      </c>
      <c r="D953" s="5" t="str">
        <f>IFERROR(__xludf.DUMMYFUNCTION("""COMPUTED_VALUE"""),"Filme")</f>
        <v>Filme</v>
      </c>
      <c r="E953" s="5">
        <f>IFERROR(__xludf.DUMMYFUNCTION("""COMPUTED_VALUE"""),4.12)</f>
        <v>4.12</v>
      </c>
    </row>
    <row r="954">
      <c r="B954" s="11" t="str">
        <f>IFERROR(__xludf.DUMMYFUNCTION("""COMPUTED_VALUE"""),"21/02/2020")</f>
        <v>21/02/2020</v>
      </c>
      <c r="C954" s="5" t="str">
        <f>IFERROR(__xludf.DUMMYFUNCTION("""COMPUTED_VALUE"""),"Maria D A G Figueiroa")</f>
        <v>Maria D A G Figueiroa</v>
      </c>
      <c r="D954" s="5" t="str">
        <f>IFERROR(__xludf.DUMMYFUNCTION("""COMPUTED_VALUE"""),"Abdomen Total")</f>
        <v>Abdomen Total</v>
      </c>
      <c r="E954" s="5">
        <f>IFERROR(__xludf.DUMMYFUNCTION("""COMPUTED_VALUE"""),113.15)</f>
        <v>113.15</v>
      </c>
    </row>
    <row r="955">
      <c r="B955" s="11" t="str">
        <f>IFERROR(__xludf.DUMMYFUNCTION("""COMPUTED_VALUE"""),"21/02/2020")</f>
        <v>21/02/2020</v>
      </c>
      <c r="C955" s="5" t="str">
        <f>IFERROR(__xludf.DUMMYFUNCTION("""COMPUTED_VALUE"""),"Maria D A G Figueiroa")</f>
        <v>Maria D A G Figueiroa</v>
      </c>
      <c r="D955" s="5" t="str">
        <f>IFERROR(__xludf.DUMMYFUNCTION("""COMPUTED_VALUE"""),"Estruturas superficiais")</f>
        <v>Estruturas superficiais</v>
      </c>
      <c r="E955" s="5">
        <f>IFERROR(__xludf.DUMMYFUNCTION("""COMPUTED_VALUE"""),60.49)</f>
        <v>60.49</v>
      </c>
    </row>
    <row r="956">
      <c r="B956" s="11" t="str">
        <f>IFERROR(__xludf.DUMMYFUNCTION("""COMPUTED_VALUE"""),"21/02/2020")</f>
        <v>21/02/2020</v>
      </c>
      <c r="C956" s="5" t="str">
        <f>IFERROR(__xludf.DUMMYFUNCTION("""COMPUTED_VALUE"""),"Maria D A G Figueiroa")</f>
        <v>Maria D A G Figueiroa</v>
      </c>
      <c r="D956" s="5" t="str">
        <f>IFERROR(__xludf.DUMMYFUNCTION("""COMPUTED_VALUE"""),"Filme")</f>
        <v>Filme</v>
      </c>
      <c r="E956" s="5">
        <f>IFERROR(__xludf.DUMMYFUNCTION("""COMPUTED_VALUE"""),4.12)</f>
        <v>4.12</v>
      </c>
    </row>
    <row r="957">
      <c r="B957" s="11" t="str">
        <f>IFERROR(__xludf.DUMMYFUNCTION("""COMPUTED_VALUE"""),"21/02/2020")</f>
        <v>21/02/2020</v>
      </c>
      <c r="C957" s="5" t="str">
        <f>IFERROR(__xludf.DUMMYFUNCTION("""COMPUTED_VALUE"""),"Maria D A G Figueiroa")</f>
        <v>Maria D A G Figueiroa</v>
      </c>
      <c r="D957" s="5" t="str">
        <f>IFERROR(__xludf.DUMMYFUNCTION("""COMPUTED_VALUE"""),"Filme")</f>
        <v>Filme</v>
      </c>
      <c r="E957" s="5">
        <f>IFERROR(__xludf.DUMMYFUNCTION("""COMPUTED_VALUE"""),4.12)</f>
        <v>4.12</v>
      </c>
    </row>
    <row r="958">
      <c r="B958" s="11" t="str">
        <f>IFERROR(__xludf.DUMMYFUNCTION("""COMPUTED_VALUE"""),"21/02/2020")</f>
        <v>21/02/2020</v>
      </c>
      <c r="C958" s="5" t="str">
        <f>IFERROR(__xludf.DUMMYFUNCTION("""COMPUTED_VALUE"""),"Maria D A G Figueiroa")</f>
        <v>Maria D A G Figueiroa</v>
      </c>
      <c r="D958" s="5" t="str">
        <f>IFERROR(__xludf.DUMMYFUNCTION("""COMPUTED_VALUE"""),"Mamas")</f>
        <v>Mamas</v>
      </c>
      <c r="E958" s="5">
        <f>IFERROR(__xludf.DUMMYFUNCTION("""COMPUTED_VALUE"""),60.49)</f>
        <v>60.49</v>
      </c>
    </row>
    <row r="959">
      <c r="B959" s="11" t="str">
        <f>IFERROR(__xludf.DUMMYFUNCTION("""COMPUTED_VALUE"""),"16/03/2020")</f>
        <v>16/03/2020</v>
      </c>
      <c r="C959" s="5" t="str">
        <f>IFERROR(__xludf.DUMMYFUNCTION("""COMPUTED_VALUE"""),"Maria Da Conceicao Cunha")</f>
        <v>Maria Da Conceicao Cunha</v>
      </c>
      <c r="D959" s="5" t="str">
        <f>IFERROR(__xludf.DUMMYFUNCTION("""COMPUTED_VALUE"""),"Filme")</f>
        <v>Filme</v>
      </c>
      <c r="E959" s="5">
        <f>IFERROR(__xludf.DUMMYFUNCTION("""COMPUTED_VALUE"""),4.12)</f>
        <v>4.12</v>
      </c>
    </row>
    <row r="960">
      <c r="B960" s="11" t="str">
        <f>IFERROR(__xludf.DUMMYFUNCTION("""COMPUTED_VALUE"""),"16/03/2020")</f>
        <v>16/03/2020</v>
      </c>
      <c r="C960" s="5" t="str">
        <f>IFERROR(__xludf.DUMMYFUNCTION("""COMPUTED_VALUE"""),"Maria Da Conceicao Cunha")</f>
        <v>Maria Da Conceicao Cunha</v>
      </c>
      <c r="D960" s="5" t="str">
        <f>IFERROR(__xludf.DUMMYFUNCTION("""COMPUTED_VALUE"""),"Filme")</f>
        <v>Filme</v>
      </c>
      <c r="E960" s="5">
        <f>IFERROR(__xludf.DUMMYFUNCTION("""COMPUTED_VALUE"""),4.12)</f>
        <v>4.12</v>
      </c>
    </row>
    <row r="961">
      <c r="B961" s="11" t="str">
        <f>IFERROR(__xludf.DUMMYFUNCTION("""COMPUTED_VALUE"""),"16/03/2020")</f>
        <v>16/03/2020</v>
      </c>
      <c r="C961" s="5" t="str">
        <f>IFERROR(__xludf.DUMMYFUNCTION("""COMPUTED_VALUE"""),"Maria Da Conceicao Cunha")</f>
        <v>Maria Da Conceicao Cunha</v>
      </c>
      <c r="D961" s="5" t="str">
        <f>IFERROR(__xludf.DUMMYFUNCTION("""COMPUTED_VALUE"""),"Estruturas superficiais")</f>
        <v>Estruturas superficiais</v>
      </c>
      <c r="E961" s="5">
        <f>IFERROR(__xludf.DUMMYFUNCTION("""COMPUTED_VALUE"""),60.49)</f>
        <v>60.49</v>
      </c>
    </row>
    <row r="962">
      <c r="B962" s="11" t="str">
        <f>IFERROR(__xludf.DUMMYFUNCTION("""COMPUTED_VALUE"""),"16/03/2020")</f>
        <v>16/03/2020</v>
      </c>
      <c r="C962" s="5" t="str">
        <f>IFERROR(__xludf.DUMMYFUNCTION("""COMPUTED_VALUE"""),"Maria Da Conceicao Cunha")</f>
        <v>Maria Da Conceicao Cunha</v>
      </c>
      <c r="D962" s="5" t="str">
        <f>IFERROR(__xludf.DUMMYFUNCTION("""COMPUTED_VALUE"""),"Mamas")</f>
        <v>Mamas</v>
      </c>
      <c r="E962" s="5">
        <f>IFERROR(__xludf.DUMMYFUNCTION("""COMPUTED_VALUE"""),60.49)</f>
        <v>60.49</v>
      </c>
    </row>
    <row r="963">
      <c r="B963" s="11" t="str">
        <f>IFERROR(__xludf.DUMMYFUNCTION("""COMPUTED_VALUE"""),"19/02/2020")</f>
        <v>19/02/2020</v>
      </c>
      <c r="C963" s="5" t="str">
        <f>IFERROR(__xludf.DUMMYFUNCTION("""COMPUTED_VALUE"""),"Maria Da Conceicao Gomes De Azevedo")</f>
        <v>Maria Da Conceicao Gomes De Azevedo</v>
      </c>
      <c r="D963" s="5" t="str">
        <f>IFERROR(__xludf.DUMMYFUNCTION("""COMPUTED_VALUE"""),"Filme")</f>
        <v>Filme</v>
      </c>
      <c r="E963" s="5">
        <f>IFERROR(__xludf.DUMMYFUNCTION("""COMPUTED_VALUE"""),4.12)</f>
        <v>4.12</v>
      </c>
    </row>
    <row r="964">
      <c r="B964" s="11" t="str">
        <f>IFERROR(__xludf.DUMMYFUNCTION("""COMPUTED_VALUE"""),"19/02/2020")</f>
        <v>19/02/2020</v>
      </c>
      <c r="C964" s="5" t="str">
        <f>IFERROR(__xludf.DUMMYFUNCTION("""COMPUTED_VALUE"""),"Maria Da Conceicao Gomes De Azevedo")</f>
        <v>Maria Da Conceicao Gomes De Azevedo</v>
      </c>
      <c r="D964" s="5" t="str">
        <f>IFERROR(__xludf.DUMMYFUNCTION("""COMPUTED_VALUE"""),"Transvaginal")</f>
        <v>Transvaginal</v>
      </c>
      <c r="E964" s="5">
        <f>IFERROR(__xludf.DUMMYFUNCTION("""COMPUTED_VALUE"""),68.5)</f>
        <v>68.5</v>
      </c>
    </row>
    <row r="965">
      <c r="B965" s="11" t="str">
        <f>IFERROR(__xludf.DUMMYFUNCTION("""COMPUTED_VALUE"""),"06/03/2020")</f>
        <v>06/03/2020</v>
      </c>
      <c r="C965" s="5" t="str">
        <f>IFERROR(__xludf.DUMMYFUNCTION("""COMPUTED_VALUE"""),"Maria Da Gloria Cruz Cavalcante")</f>
        <v>Maria Da Gloria Cruz Cavalcante</v>
      </c>
      <c r="D965" s="5" t="str">
        <f>IFERROR(__xludf.DUMMYFUNCTION("""COMPUTED_VALUE"""),"Filme")</f>
        <v>Filme</v>
      </c>
      <c r="E965" s="5">
        <f>IFERROR(__xludf.DUMMYFUNCTION("""COMPUTED_VALUE"""),4.12)</f>
        <v>4.12</v>
      </c>
    </row>
    <row r="966">
      <c r="B966" s="11" t="str">
        <f>IFERROR(__xludf.DUMMYFUNCTION("""COMPUTED_VALUE"""),"06/03/2020")</f>
        <v>06/03/2020</v>
      </c>
      <c r="C966" s="5" t="str">
        <f>IFERROR(__xludf.DUMMYFUNCTION("""COMPUTED_VALUE"""),"Maria Da Gloria Cruz Cavalcante")</f>
        <v>Maria Da Gloria Cruz Cavalcante</v>
      </c>
      <c r="D966" s="5" t="str">
        <f>IFERROR(__xludf.DUMMYFUNCTION("""COMPUTED_VALUE"""),"Filme")</f>
        <v>Filme</v>
      </c>
      <c r="E966" s="5">
        <f>IFERROR(__xludf.DUMMYFUNCTION("""COMPUTED_VALUE"""),16.49)</f>
        <v>16.49</v>
      </c>
    </row>
    <row r="967">
      <c r="B967" s="11" t="str">
        <f>IFERROR(__xludf.DUMMYFUNCTION("""COMPUTED_VALUE"""),"06/03/2020")</f>
        <v>06/03/2020</v>
      </c>
      <c r="C967" s="5" t="str">
        <f>IFERROR(__xludf.DUMMYFUNCTION("""COMPUTED_VALUE"""),"Maria Da Gloria Cruz Cavalcante")</f>
        <v>Maria Da Gloria Cruz Cavalcante</v>
      </c>
      <c r="D967" s="5" t="str">
        <f>IFERROR(__xludf.DUMMYFUNCTION("""COMPUTED_VALUE"""),"Ginecológico")</f>
        <v>Ginecológico</v>
      </c>
      <c r="E967" s="5">
        <f>IFERROR(__xludf.DUMMYFUNCTION("""COMPUTED_VALUE"""),50.34)</f>
        <v>50.34</v>
      </c>
    </row>
    <row r="968">
      <c r="B968" s="11" t="str">
        <f>IFERROR(__xludf.DUMMYFUNCTION("""COMPUTED_VALUE"""),"06/03/2020")</f>
        <v>06/03/2020</v>
      </c>
      <c r="C968" s="5" t="str">
        <f>IFERROR(__xludf.DUMMYFUNCTION("""COMPUTED_VALUE"""),"Maria Da Gloria Cruz Cavalcante")</f>
        <v>Maria Da Gloria Cruz Cavalcante</v>
      </c>
      <c r="D968" s="5" t="str">
        <f>IFERROR(__xludf.DUMMYFUNCTION("""COMPUTED_VALUE"""),"Abdomen Total")</f>
        <v>Abdomen Total</v>
      </c>
      <c r="E968" s="5">
        <f>IFERROR(__xludf.DUMMYFUNCTION("""COMPUTED_VALUE"""),113.15)</f>
        <v>113.15</v>
      </c>
    </row>
    <row r="969">
      <c r="B969" s="11" t="str">
        <f>IFERROR(__xludf.DUMMYFUNCTION("""COMPUTED_VALUE"""),"10/03/2020")</f>
        <v>10/03/2020</v>
      </c>
      <c r="C969" s="5" t="str">
        <f>IFERROR(__xludf.DUMMYFUNCTION("""COMPUTED_VALUE"""),"Maria Da Salete Souza Silva")</f>
        <v>Maria Da Salete Souza Silva</v>
      </c>
      <c r="D969" s="5" t="str">
        <f>IFERROR(__xludf.DUMMYFUNCTION("""COMPUTED_VALUE"""),"Filme")</f>
        <v>Filme</v>
      </c>
      <c r="E969" s="5">
        <f>IFERROR(__xludf.DUMMYFUNCTION("""COMPUTED_VALUE"""),7.38)</f>
        <v>7.38</v>
      </c>
    </row>
    <row r="970">
      <c r="B970" s="11" t="str">
        <f>IFERROR(__xludf.DUMMYFUNCTION("""COMPUTED_VALUE"""),"10/03/2020")</f>
        <v>10/03/2020</v>
      </c>
      <c r="C970" s="5" t="str">
        <f>IFERROR(__xludf.DUMMYFUNCTION("""COMPUTED_VALUE"""),"Maria Da Salete Souza Silva")</f>
        <v>Maria Da Salete Souza Silva</v>
      </c>
      <c r="D970" s="5" t="str">
        <f>IFERROR(__xludf.DUMMYFUNCTION("""COMPUTED_VALUE"""),"Aparelho Urinário")</f>
        <v>Aparelho Urinário</v>
      </c>
      <c r="E970" s="5">
        <f>IFERROR(__xludf.DUMMYFUNCTION("""COMPUTED_VALUE"""),73.94)</f>
        <v>73.94</v>
      </c>
    </row>
    <row r="971">
      <c r="B971" s="11" t="str">
        <f>IFERROR(__xludf.DUMMYFUNCTION("""COMPUTED_VALUE"""),"10/03/2020")</f>
        <v>10/03/2020</v>
      </c>
      <c r="C971" s="5" t="str">
        <f>IFERROR(__xludf.DUMMYFUNCTION("""COMPUTED_VALUE"""),"Maria Das Gracas Licariao Santos")</f>
        <v>Maria Das Gracas Licariao Santos</v>
      </c>
      <c r="D971" s="5" t="str">
        <f>IFERROR(__xludf.DUMMYFUNCTION("""COMPUTED_VALUE"""),"Filme")</f>
        <v>Filme</v>
      </c>
      <c r="E971" s="5">
        <f>IFERROR(__xludf.DUMMYFUNCTION("""COMPUTED_VALUE"""),4.12)</f>
        <v>4.12</v>
      </c>
    </row>
    <row r="972">
      <c r="B972" s="11" t="str">
        <f>IFERROR(__xludf.DUMMYFUNCTION("""COMPUTED_VALUE"""),"10/03/2020")</f>
        <v>10/03/2020</v>
      </c>
      <c r="C972" s="5" t="str">
        <f>IFERROR(__xludf.DUMMYFUNCTION("""COMPUTED_VALUE"""),"Maria Das Gracas Licariao Santos")</f>
        <v>Maria Das Gracas Licariao Santos</v>
      </c>
      <c r="D972" s="5" t="str">
        <f>IFERROR(__xludf.DUMMYFUNCTION("""COMPUTED_VALUE"""),"Órgãos superficiais")</f>
        <v>Órgãos superficiais</v>
      </c>
      <c r="E972" s="5">
        <f>IFERROR(__xludf.DUMMYFUNCTION("""COMPUTED_VALUE"""),60.49)</f>
        <v>60.49</v>
      </c>
    </row>
    <row r="973">
      <c r="B973" s="11" t="str">
        <f>IFERROR(__xludf.DUMMYFUNCTION("""COMPUTED_VALUE"""),"21/02/2020")</f>
        <v>21/02/2020</v>
      </c>
      <c r="C973" s="5" t="str">
        <f>IFERROR(__xludf.DUMMYFUNCTION("""COMPUTED_VALUE"""),"Maria Das Gracas Neves Silva")</f>
        <v>Maria Das Gracas Neves Silva</v>
      </c>
      <c r="D973" s="5" t="str">
        <f>IFERROR(__xludf.DUMMYFUNCTION("""COMPUTED_VALUE"""),"Filme")</f>
        <v>Filme</v>
      </c>
      <c r="E973" s="5">
        <f>IFERROR(__xludf.DUMMYFUNCTION("""COMPUTED_VALUE"""),4.12)</f>
        <v>4.12</v>
      </c>
    </row>
    <row r="974">
      <c r="B974" s="11" t="str">
        <f>IFERROR(__xludf.DUMMYFUNCTION("""COMPUTED_VALUE"""),"21/02/2020")</f>
        <v>21/02/2020</v>
      </c>
      <c r="C974" s="5" t="str">
        <f>IFERROR(__xludf.DUMMYFUNCTION("""COMPUTED_VALUE"""),"Maria Das Gracas Neves Silva")</f>
        <v>Maria Das Gracas Neves Silva</v>
      </c>
      <c r="D974" s="5" t="str">
        <f>IFERROR(__xludf.DUMMYFUNCTION("""COMPUTED_VALUE"""),"Estruturas superficiais")</f>
        <v>Estruturas superficiais</v>
      </c>
      <c r="E974" s="5">
        <f>IFERROR(__xludf.DUMMYFUNCTION("""COMPUTED_VALUE"""),60.49)</f>
        <v>60.49</v>
      </c>
    </row>
    <row r="975">
      <c r="B975" s="11" t="str">
        <f>IFERROR(__xludf.DUMMYFUNCTION("""COMPUTED_VALUE"""),"10/03/2020")</f>
        <v>10/03/2020</v>
      </c>
      <c r="C975" s="5" t="str">
        <f>IFERROR(__xludf.DUMMYFUNCTION("""COMPUTED_VALUE"""),"Maria Das Gracas Ouriques Ramos")</f>
        <v>Maria Das Gracas Ouriques Ramos</v>
      </c>
      <c r="D975" s="5" t="str">
        <f>IFERROR(__xludf.DUMMYFUNCTION("""COMPUTED_VALUE"""),"Filme")</f>
        <v>Filme</v>
      </c>
      <c r="E975" s="5">
        <f>IFERROR(__xludf.DUMMYFUNCTION("""COMPUTED_VALUE"""),4.12)</f>
        <v>4.12</v>
      </c>
    </row>
    <row r="976">
      <c r="B976" s="11" t="str">
        <f>IFERROR(__xludf.DUMMYFUNCTION("""COMPUTED_VALUE"""),"10/03/2020")</f>
        <v>10/03/2020</v>
      </c>
      <c r="C976" s="5" t="str">
        <f>IFERROR(__xludf.DUMMYFUNCTION("""COMPUTED_VALUE"""),"Maria Das Gracas Ouriques Ramos")</f>
        <v>Maria Das Gracas Ouriques Ramos</v>
      </c>
      <c r="D976" s="5" t="str">
        <f>IFERROR(__xludf.DUMMYFUNCTION("""COMPUTED_VALUE"""),"Filme")</f>
        <v>Filme</v>
      </c>
      <c r="E976" s="5">
        <f>IFERROR(__xludf.DUMMYFUNCTION("""COMPUTED_VALUE"""),4.12)</f>
        <v>4.12</v>
      </c>
    </row>
    <row r="977">
      <c r="B977" s="11" t="str">
        <f>IFERROR(__xludf.DUMMYFUNCTION("""COMPUTED_VALUE"""),"10/03/2020")</f>
        <v>10/03/2020</v>
      </c>
      <c r="C977" s="5" t="str">
        <f>IFERROR(__xludf.DUMMYFUNCTION("""COMPUTED_VALUE"""),"Maria Das Gracas Ouriques Ramos")</f>
        <v>Maria Das Gracas Ouriques Ramos</v>
      </c>
      <c r="D977" s="5" t="str">
        <f>IFERROR(__xludf.DUMMYFUNCTION("""COMPUTED_VALUE"""),"Estruturas superficiais")</f>
        <v>Estruturas superficiais</v>
      </c>
      <c r="E977" s="5">
        <f>IFERROR(__xludf.DUMMYFUNCTION("""COMPUTED_VALUE"""),60.49)</f>
        <v>60.49</v>
      </c>
    </row>
    <row r="978">
      <c r="B978" s="11" t="str">
        <f>IFERROR(__xludf.DUMMYFUNCTION("""COMPUTED_VALUE"""),"10/03/2020")</f>
        <v>10/03/2020</v>
      </c>
      <c r="C978" s="5" t="str">
        <f>IFERROR(__xludf.DUMMYFUNCTION("""COMPUTED_VALUE"""),"Maria Das Gracas Ouriques Ramos")</f>
        <v>Maria Das Gracas Ouriques Ramos</v>
      </c>
      <c r="D978" s="5" t="str">
        <f>IFERROR(__xludf.DUMMYFUNCTION("""COMPUTED_VALUE"""),"Mamas")</f>
        <v>Mamas</v>
      </c>
      <c r="E978" s="5">
        <f>IFERROR(__xludf.DUMMYFUNCTION("""COMPUTED_VALUE"""),60.49)</f>
        <v>60.49</v>
      </c>
    </row>
    <row r="979">
      <c r="B979" s="11" t="str">
        <f>IFERROR(__xludf.DUMMYFUNCTION("""COMPUTED_VALUE"""),"10/03/2020")</f>
        <v>10/03/2020</v>
      </c>
      <c r="C979" s="5" t="str">
        <f>IFERROR(__xludf.DUMMYFUNCTION("""COMPUTED_VALUE"""),"Maria Das Gracas Ouriques Ramos")</f>
        <v>Maria Das Gracas Ouriques Ramos</v>
      </c>
      <c r="D979" s="5" t="str">
        <f>IFERROR(__xludf.DUMMYFUNCTION("""COMPUTED_VALUE"""),"Filme")</f>
        <v>Filme</v>
      </c>
      <c r="E979" s="5">
        <f>IFERROR(__xludf.DUMMYFUNCTION("""COMPUTED_VALUE"""),4.12)</f>
        <v>4.12</v>
      </c>
    </row>
    <row r="980">
      <c r="B980" s="11" t="str">
        <f>IFERROR(__xludf.DUMMYFUNCTION("""COMPUTED_VALUE"""),"10/03/2020")</f>
        <v>10/03/2020</v>
      </c>
      <c r="C980" s="5" t="str">
        <f>IFERROR(__xludf.DUMMYFUNCTION("""COMPUTED_VALUE"""),"Maria Das Gracas Ouriques Ramos")</f>
        <v>Maria Das Gracas Ouriques Ramos</v>
      </c>
      <c r="D980" s="5" t="str">
        <f>IFERROR(__xludf.DUMMYFUNCTION("""COMPUTED_VALUE"""),"Filme")</f>
        <v>Filme</v>
      </c>
      <c r="E980" s="5">
        <f>IFERROR(__xludf.DUMMYFUNCTION("""COMPUTED_VALUE"""),16.49)</f>
        <v>16.49</v>
      </c>
    </row>
    <row r="981">
      <c r="B981" s="11" t="str">
        <f>IFERROR(__xludf.DUMMYFUNCTION("""COMPUTED_VALUE"""),"10/03/2020")</f>
        <v>10/03/2020</v>
      </c>
      <c r="C981" s="5" t="str">
        <f>IFERROR(__xludf.DUMMYFUNCTION("""COMPUTED_VALUE"""),"Maria Das Gracas Ouriques Ramos")</f>
        <v>Maria Das Gracas Ouriques Ramos</v>
      </c>
      <c r="D981" s="5" t="str">
        <f>IFERROR(__xludf.DUMMYFUNCTION("""COMPUTED_VALUE"""),"Órgãos superficiais")</f>
        <v>Órgãos superficiais</v>
      </c>
      <c r="E981" s="5">
        <f>IFERROR(__xludf.DUMMYFUNCTION("""COMPUTED_VALUE"""),60.49)</f>
        <v>60.49</v>
      </c>
    </row>
    <row r="982">
      <c r="B982" s="11" t="str">
        <f>IFERROR(__xludf.DUMMYFUNCTION("""COMPUTED_VALUE"""),"10/03/2020")</f>
        <v>10/03/2020</v>
      </c>
      <c r="C982" s="5" t="str">
        <f>IFERROR(__xludf.DUMMYFUNCTION("""COMPUTED_VALUE"""),"Maria Das Gracas Ouriques Ramos")</f>
        <v>Maria Das Gracas Ouriques Ramos</v>
      </c>
      <c r="D982" s="5" t="str">
        <f>IFERROR(__xludf.DUMMYFUNCTION("""COMPUTED_VALUE"""),"Abdomen Total")</f>
        <v>Abdomen Total</v>
      </c>
      <c r="E982" s="5">
        <f>IFERROR(__xludf.DUMMYFUNCTION("""COMPUTED_VALUE"""),113.15)</f>
        <v>113.15</v>
      </c>
    </row>
    <row r="983">
      <c r="B983" s="11" t="str">
        <f>IFERROR(__xludf.DUMMYFUNCTION("""COMPUTED_VALUE"""),"16/03/2020")</f>
        <v>16/03/2020</v>
      </c>
      <c r="C983" s="5" t="str">
        <f>IFERROR(__xludf.DUMMYFUNCTION("""COMPUTED_VALUE"""),"Maria Das Neves Porto De Andrade")</f>
        <v>Maria Das Neves Porto De Andrade</v>
      </c>
      <c r="D983" s="5" t="str">
        <f>IFERROR(__xludf.DUMMYFUNCTION("""COMPUTED_VALUE"""),"Filme")</f>
        <v>Filme</v>
      </c>
      <c r="E983" s="5">
        <f>IFERROR(__xludf.DUMMYFUNCTION("""COMPUTED_VALUE"""),4.12)</f>
        <v>4.12</v>
      </c>
    </row>
    <row r="984">
      <c r="B984" s="11" t="str">
        <f>IFERROR(__xludf.DUMMYFUNCTION("""COMPUTED_VALUE"""),"16/03/2020")</f>
        <v>16/03/2020</v>
      </c>
      <c r="C984" s="5" t="str">
        <f>IFERROR(__xludf.DUMMYFUNCTION("""COMPUTED_VALUE"""),"Maria Das Neves Porto De Andrade")</f>
        <v>Maria Das Neves Porto De Andrade</v>
      </c>
      <c r="D984" s="5" t="str">
        <f>IFERROR(__xludf.DUMMYFUNCTION("""COMPUTED_VALUE"""),"Filme")</f>
        <v>Filme</v>
      </c>
      <c r="E984" s="5">
        <f>IFERROR(__xludf.DUMMYFUNCTION("""COMPUTED_VALUE"""),4.12)</f>
        <v>4.12</v>
      </c>
    </row>
    <row r="985">
      <c r="B985" s="11" t="str">
        <f>IFERROR(__xludf.DUMMYFUNCTION("""COMPUTED_VALUE"""),"16/03/2020")</f>
        <v>16/03/2020</v>
      </c>
      <c r="C985" s="5" t="str">
        <f>IFERROR(__xludf.DUMMYFUNCTION("""COMPUTED_VALUE"""),"Maria Das Neves Porto De Andrade")</f>
        <v>Maria Das Neves Porto De Andrade</v>
      </c>
      <c r="D985" s="5" t="str">
        <f>IFERROR(__xludf.DUMMYFUNCTION("""COMPUTED_VALUE"""),"Estruturas superficiais")</f>
        <v>Estruturas superficiais</v>
      </c>
      <c r="E985" s="5">
        <f>IFERROR(__xludf.DUMMYFUNCTION("""COMPUTED_VALUE"""),60.49)</f>
        <v>60.49</v>
      </c>
    </row>
    <row r="986">
      <c r="B986" s="11" t="str">
        <f>IFERROR(__xludf.DUMMYFUNCTION("""COMPUTED_VALUE"""),"16/03/2020")</f>
        <v>16/03/2020</v>
      </c>
      <c r="C986" s="5" t="str">
        <f>IFERROR(__xludf.DUMMYFUNCTION("""COMPUTED_VALUE"""),"Maria Das Neves Porto De Andrade")</f>
        <v>Maria Das Neves Porto De Andrade</v>
      </c>
      <c r="D986" s="5" t="str">
        <f>IFERROR(__xludf.DUMMYFUNCTION("""COMPUTED_VALUE"""),"Órgãos superficiais")</f>
        <v>Órgãos superficiais</v>
      </c>
      <c r="E986" s="5">
        <f>IFERROR(__xludf.DUMMYFUNCTION("""COMPUTED_VALUE"""),60.49)</f>
        <v>60.49</v>
      </c>
    </row>
    <row r="987">
      <c r="B987" s="11" t="str">
        <f>IFERROR(__xludf.DUMMYFUNCTION("""COMPUTED_VALUE"""),"11/03/2020")</f>
        <v>11/03/2020</v>
      </c>
      <c r="C987" s="5" t="str">
        <f>IFERROR(__xludf.DUMMYFUNCTION("""COMPUTED_VALUE"""),"Maria Das Vitorias Borges Porto")</f>
        <v>Maria Das Vitorias Borges Porto</v>
      </c>
      <c r="D987" s="5" t="str">
        <f>IFERROR(__xludf.DUMMYFUNCTION("""COMPUTED_VALUE"""),"Filme")</f>
        <v>Filme</v>
      </c>
      <c r="E987" s="5">
        <f>IFERROR(__xludf.DUMMYFUNCTION("""COMPUTED_VALUE"""),16.49)</f>
        <v>16.49</v>
      </c>
    </row>
    <row r="988">
      <c r="B988" s="11" t="str">
        <f>IFERROR(__xludf.DUMMYFUNCTION("""COMPUTED_VALUE"""),"11/03/2020")</f>
        <v>11/03/2020</v>
      </c>
      <c r="C988" s="5" t="str">
        <f>IFERROR(__xludf.DUMMYFUNCTION("""COMPUTED_VALUE"""),"Maria Das Vitorias Borges Porto")</f>
        <v>Maria Das Vitorias Borges Porto</v>
      </c>
      <c r="D988" s="5" t="str">
        <f>IFERROR(__xludf.DUMMYFUNCTION("""COMPUTED_VALUE"""),"Filme")</f>
        <v>Filme</v>
      </c>
      <c r="E988" s="5">
        <f>IFERROR(__xludf.DUMMYFUNCTION("""COMPUTED_VALUE"""),4.12)</f>
        <v>4.12</v>
      </c>
    </row>
    <row r="989">
      <c r="B989" s="11" t="str">
        <f>IFERROR(__xludf.DUMMYFUNCTION("""COMPUTED_VALUE"""),"11/03/2020")</f>
        <v>11/03/2020</v>
      </c>
      <c r="C989" s="5" t="str">
        <f>IFERROR(__xludf.DUMMYFUNCTION("""COMPUTED_VALUE"""),"Maria Das Vitorias Borges Porto")</f>
        <v>Maria Das Vitorias Borges Porto</v>
      </c>
      <c r="D989" s="5" t="str">
        <f>IFERROR(__xludf.DUMMYFUNCTION("""COMPUTED_VALUE"""),"Filme")</f>
        <v>Filme</v>
      </c>
      <c r="E989" s="5">
        <f>IFERROR(__xludf.DUMMYFUNCTION("""COMPUTED_VALUE"""),4.12)</f>
        <v>4.12</v>
      </c>
    </row>
    <row r="990">
      <c r="B990" s="11" t="str">
        <f>IFERROR(__xludf.DUMMYFUNCTION("""COMPUTED_VALUE"""),"11/03/2020")</f>
        <v>11/03/2020</v>
      </c>
      <c r="C990" s="5" t="str">
        <f>IFERROR(__xludf.DUMMYFUNCTION("""COMPUTED_VALUE"""),"Maria Das Vitorias Borges Porto")</f>
        <v>Maria Das Vitorias Borges Porto</v>
      </c>
      <c r="D990" s="5" t="str">
        <f>IFERROR(__xludf.DUMMYFUNCTION("""COMPUTED_VALUE"""),"Abdomen Total")</f>
        <v>Abdomen Total</v>
      </c>
      <c r="E990" s="5">
        <f>IFERROR(__xludf.DUMMYFUNCTION("""COMPUTED_VALUE"""),113.15)</f>
        <v>113.15</v>
      </c>
    </row>
    <row r="991">
      <c r="B991" s="11" t="str">
        <f>IFERROR(__xludf.DUMMYFUNCTION("""COMPUTED_VALUE"""),"11/03/2020")</f>
        <v>11/03/2020</v>
      </c>
      <c r="C991" s="5" t="str">
        <f>IFERROR(__xludf.DUMMYFUNCTION("""COMPUTED_VALUE"""),"Maria Das Vitorias Borges Porto")</f>
        <v>Maria Das Vitorias Borges Porto</v>
      </c>
      <c r="D991" s="5" t="str">
        <f>IFERROR(__xludf.DUMMYFUNCTION("""COMPUTED_VALUE"""),"Ginecológico")</f>
        <v>Ginecológico</v>
      </c>
      <c r="E991" s="5">
        <f>IFERROR(__xludf.DUMMYFUNCTION("""COMPUTED_VALUE"""),50.34)</f>
        <v>50.34</v>
      </c>
    </row>
    <row r="992">
      <c r="B992" s="11" t="str">
        <f>IFERROR(__xludf.DUMMYFUNCTION("""COMPUTED_VALUE"""),"11/03/2020")</f>
        <v>11/03/2020</v>
      </c>
      <c r="C992" s="5" t="str">
        <f>IFERROR(__xludf.DUMMYFUNCTION("""COMPUTED_VALUE"""),"Maria Das Vitorias Borges Porto")</f>
        <v>Maria Das Vitorias Borges Porto</v>
      </c>
      <c r="D992" s="5" t="str">
        <f>IFERROR(__xludf.DUMMYFUNCTION("""COMPUTED_VALUE"""),"Órgãos superficiais")</f>
        <v>Órgãos superficiais</v>
      </c>
      <c r="E992" s="5">
        <f>IFERROR(__xludf.DUMMYFUNCTION("""COMPUTED_VALUE"""),60.49)</f>
        <v>60.49</v>
      </c>
    </row>
    <row r="993">
      <c r="B993" s="11" t="str">
        <f>IFERROR(__xludf.DUMMYFUNCTION("""COMPUTED_VALUE"""),"05/03/2020")</f>
        <v>05/03/2020</v>
      </c>
      <c r="C993" s="5" t="str">
        <f>IFERROR(__xludf.DUMMYFUNCTION("""COMPUTED_VALUE"""),"Maria De Almeida De Lima Barbosa")</f>
        <v>Maria De Almeida De Lima Barbosa</v>
      </c>
      <c r="D993" s="5" t="str">
        <f>IFERROR(__xludf.DUMMYFUNCTION("""COMPUTED_VALUE"""),"Filme")</f>
        <v>Filme</v>
      </c>
      <c r="E993" s="5">
        <f>IFERROR(__xludf.DUMMYFUNCTION("""COMPUTED_VALUE"""),16.49)</f>
        <v>16.49</v>
      </c>
    </row>
    <row r="994">
      <c r="B994" s="11" t="str">
        <f>IFERROR(__xludf.DUMMYFUNCTION("""COMPUTED_VALUE"""),"05/03/2020")</f>
        <v>05/03/2020</v>
      </c>
      <c r="C994" s="5" t="str">
        <f>IFERROR(__xludf.DUMMYFUNCTION("""COMPUTED_VALUE"""),"Maria De Almeida De Lima Barbosa")</f>
        <v>Maria De Almeida De Lima Barbosa</v>
      </c>
      <c r="D994" s="5" t="str">
        <f>IFERROR(__xludf.DUMMYFUNCTION("""COMPUTED_VALUE"""),"Filme")</f>
        <v>Filme</v>
      </c>
      <c r="E994" s="5">
        <f>IFERROR(__xludf.DUMMYFUNCTION("""COMPUTED_VALUE"""),4.12)</f>
        <v>4.12</v>
      </c>
    </row>
    <row r="995">
      <c r="B995" s="11" t="str">
        <f>IFERROR(__xludf.DUMMYFUNCTION("""COMPUTED_VALUE"""),"05/03/2020")</f>
        <v>05/03/2020</v>
      </c>
      <c r="C995" s="5" t="str">
        <f>IFERROR(__xludf.DUMMYFUNCTION("""COMPUTED_VALUE"""),"Maria De Almeida De Lima Barbosa")</f>
        <v>Maria De Almeida De Lima Barbosa</v>
      </c>
      <c r="D995" s="5" t="str">
        <f>IFERROR(__xludf.DUMMYFUNCTION("""COMPUTED_VALUE"""),"Filme")</f>
        <v>Filme</v>
      </c>
      <c r="E995" s="5">
        <f>IFERROR(__xludf.DUMMYFUNCTION("""COMPUTED_VALUE"""),4.12)</f>
        <v>4.12</v>
      </c>
    </row>
    <row r="996">
      <c r="B996" s="11" t="str">
        <f>IFERROR(__xludf.DUMMYFUNCTION("""COMPUTED_VALUE"""),"05/03/2020")</f>
        <v>05/03/2020</v>
      </c>
      <c r="C996" s="5" t="str">
        <f>IFERROR(__xludf.DUMMYFUNCTION("""COMPUTED_VALUE"""),"Maria De Almeida De Lima Barbosa")</f>
        <v>Maria De Almeida De Lima Barbosa</v>
      </c>
      <c r="D996" s="5" t="str">
        <f>IFERROR(__xludf.DUMMYFUNCTION("""COMPUTED_VALUE"""),"Abdomen Total")</f>
        <v>Abdomen Total</v>
      </c>
      <c r="E996" s="5">
        <f>IFERROR(__xludf.DUMMYFUNCTION("""COMPUTED_VALUE"""),113.15)</f>
        <v>113.15</v>
      </c>
    </row>
    <row r="997">
      <c r="B997" s="11" t="str">
        <f>IFERROR(__xludf.DUMMYFUNCTION("""COMPUTED_VALUE"""),"05/03/2020")</f>
        <v>05/03/2020</v>
      </c>
      <c r="C997" s="5" t="str">
        <f>IFERROR(__xludf.DUMMYFUNCTION("""COMPUTED_VALUE"""),"Maria De Almeida De Lima Barbosa")</f>
        <v>Maria De Almeida De Lima Barbosa</v>
      </c>
      <c r="D997" s="5" t="str">
        <f>IFERROR(__xludf.DUMMYFUNCTION("""COMPUTED_VALUE"""),"Ginecológico")</f>
        <v>Ginecológico</v>
      </c>
      <c r="E997" s="5">
        <f>IFERROR(__xludf.DUMMYFUNCTION("""COMPUTED_VALUE"""),50.34)</f>
        <v>50.34</v>
      </c>
    </row>
    <row r="998">
      <c r="B998" s="11" t="str">
        <f>IFERROR(__xludf.DUMMYFUNCTION("""COMPUTED_VALUE"""),"05/03/2020")</f>
        <v>05/03/2020</v>
      </c>
      <c r="C998" s="5" t="str">
        <f>IFERROR(__xludf.DUMMYFUNCTION("""COMPUTED_VALUE"""),"Maria De Almeida De Lima Barbosa")</f>
        <v>Maria De Almeida De Lima Barbosa</v>
      </c>
      <c r="D998" s="5" t="str">
        <f>IFERROR(__xludf.DUMMYFUNCTION("""COMPUTED_VALUE"""),"Órgãos superficiais")</f>
        <v>Órgãos superficiais</v>
      </c>
      <c r="E998" s="5">
        <f>IFERROR(__xludf.DUMMYFUNCTION("""COMPUTED_VALUE"""),60.49)</f>
        <v>60.49</v>
      </c>
    </row>
    <row r="999">
      <c r="B999" s="11" t="str">
        <f>IFERROR(__xludf.DUMMYFUNCTION("""COMPUTED_VALUE"""),"17/03/2020")</f>
        <v>17/03/2020</v>
      </c>
      <c r="C999" s="5" t="str">
        <f>IFERROR(__xludf.DUMMYFUNCTION("""COMPUTED_VALUE"""),"Maria De F C Palmeira")</f>
        <v>Maria De F C Palmeira</v>
      </c>
      <c r="D999" s="5" t="str">
        <f>IFERROR(__xludf.DUMMYFUNCTION("""COMPUTED_VALUE"""),"Filme")</f>
        <v>Filme</v>
      </c>
      <c r="E999" s="5">
        <f>IFERROR(__xludf.DUMMYFUNCTION("""COMPUTED_VALUE"""),16.49)</f>
        <v>16.49</v>
      </c>
    </row>
    <row r="1000">
      <c r="B1000" s="11" t="str">
        <f>IFERROR(__xludf.DUMMYFUNCTION("""COMPUTED_VALUE"""),"17/03/2020")</f>
        <v>17/03/2020</v>
      </c>
      <c r="C1000" s="5" t="str">
        <f>IFERROR(__xludf.DUMMYFUNCTION("""COMPUTED_VALUE"""),"Maria De F C Palmeira")</f>
        <v>Maria De F C Palmeira</v>
      </c>
      <c r="D1000" s="5" t="str">
        <f>IFERROR(__xludf.DUMMYFUNCTION("""COMPUTED_VALUE"""),"Abdomen Total")</f>
        <v>Abdomen Total</v>
      </c>
      <c r="E1000" s="5">
        <f>IFERROR(__xludf.DUMMYFUNCTION("""COMPUTED_VALUE"""),113.15)</f>
        <v>113.15</v>
      </c>
    </row>
    <row r="1001">
      <c r="B1001" s="11" t="str">
        <f>IFERROR(__xludf.DUMMYFUNCTION("""COMPUTED_VALUE"""),"15/01/2020")</f>
        <v>15/01/2020</v>
      </c>
      <c r="C1001" s="5" t="str">
        <f>IFERROR(__xludf.DUMMYFUNCTION("""COMPUTED_VALUE"""),"Maria De Fatima Celestino Almeida")</f>
        <v>Maria De Fatima Celestino Almeida</v>
      </c>
      <c r="D1001" s="5" t="str">
        <f>IFERROR(__xludf.DUMMYFUNCTION("""COMPUTED_VALUE"""),"Filme")</f>
        <v>Filme</v>
      </c>
      <c r="E1001" s="5">
        <f>IFERROR(__xludf.DUMMYFUNCTION("""COMPUTED_VALUE"""),4.12)</f>
        <v>4.12</v>
      </c>
    </row>
    <row r="1002">
      <c r="B1002" s="11" t="str">
        <f>IFERROR(__xludf.DUMMYFUNCTION("""COMPUTED_VALUE"""),"15/01/2020")</f>
        <v>15/01/2020</v>
      </c>
      <c r="C1002" s="5" t="str">
        <f>IFERROR(__xludf.DUMMYFUNCTION("""COMPUTED_VALUE"""),"Maria De Fatima Celestino Almeida")</f>
        <v>Maria De Fatima Celestino Almeida</v>
      </c>
      <c r="D1002" s="5" t="str">
        <f>IFERROR(__xludf.DUMMYFUNCTION("""COMPUTED_VALUE"""),"Filme")</f>
        <v>Filme</v>
      </c>
      <c r="E1002" s="5">
        <f>IFERROR(__xludf.DUMMYFUNCTION("""COMPUTED_VALUE"""),4.12)</f>
        <v>4.12</v>
      </c>
    </row>
    <row r="1003">
      <c r="B1003" s="11" t="str">
        <f>IFERROR(__xludf.DUMMYFUNCTION("""COMPUTED_VALUE"""),"15/01/2020")</f>
        <v>15/01/2020</v>
      </c>
      <c r="C1003" s="5" t="str">
        <f>IFERROR(__xludf.DUMMYFUNCTION("""COMPUTED_VALUE"""),"Maria De Fatima Celestino Almeida")</f>
        <v>Maria De Fatima Celestino Almeida</v>
      </c>
      <c r="D1003" s="5" t="str">
        <f>IFERROR(__xludf.DUMMYFUNCTION("""COMPUTED_VALUE"""),"Filme")</f>
        <v>Filme</v>
      </c>
      <c r="E1003" s="5">
        <f>IFERROR(__xludf.DUMMYFUNCTION("""COMPUTED_VALUE"""),4.12)</f>
        <v>4.12</v>
      </c>
    </row>
    <row r="1004">
      <c r="B1004" s="11" t="str">
        <f>IFERROR(__xludf.DUMMYFUNCTION("""COMPUTED_VALUE"""),"15/01/2020")</f>
        <v>15/01/2020</v>
      </c>
      <c r="C1004" s="5" t="str">
        <f>IFERROR(__xludf.DUMMYFUNCTION("""COMPUTED_VALUE"""),"Maria De Fatima Celestino Almeida")</f>
        <v>Maria De Fatima Celestino Almeida</v>
      </c>
      <c r="D1004" s="5" t="str">
        <f>IFERROR(__xludf.DUMMYFUNCTION("""COMPUTED_VALUE"""),"Mamas")</f>
        <v>Mamas</v>
      </c>
      <c r="E1004" s="5">
        <f>IFERROR(__xludf.DUMMYFUNCTION("""COMPUTED_VALUE"""),60.49)</f>
        <v>60.49</v>
      </c>
    </row>
    <row r="1005">
      <c r="B1005" s="11" t="str">
        <f>IFERROR(__xludf.DUMMYFUNCTION("""COMPUTED_VALUE"""),"15/01/2020")</f>
        <v>15/01/2020</v>
      </c>
      <c r="C1005" s="5" t="str">
        <f>IFERROR(__xludf.DUMMYFUNCTION("""COMPUTED_VALUE"""),"Maria De Fatima Celestino Almeida")</f>
        <v>Maria De Fatima Celestino Almeida</v>
      </c>
      <c r="D1005" s="5" t="str">
        <f>IFERROR(__xludf.DUMMYFUNCTION("""COMPUTED_VALUE"""),"Estruturas superficiais")</f>
        <v>Estruturas superficiais</v>
      </c>
      <c r="E1005" s="5">
        <f>IFERROR(__xludf.DUMMYFUNCTION("""COMPUTED_VALUE"""),60.49)</f>
        <v>60.49</v>
      </c>
    </row>
    <row r="1006">
      <c r="B1006" s="11" t="str">
        <f>IFERROR(__xludf.DUMMYFUNCTION("""COMPUTED_VALUE"""),"15/01/2020")</f>
        <v>15/01/2020</v>
      </c>
      <c r="C1006" s="5" t="str">
        <f>IFERROR(__xludf.DUMMYFUNCTION("""COMPUTED_VALUE"""),"Maria De Fatima Celestino Almeida")</f>
        <v>Maria De Fatima Celestino Almeida</v>
      </c>
      <c r="D1006" s="5" t="str">
        <f>IFERROR(__xludf.DUMMYFUNCTION("""COMPUTED_VALUE"""),"Transvaginal")</f>
        <v>Transvaginal</v>
      </c>
      <c r="E1006" s="5">
        <f>IFERROR(__xludf.DUMMYFUNCTION("""COMPUTED_VALUE"""),68.5)</f>
        <v>68.5</v>
      </c>
    </row>
    <row r="1007">
      <c r="B1007" s="11" t="str">
        <f>IFERROR(__xludf.DUMMYFUNCTION("""COMPUTED_VALUE"""),"07/03/2020")</f>
        <v>07/03/2020</v>
      </c>
      <c r="C1007" s="5" t="str">
        <f>IFERROR(__xludf.DUMMYFUNCTION("""COMPUTED_VALUE"""),"Maria De Fatima Duarte Olegario")</f>
        <v>Maria De Fatima Duarte Olegario</v>
      </c>
      <c r="D1007" s="5" t="str">
        <f>IFERROR(__xludf.DUMMYFUNCTION("""COMPUTED_VALUE"""),"Filme")</f>
        <v>Filme</v>
      </c>
      <c r="E1007" s="5">
        <f>IFERROR(__xludf.DUMMYFUNCTION("""COMPUTED_VALUE"""),4.12)</f>
        <v>4.12</v>
      </c>
    </row>
    <row r="1008">
      <c r="B1008" s="11" t="str">
        <f>IFERROR(__xludf.DUMMYFUNCTION("""COMPUTED_VALUE"""),"07/03/2020")</f>
        <v>07/03/2020</v>
      </c>
      <c r="C1008" s="5" t="str">
        <f>IFERROR(__xludf.DUMMYFUNCTION("""COMPUTED_VALUE"""),"Maria De Fatima Duarte Olegario")</f>
        <v>Maria De Fatima Duarte Olegario</v>
      </c>
      <c r="D1008" s="5" t="str">
        <f>IFERROR(__xludf.DUMMYFUNCTION("""COMPUTED_VALUE"""),"Filme")</f>
        <v>Filme</v>
      </c>
      <c r="E1008" s="5">
        <f>IFERROR(__xludf.DUMMYFUNCTION("""COMPUTED_VALUE"""),16.49)</f>
        <v>16.49</v>
      </c>
    </row>
    <row r="1009">
      <c r="B1009" s="11" t="str">
        <f>IFERROR(__xludf.DUMMYFUNCTION("""COMPUTED_VALUE"""),"07/03/2020")</f>
        <v>07/03/2020</v>
      </c>
      <c r="C1009" s="5" t="str">
        <f>IFERROR(__xludf.DUMMYFUNCTION("""COMPUTED_VALUE"""),"Maria De Fatima Duarte Olegario")</f>
        <v>Maria De Fatima Duarte Olegario</v>
      </c>
      <c r="D1009" s="5" t="str">
        <f>IFERROR(__xludf.DUMMYFUNCTION("""COMPUTED_VALUE"""),"Filme")</f>
        <v>Filme</v>
      </c>
      <c r="E1009" s="5">
        <f>IFERROR(__xludf.DUMMYFUNCTION("""COMPUTED_VALUE"""),4.12)</f>
        <v>4.12</v>
      </c>
    </row>
    <row r="1010">
      <c r="B1010" s="11" t="str">
        <f>IFERROR(__xludf.DUMMYFUNCTION("""COMPUTED_VALUE"""),"07/03/2020")</f>
        <v>07/03/2020</v>
      </c>
      <c r="C1010" s="5" t="str">
        <f>IFERROR(__xludf.DUMMYFUNCTION("""COMPUTED_VALUE"""),"Maria De Fatima Duarte Olegario")</f>
        <v>Maria De Fatima Duarte Olegario</v>
      </c>
      <c r="D1010" s="5" t="str">
        <f>IFERROR(__xludf.DUMMYFUNCTION("""COMPUTED_VALUE"""),"Abdomen Total")</f>
        <v>Abdomen Total</v>
      </c>
      <c r="E1010" s="5">
        <f>IFERROR(__xludf.DUMMYFUNCTION("""COMPUTED_VALUE"""),113.15)</f>
        <v>113.15</v>
      </c>
    </row>
    <row r="1011">
      <c r="B1011" s="11" t="str">
        <f>IFERROR(__xludf.DUMMYFUNCTION("""COMPUTED_VALUE"""),"07/03/2020")</f>
        <v>07/03/2020</v>
      </c>
      <c r="C1011" s="5" t="str">
        <f>IFERROR(__xludf.DUMMYFUNCTION("""COMPUTED_VALUE"""),"Maria De Fatima Duarte Olegario")</f>
        <v>Maria De Fatima Duarte Olegario</v>
      </c>
      <c r="D1011" s="5" t="str">
        <f>IFERROR(__xludf.DUMMYFUNCTION("""COMPUTED_VALUE"""),"Ginecológico")</f>
        <v>Ginecológico</v>
      </c>
      <c r="E1011" s="5">
        <f>IFERROR(__xludf.DUMMYFUNCTION("""COMPUTED_VALUE"""),50.34)</f>
        <v>50.34</v>
      </c>
    </row>
    <row r="1012">
      <c r="B1012" s="11" t="str">
        <f>IFERROR(__xludf.DUMMYFUNCTION("""COMPUTED_VALUE"""),"07/03/2020")</f>
        <v>07/03/2020</v>
      </c>
      <c r="C1012" s="5" t="str">
        <f>IFERROR(__xludf.DUMMYFUNCTION("""COMPUTED_VALUE"""),"Maria De Fatima Duarte Olegario")</f>
        <v>Maria De Fatima Duarte Olegario</v>
      </c>
      <c r="D1012" s="5" t="str">
        <f>IFERROR(__xludf.DUMMYFUNCTION("""COMPUTED_VALUE"""),"Órgãos superficiais")</f>
        <v>Órgãos superficiais</v>
      </c>
      <c r="E1012" s="5">
        <f>IFERROR(__xludf.DUMMYFUNCTION("""COMPUTED_VALUE"""),60.49)</f>
        <v>60.49</v>
      </c>
    </row>
    <row r="1013">
      <c r="B1013" s="11" t="str">
        <f>IFERROR(__xludf.DUMMYFUNCTION("""COMPUTED_VALUE"""),"28/02/2020")</f>
        <v>28/02/2020</v>
      </c>
      <c r="C1013" s="5" t="str">
        <f>IFERROR(__xludf.DUMMYFUNCTION("""COMPUTED_VALUE"""),"Maria De Fatima Ferreira Nobrega")</f>
        <v>Maria De Fatima Ferreira Nobrega</v>
      </c>
      <c r="D1013" s="5" t="str">
        <f>IFERROR(__xludf.DUMMYFUNCTION("""COMPUTED_VALUE"""),"Filme")</f>
        <v>Filme</v>
      </c>
      <c r="E1013" s="5">
        <f>IFERROR(__xludf.DUMMYFUNCTION("""COMPUTED_VALUE"""),4.12)</f>
        <v>4.12</v>
      </c>
    </row>
    <row r="1014">
      <c r="B1014" s="11" t="str">
        <f>IFERROR(__xludf.DUMMYFUNCTION("""COMPUTED_VALUE"""),"28/02/2020")</f>
        <v>28/02/2020</v>
      </c>
      <c r="C1014" s="5" t="str">
        <f>IFERROR(__xludf.DUMMYFUNCTION("""COMPUTED_VALUE"""),"Maria De Fatima Ferreira Nobrega")</f>
        <v>Maria De Fatima Ferreira Nobrega</v>
      </c>
      <c r="D1014" s="5" t="str">
        <f>IFERROR(__xludf.DUMMYFUNCTION("""COMPUTED_VALUE"""),"Filme")</f>
        <v>Filme</v>
      </c>
      <c r="E1014" s="5">
        <f>IFERROR(__xludf.DUMMYFUNCTION("""COMPUTED_VALUE"""),16.49)</f>
        <v>16.49</v>
      </c>
    </row>
    <row r="1015">
      <c r="B1015" s="11" t="str">
        <f>IFERROR(__xludf.DUMMYFUNCTION("""COMPUTED_VALUE"""),"28/02/2020")</f>
        <v>28/02/2020</v>
      </c>
      <c r="C1015" s="5" t="str">
        <f>IFERROR(__xludf.DUMMYFUNCTION("""COMPUTED_VALUE"""),"Maria De Fatima Ferreira Nobrega")</f>
        <v>Maria De Fatima Ferreira Nobrega</v>
      </c>
      <c r="D1015" s="5" t="str">
        <f>IFERROR(__xludf.DUMMYFUNCTION("""COMPUTED_VALUE"""),"Ginecológico")</f>
        <v>Ginecológico</v>
      </c>
      <c r="E1015" s="5">
        <f>IFERROR(__xludf.DUMMYFUNCTION("""COMPUTED_VALUE"""),50.34)</f>
        <v>50.34</v>
      </c>
    </row>
    <row r="1016">
      <c r="B1016" s="11" t="str">
        <f>IFERROR(__xludf.DUMMYFUNCTION("""COMPUTED_VALUE"""),"28/02/2020")</f>
        <v>28/02/2020</v>
      </c>
      <c r="C1016" s="5" t="str">
        <f>IFERROR(__xludf.DUMMYFUNCTION("""COMPUTED_VALUE"""),"Maria De Fatima Ferreira Nobrega")</f>
        <v>Maria De Fatima Ferreira Nobrega</v>
      </c>
      <c r="D1016" s="5" t="str">
        <f>IFERROR(__xludf.DUMMYFUNCTION("""COMPUTED_VALUE"""),"Abdomen Total")</f>
        <v>Abdomen Total</v>
      </c>
      <c r="E1016" s="5">
        <f>IFERROR(__xludf.DUMMYFUNCTION("""COMPUTED_VALUE"""),113.15)</f>
        <v>113.15</v>
      </c>
    </row>
    <row r="1017">
      <c r="B1017" s="11" t="str">
        <f>IFERROR(__xludf.DUMMYFUNCTION("""COMPUTED_VALUE"""),"28/02/2020")</f>
        <v>28/02/2020</v>
      </c>
      <c r="C1017" s="5" t="str">
        <f>IFERROR(__xludf.DUMMYFUNCTION("""COMPUTED_VALUE"""),"Maria De Fatima Ferreira Nobrega")</f>
        <v>Maria De Fatima Ferreira Nobrega</v>
      </c>
      <c r="D1017" s="5" t="str">
        <f>IFERROR(__xludf.DUMMYFUNCTION("""COMPUTED_VALUE"""),"Filme")</f>
        <v>Filme</v>
      </c>
      <c r="E1017" s="5">
        <f>IFERROR(__xludf.DUMMYFUNCTION("""COMPUTED_VALUE"""),4.12)</f>
        <v>4.12</v>
      </c>
    </row>
    <row r="1018">
      <c r="B1018" s="11" t="str">
        <f>IFERROR(__xludf.DUMMYFUNCTION("""COMPUTED_VALUE"""),"28/02/2020")</f>
        <v>28/02/2020</v>
      </c>
      <c r="C1018" s="5" t="str">
        <f>IFERROR(__xludf.DUMMYFUNCTION("""COMPUTED_VALUE"""),"Maria De Fatima Ferreira Nobrega")</f>
        <v>Maria De Fatima Ferreira Nobrega</v>
      </c>
      <c r="D1018" s="5" t="str">
        <f>IFERROR(__xludf.DUMMYFUNCTION("""COMPUTED_VALUE"""),"Filme")</f>
        <v>Filme</v>
      </c>
      <c r="E1018" s="5">
        <f>IFERROR(__xludf.DUMMYFUNCTION("""COMPUTED_VALUE"""),8.25)</f>
        <v>8.25</v>
      </c>
    </row>
    <row r="1019">
      <c r="B1019" s="11" t="str">
        <f>IFERROR(__xludf.DUMMYFUNCTION("""COMPUTED_VALUE"""),"28/02/2020")</f>
        <v>28/02/2020</v>
      </c>
      <c r="C1019" s="5" t="str">
        <f>IFERROR(__xludf.DUMMYFUNCTION("""COMPUTED_VALUE"""),"Maria De Fatima Ferreira Nobrega")</f>
        <v>Maria De Fatima Ferreira Nobrega</v>
      </c>
      <c r="D1019" s="5" t="str">
        <f>IFERROR(__xludf.DUMMYFUNCTION("""COMPUTED_VALUE"""),"Órgãos superficiais Com Doppler")</f>
        <v>Órgãos superficiais Com Doppler</v>
      </c>
      <c r="E1019" s="5">
        <f>IFERROR(__xludf.DUMMYFUNCTION("""COMPUTED_VALUE"""),105.61)</f>
        <v>105.61</v>
      </c>
    </row>
    <row r="1020">
      <c r="B1020" s="11" t="str">
        <f>IFERROR(__xludf.DUMMYFUNCTION("""COMPUTED_VALUE"""),"28/02/2020")</f>
        <v>28/02/2020</v>
      </c>
      <c r="C1020" s="5" t="str">
        <f>IFERROR(__xludf.DUMMYFUNCTION("""COMPUTED_VALUE"""),"Maria De Fatima Ferreira Nobrega")</f>
        <v>Maria De Fatima Ferreira Nobrega</v>
      </c>
      <c r="D1020" s="5" t="str">
        <f>IFERROR(__xludf.DUMMYFUNCTION("""COMPUTED_VALUE"""),"Órgãos superficiais")</f>
        <v>Órgãos superficiais</v>
      </c>
      <c r="E1020" s="5">
        <f>IFERROR(__xludf.DUMMYFUNCTION("""COMPUTED_VALUE"""),60.49)</f>
        <v>60.49</v>
      </c>
    </row>
    <row r="1021">
      <c r="B1021" s="11" t="str">
        <f>IFERROR(__xludf.DUMMYFUNCTION("""COMPUTED_VALUE"""),"16/03/2020")</f>
        <v>16/03/2020</v>
      </c>
      <c r="C1021" s="5" t="str">
        <f>IFERROR(__xludf.DUMMYFUNCTION("""COMPUTED_VALUE"""),"Maria De Fatima Medeiros")</f>
        <v>Maria De Fatima Medeiros</v>
      </c>
      <c r="D1021" s="5" t="str">
        <f>IFERROR(__xludf.DUMMYFUNCTION("""COMPUTED_VALUE"""),"Abdomen Total")</f>
        <v>Abdomen Total</v>
      </c>
      <c r="E1021" s="5">
        <f>IFERROR(__xludf.DUMMYFUNCTION("""COMPUTED_VALUE"""),113.15)</f>
        <v>113.15</v>
      </c>
    </row>
    <row r="1022">
      <c r="B1022" s="11" t="str">
        <f>IFERROR(__xludf.DUMMYFUNCTION("""COMPUTED_VALUE"""),"16/03/2020")</f>
        <v>16/03/2020</v>
      </c>
      <c r="C1022" s="5" t="str">
        <f>IFERROR(__xludf.DUMMYFUNCTION("""COMPUTED_VALUE"""),"Maria De Fatima Medeiros")</f>
        <v>Maria De Fatima Medeiros</v>
      </c>
      <c r="D1022" s="5" t="str">
        <f>IFERROR(__xludf.DUMMYFUNCTION("""COMPUTED_VALUE"""),"Filme")</f>
        <v>Filme</v>
      </c>
      <c r="E1022" s="5">
        <f>IFERROR(__xludf.DUMMYFUNCTION("""COMPUTED_VALUE"""),16.49)</f>
        <v>16.49</v>
      </c>
    </row>
    <row r="1023">
      <c r="B1023" s="11" t="str">
        <f>IFERROR(__xludf.DUMMYFUNCTION("""COMPUTED_VALUE"""),"16/03/2020")</f>
        <v>16/03/2020</v>
      </c>
      <c r="C1023" s="5" t="str">
        <f>IFERROR(__xludf.DUMMYFUNCTION("""COMPUTED_VALUE"""),"Maria De Fatima Medeiros")</f>
        <v>Maria De Fatima Medeiros</v>
      </c>
      <c r="D1023" s="5" t="str">
        <f>IFERROR(__xludf.DUMMYFUNCTION("""COMPUTED_VALUE"""),"Estruturas superficiais")</f>
        <v>Estruturas superficiais</v>
      </c>
      <c r="E1023" s="5">
        <f>IFERROR(__xludf.DUMMYFUNCTION("""COMPUTED_VALUE"""),60.49)</f>
        <v>60.49</v>
      </c>
    </row>
    <row r="1024">
      <c r="B1024" s="11" t="str">
        <f>IFERROR(__xludf.DUMMYFUNCTION("""COMPUTED_VALUE"""),"16/03/2020")</f>
        <v>16/03/2020</v>
      </c>
      <c r="C1024" s="5" t="str">
        <f>IFERROR(__xludf.DUMMYFUNCTION("""COMPUTED_VALUE"""),"Maria De Fatima Medeiros")</f>
        <v>Maria De Fatima Medeiros</v>
      </c>
      <c r="D1024" s="5" t="str">
        <f>IFERROR(__xludf.DUMMYFUNCTION("""COMPUTED_VALUE"""),"Filme")</f>
        <v>Filme</v>
      </c>
      <c r="E1024" s="5">
        <f>IFERROR(__xludf.DUMMYFUNCTION("""COMPUTED_VALUE"""),4.12)</f>
        <v>4.12</v>
      </c>
    </row>
    <row r="1025">
      <c r="B1025" s="11" t="str">
        <f>IFERROR(__xludf.DUMMYFUNCTION("""COMPUTED_VALUE"""),"18/03/2020")</f>
        <v>18/03/2020</v>
      </c>
      <c r="C1025" s="5" t="str">
        <f>IFERROR(__xludf.DUMMYFUNCTION("""COMPUTED_VALUE"""),"Maria De Fatima Pimentel")</f>
        <v>Maria De Fatima Pimentel</v>
      </c>
      <c r="D1025" s="5" t="str">
        <f>IFERROR(__xludf.DUMMYFUNCTION("""COMPUTED_VALUE"""),"Filme")</f>
        <v>Filme</v>
      </c>
      <c r="E1025" s="5">
        <f>IFERROR(__xludf.DUMMYFUNCTION("""COMPUTED_VALUE"""),4.12)</f>
        <v>4.12</v>
      </c>
    </row>
    <row r="1026">
      <c r="B1026" s="11" t="str">
        <f>IFERROR(__xludf.DUMMYFUNCTION("""COMPUTED_VALUE"""),"18/03/2020")</f>
        <v>18/03/2020</v>
      </c>
      <c r="C1026" s="5" t="str">
        <f>IFERROR(__xludf.DUMMYFUNCTION("""COMPUTED_VALUE"""),"Maria De Fatima Pimentel")</f>
        <v>Maria De Fatima Pimentel</v>
      </c>
      <c r="D1026" s="5" t="str">
        <f>IFERROR(__xludf.DUMMYFUNCTION("""COMPUTED_VALUE"""),"Estruturas superficiais")</f>
        <v>Estruturas superficiais</v>
      </c>
      <c r="E1026" s="5">
        <f>IFERROR(__xludf.DUMMYFUNCTION("""COMPUTED_VALUE"""),60.49)</f>
        <v>60.49</v>
      </c>
    </row>
    <row r="1027">
      <c r="B1027" s="11" t="str">
        <f>IFERROR(__xludf.DUMMYFUNCTION("""COMPUTED_VALUE"""),"16/03/2020")</f>
        <v>16/03/2020</v>
      </c>
      <c r="C1027" s="5" t="str">
        <f>IFERROR(__xludf.DUMMYFUNCTION("""COMPUTED_VALUE"""),"Maria De Fatima Ramalho Costa")</f>
        <v>Maria De Fatima Ramalho Costa</v>
      </c>
      <c r="D1027" s="5" t="str">
        <f>IFERROR(__xludf.DUMMYFUNCTION("""COMPUTED_VALUE"""),"Filme")</f>
        <v>Filme</v>
      </c>
      <c r="E1027" s="5">
        <f>IFERROR(__xludf.DUMMYFUNCTION("""COMPUTED_VALUE"""),4.12)</f>
        <v>4.12</v>
      </c>
    </row>
    <row r="1028">
      <c r="B1028" s="11" t="str">
        <f>IFERROR(__xludf.DUMMYFUNCTION("""COMPUTED_VALUE"""),"16/03/2020")</f>
        <v>16/03/2020</v>
      </c>
      <c r="C1028" s="5" t="str">
        <f>IFERROR(__xludf.DUMMYFUNCTION("""COMPUTED_VALUE"""),"Maria De Fatima Ramalho Costa")</f>
        <v>Maria De Fatima Ramalho Costa</v>
      </c>
      <c r="D1028" s="5" t="str">
        <f>IFERROR(__xludf.DUMMYFUNCTION("""COMPUTED_VALUE"""),"Filme")</f>
        <v>Filme</v>
      </c>
      <c r="E1028" s="5">
        <f>IFERROR(__xludf.DUMMYFUNCTION("""COMPUTED_VALUE"""),16.49)</f>
        <v>16.49</v>
      </c>
    </row>
    <row r="1029">
      <c r="B1029" s="11" t="str">
        <f>IFERROR(__xludf.DUMMYFUNCTION("""COMPUTED_VALUE"""),"16/03/2020")</f>
        <v>16/03/2020</v>
      </c>
      <c r="C1029" s="5" t="str">
        <f>IFERROR(__xludf.DUMMYFUNCTION("""COMPUTED_VALUE"""),"Maria De Fatima Ramalho Costa")</f>
        <v>Maria De Fatima Ramalho Costa</v>
      </c>
      <c r="D1029" s="5" t="str">
        <f>IFERROR(__xludf.DUMMYFUNCTION("""COMPUTED_VALUE"""),"Filme")</f>
        <v>Filme</v>
      </c>
      <c r="E1029" s="5">
        <f>IFERROR(__xludf.DUMMYFUNCTION("""COMPUTED_VALUE"""),4.12)</f>
        <v>4.12</v>
      </c>
    </row>
    <row r="1030">
      <c r="B1030" s="11" t="str">
        <f>IFERROR(__xludf.DUMMYFUNCTION("""COMPUTED_VALUE"""),"16/03/2020")</f>
        <v>16/03/2020</v>
      </c>
      <c r="C1030" s="5" t="str">
        <f>IFERROR(__xludf.DUMMYFUNCTION("""COMPUTED_VALUE"""),"Maria De Fatima Ramalho Costa")</f>
        <v>Maria De Fatima Ramalho Costa</v>
      </c>
      <c r="D1030" s="5" t="str">
        <f>IFERROR(__xludf.DUMMYFUNCTION("""COMPUTED_VALUE"""),"Abdomen Total")</f>
        <v>Abdomen Total</v>
      </c>
      <c r="E1030" s="5">
        <f>IFERROR(__xludf.DUMMYFUNCTION("""COMPUTED_VALUE"""),113.15)</f>
        <v>113.15</v>
      </c>
    </row>
    <row r="1031">
      <c r="B1031" s="11" t="str">
        <f>IFERROR(__xludf.DUMMYFUNCTION("""COMPUTED_VALUE"""),"16/03/2020")</f>
        <v>16/03/2020</v>
      </c>
      <c r="C1031" s="5" t="str">
        <f>IFERROR(__xludf.DUMMYFUNCTION("""COMPUTED_VALUE"""),"Maria De Fatima Ramalho Costa")</f>
        <v>Maria De Fatima Ramalho Costa</v>
      </c>
      <c r="D1031" s="5" t="str">
        <f>IFERROR(__xludf.DUMMYFUNCTION("""COMPUTED_VALUE"""),"Ginecológico")</f>
        <v>Ginecológico</v>
      </c>
      <c r="E1031" s="5">
        <f>IFERROR(__xludf.DUMMYFUNCTION("""COMPUTED_VALUE"""),50.34)</f>
        <v>50.34</v>
      </c>
    </row>
    <row r="1032">
      <c r="B1032" s="11" t="str">
        <f>IFERROR(__xludf.DUMMYFUNCTION("""COMPUTED_VALUE"""),"16/03/2020")</f>
        <v>16/03/2020</v>
      </c>
      <c r="C1032" s="5" t="str">
        <f>IFERROR(__xludf.DUMMYFUNCTION("""COMPUTED_VALUE"""),"Maria De Fatima Ramalho Costa")</f>
        <v>Maria De Fatima Ramalho Costa</v>
      </c>
      <c r="D1032" s="5" t="str">
        <f>IFERROR(__xludf.DUMMYFUNCTION("""COMPUTED_VALUE"""),"Órgãos superficiais")</f>
        <v>Órgãos superficiais</v>
      </c>
      <c r="E1032" s="5">
        <f>IFERROR(__xludf.DUMMYFUNCTION("""COMPUTED_VALUE"""),60.49)</f>
        <v>60.49</v>
      </c>
    </row>
    <row r="1033">
      <c r="B1033" s="11" t="str">
        <f>IFERROR(__xludf.DUMMYFUNCTION("""COMPUTED_VALUE"""),"16/03/2020")</f>
        <v>16/03/2020</v>
      </c>
      <c r="C1033" s="5" t="str">
        <f>IFERROR(__xludf.DUMMYFUNCTION("""COMPUTED_VALUE"""),"Maria De Fatima Ramalho Costa")</f>
        <v>Maria De Fatima Ramalho Costa</v>
      </c>
      <c r="D1033" s="5" t="str">
        <f>IFERROR(__xludf.DUMMYFUNCTION("""COMPUTED_VALUE"""),"Filme")</f>
        <v>Filme</v>
      </c>
      <c r="E1033" s="5">
        <f>IFERROR(__xludf.DUMMYFUNCTION("""COMPUTED_VALUE"""),4.12)</f>
        <v>4.12</v>
      </c>
    </row>
    <row r="1034">
      <c r="B1034" s="11" t="str">
        <f>IFERROR(__xludf.DUMMYFUNCTION("""COMPUTED_VALUE"""),"16/03/2020")</f>
        <v>16/03/2020</v>
      </c>
      <c r="C1034" s="5" t="str">
        <f>IFERROR(__xludf.DUMMYFUNCTION("""COMPUTED_VALUE"""),"Maria De Fatima Ramalho Costa")</f>
        <v>Maria De Fatima Ramalho Costa</v>
      </c>
      <c r="D1034" s="5" t="str">
        <f>IFERROR(__xludf.DUMMYFUNCTION("""COMPUTED_VALUE"""),"Filme")</f>
        <v>Filme</v>
      </c>
      <c r="E1034" s="5">
        <f>IFERROR(__xludf.DUMMYFUNCTION("""COMPUTED_VALUE"""),4.12)</f>
        <v>4.12</v>
      </c>
    </row>
    <row r="1035">
      <c r="B1035" s="11" t="str">
        <f>IFERROR(__xludf.DUMMYFUNCTION("""COMPUTED_VALUE"""),"16/03/2020")</f>
        <v>16/03/2020</v>
      </c>
      <c r="C1035" s="5" t="str">
        <f>IFERROR(__xludf.DUMMYFUNCTION("""COMPUTED_VALUE"""),"Maria De Fatima Ramalho Costa")</f>
        <v>Maria De Fatima Ramalho Costa</v>
      </c>
      <c r="D1035" s="5" t="str">
        <f>IFERROR(__xludf.DUMMYFUNCTION("""COMPUTED_VALUE"""),"Estruturas superficiais")</f>
        <v>Estruturas superficiais</v>
      </c>
      <c r="E1035" s="5">
        <f>IFERROR(__xludf.DUMMYFUNCTION("""COMPUTED_VALUE"""),60.49)</f>
        <v>60.49</v>
      </c>
    </row>
    <row r="1036">
      <c r="B1036" s="11" t="str">
        <f>IFERROR(__xludf.DUMMYFUNCTION("""COMPUTED_VALUE"""),"16/03/2020")</f>
        <v>16/03/2020</v>
      </c>
      <c r="C1036" s="5" t="str">
        <f>IFERROR(__xludf.DUMMYFUNCTION("""COMPUTED_VALUE"""),"Maria De Fatima Ramalho Costa")</f>
        <v>Maria De Fatima Ramalho Costa</v>
      </c>
      <c r="D1036" s="5" t="str">
        <f>IFERROR(__xludf.DUMMYFUNCTION("""COMPUTED_VALUE"""),"Mamas")</f>
        <v>Mamas</v>
      </c>
      <c r="E1036" s="5">
        <f>IFERROR(__xludf.DUMMYFUNCTION("""COMPUTED_VALUE"""),60.49)</f>
        <v>60.49</v>
      </c>
    </row>
    <row r="1037">
      <c r="B1037" s="11" t="str">
        <f>IFERROR(__xludf.DUMMYFUNCTION("""COMPUTED_VALUE"""),"20/03/2020")</f>
        <v>20/03/2020</v>
      </c>
      <c r="C1037" s="5" t="str">
        <f>IFERROR(__xludf.DUMMYFUNCTION("""COMPUTED_VALUE"""),"Maria De Lourdes Barros De Moura")</f>
        <v>Maria De Lourdes Barros De Moura</v>
      </c>
      <c r="D1037" s="5" t="str">
        <f>IFERROR(__xludf.DUMMYFUNCTION("""COMPUTED_VALUE"""),"Filme")</f>
        <v>Filme</v>
      </c>
      <c r="E1037" s="5">
        <f>IFERROR(__xludf.DUMMYFUNCTION("""COMPUTED_VALUE"""),16.49)</f>
        <v>16.49</v>
      </c>
    </row>
    <row r="1038">
      <c r="B1038" s="11" t="str">
        <f>IFERROR(__xludf.DUMMYFUNCTION("""COMPUTED_VALUE"""),"20/03/2020")</f>
        <v>20/03/2020</v>
      </c>
      <c r="C1038" s="5" t="str">
        <f>IFERROR(__xludf.DUMMYFUNCTION("""COMPUTED_VALUE"""),"Maria De Lourdes Barros De Moura")</f>
        <v>Maria De Lourdes Barros De Moura</v>
      </c>
      <c r="D1038" s="5" t="str">
        <f>IFERROR(__xludf.DUMMYFUNCTION("""COMPUTED_VALUE"""),"Abdomen Total")</f>
        <v>Abdomen Total</v>
      </c>
      <c r="E1038" s="5">
        <f>IFERROR(__xludf.DUMMYFUNCTION("""COMPUTED_VALUE"""),113.15)</f>
        <v>113.15</v>
      </c>
    </row>
    <row r="1039">
      <c r="B1039" s="11" t="str">
        <f>IFERROR(__xludf.DUMMYFUNCTION("""COMPUTED_VALUE"""),"19/02/2020")</f>
        <v>19/02/2020</v>
      </c>
      <c r="C1039" s="5" t="str">
        <f>IFERROR(__xludf.DUMMYFUNCTION("""COMPUTED_VALUE"""),"Maria De Lourdes Da Silva Leandro")</f>
        <v>Maria De Lourdes Da Silva Leandro</v>
      </c>
      <c r="D1039" s="5" t="str">
        <f>IFERROR(__xludf.DUMMYFUNCTION("""COMPUTED_VALUE"""),"Filme")</f>
        <v>Filme</v>
      </c>
      <c r="E1039" s="5">
        <f>IFERROR(__xludf.DUMMYFUNCTION("""COMPUTED_VALUE"""),4.12)</f>
        <v>4.12</v>
      </c>
    </row>
    <row r="1040">
      <c r="B1040" s="11" t="str">
        <f>IFERROR(__xludf.DUMMYFUNCTION("""COMPUTED_VALUE"""),"19/02/2020")</f>
        <v>19/02/2020</v>
      </c>
      <c r="C1040" s="5" t="str">
        <f>IFERROR(__xludf.DUMMYFUNCTION("""COMPUTED_VALUE"""),"Maria De Lourdes Da Silva Leandro")</f>
        <v>Maria De Lourdes Da Silva Leandro</v>
      </c>
      <c r="D1040" s="5" t="str">
        <f>IFERROR(__xludf.DUMMYFUNCTION("""COMPUTED_VALUE"""),"Filme")</f>
        <v>Filme</v>
      </c>
      <c r="E1040" s="5">
        <f>IFERROR(__xludf.DUMMYFUNCTION("""COMPUTED_VALUE"""),16.49)</f>
        <v>16.49</v>
      </c>
    </row>
    <row r="1041">
      <c r="B1041" s="11" t="str">
        <f>IFERROR(__xludf.DUMMYFUNCTION("""COMPUTED_VALUE"""),"19/02/2020")</f>
        <v>19/02/2020</v>
      </c>
      <c r="C1041" s="5" t="str">
        <f>IFERROR(__xludf.DUMMYFUNCTION("""COMPUTED_VALUE"""),"Maria De Lourdes Da Silva Leandro")</f>
        <v>Maria De Lourdes Da Silva Leandro</v>
      </c>
      <c r="D1041" s="5" t="str">
        <f>IFERROR(__xludf.DUMMYFUNCTION("""COMPUTED_VALUE"""),"Transvaginal")</f>
        <v>Transvaginal</v>
      </c>
      <c r="E1041" s="5">
        <f>IFERROR(__xludf.DUMMYFUNCTION("""COMPUTED_VALUE"""),68.5)</f>
        <v>68.5</v>
      </c>
    </row>
    <row r="1042">
      <c r="B1042" s="11" t="str">
        <f>IFERROR(__xludf.DUMMYFUNCTION("""COMPUTED_VALUE"""),"19/02/2020")</f>
        <v>19/02/2020</v>
      </c>
      <c r="C1042" s="5" t="str">
        <f>IFERROR(__xludf.DUMMYFUNCTION("""COMPUTED_VALUE"""),"Maria De Lourdes Da Silva Leandro")</f>
        <v>Maria De Lourdes Da Silva Leandro</v>
      </c>
      <c r="D1042" s="5" t="str">
        <f>IFERROR(__xludf.DUMMYFUNCTION("""COMPUTED_VALUE"""),"Abdomen Total")</f>
        <v>Abdomen Total</v>
      </c>
      <c r="E1042" s="5">
        <f>IFERROR(__xludf.DUMMYFUNCTION("""COMPUTED_VALUE"""),113.15)</f>
        <v>113.15</v>
      </c>
    </row>
    <row r="1043">
      <c r="B1043" s="11" t="str">
        <f>IFERROR(__xludf.DUMMYFUNCTION("""COMPUTED_VALUE"""),"27/02/2020")</f>
        <v>27/02/2020</v>
      </c>
      <c r="C1043" s="5" t="str">
        <f>IFERROR(__xludf.DUMMYFUNCTION("""COMPUTED_VALUE"""),"Maria De Lourdes Pessoa Machado")</f>
        <v>Maria De Lourdes Pessoa Machado</v>
      </c>
      <c r="D1043" s="5" t="str">
        <f>IFERROR(__xludf.DUMMYFUNCTION("""COMPUTED_VALUE"""),"Filme")</f>
        <v>Filme</v>
      </c>
      <c r="E1043" s="5">
        <f>IFERROR(__xludf.DUMMYFUNCTION("""COMPUTED_VALUE"""),4.12)</f>
        <v>4.12</v>
      </c>
    </row>
    <row r="1044">
      <c r="B1044" s="11" t="str">
        <f>IFERROR(__xludf.DUMMYFUNCTION("""COMPUTED_VALUE"""),"27/02/2020")</f>
        <v>27/02/2020</v>
      </c>
      <c r="C1044" s="5" t="str">
        <f>IFERROR(__xludf.DUMMYFUNCTION("""COMPUTED_VALUE"""),"Maria De Lourdes Pessoa Machado")</f>
        <v>Maria De Lourdes Pessoa Machado</v>
      </c>
      <c r="D1044" s="5" t="str">
        <f>IFERROR(__xludf.DUMMYFUNCTION("""COMPUTED_VALUE"""),"Órgãos superficiais")</f>
        <v>Órgãos superficiais</v>
      </c>
      <c r="E1044" s="5">
        <f>IFERROR(__xludf.DUMMYFUNCTION("""COMPUTED_VALUE"""),60.49)</f>
        <v>60.49</v>
      </c>
    </row>
    <row r="1045">
      <c r="B1045" s="11" t="str">
        <f>IFERROR(__xludf.DUMMYFUNCTION("""COMPUTED_VALUE"""),"09/03/2020")</f>
        <v>09/03/2020</v>
      </c>
      <c r="C1045" s="5" t="str">
        <f>IFERROR(__xludf.DUMMYFUNCTION("""COMPUTED_VALUE"""),"Maria Do Carmo Bezerra")</f>
        <v>Maria Do Carmo Bezerra</v>
      </c>
      <c r="D1045" s="5" t="str">
        <f>IFERROR(__xludf.DUMMYFUNCTION("""COMPUTED_VALUE"""),"Filme")</f>
        <v>Filme</v>
      </c>
      <c r="E1045" s="5">
        <f>IFERROR(__xludf.DUMMYFUNCTION("""COMPUTED_VALUE"""),16.49)</f>
        <v>16.49</v>
      </c>
    </row>
    <row r="1046">
      <c r="B1046" s="11" t="str">
        <f>IFERROR(__xludf.DUMMYFUNCTION("""COMPUTED_VALUE"""),"09/03/2020")</f>
        <v>09/03/2020</v>
      </c>
      <c r="C1046" s="5" t="str">
        <f>IFERROR(__xludf.DUMMYFUNCTION("""COMPUTED_VALUE"""),"Maria Do Carmo Bezerra")</f>
        <v>Maria Do Carmo Bezerra</v>
      </c>
      <c r="D1046" s="5" t="str">
        <f>IFERROR(__xludf.DUMMYFUNCTION("""COMPUTED_VALUE"""),"Filme")</f>
        <v>Filme</v>
      </c>
      <c r="E1046" s="5">
        <f>IFERROR(__xludf.DUMMYFUNCTION("""COMPUTED_VALUE"""),4.12)</f>
        <v>4.12</v>
      </c>
    </row>
    <row r="1047">
      <c r="B1047" s="11" t="str">
        <f>IFERROR(__xludf.DUMMYFUNCTION("""COMPUTED_VALUE"""),"09/03/2020")</f>
        <v>09/03/2020</v>
      </c>
      <c r="C1047" s="5" t="str">
        <f>IFERROR(__xludf.DUMMYFUNCTION("""COMPUTED_VALUE"""),"Maria Do Carmo Bezerra")</f>
        <v>Maria Do Carmo Bezerra</v>
      </c>
      <c r="D1047" s="5" t="str">
        <f>IFERROR(__xludf.DUMMYFUNCTION("""COMPUTED_VALUE"""),"Ginecológico")</f>
        <v>Ginecológico</v>
      </c>
      <c r="E1047" s="5">
        <f>IFERROR(__xludf.DUMMYFUNCTION("""COMPUTED_VALUE"""),50.34)</f>
        <v>50.34</v>
      </c>
    </row>
    <row r="1048">
      <c r="B1048" s="11" t="str">
        <f>IFERROR(__xludf.DUMMYFUNCTION("""COMPUTED_VALUE"""),"09/03/2020")</f>
        <v>09/03/2020</v>
      </c>
      <c r="C1048" s="5" t="str">
        <f>IFERROR(__xludf.DUMMYFUNCTION("""COMPUTED_VALUE"""),"Maria Do Carmo Bezerra")</f>
        <v>Maria Do Carmo Bezerra</v>
      </c>
      <c r="D1048" s="5" t="str">
        <f>IFERROR(__xludf.DUMMYFUNCTION("""COMPUTED_VALUE"""),"Abdomen Total")</f>
        <v>Abdomen Total</v>
      </c>
      <c r="E1048" s="5">
        <f>IFERROR(__xludf.DUMMYFUNCTION("""COMPUTED_VALUE"""),113.15)</f>
        <v>113.15</v>
      </c>
    </row>
    <row r="1049">
      <c r="B1049" s="11" t="str">
        <f>IFERROR(__xludf.DUMMYFUNCTION("""COMPUTED_VALUE"""),"21/02/2020")</f>
        <v>21/02/2020</v>
      </c>
      <c r="C1049" s="5" t="str">
        <f>IFERROR(__xludf.DUMMYFUNCTION("""COMPUTED_VALUE"""),"Maria Do Carmo Silva Batista")</f>
        <v>Maria Do Carmo Silva Batista</v>
      </c>
      <c r="D1049" s="5" t="str">
        <f>IFERROR(__xludf.DUMMYFUNCTION("""COMPUTED_VALUE"""),"Filme")</f>
        <v>Filme</v>
      </c>
      <c r="E1049" s="5">
        <f>IFERROR(__xludf.DUMMYFUNCTION("""COMPUTED_VALUE"""),16.49)</f>
        <v>16.49</v>
      </c>
    </row>
    <row r="1050">
      <c r="B1050" s="11" t="str">
        <f>IFERROR(__xludf.DUMMYFUNCTION("""COMPUTED_VALUE"""),"21/02/2020")</f>
        <v>21/02/2020</v>
      </c>
      <c r="C1050" s="5" t="str">
        <f>IFERROR(__xludf.DUMMYFUNCTION("""COMPUTED_VALUE"""),"Maria Do Carmo Silva Batista")</f>
        <v>Maria Do Carmo Silva Batista</v>
      </c>
      <c r="D1050" s="5" t="str">
        <f>IFERROR(__xludf.DUMMYFUNCTION("""COMPUTED_VALUE"""),"Filme")</f>
        <v>Filme</v>
      </c>
      <c r="E1050" s="5">
        <f>IFERROR(__xludf.DUMMYFUNCTION("""COMPUTED_VALUE"""),4.12)</f>
        <v>4.12</v>
      </c>
    </row>
    <row r="1051">
      <c r="B1051" s="11" t="str">
        <f>IFERROR(__xludf.DUMMYFUNCTION("""COMPUTED_VALUE"""),"21/02/2020")</f>
        <v>21/02/2020</v>
      </c>
      <c r="C1051" s="5" t="str">
        <f>IFERROR(__xludf.DUMMYFUNCTION("""COMPUTED_VALUE"""),"Maria Do Carmo Silva Batista")</f>
        <v>Maria Do Carmo Silva Batista</v>
      </c>
      <c r="D1051" s="5" t="str">
        <f>IFERROR(__xludf.DUMMYFUNCTION("""COMPUTED_VALUE"""),"Ginecológico")</f>
        <v>Ginecológico</v>
      </c>
      <c r="E1051" s="5">
        <f>IFERROR(__xludf.DUMMYFUNCTION("""COMPUTED_VALUE"""),50.34)</f>
        <v>50.34</v>
      </c>
    </row>
    <row r="1052">
      <c r="B1052" s="11" t="str">
        <f>IFERROR(__xludf.DUMMYFUNCTION("""COMPUTED_VALUE"""),"21/02/2020")</f>
        <v>21/02/2020</v>
      </c>
      <c r="C1052" s="5" t="str">
        <f>IFERROR(__xludf.DUMMYFUNCTION("""COMPUTED_VALUE"""),"Maria Do Carmo Silva Batista")</f>
        <v>Maria Do Carmo Silva Batista</v>
      </c>
      <c r="D1052" s="5" t="str">
        <f>IFERROR(__xludf.DUMMYFUNCTION("""COMPUTED_VALUE"""),"Abdomen Total")</f>
        <v>Abdomen Total</v>
      </c>
      <c r="E1052" s="5">
        <f>IFERROR(__xludf.DUMMYFUNCTION("""COMPUTED_VALUE"""),113.15)</f>
        <v>113.15</v>
      </c>
    </row>
    <row r="1053">
      <c r="B1053" s="11" t="str">
        <f>IFERROR(__xludf.DUMMYFUNCTION("""COMPUTED_VALUE"""),"09/03/2020")</f>
        <v>09/03/2020</v>
      </c>
      <c r="C1053" s="5" t="str">
        <f>IFERROR(__xludf.DUMMYFUNCTION("""COMPUTED_VALUE"""),"Maria Do S Do N Braz")</f>
        <v>Maria Do S Do N Braz</v>
      </c>
      <c r="D1053" s="5" t="str">
        <f>IFERROR(__xludf.DUMMYFUNCTION("""COMPUTED_VALUE"""),"Estruturas superficiais")</f>
        <v>Estruturas superficiais</v>
      </c>
      <c r="E1053" s="5">
        <f>IFERROR(__xludf.DUMMYFUNCTION("""COMPUTED_VALUE"""),60.49)</f>
        <v>60.49</v>
      </c>
    </row>
    <row r="1054">
      <c r="B1054" s="11" t="str">
        <f>IFERROR(__xludf.DUMMYFUNCTION("""COMPUTED_VALUE"""),"09/03/2020")</f>
        <v>09/03/2020</v>
      </c>
      <c r="C1054" s="5" t="str">
        <f>IFERROR(__xludf.DUMMYFUNCTION("""COMPUTED_VALUE"""),"Maria Do S Do N Braz")</f>
        <v>Maria Do S Do N Braz</v>
      </c>
      <c r="D1054" s="5" t="str">
        <f>IFERROR(__xludf.DUMMYFUNCTION("""COMPUTED_VALUE"""),"Filme")</f>
        <v>Filme</v>
      </c>
      <c r="E1054" s="5">
        <f>IFERROR(__xludf.DUMMYFUNCTION("""COMPUTED_VALUE"""),4.12)</f>
        <v>4.12</v>
      </c>
    </row>
    <row r="1055">
      <c r="B1055" s="11" t="str">
        <f>IFERROR(__xludf.DUMMYFUNCTION("""COMPUTED_VALUE"""),"09/03/2020")</f>
        <v>09/03/2020</v>
      </c>
      <c r="C1055" s="5" t="str">
        <f>IFERROR(__xludf.DUMMYFUNCTION("""COMPUTED_VALUE"""),"Maria Do S Do N Braz")</f>
        <v>Maria Do S Do N Braz</v>
      </c>
      <c r="D1055" s="5" t="str">
        <f>IFERROR(__xludf.DUMMYFUNCTION("""COMPUTED_VALUE"""),"Filme")</f>
        <v>Filme</v>
      </c>
      <c r="E1055" s="5">
        <f>IFERROR(__xludf.DUMMYFUNCTION("""COMPUTED_VALUE"""),4.12)</f>
        <v>4.12</v>
      </c>
    </row>
    <row r="1056">
      <c r="B1056" s="11" t="str">
        <f>IFERROR(__xludf.DUMMYFUNCTION("""COMPUTED_VALUE"""),"09/03/2020")</f>
        <v>09/03/2020</v>
      </c>
      <c r="C1056" s="5" t="str">
        <f>IFERROR(__xludf.DUMMYFUNCTION("""COMPUTED_VALUE"""),"Maria Do S Do N Braz")</f>
        <v>Maria Do S Do N Braz</v>
      </c>
      <c r="D1056" s="5" t="str">
        <f>IFERROR(__xludf.DUMMYFUNCTION("""COMPUTED_VALUE"""),"Mamas")</f>
        <v>Mamas</v>
      </c>
      <c r="E1056" s="5">
        <f>IFERROR(__xludf.DUMMYFUNCTION("""COMPUTED_VALUE"""),60.49)</f>
        <v>60.49</v>
      </c>
    </row>
    <row r="1057">
      <c r="B1057" s="11" t="str">
        <f>IFERROR(__xludf.DUMMYFUNCTION("""COMPUTED_VALUE"""),"28/02/2020")</f>
        <v>28/02/2020</v>
      </c>
      <c r="C1057" s="5" t="str">
        <f>IFERROR(__xludf.DUMMYFUNCTION("""COMPUTED_VALUE"""),"Maria Do Socorro Limeira De Queiroz")</f>
        <v>Maria Do Socorro Limeira De Queiroz</v>
      </c>
      <c r="D1057" s="5" t="str">
        <f>IFERROR(__xludf.DUMMYFUNCTION("""COMPUTED_VALUE"""),"Filme")</f>
        <v>Filme</v>
      </c>
      <c r="E1057" s="5">
        <f>IFERROR(__xludf.DUMMYFUNCTION("""COMPUTED_VALUE"""),16.49)</f>
        <v>16.49</v>
      </c>
    </row>
    <row r="1058">
      <c r="B1058" s="11" t="str">
        <f>IFERROR(__xludf.DUMMYFUNCTION("""COMPUTED_VALUE"""),"28/02/2020")</f>
        <v>28/02/2020</v>
      </c>
      <c r="C1058" s="5" t="str">
        <f>IFERROR(__xludf.DUMMYFUNCTION("""COMPUTED_VALUE"""),"Maria Do Socorro Limeira De Queiroz")</f>
        <v>Maria Do Socorro Limeira De Queiroz</v>
      </c>
      <c r="D1058" s="5" t="str">
        <f>IFERROR(__xludf.DUMMYFUNCTION("""COMPUTED_VALUE"""),"Abdomen Total")</f>
        <v>Abdomen Total</v>
      </c>
      <c r="E1058" s="5">
        <f>IFERROR(__xludf.DUMMYFUNCTION("""COMPUTED_VALUE"""),113.15)</f>
        <v>113.15</v>
      </c>
    </row>
    <row r="1059">
      <c r="B1059" s="11" t="str">
        <f>IFERROR(__xludf.DUMMYFUNCTION("""COMPUTED_VALUE"""),"28/02/2020")</f>
        <v>28/02/2020</v>
      </c>
      <c r="C1059" s="5" t="str">
        <f>IFERROR(__xludf.DUMMYFUNCTION("""COMPUTED_VALUE"""),"Maria Do Socorro Santos Farias")</f>
        <v>Maria Do Socorro Santos Farias</v>
      </c>
      <c r="D1059" s="5" t="str">
        <f>IFERROR(__xludf.DUMMYFUNCTION("""COMPUTED_VALUE"""),"Filme")</f>
        <v>Filme</v>
      </c>
      <c r="E1059" s="5">
        <f>IFERROR(__xludf.DUMMYFUNCTION("""COMPUTED_VALUE"""),4.12)</f>
        <v>4.12</v>
      </c>
    </row>
    <row r="1060">
      <c r="B1060" s="11" t="str">
        <f>IFERROR(__xludf.DUMMYFUNCTION("""COMPUTED_VALUE"""),"28/02/2020")</f>
        <v>28/02/2020</v>
      </c>
      <c r="C1060" s="5" t="str">
        <f>IFERROR(__xludf.DUMMYFUNCTION("""COMPUTED_VALUE"""),"Maria Do Socorro Santos Farias")</f>
        <v>Maria Do Socorro Santos Farias</v>
      </c>
      <c r="D1060" s="5" t="str">
        <f>IFERROR(__xludf.DUMMYFUNCTION("""COMPUTED_VALUE"""),"Filme")</f>
        <v>Filme</v>
      </c>
      <c r="E1060" s="5">
        <f>IFERROR(__xludf.DUMMYFUNCTION("""COMPUTED_VALUE"""),4.12)</f>
        <v>4.12</v>
      </c>
    </row>
    <row r="1061">
      <c r="B1061" s="11" t="str">
        <f>IFERROR(__xludf.DUMMYFUNCTION("""COMPUTED_VALUE"""),"28/02/2020")</f>
        <v>28/02/2020</v>
      </c>
      <c r="C1061" s="5" t="str">
        <f>IFERROR(__xludf.DUMMYFUNCTION("""COMPUTED_VALUE"""),"Maria Do Socorro Santos Farias")</f>
        <v>Maria Do Socorro Santos Farias</v>
      </c>
      <c r="D1061" s="5" t="str">
        <f>IFERROR(__xludf.DUMMYFUNCTION("""COMPUTED_VALUE"""),"Filme")</f>
        <v>Filme</v>
      </c>
      <c r="E1061" s="5">
        <f>IFERROR(__xludf.DUMMYFUNCTION("""COMPUTED_VALUE"""),12.37)</f>
        <v>12.37</v>
      </c>
    </row>
    <row r="1062">
      <c r="B1062" s="11" t="str">
        <f>IFERROR(__xludf.DUMMYFUNCTION("""COMPUTED_VALUE"""),"28/02/2020")</f>
        <v>28/02/2020</v>
      </c>
      <c r="C1062" s="5" t="str">
        <f>IFERROR(__xludf.DUMMYFUNCTION("""COMPUTED_VALUE"""),"Maria Do Socorro Santos Farias")</f>
        <v>Maria Do Socorro Santos Farias</v>
      </c>
      <c r="D1062" s="5" t="str">
        <f>IFERROR(__xludf.DUMMYFUNCTION("""COMPUTED_VALUE"""),"Filme")</f>
        <v>Filme</v>
      </c>
      <c r="E1062" s="5">
        <f>IFERROR(__xludf.DUMMYFUNCTION("""COMPUTED_VALUE"""),4.12)</f>
        <v>4.12</v>
      </c>
    </row>
    <row r="1063">
      <c r="B1063" s="11" t="str">
        <f>IFERROR(__xludf.DUMMYFUNCTION("""COMPUTED_VALUE"""),"28/02/2020")</f>
        <v>28/02/2020</v>
      </c>
      <c r="C1063" s="5" t="str">
        <f>IFERROR(__xludf.DUMMYFUNCTION("""COMPUTED_VALUE"""),"Maria Do Socorro Santos Farias")</f>
        <v>Maria Do Socorro Santos Farias</v>
      </c>
      <c r="D1063" s="5" t="str">
        <f>IFERROR(__xludf.DUMMYFUNCTION("""COMPUTED_VALUE"""),"Filme")</f>
        <v>Filme</v>
      </c>
      <c r="E1063" s="5">
        <f>IFERROR(__xludf.DUMMYFUNCTION("""COMPUTED_VALUE"""),4.12)</f>
        <v>4.12</v>
      </c>
    </row>
    <row r="1064">
      <c r="B1064" s="11" t="str">
        <f>IFERROR(__xludf.DUMMYFUNCTION("""COMPUTED_VALUE"""),"28/02/2020")</f>
        <v>28/02/2020</v>
      </c>
      <c r="C1064" s="5" t="str">
        <f>IFERROR(__xludf.DUMMYFUNCTION("""COMPUTED_VALUE"""),"Maria Do Socorro Santos Farias")</f>
        <v>Maria Do Socorro Santos Farias</v>
      </c>
      <c r="D1064" s="5" t="str">
        <f>IFERROR(__xludf.DUMMYFUNCTION("""COMPUTED_VALUE"""),"Mamas")</f>
        <v>Mamas</v>
      </c>
      <c r="E1064" s="5">
        <f>IFERROR(__xludf.DUMMYFUNCTION("""COMPUTED_VALUE"""),60.49)</f>
        <v>60.49</v>
      </c>
    </row>
    <row r="1065">
      <c r="B1065" s="11" t="str">
        <f>IFERROR(__xludf.DUMMYFUNCTION("""COMPUTED_VALUE"""),"28/02/2020")</f>
        <v>28/02/2020</v>
      </c>
      <c r="C1065" s="5" t="str">
        <f>IFERROR(__xludf.DUMMYFUNCTION("""COMPUTED_VALUE"""),"Maria Do Socorro Santos Farias")</f>
        <v>Maria Do Socorro Santos Farias</v>
      </c>
      <c r="D1065" s="5" t="str">
        <f>IFERROR(__xludf.DUMMYFUNCTION("""COMPUTED_VALUE"""),"Abdominal")</f>
        <v>Abdominal</v>
      </c>
      <c r="E1065" s="5">
        <f>IFERROR(__xludf.DUMMYFUNCTION("""COMPUTED_VALUE"""),73.94)</f>
        <v>73.94</v>
      </c>
    </row>
    <row r="1066">
      <c r="B1066" s="11" t="str">
        <f>IFERROR(__xludf.DUMMYFUNCTION("""COMPUTED_VALUE"""),"28/02/2020")</f>
        <v>28/02/2020</v>
      </c>
      <c r="C1066" s="5" t="str">
        <f>IFERROR(__xludf.DUMMYFUNCTION("""COMPUTED_VALUE"""),"Maria Do Socorro Santos Farias")</f>
        <v>Maria Do Socorro Santos Farias</v>
      </c>
      <c r="D1066" s="5" t="str">
        <f>IFERROR(__xludf.DUMMYFUNCTION("""COMPUTED_VALUE"""),"Órgãos superficiais")</f>
        <v>Órgãos superficiais</v>
      </c>
      <c r="E1066" s="5">
        <f>IFERROR(__xludf.DUMMYFUNCTION("""COMPUTED_VALUE"""),60.49)</f>
        <v>60.49</v>
      </c>
    </row>
    <row r="1067">
      <c r="B1067" s="11" t="str">
        <f>IFERROR(__xludf.DUMMYFUNCTION("""COMPUTED_VALUE"""),"28/02/2020")</f>
        <v>28/02/2020</v>
      </c>
      <c r="C1067" s="5" t="str">
        <f>IFERROR(__xludf.DUMMYFUNCTION("""COMPUTED_VALUE"""),"Maria Do Socorro Santos Farias")</f>
        <v>Maria Do Socorro Santos Farias</v>
      </c>
      <c r="D1067" s="5" t="str">
        <f>IFERROR(__xludf.DUMMYFUNCTION("""COMPUTED_VALUE"""),"Estruturas superficiais")</f>
        <v>Estruturas superficiais</v>
      </c>
      <c r="E1067" s="5">
        <f>IFERROR(__xludf.DUMMYFUNCTION("""COMPUTED_VALUE"""),60.49)</f>
        <v>60.49</v>
      </c>
    </row>
    <row r="1068">
      <c r="B1068" s="11" t="str">
        <f>IFERROR(__xludf.DUMMYFUNCTION("""COMPUTED_VALUE"""),"28/02/2020")</f>
        <v>28/02/2020</v>
      </c>
      <c r="C1068" s="5" t="str">
        <f>IFERROR(__xludf.DUMMYFUNCTION("""COMPUTED_VALUE"""),"Maria Do Socorro Santos Farias")</f>
        <v>Maria Do Socorro Santos Farias</v>
      </c>
      <c r="D1068" s="5" t="str">
        <f>IFERROR(__xludf.DUMMYFUNCTION("""COMPUTED_VALUE"""),"Transvaginal")</f>
        <v>Transvaginal</v>
      </c>
      <c r="E1068" s="5">
        <f>IFERROR(__xludf.DUMMYFUNCTION("""COMPUTED_VALUE"""),68.5)</f>
        <v>68.5</v>
      </c>
    </row>
    <row r="1069">
      <c r="B1069" s="11" t="str">
        <f>IFERROR(__xludf.DUMMYFUNCTION("""COMPUTED_VALUE"""),"28/02/2020")</f>
        <v>28/02/2020</v>
      </c>
      <c r="C1069" s="5" t="str">
        <f>IFERROR(__xludf.DUMMYFUNCTION("""COMPUTED_VALUE"""),"Maria Do Socorro Santos Lemos")</f>
        <v>Maria Do Socorro Santos Lemos</v>
      </c>
      <c r="D1069" s="5" t="str">
        <f>IFERROR(__xludf.DUMMYFUNCTION("""COMPUTED_VALUE"""),"Filme")</f>
        <v>Filme</v>
      </c>
      <c r="E1069" s="5">
        <f>IFERROR(__xludf.DUMMYFUNCTION("""COMPUTED_VALUE"""),16.49)</f>
        <v>16.49</v>
      </c>
    </row>
    <row r="1070">
      <c r="B1070" s="11" t="str">
        <f>IFERROR(__xludf.DUMMYFUNCTION("""COMPUTED_VALUE"""),"28/02/2020")</f>
        <v>28/02/2020</v>
      </c>
      <c r="C1070" s="5" t="str">
        <f>IFERROR(__xludf.DUMMYFUNCTION("""COMPUTED_VALUE"""),"Maria Do Socorro Santos Lemos")</f>
        <v>Maria Do Socorro Santos Lemos</v>
      </c>
      <c r="D1070" s="5" t="str">
        <f>IFERROR(__xludf.DUMMYFUNCTION("""COMPUTED_VALUE"""),"Abdomen Total")</f>
        <v>Abdomen Total</v>
      </c>
      <c r="E1070" s="5">
        <f>IFERROR(__xludf.DUMMYFUNCTION("""COMPUTED_VALUE"""),113.15)</f>
        <v>113.15</v>
      </c>
    </row>
    <row r="1071">
      <c r="B1071" s="11" t="str">
        <f>IFERROR(__xludf.DUMMYFUNCTION("""COMPUTED_VALUE"""),"28/02/2020")</f>
        <v>28/02/2020</v>
      </c>
      <c r="C1071" s="5" t="str">
        <f>IFERROR(__xludf.DUMMYFUNCTION("""COMPUTED_VALUE"""),"Maria Do Socorro Santos Lemos")</f>
        <v>Maria Do Socorro Santos Lemos</v>
      </c>
      <c r="D1071" s="5" t="str">
        <f>IFERROR(__xludf.DUMMYFUNCTION("""COMPUTED_VALUE"""),"Filme")</f>
        <v>Filme</v>
      </c>
      <c r="E1071" s="5">
        <f>IFERROR(__xludf.DUMMYFUNCTION("""COMPUTED_VALUE"""),4.12)</f>
        <v>4.12</v>
      </c>
    </row>
    <row r="1072">
      <c r="B1072" s="11" t="str">
        <f>IFERROR(__xludf.DUMMYFUNCTION("""COMPUTED_VALUE"""),"28/02/2020")</f>
        <v>28/02/2020</v>
      </c>
      <c r="C1072" s="5" t="str">
        <f>IFERROR(__xludf.DUMMYFUNCTION("""COMPUTED_VALUE"""),"Maria Do Socorro Santos Lemos")</f>
        <v>Maria Do Socorro Santos Lemos</v>
      </c>
      <c r="D1072" s="5" t="str">
        <f>IFERROR(__xludf.DUMMYFUNCTION("""COMPUTED_VALUE"""),"Filme")</f>
        <v>Filme</v>
      </c>
      <c r="E1072" s="5">
        <f>IFERROR(__xludf.DUMMYFUNCTION("""COMPUTED_VALUE"""),4.12)</f>
        <v>4.12</v>
      </c>
    </row>
    <row r="1073">
      <c r="B1073" s="11" t="str">
        <f>IFERROR(__xludf.DUMMYFUNCTION("""COMPUTED_VALUE"""),"28/02/2020")</f>
        <v>28/02/2020</v>
      </c>
      <c r="C1073" s="5" t="str">
        <f>IFERROR(__xludf.DUMMYFUNCTION("""COMPUTED_VALUE"""),"Maria Do Socorro Santos Lemos")</f>
        <v>Maria Do Socorro Santos Lemos</v>
      </c>
      <c r="D1073" s="5" t="str">
        <f>IFERROR(__xludf.DUMMYFUNCTION("""COMPUTED_VALUE"""),"Filme")</f>
        <v>Filme</v>
      </c>
      <c r="E1073" s="5">
        <f>IFERROR(__xludf.DUMMYFUNCTION("""COMPUTED_VALUE"""),4.12)</f>
        <v>4.12</v>
      </c>
    </row>
    <row r="1074">
      <c r="B1074" s="11" t="str">
        <f>IFERROR(__xludf.DUMMYFUNCTION("""COMPUTED_VALUE"""),"28/02/2020")</f>
        <v>28/02/2020</v>
      </c>
      <c r="C1074" s="5" t="str">
        <f>IFERROR(__xludf.DUMMYFUNCTION("""COMPUTED_VALUE"""),"Maria Do Socorro Santos Lemos")</f>
        <v>Maria Do Socorro Santos Lemos</v>
      </c>
      <c r="D1074" s="5" t="str">
        <f>IFERROR(__xludf.DUMMYFUNCTION("""COMPUTED_VALUE"""),"Mamas")</f>
        <v>Mamas</v>
      </c>
      <c r="E1074" s="5">
        <f>IFERROR(__xludf.DUMMYFUNCTION("""COMPUTED_VALUE"""),60.49)</f>
        <v>60.49</v>
      </c>
    </row>
    <row r="1075">
      <c r="B1075" s="11" t="str">
        <f>IFERROR(__xludf.DUMMYFUNCTION("""COMPUTED_VALUE"""),"28/02/2020")</f>
        <v>28/02/2020</v>
      </c>
      <c r="C1075" s="5" t="str">
        <f>IFERROR(__xludf.DUMMYFUNCTION("""COMPUTED_VALUE"""),"Maria Do Socorro Santos Lemos")</f>
        <v>Maria Do Socorro Santos Lemos</v>
      </c>
      <c r="D1075" s="5" t="str">
        <f>IFERROR(__xludf.DUMMYFUNCTION("""COMPUTED_VALUE"""),"Estruturas superficiais")</f>
        <v>Estruturas superficiais</v>
      </c>
      <c r="E1075" s="5">
        <f>IFERROR(__xludf.DUMMYFUNCTION("""COMPUTED_VALUE"""),60.49)</f>
        <v>60.49</v>
      </c>
    </row>
    <row r="1076">
      <c r="B1076" s="11" t="str">
        <f>IFERROR(__xludf.DUMMYFUNCTION("""COMPUTED_VALUE"""),"28/02/2020")</f>
        <v>28/02/2020</v>
      </c>
      <c r="C1076" s="5" t="str">
        <f>IFERROR(__xludf.DUMMYFUNCTION("""COMPUTED_VALUE"""),"Maria Do Socorro Santos Lemos")</f>
        <v>Maria Do Socorro Santos Lemos</v>
      </c>
      <c r="D1076" s="5" t="str">
        <f>IFERROR(__xludf.DUMMYFUNCTION("""COMPUTED_VALUE"""),"Transvaginal")</f>
        <v>Transvaginal</v>
      </c>
      <c r="E1076" s="5">
        <f>IFERROR(__xludf.DUMMYFUNCTION("""COMPUTED_VALUE"""),68.5)</f>
        <v>68.5</v>
      </c>
    </row>
    <row r="1077">
      <c r="B1077" s="11" t="str">
        <f>IFERROR(__xludf.DUMMYFUNCTION("""COMPUTED_VALUE"""),"11/03/2020")</f>
        <v>11/03/2020</v>
      </c>
      <c r="C1077" s="5" t="str">
        <f>IFERROR(__xludf.DUMMYFUNCTION("""COMPUTED_VALUE"""),"Maria Do Socorro Silva Araujo")</f>
        <v>Maria Do Socorro Silva Araujo</v>
      </c>
      <c r="D1077" s="5" t="str">
        <f>IFERROR(__xludf.DUMMYFUNCTION("""COMPUTED_VALUE"""),"Filme")</f>
        <v>Filme</v>
      </c>
      <c r="E1077" s="5">
        <f>IFERROR(__xludf.DUMMYFUNCTION("""COMPUTED_VALUE"""),16.49)</f>
        <v>16.49</v>
      </c>
    </row>
    <row r="1078">
      <c r="B1078" s="11" t="str">
        <f>IFERROR(__xludf.DUMMYFUNCTION("""COMPUTED_VALUE"""),"11/03/2020")</f>
        <v>11/03/2020</v>
      </c>
      <c r="C1078" s="5" t="str">
        <f>IFERROR(__xludf.DUMMYFUNCTION("""COMPUTED_VALUE"""),"Maria Do Socorro Silva Araujo")</f>
        <v>Maria Do Socorro Silva Araujo</v>
      </c>
      <c r="D1078" s="5" t="str">
        <f>IFERROR(__xludf.DUMMYFUNCTION("""COMPUTED_VALUE"""),"Abdomen Total")</f>
        <v>Abdomen Total</v>
      </c>
      <c r="E1078" s="5">
        <f>IFERROR(__xludf.DUMMYFUNCTION("""COMPUTED_VALUE"""),113.15)</f>
        <v>113.15</v>
      </c>
    </row>
    <row r="1079">
      <c r="B1079" s="11" t="str">
        <f>IFERROR(__xludf.DUMMYFUNCTION("""COMPUTED_VALUE"""),"17/03/2020")</f>
        <v>17/03/2020</v>
      </c>
      <c r="C1079" s="5" t="str">
        <f>IFERROR(__xludf.DUMMYFUNCTION("""COMPUTED_VALUE"""),"Maria Do Socorro Vilar Campos")</f>
        <v>Maria Do Socorro Vilar Campos</v>
      </c>
      <c r="D1079" s="5" t="str">
        <f>IFERROR(__xludf.DUMMYFUNCTION("""COMPUTED_VALUE"""),"Filme")</f>
        <v>Filme</v>
      </c>
      <c r="E1079" s="5">
        <f>IFERROR(__xludf.DUMMYFUNCTION("""COMPUTED_VALUE"""),4.12)</f>
        <v>4.12</v>
      </c>
    </row>
    <row r="1080">
      <c r="B1080" s="11" t="str">
        <f>IFERROR(__xludf.DUMMYFUNCTION("""COMPUTED_VALUE"""),"17/03/2020")</f>
        <v>17/03/2020</v>
      </c>
      <c r="C1080" s="5" t="str">
        <f>IFERROR(__xludf.DUMMYFUNCTION("""COMPUTED_VALUE"""),"Maria Do Socorro Vilar Campos")</f>
        <v>Maria Do Socorro Vilar Campos</v>
      </c>
      <c r="D1080" s="5" t="str">
        <f>IFERROR(__xludf.DUMMYFUNCTION("""COMPUTED_VALUE"""),"Filme")</f>
        <v>Filme</v>
      </c>
      <c r="E1080" s="5">
        <f>IFERROR(__xludf.DUMMYFUNCTION("""COMPUTED_VALUE"""),4.12)</f>
        <v>4.12</v>
      </c>
    </row>
    <row r="1081">
      <c r="B1081" s="11" t="str">
        <f>IFERROR(__xludf.DUMMYFUNCTION("""COMPUTED_VALUE"""),"17/03/2020")</f>
        <v>17/03/2020</v>
      </c>
      <c r="C1081" s="5" t="str">
        <f>IFERROR(__xludf.DUMMYFUNCTION("""COMPUTED_VALUE"""),"Maria Do Socorro Vilar Campos")</f>
        <v>Maria Do Socorro Vilar Campos</v>
      </c>
      <c r="D1081" s="5" t="str">
        <f>IFERROR(__xludf.DUMMYFUNCTION("""COMPUTED_VALUE"""),"Estruturas superficiais")</f>
        <v>Estruturas superficiais</v>
      </c>
      <c r="E1081" s="5">
        <f>IFERROR(__xludf.DUMMYFUNCTION("""COMPUTED_VALUE"""),60.49)</f>
        <v>60.49</v>
      </c>
    </row>
    <row r="1082">
      <c r="B1082" s="11" t="str">
        <f>IFERROR(__xludf.DUMMYFUNCTION("""COMPUTED_VALUE"""),"17/03/2020")</f>
        <v>17/03/2020</v>
      </c>
      <c r="C1082" s="5" t="str">
        <f>IFERROR(__xludf.DUMMYFUNCTION("""COMPUTED_VALUE"""),"Maria Do Socorro Vilar Campos")</f>
        <v>Maria Do Socorro Vilar Campos</v>
      </c>
      <c r="D1082" s="5" t="str">
        <f>IFERROR(__xludf.DUMMYFUNCTION("""COMPUTED_VALUE"""),"Mamas")</f>
        <v>Mamas</v>
      </c>
      <c r="E1082" s="5">
        <f>IFERROR(__xludf.DUMMYFUNCTION("""COMPUTED_VALUE"""),60.49)</f>
        <v>60.49</v>
      </c>
    </row>
    <row r="1083">
      <c r="B1083" s="11" t="str">
        <f>IFERROR(__xludf.DUMMYFUNCTION("""COMPUTED_VALUE"""),"20/02/2020")</f>
        <v>20/02/2020</v>
      </c>
      <c r="C1083" s="5" t="str">
        <f>IFERROR(__xludf.DUMMYFUNCTION("""COMPUTED_VALUE"""),"Maria Fatima Santos Soares")</f>
        <v>Maria Fatima Santos Soares</v>
      </c>
      <c r="D1083" s="5" t="str">
        <f>IFERROR(__xludf.DUMMYFUNCTION("""COMPUTED_VALUE"""),"Filme")</f>
        <v>Filme</v>
      </c>
      <c r="E1083" s="5">
        <f>IFERROR(__xludf.DUMMYFUNCTION("""COMPUTED_VALUE"""),4.12)</f>
        <v>4.12</v>
      </c>
    </row>
    <row r="1084">
      <c r="B1084" s="11" t="str">
        <f>IFERROR(__xludf.DUMMYFUNCTION("""COMPUTED_VALUE"""),"20/02/2020")</f>
        <v>20/02/2020</v>
      </c>
      <c r="C1084" s="5" t="str">
        <f>IFERROR(__xludf.DUMMYFUNCTION("""COMPUTED_VALUE"""),"Maria Fatima Santos Soares")</f>
        <v>Maria Fatima Santos Soares</v>
      </c>
      <c r="D1084" s="5" t="str">
        <f>IFERROR(__xludf.DUMMYFUNCTION("""COMPUTED_VALUE"""),"Filme")</f>
        <v>Filme</v>
      </c>
      <c r="E1084" s="5">
        <f>IFERROR(__xludf.DUMMYFUNCTION("""COMPUTED_VALUE"""),4.12)</f>
        <v>4.12</v>
      </c>
    </row>
    <row r="1085">
      <c r="B1085" s="11" t="str">
        <f>IFERROR(__xludf.DUMMYFUNCTION("""COMPUTED_VALUE"""),"20/02/2020")</f>
        <v>20/02/2020</v>
      </c>
      <c r="C1085" s="5" t="str">
        <f>IFERROR(__xludf.DUMMYFUNCTION("""COMPUTED_VALUE"""),"Maria Fatima Santos Soares")</f>
        <v>Maria Fatima Santos Soares</v>
      </c>
      <c r="D1085" s="5" t="str">
        <f>IFERROR(__xludf.DUMMYFUNCTION("""COMPUTED_VALUE"""),"Filme")</f>
        <v>Filme</v>
      </c>
      <c r="E1085" s="5">
        <f>IFERROR(__xludf.DUMMYFUNCTION("""COMPUTED_VALUE"""),4.12)</f>
        <v>4.12</v>
      </c>
    </row>
    <row r="1086">
      <c r="B1086" s="11" t="str">
        <f>IFERROR(__xludf.DUMMYFUNCTION("""COMPUTED_VALUE"""),"20/02/2020")</f>
        <v>20/02/2020</v>
      </c>
      <c r="C1086" s="5" t="str">
        <f>IFERROR(__xludf.DUMMYFUNCTION("""COMPUTED_VALUE"""),"Maria Fatima Santos Soares")</f>
        <v>Maria Fatima Santos Soares</v>
      </c>
      <c r="D1086" s="5" t="str">
        <f>IFERROR(__xludf.DUMMYFUNCTION("""COMPUTED_VALUE"""),"Mamas")</f>
        <v>Mamas</v>
      </c>
      <c r="E1086" s="5">
        <f>IFERROR(__xludf.DUMMYFUNCTION("""COMPUTED_VALUE"""),60.49)</f>
        <v>60.49</v>
      </c>
    </row>
    <row r="1087">
      <c r="B1087" s="11" t="str">
        <f>IFERROR(__xludf.DUMMYFUNCTION("""COMPUTED_VALUE"""),"20/02/2020")</f>
        <v>20/02/2020</v>
      </c>
      <c r="C1087" s="5" t="str">
        <f>IFERROR(__xludf.DUMMYFUNCTION("""COMPUTED_VALUE"""),"Maria Fatima Santos Soares")</f>
        <v>Maria Fatima Santos Soares</v>
      </c>
      <c r="D1087" s="5" t="str">
        <f>IFERROR(__xludf.DUMMYFUNCTION("""COMPUTED_VALUE"""),"Estruturas superficiais")</f>
        <v>Estruturas superficiais</v>
      </c>
      <c r="E1087" s="5">
        <f>IFERROR(__xludf.DUMMYFUNCTION("""COMPUTED_VALUE"""),60.49)</f>
        <v>60.49</v>
      </c>
    </row>
    <row r="1088">
      <c r="B1088" s="11" t="str">
        <f>IFERROR(__xludf.DUMMYFUNCTION("""COMPUTED_VALUE"""),"20/02/2020")</f>
        <v>20/02/2020</v>
      </c>
      <c r="C1088" s="5" t="str">
        <f>IFERROR(__xludf.DUMMYFUNCTION("""COMPUTED_VALUE"""),"Maria Fatima Santos Soares")</f>
        <v>Maria Fatima Santos Soares</v>
      </c>
      <c r="D1088" s="5" t="str">
        <f>IFERROR(__xludf.DUMMYFUNCTION("""COMPUTED_VALUE"""),"Transvaginal")</f>
        <v>Transvaginal</v>
      </c>
      <c r="E1088" s="5">
        <f>IFERROR(__xludf.DUMMYFUNCTION("""COMPUTED_VALUE"""),68.5)</f>
        <v>68.5</v>
      </c>
    </row>
    <row r="1089">
      <c r="B1089" s="11" t="str">
        <f>IFERROR(__xludf.DUMMYFUNCTION("""COMPUTED_VALUE"""),"10/03/2020")</f>
        <v>10/03/2020</v>
      </c>
      <c r="C1089" s="5" t="str">
        <f>IFERROR(__xludf.DUMMYFUNCTION("""COMPUTED_VALUE"""),"Maria Francinete Reis Da Silva")</f>
        <v>Maria Francinete Reis Da Silva</v>
      </c>
      <c r="D1089" s="5" t="str">
        <f>IFERROR(__xludf.DUMMYFUNCTION("""COMPUTED_VALUE"""),"Filme")</f>
        <v>Filme</v>
      </c>
      <c r="E1089" s="5">
        <f>IFERROR(__xludf.DUMMYFUNCTION("""COMPUTED_VALUE"""),16.49)</f>
        <v>16.49</v>
      </c>
    </row>
    <row r="1090">
      <c r="B1090" s="11" t="str">
        <f>IFERROR(__xludf.DUMMYFUNCTION("""COMPUTED_VALUE"""),"10/03/2020")</f>
        <v>10/03/2020</v>
      </c>
      <c r="C1090" s="5" t="str">
        <f>IFERROR(__xludf.DUMMYFUNCTION("""COMPUTED_VALUE"""),"Maria Francinete Reis Da Silva")</f>
        <v>Maria Francinete Reis Da Silva</v>
      </c>
      <c r="D1090" s="5" t="str">
        <f>IFERROR(__xludf.DUMMYFUNCTION("""COMPUTED_VALUE"""),"Abdomen Total")</f>
        <v>Abdomen Total</v>
      </c>
      <c r="E1090" s="5">
        <f>IFERROR(__xludf.DUMMYFUNCTION("""COMPUTED_VALUE"""),113.15)</f>
        <v>113.15</v>
      </c>
    </row>
    <row r="1091">
      <c r="B1091" s="11" t="str">
        <f>IFERROR(__xludf.DUMMYFUNCTION("""COMPUTED_VALUE"""),"10/03/2020")</f>
        <v>10/03/2020</v>
      </c>
      <c r="C1091" s="5" t="str">
        <f>IFERROR(__xludf.DUMMYFUNCTION("""COMPUTED_VALUE"""),"Maria Francinete Reis Da Silva")</f>
        <v>Maria Francinete Reis Da Silva</v>
      </c>
      <c r="D1091" s="5" t="str">
        <f>IFERROR(__xludf.DUMMYFUNCTION("""COMPUTED_VALUE"""),"Filme")</f>
        <v>Filme</v>
      </c>
      <c r="E1091" s="5">
        <f>IFERROR(__xludf.DUMMYFUNCTION("""COMPUTED_VALUE"""),4.12)</f>
        <v>4.12</v>
      </c>
    </row>
    <row r="1092">
      <c r="B1092" s="11" t="str">
        <f>IFERROR(__xludf.DUMMYFUNCTION("""COMPUTED_VALUE"""),"10/03/2020")</f>
        <v>10/03/2020</v>
      </c>
      <c r="C1092" s="5" t="str">
        <f>IFERROR(__xludf.DUMMYFUNCTION("""COMPUTED_VALUE"""),"Maria Francinete Reis Da Silva")</f>
        <v>Maria Francinete Reis Da Silva</v>
      </c>
      <c r="D1092" s="5" t="str">
        <f>IFERROR(__xludf.DUMMYFUNCTION("""COMPUTED_VALUE"""),"Filme")</f>
        <v>Filme</v>
      </c>
      <c r="E1092" s="5">
        <f>IFERROR(__xludf.DUMMYFUNCTION("""COMPUTED_VALUE"""),4.12)</f>
        <v>4.12</v>
      </c>
    </row>
    <row r="1093">
      <c r="B1093" s="11" t="str">
        <f>IFERROR(__xludf.DUMMYFUNCTION("""COMPUTED_VALUE"""),"10/03/2020")</f>
        <v>10/03/2020</v>
      </c>
      <c r="C1093" s="5" t="str">
        <f>IFERROR(__xludf.DUMMYFUNCTION("""COMPUTED_VALUE"""),"Maria Francinete Reis Da Silva")</f>
        <v>Maria Francinete Reis Da Silva</v>
      </c>
      <c r="D1093" s="5" t="str">
        <f>IFERROR(__xludf.DUMMYFUNCTION("""COMPUTED_VALUE"""),"Filme")</f>
        <v>Filme</v>
      </c>
      <c r="E1093" s="5">
        <f>IFERROR(__xludf.DUMMYFUNCTION("""COMPUTED_VALUE"""),4.12)</f>
        <v>4.12</v>
      </c>
    </row>
    <row r="1094">
      <c r="B1094" s="11" t="str">
        <f>IFERROR(__xludf.DUMMYFUNCTION("""COMPUTED_VALUE"""),"10/03/2020")</f>
        <v>10/03/2020</v>
      </c>
      <c r="C1094" s="5" t="str">
        <f>IFERROR(__xludf.DUMMYFUNCTION("""COMPUTED_VALUE"""),"Maria Francinete Reis Da Silva")</f>
        <v>Maria Francinete Reis Da Silva</v>
      </c>
      <c r="D1094" s="5" t="str">
        <f>IFERROR(__xludf.DUMMYFUNCTION("""COMPUTED_VALUE"""),"Mamas")</f>
        <v>Mamas</v>
      </c>
      <c r="E1094" s="5">
        <f>IFERROR(__xludf.DUMMYFUNCTION("""COMPUTED_VALUE"""),60.49)</f>
        <v>60.49</v>
      </c>
    </row>
    <row r="1095">
      <c r="B1095" s="11" t="str">
        <f>IFERROR(__xludf.DUMMYFUNCTION("""COMPUTED_VALUE"""),"10/03/2020")</f>
        <v>10/03/2020</v>
      </c>
      <c r="C1095" s="5" t="str">
        <f>IFERROR(__xludf.DUMMYFUNCTION("""COMPUTED_VALUE"""),"Maria Francinete Reis Da Silva")</f>
        <v>Maria Francinete Reis Da Silva</v>
      </c>
      <c r="D1095" s="5" t="str">
        <f>IFERROR(__xludf.DUMMYFUNCTION("""COMPUTED_VALUE"""),"Estruturas superficiais")</f>
        <v>Estruturas superficiais</v>
      </c>
      <c r="E1095" s="5">
        <f>IFERROR(__xludf.DUMMYFUNCTION("""COMPUTED_VALUE"""),60.49)</f>
        <v>60.49</v>
      </c>
    </row>
    <row r="1096">
      <c r="B1096" s="11" t="str">
        <f>IFERROR(__xludf.DUMMYFUNCTION("""COMPUTED_VALUE"""),"10/03/2020")</f>
        <v>10/03/2020</v>
      </c>
      <c r="C1096" s="5" t="str">
        <f>IFERROR(__xludf.DUMMYFUNCTION("""COMPUTED_VALUE"""),"Maria Francinete Reis Da Silva")</f>
        <v>Maria Francinete Reis Da Silva</v>
      </c>
      <c r="D1096" s="5" t="str">
        <f>IFERROR(__xludf.DUMMYFUNCTION("""COMPUTED_VALUE"""),"Transvaginal")</f>
        <v>Transvaginal</v>
      </c>
      <c r="E1096" s="5">
        <f>IFERROR(__xludf.DUMMYFUNCTION("""COMPUTED_VALUE"""),68.5)</f>
        <v>68.5</v>
      </c>
    </row>
    <row r="1097">
      <c r="B1097" s="11" t="str">
        <f>IFERROR(__xludf.DUMMYFUNCTION("""COMPUTED_VALUE"""),"18/03/2020")</f>
        <v>18/03/2020</v>
      </c>
      <c r="C1097" s="5" t="str">
        <f>IFERROR(__xludf.DUMMYFUNCTION("""COMPUTED_VALUE"""),"Maria Gabriela Tabosa Machado Jeronimo")</f>
        <v>Maria Gabriela Tabosa Machado Jeronimo</v>
      </c>
      <c r="D1097" s="5" t="str">
        <f>IFERROR(__xludf.DUMMYFUNCTION("""COMPUTED_VALUE"""),"Filme")</f>
        <v>Filme</v>
      </c>
      <c r="E1097" s="5">
        <f>IFERROR(__xludf.DUMMYFUNCTION("""COMPUTED_VALUE"""),16.49)</f>
        <v>16.49</v>
      </c>
    </row>
    <row r="1098">
      <c r="B1098" s="11" t="str">
        <f>IFERROR(__xludf.DUMMYFUNCTION("""COMPUTED_VALUE"""),"18/03/2020")</f>
        <v>18/03/2020</v>
      </c>
      <c r="C1098" s="5" t="str">
        <f>IFERROR(__xludf.DUMMYFUNCTION("""COMPUTED_VALUE"""),"Maria Gabriela Tabosa Machado Jeronimo")</f>
        <v>Maria Gabriela Tabosa Machado Jeronimo</v>
      </c>
      <c r="D1098" s="5" t="str">
        <f>IFERROR(__xludf.DUMMYFUNCTION("""COMPUTED_VALUE"""),"Filme")</f>
        <v>Filme</v>
      </c>
      <c r="E1098" s="5">
        <f>IFERROR(__xludf.DUMMYFUNCTION("""COMPUTED_VALUE"""),4.12)</f>
        <v>4.12</v>
      </c>
    </row>
    <row r="1099">
      <c r="B1099" s="11" t="str">
        <f>IFERROR(__xludf.DUMMYFUNCTION("""COMPUTED_VALUE"""),"18/03/2020")</f>
        <v>18/03/2020</v>
      </c>
      <c r="C1099" s="5" t="str">
        <f>IFERROR(__xludf.DUMMYFUNCTION("""COMPUTED_VALUE"""),"Maria Gabriela Tabosa Machado Jeronimo")</f>
        <v>Maria Gabriela Tabosa Machado Jeronimo</v>
      </c>
      <c r="D1099" s="5" t="str">
        <f>IFERROR(__xludf.DUMMYFUNCTION("""COMPUTED_VALUE"""),"Ginecológico")</f>
        <v>Ginecológico</v>
      </c>
      <c r="E1099" s="5">
        <f>IFERROR(__xludf.DUMMYFUNCTION("""COMPUTED_VALUE"""),50.34)</f>
        <v>50.34</v>
      </c>
    </row>
    <row r="1100">
      <c r="B1100" s="11" t="str">
        <f>IFERROR(__xludf.DUMMYFUNCTION("""COMPUTED_VALUE"""),"18/03/2020")</f>
        <v>18/03/2020</v>
      </c>
      <c r="C1100" s="5" t="str">
        <f>IFERROR(__xludf.DUMMYFUNCTION("""COMPUTED_VALUE"""),"Maria Gabriela Tabosa Machado Jeronimo")</f>
        <v>Maria Gabriela Tabosa Machado Jeronimo</v>
      </c>
      <c r="D1100" s="5" t="str">
        <f>IFERROR(__xludf.DUMMYFUNCTION("""COMPUTED_VALUE"""),"Abdomen Total")</f>
        <v>Abdomen Total</v>
      </c>
      <c r="E1100" s="5">
        <f>IFERROR(__xludf.DUMMYFUNCTION("""COMPUTED_VALUE"""),113.15)</f>
        <v>113.15</v>
      </c>
    </row>
    <row r="1101">
      <c r="B1101" s="11" t="str">
        <f>IFERROR(__xludf.DUMMYFUNCTION("""COMPUTED_VALUE"""),"18/03/2020")</f>
        <v>18/03/2020</v>
      </c>
      <c r="C1101" s="5" t="str">
        <f>IFERROR(__xludf.DUMMYFUNCTION("""COMPUTED_VALUE"""),"Maria Gorete Barros Lopes")</f>
        <v>Maria Gorete Barros Lopes</v>
      </c>
      <c r="D1101" s="5" t="str">
        <f>IFERROR(__xludf.DUMMYFUNCTION("""COMPUTED_VALUE"""),"Filme")</f>
        <v>Filme</v>
      </c>
      <c r="E1101" s="5">
        <f>IFERROR(__xludf.DUMMYFUNCTION("""COMPUTED_VALUE"""),4.12)</f>
        <v>4.12</v>
      </c>
    </row>
    <row r="1102">
      <c r="B1102" s="11" t="str">
        <f>IFERROR(__xludf.DUMMYFUNCTION("""COMPUTED_VALUE"""),"18/03/2020")</f>
        <v>18/03/2020</v>
      </c>
      <c r="C1102" s="5" t="str">
        <f>IFERROR(__xludf.DUMMYFUNCTION("""COMPUTED_VALUE"""),"Maria Gorete Barros Lopes")</f>
        <v>Maria Gorete Barros Lopes</v>
      </c>
      <c r="D1102" s="5" t="str">
        <f>IFERROR(__xludf.DUMMYFUNCTION("""COMPUTED_VALUE"""),"Filme")</f>
        <v>Filme</v>
      </c>
      <c r="E1102" s="5">
        <f>IFERROR(__xludf.DUMMYFUNCTION("""COMPUTED_VALUE"""),4.12)</f>
        <v>4.12</v>
      </c>
    </row>
    <row r="1103">
      <c r="B1103" s="11" t="str">
        <f>IFERROR(__xludf.DUMMYFUNCTION("""COMPUTED_VALUE"""),"18/03/2020")</f>
        <v>18/03/2020</v>
      </c>
      <c r="C1103" s="5" t="str">
        <f>IFERROR(__xludf.DUMMYFUNCTION("""COMPUTED_VALUE"""),"Maria Gorete Barros Lopes")</f>
        <v>Maria Gorete Barros Lopes</v>
      </c>
      <c r="D1103" s="5" t="str">
        <f>IFERROR(__xludf.DUMMYFUNCTION("""COMPUTED_VALUE"""),"Estruturas superficiais")</f>
        <v>Estruturas superficiais</v>
      </c>
      <c r="E1103" s="5">
        <f>IFERROR(__xludf.DUMMYFUNCTION("""COMPUTED_VALUE"""),60.49)</f>
        <v>60.49</v>
      </c>
    </row>
    <row r="1104">
      <c r="B1104" s="11" t="str">
        <f>IFERROR(__xludf.DUMMYFUNCTION("""COMPUTED_VALUE"""),"18/03/2020")</f>
        <v>18/03/2020</v>
      </c>
      <c r="C1104" s="5" t="str">
        <f>IFERROR(__xludf.DUMMYFUNCTION("""COMPUTED_VALUE"""),"Maria Gorete Barros Lopes")</f>
        <v>Maria Gorete Barros Lopes</v>
      </c>
      <c r="D1104" s="5" t="str">
        <f>IFERROR(__xludf.DUMMYFUNCTION("""COMPUTED_VALUE"""),"Mamas")</f>
        <v>Mamas</v>
      </c>
      <c r="E1104" s="5">
        <f>IFERROR(__xludf.DUMMYFUNCTION("""COMPUTED_VALUE"""),60.49)</f>
        <v>60.49</v>
      </c>
    </row>
    <row r="1105">
      <c r="B1105" s="11" t="str">
        <f>IFERROR(__xludf.DUMMYFUNCTION("""COMPUTED_VALUE"""),"05/03/2020")</f>
        <v>05/03/2020</v>
      </c>
      <c r="C1105" s="5" t="str">
        <f>IFERROR(__xludf.DUMMYFUNCTION("""COMPUTED_VALUE"""),"Maria Gorette Bezerra De Lucena")</f>
        <v>Maria Gorette Bezerra De Lucena</v>
      </c>
      <c r="D1105" s="5" t="str">
        <f>IFERROR(__xludf.DUMMYFUNCTION("""COMPUTED_VALUE"""),"Filme")</f>
        <v>Filme</v>
      </c>
      <c r="E1105" s="5">
        <f>IFERROR(__xludf.DUMMYFUNCTION("""COMPUTED_VALUE"""),4.12)</f>
        <v>4.12</v>
      </c>
    </row>
    <row r="1106">
      <c r="B1106" s="11" t="str">
        <f>IFERROR(__xludf.DUMMYFUNCTION("""COMPUTED_VALUE"""),"05/03/2020")</f>
        <v>05/03/2020</v>
      </c>
      <c r="C1106" s="5" t="str">
        <f>IFERROR(__xludf.DUMMYFUNCTION("""COMPUTED_VALUE"""),"Maria Gorette Bezerra De Lucena")</f>
        <v>Maria Gorette Bezerra De Lucena</v>
      </c>
      <c r="D1106" s="5" t="str">
        <f>IFERROR(__xludf.DUMMYFUNCTION("""COMPUTED_VALUE"""),"Órgãos superficiais")</f>
        <v>Órgãos superficiais</v>
      </c>
      <c r="E1106" s="5">
        <f>IFERROR(__xludf.DUMMYFUNCTION("""COMPUTED_VALUE"""),60.49)</f>
        <v>60.49</v>
      </c>
    </row>
    <row r="1107">
      <c r="B1107" s="11" t="str">
        <f>IFERROR(__xludf.DUMMYFUNCTION("""COMPUTED_VALUE"""),"16/03/2020")</f>
        <v>16/03/2020</v>
      </c>
      <c r="C1107" s="5" t="str">
        <f>IFERROR(__xludf.DUMMYFUNCTION("""COMPUTED_VALUE"""),"Maria Goretti Duarte Costa")</f>
        <v>Maria Goretti Duarte Costa</v>
      </c>
      <c r="D1107" s="5" t="str">
        <f>IFERROR(__xludf.DUMMYFUNCTION("""COMPUTED_VALUE"""),"Filme")</f>
        <v>Filme</v>
      </c>
      <c r="E1107" s="5">
        <f>IFERROR(__xludf.DUMMYFUNCTION("""COMPUTED_VALUE"""),4.12)</f>
        <v>4.12</v>
      </c>
    </row>
    <row r="1108">
      <c r="B1108" s="11" t="str">
        <f>IFERROR(__xludf.DUMMYFUNCTION("""COMPUTED_VALUE"""),"16/03/2020")</f>
        <v>16/03/2020</v>
      </c>
      <c r="C1108" s="5" t="str">
        <f>IFERROR(__xludf.DUMMYFUNCTION("""COMPUTED_VALUE"""),"Maria Goretti Duarte Costa")</f>
        <v>Maria Goretti Duarte Costa</v>
      </c>
      <c r="D1108" s="5" t="str">
        <f>IFERROR(__xludf.DUMMYFUNCTION("""COMPUTED_VALUE"""),"Filme")</f>
        <v>Filme</v>
      </c>
      <c r="E1108" s="5">
        <f>IFERROR(__xludf.DUMMYFUNCTION("""COMPUTED_VALUE"""),16.49)</f>
        <v>16.49</v>
      </c>
    </row>
    <row r="1109">
      <c r="B1109" s="11" t="str">
        <f>IFERROR(__xludf.DUMMYFUNCTION("""COMPUTED_VALUE"""),"16/03/2020")</f>
        <v>16/03/2020</v>
      </c>
      <c r="C1109" s="5" t="str">
        <f>IFERROR(__xludf.DUMMYFUNCTION("""COMPUTED_VALUE"""),"Maria Goretti Duarte Costa")</f>
        <v>Maria Goretti Duarte Costa</v>
      </c>
      <c r="D1109" s="5" t="str">
        <f>IFERROR(__xludf.DUMMYFUNCTION("""COMPUTED_VALUE"""),"Transvaginal")</f>
        <v>Transvaginal</v>
      </c>
      <c r="E1109" s="5">
        <f>IFERROR(__xludf.DUMMYFUNCTION("""COMPUTED_VALUE"""),68.5)</f>
        <v>68.5</v>
      </c>
    </row>
    <row r="1110">
      <c r="B1110" s="11" t="str">
        <f>IFERROR(__xludf.DUMMYFUNCTION("""COMPUTED_VALUE"""),"16/03/2020")</f>
        <v>16/03/2020</v>
      </c>
      <c r="C1110" s="5" t="str">
        <f>IFERROR(__xludf.DUMMYFUNCTION("""COMPUTED_VALUE"""),"Maria Goretti Duarte Costa")</f>
        <v>Maria Goretti Duarte Costa</v>
      </c>
      <c r="D1110" s="5" t="str">
        <f>IFERROR(__xludf.DUMMYFUNCTION("""COMPUTED_VALUE"""),"Abdomen Total")</f>
        <v>Abdomen Total</v>
      </c>
      <c r="E1110" s="5">
        <f>IFERROR(__xludf.DUMMYFUNCTION("""COMPUTED_VALUE"""),113.15)</f>
        <v>113.15</v>
      </c>
    </row>
    <row r="1111">
      <c r="B1111" s="11" t="str">
        <f>IFERROR(__xludf.DUMMYFUNCTION("""COMPUTED_VALUE"""),"06/03/2020")</f>
        <v>06/03/2020</v>
      </c>
      <c r="C1111" s="5" t="str">
        <f>IFERROR(__xludf.DUMMYFUNCTION("""COMPUTED_VALUE"""),"Maria H De S Negreiros")</f>
        <v>Maria H De S Negreiros</v>
      </c>
      <c r="D1111" s="5" t="str">
        <f>IFERROR(__xludf.DUMMYFUNCTION("""COMPUTED_VALUE"""),"Filme")</f>
        <v>Filme</v>
      </c>
      <c r="E1111" s="5">
        <f>IFERROR(__xludf.DUMMYFUNCTION("""COMPUTED_VALUE"""),4.12)</f>
        <v>4.12</v>
      </c>
    </row>
    <row r="1112">
      <c r="B1112" s="11" t="str">
        <f>IFERROR(__xludf.DUMMYFUNCTION("""COMPUTED_VALUE"""),"06/03/2020")</f>
        <v>06/03/2020</v>
      </c>
      <c r="C1112" s="5" t="str">
        <f>IFERROR(__xludf.DUMMYFUNCTION("""COMPUTED_VALUE"""),"Maria H De S Negreiros")</f>
        <v>Maria H De S Negreiros</v>
      </c>
      <c r="D1112" s="5" t="str">
        <f>IFERROR(__xludf.DUMMYFUNCTION("""COMPUTED_VALUE"""),"Filme")</f>
        <v>Filme</v>
      </c>
      <c r="E1112" s="5">
        <f>IFERROR(__xludf.DUMMYFUNCTION("""COMPUTED_VALUE"""),4.12)</f>
        <v>4.12</v>
      </c>
    </row>
    <row r="1113">
      <c r="B1113" s="11" t="str">
        <f>IFERROR(__xludf.DUMMYFUNCTION("""COMPUTED_VALUE"""),"06/03/2020")</f>
        <v>06/03/2020</v>
      </c>
      <c r="C1113" s="5" t="str">
        <f>IFERROR(__xludf.DUMMYFUNCTION("""COMPUTED_VALUE"""),"Maria H De S Negreiros")</f>
        <v>Maria H De S Negreiros</v>
      </c>
      <c r="D1113" s="5" t="str">
        <f>IFERROR(__xludf.DUMMYFUNCTION("""COMPUTED_VALUE"""),"Estruturas superficiais")</f>
        <v>Estruturas superficiais</v>
      </c>
      <c r="E1113" s="5">
        <f>IFERROR(__xludf.DUMMYFUNCTION("""COMPUTED_VALUE"""),60.49)</f>
        <v>60.49</v>
      </c>
    </row>
    <row r="1114">
      <c r="B1114" s="11" t="str">
        <f>IFERROR(__xludf.DUMMYFUNCTION("""COMPUTED_VALUE"""),"06/03/2020")</f>
        <v>06/03/2020</v>
      </c>
      <c r="C1114" s="5" t="str">
        <f>IFERROR(__xludf.DUMMYFUNCTION("""COMPUTED_VALUE"""),"Maria H De S Negreiros")</f>
        <v>Maria H De S Negreiros</v>
      </c>
      <c r="D1114" s="5" t="str">
        <f>IFERROR(__xludf.DUMMYFUNCTION("""COMPUTED_VALUE"""),"Mamas")</f>
        <v>Mamas</v>
      </c>
      <c r="E1114" s="5">
        <f>IFERROR(__xludf.DUMMYFUNCTION("""COMPUTED_VALUE"""),60.49)</f>
        <v>60.49</v>
      </c>
    </row>
    <row r="1115">
      <c r="B1115" s="11" t="str">
        <f>IFERROR(__xludf.DUMMYFUNCTION("""COMPUTED_VALUE"""),"20/02/2020")</f>
        <v>20/02/2020</v>
      </c>
      <c r="C1115" s="5" t="str">
        <f>IFERROR(__xludf.DUMMYFUNCTION("""COMPUTED_VALUE"""),"Maria Jose Dos Santos Trajano")</f>
        <v>Maria Jose Dos Santos Trajano</v>
      </c>
      <c r="D1115" s="5" t="str">
        <f>IFERROR(__xludf.DUMMYFUNCTION("""COMPUTED_VALUE"""),"Filme")</f>
        <v>Filme</v>
      </c>
      <c r="E1115" s="5">
        <f>IFERROR(__xludf.DUMMYFUNCTION("""COMPUTED_VALUE"""),4.12)</f>
        <v>4.12</v>
      </c>
    </row>
    <row r="1116">
      <c r="B1116" s="11" t="str">
        <f>IFERROR(__xludf.DUMMYFUNCTION("""COMPUTED_VALUE"""),"20/02/2020")</f>
        <v>20/02/2020</v>
      </c>
      <c r="C1116" s="5" t="str">
        <f>IFERROR(__xludf.DUMMYFUNCTION("""COMPUTED_VALUE"""),"Maria Jose Dos Santos Trajano")</f>
        <v>Maria Jose Dos Santos Trajano</v>
      </c>
      <c r="D1116" s="5" t="str">
        <f>IFERROR(__xludf.DUMMYFUNCTION("""COMPUTED_VALUE"""),"Órgãos superficiais")</f>
        <v>Órgãos superficiais</v>
      </c>
      <c r="E1116" s="5">
        <f>IFERROR(__xludf.DUMMYFUNCTION("""COMPUTED_VALUE"""),60.49)</f>
        <v>60.49</v>
      </c>
    </row>
    <row r="1117">
      <c r="B1117" s="11" t="str">
        <f>IFERROR(__xludf.DUMMYFUNCTION("""COMPUTED_VALUE"""),"17/03/2020")</f>
        <v>17/03/2020</v>
      </c>
      <c r="C1117" s="5" t="str">
        <f>IFERROR(__xludf.DUMMYFUNCTION("""COMPUTED_VALUE"""),"Maria Jose Fernandes Alves")</f>
        <v>Maria Jose Fernandes Alves</v>
      </c>
      <c r="D1117" s="5" t="str">
        <f>IFERROR(__xludf.DUMMYFUNCTION("""COMPUTED_VALUE"""),"Filme")</f>
        <v>Filme</v>
      </c>
      <c r="E1117" s="5">
        <f>IFERROR(__xludf.DUMMYFUNCTION("""COMPUTED_VALUE"""),4.12)</f>
        <v>4.12</v>
      </c>
    </row>
    <row r="1118">
      <c r="B1118" s="11" t="str">
        <f>IFERROR(__xludf.DUMMYFUNCTION("""COMPUTED_VALUE"""),"17/03/2020")</f>
        <v>17/03/2020</v>
      </c>
      <c r="C1118" s="5" t="str">
        <f>IFERROR(__xludf.DUMMYFUNCTION("""COMPUTED_VALUE"""),"Maria Jose Fernandes Alves")</f>
        <v>Maria Jose Fernandes Alves</v>
      </c>
      <c r="D1118" s="5" t="str">
        <f>IFERROR(__xludf.DUMMYFUNCTION("""COMPUTED_VALUE"""),"Órgãos superficiais")</f>
        <v>Órgãos superficiais</v>
      </c>
      <c r="E1118" s="5">
        <f>IFERROR(__xludf.DUMMYFUNCTION("""COMPUTED_VALUE"""),60.49)</f>
        <v>60.49</v>
      </c>
    </row>
    <row r="1119">
      <c r="B1119" s="11" t="str">
        <f>IFERROR(__xludf.DUMMYFUNCTION("""COMPUTED_VALUE"""),"18/03/2020")</f>
        <v>18/03/2020</v>
      </c>
      <c r="C1119" s="5" t="str">
        <f>IFERROR(__xludf.DUMMYFUNCTION("""COMPUTED_VALUE"""),"Maria Jose Gomes Soares")</f>
        <v>Maria Jose Gomes Soares</v>
      </c>
      <c r="D1119" s="5" t="str">
        <f>IFERROR(__xludf.DUMMYFUNCTION("""COMPUTED_VALUE"""),"Filme")</f>
        <v>Filme</v>
      </c>
      <c r="E1119" s="5">
        <f>IFERROR(__xludf.DUMMYFUNCTION("""COMPUTED_VALUE"""),16.49)</f>
        <v>16.49</v>
      </c>
    </row>
    <row r="1120">
      <c r="B1120" s="11" t="str">
        <f>IFERROR(__xludf.DUMMYFUNCTION("""COMPUTED_VALUE"""),"18/03/2020")</f>
        <v>18/03/2020</v>
      </c>
      <c r="C1120" s="5" t="str">
        <f>IFERROR(__xludf.DUMMYFUNCTION("""COMPUTED_VALUE"""),"Maria Jose Gomes Soares")</f>
        <v>Maria Jose Gomes Soares</v>
      </c>
      <c r="D1120" s="5" t="str">
        <f>IFERROR(__xludf.DUMMYFUNCTION("""COMPUTED_VALUE"""),"Abdomen Total")</f>
        <v>Abdomen Total</v>
      </c>
      <c r="E1120" s="5">
        <f>IFERROR(__xludf.DUMMYFUNCTION("""COMPUTED_VALUE"""),113.15)</f>
        <v>113.15</v>
      </c>
    </row>
    <row r="1121">
      <c r="B1121" s="11" t="str">
        <f>IFERROR(__xludf.DUMMYFUNCTION("""COMPUTED_VALUE"""),"10/03/2020")</f>
        <v>10/03/2020</v>
      </c>
      <c r="C1121" s="5" t="str">
        <f>IFERROR(__xludf.DUMMYFUNCTION("""COMPUTED_VALUE"""),"Maria Jose Oliveira Pachu")</f>
        <v>Maria Jose Oliveira Pachu</v>
      </c>
      <c r="D1121" s="5" t="str">
        <f>IFERROR(__xludf.DUMMYFUNCTION("""COMPUTED_VALUE"""),"Filme")</f>
        <v>Filme</v>
      </c>
      <c r="E1121" s="5">
        <f>IFERROR(__xludf.DUMMYFUNCTION("""COMPUTED_VALUE"""),16.49)</f>
        <v>16.49</v>
      </c>
    </row>
    <row r="1122">
      <c r="B1122" s="11" t="str">
        <f>IFERROR(__xludf.DUMMYFUNCTION("""COMPUTED_VALUE"""),"10/03/2020")</f>
        <v>10/03/2020</v>
      </c>
      <c r="C1122" s="5" t="str">
        <f>IFERROR(__xludf.DUMMYFUNCTION("""COMPUTED_VALUE"""),"Maria Jose Oliveira Pachu")</f>
        <v>Maria Jose Oliveira Pachu</v>
      </c>
      <c r="D1122" s="5" t="str">
        <f>IFERROR(__xludf.DUMMYFUNCTION("""COMPUTED_VALUE"""),"Filme")</f>
        <v>Filme</v>
      </c>
      <c r="E1122" s="5">
        <f>IFERROR(__xludf.DUMMYFUNCTION("""COMPUTED_VALUE"""),4.12)</f>
        <v>4.12</v>
      </c>
    </row>
    <row r="1123">
      <c r="B1123" s="11" t="str">
        <f>IFERROR(__xludf.DUMMYFUNCTION("""COMPUTED_VALUE"""),"10/03/2020")</f>
        <v>10/03/2020</v>
      </c>
      <c r="C1123" s="5" t="str">
        <f>IFERROR(__xludf.DUMMYFUNCTION("""COMPUTED_VALUE"""),"Maria Jose Oliveira Pachu")</f>
        <v>Maria Jose Oliveira Pachu</v>
      </c>
      <c r="D1123" s="5" t="str">
        <f>IFERROR(__xludf.DUMMYFUNCTION("""COMPUTED_VALUE"""),"Abdomen Total")</f>
        <v>Abdomen Total</v>
      </c>
      <c r="E1123" s="5">
        <f>IFERROR(__xludf.DUMMYFUNCTION("""COMPUTED_VALUE"""),113.15)</f>
        <v>113.15</v>
      </c>
    </row>
    <row r="1124">
      <c r="B1124" s="11" t="str">
        <f>IFERROR(__xludf.DUMMYFUNCTION("""COMPUTED_VALUE"""),"10/03/2020")</f>
        <v>10/03/2020</v>
      </c>
      <c r="C1124" s="5" t="str">
        <f>IFERROR(__xludf.DUMMYFUNCTION("""COMPUTED_VALUE"""),"Maria Jose Oliveira Pachu")</f>
        <v>Maria Jose Oliveira Pachu</v>
      </c>
      <c r="D1124" s="5" t="str">
        <f>IFERROR(__xludf.DUMMYFUNCTION("""COMPUTED_VALUE"""),"Ginecológico")</f>
        <v>Ginecológico</v>
      </c>
      <c r="E1124" s="5">
        <f>IFERROR(__xludf.DUMMYFUNCTION("""COMPUTED_VALUE"""),50.34)</f>
        <v>50.34</v>
      </c>
    </row>
    <row r="1125">
      <c r="B1125" s="11" t="str">
        <f>IFERROR(__xludf.DUMMYFUNCTION("""COMPUTED_VALUE"""),"20/02/2020")</f>
        <v>20/02/2020</v>
      </c>
      <c r="C1125" s="5" t="str">
        <f>IFERROR(__xludf.DUMMYFUNCTION("""COMPUTED_VALUE"""),"Maria Ligia Loureiro Santos")</f>
        <v>Maria Ligia Loureiro Santos</v>
      </c>
      <c r="D1125" s="5" t="str">
        <f>IFERROR(__xludf.DUMMYFUNCTION("""COMPUTED_VALUE"""),"Filme")</f>
        <v>Filme</v>
      </c>
      <c r="E1125" s="5">
        <f>IFERROR(__xludf.DUMMYFUNCTION("""COMPUTED_VALUE"""),16.49)</f>
        <v>16.49</v>
      </c>
    </row>
    <row r="1126">
      <c r="B1126" s="11" t="str">
        <f>IFERROR(__xludf.DUMMYFUNCTION("""COMPUTED_VALUE"""),"20/02/2020")</f>
        <v>20/02/2020</v>
      </c>
      <c r="C1126" s="5" t="str">
        <f>IFERROR(__xludf.DUMMYFUNCTION("""COMPUTED_VALUE"""),"Maria Ligia Loureiro Santos")</f>
        <v>Maria Ligia Loureiro Santos</v>
      </c>
      <c r="D1126" s="5" t="str">
        <f>IFERROR(__xludf.DUMMYFUNCTION("""COMPUTED_VALUE"""),"Filme")</f>
        <v>Filme</v>
      </c>
      <c r="E1126" s="5">
        <f>IFERROR(__xludf.DUMMYFUNCTION("""COMPUTED_VALUE"""),4.12)</f>
        <v>4.12</v>
      </c>
    </row>
    <row r="1127">
      <c r="B1127" s="11" t="str">
        <f>IFERROR(__xludf.DUMMYFUNCTION("""COMPUTED_VALUE"""),"20/02/2020")</f>
        <v>20/02/2020</v>
      </c>
      <c r="C1127" s="5" t="str">
        <f>IFERROR(__xludf.DUMMYFUNCTION("""COMPUTED_VALUE"""),"Maria Ligia Loureiro Santos")</f>
        <v>Maria Ligia Loureiro Santos</v>
      </c>
      <c r="D1127" s="5" t="str">
        <f>IFERROR(__xludf.DUMMYFUNCTION("""COMPUTED_VALUE"""),"Filme")</f>
        <v>Filme</v>
      </c>
      <c r="E1127" s="5">
        <f>IFERROR(__xludf.DUMMYFUNCTION("""COMPUTED_VALUE"""),4.12)</f>
        <v>4.12</v>
      </c>
    </row>
    <row r="1128">
      <c r="B1128" s="11" t="str">
        <f>IFERROR(__xludf.DUMMYFUNCTION("""COMPUTED_VALUE"""),"20/02/2020")</f>
        <v>20/02/2020</v>
      </c>
      <c r="C1128" s="5" t="str">
        <f>IFERROR(__xludf.DUMMYFUNCTION("""COMPUTED_VALUE"""),"Maria Ligia Loureiro Santos")</f>
        <v>Maria Ligia Loureiro Santos</v>
      </c>
      <c r="D1128" s="5" t="str">
        <f>IFERROR(__xludf.DUMMYFUNCTION("""COMPUTED_VALUE"""),"Filme")</f>
        <v>Filme</v>
      </c>
      <c r="E1128" s="5">
        <f>IFERROR(__xludf.DUMMYFUNCTION("""COMPUTED_VALUE"""),4.12)</f>
        <v>4.12</v>
      </c>
    </row>
    <row r="1129">
      <c r="B1129" s="11" t="str">
        <f>IFERROR(__xludf.DUMMYFUNCTION("""COMPUTED_VALUE"""),"20/02/2020")</f>
        <v>20/02/2020</v>
      </c>
      <c r="C1129" s="5" t="str">
        <f>IFERROR(__xludf.DUMMYFUNCTION("""COMPUTED_VALUE"""),"Maria Ligia Loureiro Santos")</f>
        <v>Maria Ligia Loureiro Santos</v>
      </c>
      <c r="D1129" s="5" t="str">
        <f>IFERROR(__xludf.DUMMYFUNCTION("""COMPUTED_VALUE"""),"Filme")</f>
        <v>Filme</v>
      </c>
      <c r="E1129" s="5">
        <f>IFERROR(__xludf.DUMMYFUNCTION("""COMPUTED_VALUE"""),4.12)</f>
        <v>4.12</v>
      </c>
    </row>
    <row r="1130">
      <c r="B1130" s="11" t="str">
        <f>IFERROR(__xludf.DUMMYFUNCTION("""COMPUTED_VALUE"""),"20/02/2020")</f>
        <v>20/02/2020</v>
      </c>
      <c r="C1130" s="5" t="str">
        <f>IFERROR(__xludf.DUMMYFUNCTION("""COMPUTED_VALUE"""),"Maria Ligia Loureiro Santos")</f>
        <v>Maria Ligia Loureiro Santos</v>
      </c>
      <c r="D1130" s="5" t="str">
        <f>IFERROR(__xludf.DUMMYFUNCTION("""COMPUTED_VALUE"""),"Mamas")</f>
        <v>Mamas</v>
      </c>
      <c r="E1130" s="5">
        <f>IFERROR(__xludf.DUMMYFUNCTION("""COMPUTED_VALUE"""),60.49)</f>
        <v>60.49</v>
      </c>
    </row>
    <row r="1131">
      <c r="B1131" s="11" t="str">
        <f>IFERROR(__xludf.DUMMYFUNCTION("""COMPUTED_VALUE"""),"20/02/2020")</f>
        <v>20/02/2020</v>
      </c>
      <c r="C1131" s="5" t="str">
        <f>IFERROR(__xludf.DUMMYFUNCTION("""COMPUTED_VALUE"""),"Maria Ligia Loureiro Santos")</f>
        <v>Maria Ligia Loureiro Santos</v>
      </c>
      <c r="D1131" s="5" t="str">
        <f>IFERROR(__xludf.DUMMYFUNCTION("""COMPUTED_VALUE"""),"Abdomen Total")</f>
        <v>Abdomen Total</v>
      </c>
      <c r="E1131" s="5">
        <f>IFERROR(__xludf.DUMMYFUNCTION("""COMPUTED_VALUE"""),113.15)</f>
        <v>113.15</v>
      </c>
    </row>
    <row r="1132">
      <c r="B1132" s="11" t="str">
        <f>IFERROR(__xludf.DUMMYFUNCTION("""COMPUTED_VALUE"""),"20/02/2020")</f>
        <v>20/02/2020</v>
      </c>
      <c r="C1132" s="5" t="str">
        <f>IFERROR(__xludf.DUMMYFUNCTION("""COMPUTED_VALUE"""),"Maria Ligia Loureiro Santos")</f>
        <v>Maria Ligia Loureiro Santos</v>
      </c>
      <c r="D1132" s="5" t="str">
        <f>IFERROR(__xludf.DUMMYFUNCTION("""COMPUTED_VALUE"""),"Órgãos superficiais")</f>
        <v>Órgãos superficiais</v>
      </c>
      <c r="E1132" s="5">
        <f>IFERROR(__xludf.DUMMYFUNCTION("""COMPUTED_VALUE"""),60.49)</f>
        <v>60.49</v>
      </c>
    </row>
    <row r="1133">
      <c r="B1133" s="11" t="str">
        <f>IFERROR(__xludf.DUMMYFUNCTION("""COMPUTED_VALUE"""),"20/02/2020")</f>
        <v>20/02/2020</v>
      </c>
      <c r="C1133" s="5" t="str">
        <f>IFERROR(__xludf.DUMMYFUNCTION("""COMPUTED_VALUE"""),"Maria Ligia Loureiro Santos")</f>
        <v>Maria Ligia Loureiro Santos</v>
      </c>
      <c r="D1133" s="5" t="str">
        <f>IFERROR(__xludf.DUMMYFUNCTION("""COMPUTED_VALUE"""),"Estruturas superficiais")</f>
        <v>Estruturas superficiais</v>
      </c>
      <c r="E1133" s="5">
        <f>IFERROR(__xludf.DUMMYFUNCTION("""COMPUTED_VALUE"""),60.49)</f>
        <v>60.49</v>
      </c>
    </row>
    <row r="1134">
      <c r="B1134" s="11" t="str">
        <f>IFERROR(__xludf.DUMMYFUNCTION("""COMPUTED_VALUE"""),"20/02/2020")</f>
        <v>20/02/2020</v>
      </c>
      <c r="C1134" s="5" t="str">
        <f>IFERROR(__xludf.DUMMYFUNCTION("""COMPUTED_VALUE"""),"Maria Ligia Loureiro Santos")</f>
        <v>Maria Ligia Loureiro Santos</v>
      </c>
      <c r="D1134" s="5" t="str">
        <f>IFERROR(__xludf.DUMMYFUNCTION("""COMPUTED_VALUE"""),"Transvaginal")</f>
        <v>Transvaginal</v>
      </c>
      <c r="E1134" s="5">
        <f>IFERROR(__xludf.DUMMYFUNCTION("""COMPUTED_VALUE"""),68.5)</f>
        <v>68.5</v>
      </c>
    </row>
    <row r="1135">
      <c r="B1135" s="11" t="str">
        <f>IFERROR(__xludf.DUMMYFUNCTION("""COMPUTED_VALUE"""),"20/02/2020")</f>
        <v>20/02/2020</v>
      </c>
      <c r="C1135" s="5" t="str">
        <f>IFERROR(__xludf.DUMMYFUNCTION("""COMPUTED_VALUE"""),"Maria Lucia De Sousa")</f>
        <v>Maria Lucia De Sousa</v>
      </c>
      <c r="D1135" s="5" t="str">
        <f>IFERROR(__xludf.DUMMYFUNCTION("""COMPUTED_VALUE"""),"Filme")</f>
        <v>Filme</v>
      </c>
      <c r="E1135" s="5">
        <f>IFERROR(__xludf.DUMMYFUNCTION("""COMPUTED_VALUE"""),4.12)</f>
        <v>4.12</v>
      </c>
    </row>
    <row r="1136">
      <c r="B1136" s="11" t="str">
        <f>IFERROR(__xludf.DUMMYFUNCTION("""COMPUTED_VALUE"""),"20/02/2020")</f>
        <v>20/02/2020</v>
      </c>
      <c r="C1136" s="5" t="str">
        <f>IFERROR(__xludf.DUMMYFUNCTION("""COMPUTED_VALUE"""),"Maria Lucia De Sousa")</f>
        <v>Maria Lucia De Sousa</v>
      </c>
      <c r="D1136" s="5" t="str">
        <f>IFERROR(__xludf.DUMMYFUNCTION("""COMPUTED_VALUE"""),"Órgãos superficiais")</f>
        <v>Órgãos superficiais</v>
      </c>
      <c r="E1136" s="5">
        <f>IFERROR(__xludf.DUMMYFUNCTION("""COMPUTED_VALUE"""),60.49)</f>
        <v>60.49</v>
      </c>
    </row>
    <row r="1137">
      <c r="B1137" s="11" t="str">
        <f>IFERROR(__xludf.DUMMYFUNCTION("""COMPUTED_VALUE"""),"17/03/2020")</f>
        <v>17/03/2020</v>
      </c>
      <c r="C1137" s="5" t="str">
        <f>IFERROR(__xludf.DUMMYFUNCTION("""COMPUTED_VALUE"""),"Maria Lucia Egito De Araujo")</f>
        <v>Maria Lucia Egito De Araujo</v>
      </c>
      <c r="D1137" s="5" t="str">
        <f>IFERROR(__xludf.DUMMYFUNCTION("""COMPUTED_VALUE"""),"Filme")</f>
        <v>Filme</v>
      </c>
      <c r="E1137" s="5">
        <f>IFERROR(__xludf.DUMMYFUNCTION("""COMPUTED_VALUE"""),4.12)</f>
        <v>4.12</v>
      </c>
    </row>
    <row r="1138">
      <c r="B1138" s="11" t="str">
        <f>IFERROR(__xludf.DUMMYFUNCTION("""COMPUTED_VALUE"""),"17/03/2020")</f>
        <v>17/03/2020</v>
      </c>
      <c r="C1138" s="5" t="str">
        <f>IFERROR(__xludf.DUMMYFUNCTION("""COMPUTED_VALUE"""),"Maria Lucia Egito De Araujo")</f>
        <v>Maria Lucia Egito De Araujo</v>
      </c>
      <c r="D1138" s="5" t="str">
        <f>IFERROR(__xludf.DUMMYFUNCTION("""COMPUTED_VALUE"""),"Mamas")</f>
        <v>Mamas</v>
      </c>
      <c r="E1138" s="5">
        <f>IFERROR(__xludf.DUMMYFUNCTION("""COMPUTED_VALUE"""),60.49)</f>
        <v>60.49</v>
      </c>
    </row>
    <row r="1139">
      <c r="B1139" s="11" t="str">
        <f>IFERROR(__xludf.DUMMYFUNCTION("""COMPUTED_VALUE"""),"17/03/2020")</f>
        <v>17/03/2020</v>
      </c>
      <c r="C1139" s="5" t="str">
        <f>IFERROR(__xludf.DUMMYFUNCTION("""COMPUTED_VALUE"""),"Maria Lucia Egito De Araujo")</f>
        <v>Maria Lucia Egito De Araujo</v>
      </c>
      <c r="D1139" s="5" t="str">
        <f>IFERROR(__xludf.DUMMYFUNCTION("""COMPUTED_VALUE"""),"Filme")</f>
        <v>Filme</v>
      </c>
      <c r="E1139" s="5">
        <f>IFERROR(__xludf.DUMMYFUNCTION("""COMPUTED_VALUE"""),4.12)</f>
        <v>4.12</v>
      </c>
    </row>
    <row r="1140">
      <c r="B1140" s="11" t="str">
        <f>IFERROR(__xludf.DUMMYFUNCTION("""COMPUTED_VALUE"""),"18/03/2020")</f>
        <v>18/03/2020</v>
      </c>
      <c r="C1140" s="5" t="str">
        <f>IFERROR(__xludf.DUMMYFUNCTION("""COMPUTED_VALUE"""),"Maria Lucia Egito De Araujo")</f>
        <v>Maria Lucia Egito De Araujo</v>
      </c>
      <c r="D1140" s="5" t="str">
        <f>IFERROR(__xludf.DUMMYFUNCTION("""COMPUTED_VALUE"""),"Transvaginal")</f>
        <v>Transvaginal</v>
      </c>
      <c r="E1140" s="5">
        <f>IFERROR(__xludf.DUMMYFUNCTION("""COMPUTED_VALUE"""),68.5)</f>
        <v>68.5</v>
      </c>
    </row>
    <row r="1141">
      <c r="B1141" s="11" t="str">
        <f>IFERROR(__xludf.DUMMYFUNCTION("""COMPUTED_VALUE"""),"18/03/2020")</f>
        <v>18/03/2020</v>
      </c>
      <c r="C1141" s="5" t="str">
        <f>IFERROR(__xludf.DUMMYFUNCTION("""COMPUTED_VALUE"""),"Maria Lucia Egito De Araujo")</f>
        <v>Maria Lucia Egito De Araujo</v>
      </c>
      <c r="D1141" s="5" t="str">
        <f>IFERROR(__xludf.DUMMYFUNCTION("""COMPUTED_VALUE"""),"Filme")</f>
        <v>Filme</v>
      </c>
      <c r="E1141" s="5">
        <f>IFERROR(__xludf.DUMMYFUNCTION("""COMPUTED_VALUE"""),4.12)</f>
        <v>4.12</v>
      </c>
    </row>
    <row r="1142">
      <c r="B1142" s="11" t="str">
        <f>IFERROR(__xludf.DUMMYFUNCTION("""COMPUTED_VALUE"""),"18/03/2020")</f>
        <v>18/03/2020</v>
      </c>
      <c r="C1142" s="5" t="str">
        <f>IFERROR(__xludf.DUMMYFUNCTION("""COMPUTED_VALUE"""),"Maria Lucia Egito De Araujo")</f>
        <v>Maria Lucia Egito De Araujo</v>
      </c>
      <c r="D1142" s="5" t="str">
        <f>IFERROR(__xludf.DUMMYFUNCTION("""COMPUTED_VALUE"""),"Estruturas superficiais")</f>
        <v>Estruturas superficiais</v>
      </c>
      <c r="E1142" s="5">
        <f>IFERROR(__xludf.DUMMYFUNCTION("""COMPUTED_VALUE"""),60.49)</f>
        <v>60.49</v>
      </c>
    </row>
    <row r="1143">
      <c r="B1143" s="11" t="str">
        <f>IFERROR(__xludf.DUMMYFUNCTION("""COMPUTED_VALUE"""),"19/02/2020")</f>
        <v>19/02/2020</v>
      </c>
      <c r="C1143" s="5" t="str">
        <f>IFERROR(__xludf.DUMMYFUNCTION("""COMPUTED_VALUE"""),"Maria Lucinda Lima")</f>
        <v>Maria Lucinda Lima</v>
      </c>
      <c r="D1143" s="5" t="str">
        <f>IFERROR(__xludf.DUMMYFUNCTION("""COMPUTED_VALUE"""),"Filme")</f>
        <v>Filme</v>
      </c>
      <c r="E1143" s="5">
        <f>IFERROR(__xludf.DUMMYFUNCTION("""COMPUTED_VALUE"""),4.12)</f>
        <v>4.12</v>
      </c>
    </row>
    <row r="1144">
      <c r="B1144" s="11" t="str">
        <f>IFERROR(__xludf.DUMMYFUNCTION("""COMPUTED_VALUE"""),"19/02/2020")</f>
        <v>19/02/2020</v>
      </c>
      <c r="C1144" s="5" t="str">
        <f>IFERROR(__xludf.DUMMYFUNCTION("""COMPUTED_VALUE"""),"Maria Lucinda Lima")</f>
        <v>Maria Lucinda Lima</v>
      </c>
      <c r="D1144" s="5" t="str">
        <f>IFERROR(__xludf.DUMMYFUNCTION("""COMPUTED_VALUE"""),"Filme")</f>
        <v>Filme</v>
      </c>
      <c r="E1144" s="5">
        <f>IFERROR(__xludf.DUMMYFUNCTION("""COMPUTED_VALUE"""),4.12)</f>
        <v>4.12</v>
      </c>
    </row>
    <row r="1145">
      <c r="B1145" s="11" t="str">
        <f>IFERROR(__xludf.DUMMYFUNCTION("""COMPUTED_VALUE"""),"19/02/2020")</f>
        <v>19/02/2020</v>
      </c>
      <c r="C1145" s="5" t="str">
        <f>IFERROR(__xludf.DUMMYFUNCTION("""COMPUTED_VALUE"""),"Maria Lucinda Lima")</f>
        <v>Maria Lucinda Lima</v>
      </c>
      <c r="D1145" s="5" t="str">
        <f>IFERROR(__xludf.DUMMYFUNCTION("""COMPUTED_VALUE"""),"Filme")</f>
        <v>Filme</v>
      </c>
      <c r="E1145" s="5">
        <f>IFERROR(__xludf.DUMMYFUNCTION("""COMPUTED_VALUE"""),4.12)</f>
        <v>4.12</v>
      </c>
    </row>
    <row r="1146">
      <c r="B1146" s="11" t="str">
        <f>IFERROR(__xludf.DUMMYFUNCTION("""COMPUTED_VALUE"""),"19/02/2020")</f>
        <v>19/02/2020</v>
      </c>
      <c r="C1146" s="5" t="str">
        <f>IFERROR(__xludf.DUMMYFUNCTION("""COMPUTED_VALUE"""),"Maria Lucinda Lima")</f>
        <v>Maria Lucinda Lima</v>
      </c>
      <c r="D1146" s="5" t="str">
        <f>IFERROR(__xludf.DUMMYFUNCTION("""COMPUTED_VALUE"""),"Filme")</f>
        <v>Filme</v>
      </c>
      <c r="E1146" s="5">
        <f>IFERROR(__xludf.DUMMYFUNCTION("""COMPUTED_VALUE"""),16.49)</f>
        <v>16.49</v>
      </c>
    </row>
    <row r="1147">
      <c r="B1147" s="11" t="str">
        <f>IFERROR(__xludf.DUMMYFUNCTION("""COMPUTED_VALUE"""),"19/02/2020")</f>
        <v>19/02/2020</v>
      </c>
      <c r="C1147" s="5" t="str">
        <f>IFERROR(__xludf.DUMMYFUNCTION("""COMPUTED_VALUE"""),"Maria Lucinda Lima")</f>
        <v>Maria Lucinda Lima</v>
      </c>
      <c r="D1147" s="5" t="str">
        <f>IFERROR(__xludf.DUMMYFUNCTION("""COMPUTED_VALUE"""),"Mamas")</f>
        <v>Mamas</v>
      </c>
      <c r="E1147" s="5">
        <f>IFERROR(__xludf.DUMMYFUNCTION("""COMPUTED_VALUE"""),60.49)</f>
        <v>60.49</v>
      </c>
    </row>
    <row r="1148">
      <c r="B1148" s="11" t="str">
        <f>IFERROR(__xludf.DUMMYFUNCTION("""COMPUTED_VALUE"""),"19/02/2020")</f>
        <v>19/02/2020</v>
      </c>
      <c r="C1148" s="5" t="str">
        <f>IFERROR(__xludf.DUMMYFUNCTION("""COMPUTED_VALUE"""),"Maria Lucinda Lima")</f>
        <v>Maria Lucinda Lima</v>
      </c>
      <c r="D1148" s="5" t="str">
        <f>IFERROR(__xludf.DUMMYFUNCTION("""COMPUTED_VALUE"""),"Abdomen Total")</f>
        <v>Abdomen Total</v>
      </c>
      <c r="E1148" s="5">
        <f>IFERROR(__xludf.DUMMYFUNCTION("""COMPUTED_VALUE"""),113.15)</f>
        <v>113.15</v>
      </c>
    </row>
    <row r="1149">
      <c r="B1149" s="11" t="str">
        <f>IFERROR(__xludf.DUMMYFUNCTION("""COMPUTED_VALUE"""),"19/02/2020")</f>
        <v>19/02/2020</v>
      </c>
      <c r="C1149" s="5" t="str">
        <f>IFERROR(__xludf.DUMMYFUNCTION("""COMPUTED_VALUE"""),"Maria Lucinda Lima")</f>
        <v>Maria Lucinda Lima</v>
      </c>
      <c r="D1149" s="5" t="str">
        <f>IFERROR(__xludf.DUMMYFUNCTION("""COMPUTED_VALUE"""),"Estruturas superficiais")</f>
        <v>Estruturas superficiais</v>
      </c>
      <c r="E1149" s="5">
        <f>IFERROR(__xludf.DUMMYFUNCTION("""COMPUTED_VALUE"""),60.49)</f>
        <v>60.49</v>
      </c>
    </row>
    <row r="1150">
      <c r="B1150" s="11" t="str">
        <f>IFERROR(__xludf.DUMMYFUNCTION("""COMPUTED_VALUE"""),"19/02/2020")</f>
        <v>19/02/2020</v>
      </c>
      <c r="C1150" s="5" t="str">
        <f>IFERROR(__xludf.DUMMYFUNCTION("""COMPUTED_VALUE"""),"Maria Lucinda Lima")</f>
        <v>Maria Lucinda Lima</v>
      </c>
      <c r="D1150" s="5" t="str">
        <f>IFERROR(__xludf.DUMMYFUNCTION("""COMPUTED_VALUE"""),"Transvaginal")</f>
        <v>Transvaginal</v>
      </c>
      <c r="E1150" s="5">
        <f>IFERROR(__xludf.DUMMYFUNCTION("""COMPUTED_VALUE"""),68.5)</f>
        <v>68.5</v>
      </c>
    </row>
    <row r="1151">
      <c r="B1151" s="11" t="str">
        <f>IFERROR(__xludf.DUMMYFUNCTION("""COMPUTED_VALUE"""),"19/03/2020")</f>
        <v>19/03/2020</v>
      </c>
      <c r="C1151" s="5" t="str">
        <f>IFERROR(__xludf.DUMMYFUNCTION("""COMPUTED_VALUE"""),"Maria Magnolia Almeida Cavalcante")</f>
        <v>Maria Magnolia Almeida Cavalcante</v>
      </c>
      <c r="D1151" s="5" t="str">
        <f>IFERROR(__xludf.DUMMYFUNCTION("""COMPUTED_VALUE"""),"Filme")</f>
        <v>Filme</v>
      </c>
      <c r="E1151" s="5">
        <f>IFERROR(__xludf.DUMMYFUNCTION("""COMPUTED_VALUE"""),4.12)</f>
        <v>4.12</v>
      </c>
    </row>
    <row r="1152">
      <c r="B1152" s="11" t="str">
        <f>IFERROR(__xludf.DUMMYFUNCTION("""COMPUTED_VALUE"""),"19/03/2020")</f>
        <v>19/03/2020</v>
      </c>
      <c r="C1152" s="5" t="str">
        <f>IFERROR(__xludf.DUMMYFUNCTION("""COMPUTED_VALUE"""),"Maria Magnolia Almeida Cavalcante")</f>
        <v>Maria Magnolia Almeida Cavalcante</v>
      </c>
      <c r="D1152" s="5" t="str">
        <f>IFERROR(__xludf.DUMMYFUNCTION("""COMPUTED_VALUE"""),"Filme")</f>
        <v>Filme</v>
      </c>
      <c r="E1152" s="5">
        <f>IFERROR(__xludf.DUMMYFUNCTION("""COMPUTED_VALUE"""),12.37)</f>
        <v>12.37</v>
      </c>
    </row>
    <row r="1153">
      <c r="B1153" s="11" t="str">
        <f>IFERROR(__xludf.DUMMYFUNCTION("""COMPUTED_VALUE"""),"19/03/2020")</f>
        <v>19/03/2020</v>
      </c>
      <c r="C1153" s="5" t="str">
        <f>IFERROR(__xludf.DUMMYFUNCTION("""COMPUTED_VALUE"""),"Maria Magnolia Almeida Cavalcante")</f>
        <v>Maria Magnolia Almeida Cavalcante</v>
      </c>
      <c r="D1153" s="5" t="str">
        <f>IFERROR(__xludf.DUMMYFUNCTION("""COMPUTED_VALUE"""),"Abdominal")</f>
        <v>Abdominal</v>
      </c>
      <c r="E1153" s="5">
        <f>IFERROR(__xludf.DUMMYFUNCTION("""COMPUTED_VALUE"""),73.94)</f>
        <v>73.94</v>
      </c>
    </row>
    <row r="1154">
      <c r="B1154" s="11" t="str">
        <f>IFERROR(__xludf.DUMMYFUNCTION("""COMPUTED_VALUE"""),"19/03/2020")</f>
        <v>19/03/2020</v>
      </c>
      <c r="C1154" s="5" t="str">
        <f>IFERROR(__xludf.DUMMYFUNCTION("""COMPUTED_VALUE"""),"Maria Magnolia Almeida Cavalcante")</f>
        <v>Maria Magnolia Almeida Cavalcante</v>
      </c>
      <c r="D1154" s="5" t="str">
        <f>IFERROR(__xludf.DUMMYFUNCTION("""COMPUTED_VALUE"""),"Transvaginal")</f>
        <v>Transvaginal</v>
      </c>
      <c r="E1154" s="5">
        <f>IFERROR(__xludf.DUMMYFUNCTION("""COMPUTED_VALUE"""),68.5)</f>
        <v>68.5</v>
      </c>
    </row>
    <row r="1155">
      <c r="B1155" s="11" t="str">
        <f>IFERROR(__xludf.DUMMYFUNCTION("""COMPUTED_VALUE"""),"04/03/2020")</f>
        <v>04/03/2020</v>
      </c>
      <c r="C1155" s="5" t="str">
        <f>IFERROR(__xludf.DUMMYFUNCTION("""COMPUTED_VALUE"""),"Maria S V Araujo")</f>
        <v>Maria S V Araujo</v>
      </c>
      <c r="D1155" s="5" t="str">
        <f>IFERROR(__xludf.DUMMYFUNCTION("""COMPUTED_VALUE"""),"Ginecológico")</f>
        <v>Ginecológico</v>
      </c>
      <c r="E1155" s="5">
        <f>IFERROR(__xludf.DUMMYFUNCTION("""COMPUTED_VALUE"""),50.34)</f>
        <v>50.34</v>
      </c>
    </row>
    <row r="1156">
      <c r="B1156" s="11" t="str">
        <f>IFERROR(__xludf.DUMMYFUNCTION("""COMPUTED_VALUE"""),"04/03/2020")</f>
        <v>04/03/2020</v>
      </c>
      <c r="C1156" s="5" t="str">
        <f>IFERROR(__xludf.DUMMYFUNCTION("""COMPUTED_VALUE"""),"Maria S V Araujo")</f>
        <v>Maria S V Araujo</v>
      </c>
      <c r="D1156" s="5" t="str">
        <f>IFERROR(__xludf.DUMMYFUNCTION("""COMPUTED_VALUE"""),"Filme")</f>
        <v>Filme</v>
      </c>
      <c r="E1156" s="5">
        <f>IFERROR(__xludf.DUMMYFUNCTION("""COMPUTED_VALUE"""),16.49)</f>
        <v>16.49</v>
      </c>
    </row>
    <row r="1157">
      <c r="B1157" s="11" t="str">
        <f>IFERROR(__xludf.DUMMYFUNCTION("""COMPUTED_VALUE"""),"04/03/2020")</f>
        <v>04/03/2020</v>
      </c>
      <c r="C1157" s="5" t="str">
        <f>IFERROR(__xludf.DUMMYFUNCTION("""COMPUTED_VALUE"""),"Maria S V Araujo")</f>
        <v>Maria S V Araujo</v>
      </c>
      <c r="D1157" s="5" t="str">
        <f>IFERROR(__xludf.DUMMYFUNCTION("""COMPUTED_VALUE"""),"Filme")</f>
        <v>Filme</v>
      </c>
      <c r="E1157" s="5">
        <f>IFERROR(__xludf.DUMMYFUNCTION("""COMPUTED_VALUE"""),4.12)</f>
        <v>4.12</v>
      </c>
    </row>
    <row r="1158">
      <c r="B1158" s="11" t="str">
        <f>IFERROR(__xludf.DUMMYFUNCTION("""COMPUTED_VALUE"""),"04/03/2020")</f>
        <v>04/03/2020</v>
      </c>
      <c r="C1158" s="5" t="str">
        <f>IFERROR(__xludf.DUMMYFUNCTION("""COMPUTED_VALUE"""),"Maria S V Araujo")</f>
        <v>Maria S V Araujo</v>
      </c>
      <c r="D1158" s="5" t="str">
        <f>IFERROR(__xludf.DUMMYFUNCTION("""COMPUTED_VALUE"""),"Abdomen Total")</f>
        <v>Abdomen Total</v>
      </c>
      <c r="E1158" s="5">
        <f>IFERROR(__xludf.DUMMYFUNCTION("""COMPUTED_VALUE"""),113.15)</f>
        <v>113.15</v>
      </c>
    </row>
    <row r="1159">
      <c r="B1159" s="11" t="str">
        <f>IFERROR(__xludf.DUMMYFUNCTION("""COMPUTED_VALUE"""),"06/03/2020")</f>
        <v>06/03/2020</v>
      </c>
      <c r="C1159" s="5" t="str">
        <f>IFERROR(__xludf.DUMMYFUNCTION("""COMPUTED_VALUE"""),"Maria Salete Xavier De Andrade")</f>
        <v>Maria Salete Xavier De Andrade</v>
      </c>
      <c r="D1159" s="5" t="str">
        <f>IFERROR(__xludf.DUMMYFUNCTION("""COMPUTED_VALUE"""),"Filme")</f>
        <v>Filme</v>
      </c>
      <c r="E1159" s="5">
        <f>IFERROR(__xludf.DUMMYFUNCTION("""COMPUTED_VALUE"""),16.49)</f>
        <v>16.49</v>
      </c>
    </row>
    <row r="1160">
      <c r="B1160" s="11" t="str">
        <f>IFERROR(__xludf.DUMMYFUNCTION("""COMPUTED_VALUE"""),"06/03/2020")</f>
        <v>06/03/2020</v>
      </c>
      <c r="C1160" s="5" t="str">
        <f>IFERROR(__xludf.DUMMYFUNCTION("""COMPUTED_VALUE"""),"Maria Salete Xavier De Andrade")</f>
        <v>Maria Salete Xavier De Andrade</v>
      </c>
      <c r="D1160" s="5" t="str">
        <f>IFERROR(__xludf.DUMMYFUNCTION("""COMPUTED_VALUE"""),"Abdomen Total")</f>
        <v>Abdomen Total</v>
      </c>
      <c r="E1160" s="5">
        <f>IFERROR(__xludf.DUMMYFUNCTION("""COMPUTED_VALUE"""),113.15)</f>
        <v>113.15</v>
      </c>
    </row>
    <row r="1161">
      <c r="B1161" s="11" t="str">
        <f>IFERROR(__xludf.DUMMYFUNCTION("""COMPUTED_VALUE"""),"02/03/2020")</f>
        <v>02/03/2020</v>
      </c>
      <c r="C1161" s="5" t="str">
        <f>IFERROR(__xludf.DUMMYFUNCTION("""COMPUTED_VALUE"""),"Maria Veronica Tavares De Macedo")</f>
        <v>Maria Veronica Tavares De Macedo</v>
      </c>
      <c r="D1161" s="5" t="str">
        <f>IFERROR(__xludf.DUMMYFUNCTION("""COMPUTED_VALUE"""),"Filme")</f>
        <v>Filme</v>
      </c>
      <c r="E1161" s="5">
        <f>IFERROR(__xludf.DUMMYFUNCTION("""COMPUTED_VALUE"""),4.12)</f>
        <v>4.12</v>
      </c>
    </row>
    <row r="1162">
      <c r="B1162" s="11" t="str">
        <f>IFERROR(__xludf.DUMMYFUNCTION("""COMPUTED_VALUE"""),"02/03/2020")</f>
        <v>02/03/2020</v>
      </c>
      <c r="C1162" s="5" t="str">
        <f>IFERROR(__xludf.DUMMYFUNCTION("""COMPUTED_VALUE"""),"Maria Veronica Tavares De Macedo")</f>
        <v>Maria Veronica Tavares De Macedo</v>
      </c>
      <c r="D1162" s="5" t="str">
        <f>IFERROR(__xludf.DUMMYFUNCTION("""COMPUTED_VALUE"""),"Filme")</f>
        <v>Filme</v>
      </c>
      <c r="E1162" s="5">
        <f>IFERROR(__xludf.DUMMYFUNCTION("""COMPUTED_VALUE"""),4.12)</f>
        <v>4.12</v>
      </c>
    </row>
    <row r="1163">
      <c r="B1163" s="11" t="str">
        <f>IFERROR(__xludf.DUMMYFUNCTION("""COMPUTED_VALUE"""),"02/03/2020")</f>
        <v>02/03/2020</v>
      </c>
      <c r="C1163" s="5" t="str">
        <f>IFERROR(__xludf.DUMMYFUNCTION("""COMPUTED_VALUE"""),"Maria Veronica Tavares De Macedo")</f>
        <v>Maria Veronica Tavares De Macedo</v>
      </c>
      <c r="D1163" s="5" t="str">
        <f>IFERROR(__xludf.DUMMYFUNCTION("""COMPUTED_VALUE"""),"Estruturas superficiais")</f>
        <v>Estruturas superficiais</v>
      </c>
      <c r="E1163" s="5">
        <f>IFERROR(__xludf.DUMMYFUNCTION("""COMPUTED_VALUE"""),60.49)</f>
        <v>60.49</v>
      </c>
    </row>
    <row r="1164">
      <c r="B1164" s="11" t="str">
        <f>IFERROR(__xludf.DUMMYFUNCTION("""COMPUTED_VALUE"""),"02/03/2020")</f>
        <v>02/03/2020</v>
      </c>
      <c r="C1164" s="5" t="str">
        <f>IFERROR(__xludf.DUMMYFUNCTION("""COMPUTED_VALUE"""),"Maria Veronica Tavares De Macedo")</f>
        <v>Maria Veronica Tavares De Macedo</v>
      </c>
      <c r="D1164" s="5" t="str">
        <f>IFERROR(__xludf.DUMMYFUNCTION("""COMPUTED_VALUE"""),"Mamas")</f>
        <v>Mamas</v>
      </c>
      <c r="E1164" s="5">
        <f>IFERROR(__xludf.DUMMYFUNCTION("""COMPUTED_VALUE"""),60.49)</f>
        <v>60.49</v>
      </c>
    </row>
    <row r="1165">
      <c r="B1165" s="11" t="str">
        <f>IFERROR(__xludf.DUMMYFUNCTION("""COMPUTED_VALUE"""),"19/02/2020")</f>
        <v>19/02/2020</v>
      </c>
      <c r="C1165" s="5" t="str">
        <f>IFERROR(__xludf.DUMMYFUNCTION("""COMPUTED_VALUE"""),"Marialba Medeiros Guimaraes")</f>
        <v>Marialba Medeiros Guimaraes</v>
      </c>
      <c r="D1165" s="5" t="str">
        <f>IFERROR(__xludf.DUMMYFUNCTION("""COMPUTED_VALUE"""),"Material")</f>
        <v>Material</v>
      </c>
      <c r="E1165" s="5">
        <f>IFERROR(__xludf.DUMMYFUNCTION("""COMPUTED_VALUE"""),5.4)</f>
        <v>5.4</v>
      </c>
    </row>
    <row r="1166">
      <c r="B1166" s="11" t="str">
        <f>IFERROR(__xludf.DUMMYFUNCTION("""COMPUTED_VALUE"""),"19/02/2020")</f>
        <v>19/02/2020</v>
      </c>
      <c r="C1166" s="5" t="str">
        <f>IFERROR(__xludf.DUMMYFUNCTION("""COMPUTED_VALUE"""),"Marialba Medeiros Guimaraes")</f>
        <v>Marialba Medeiros Guimaraes</v>
      </c>
      <c r="D1166" s="5" t="str">
        <f>IFERROR(__xludf.DUMMYFUNCTION("""COMPUTED_VALUE"""),"Material")</f>
        <v>Material</v>
      </c>
      <c r="E1166" s="5">
        <f>IFERROR(__xludf.DUMMYFUNCTION("""COMPUTED_VALUE"""),3.08)</f>
        <v>3.08</v>
      </c>
    </row>
    <row r="1167">
      <c r="B1167" s="11" t="str">
        <f>IFERROR(__xludf.DUMMYFUNCTION("""COMPUTED_VALUE"""),"19/02/2020")</f>
        <v>19/02/2020</v>
      </c>
      <c r="C1167" s="5" t="str">
        <f>IFERROR(__xludf.DUMMYFUNCTION("""COMPUTED_VALUE"""),"Marialba Medeiros Guimaraes")</f>
        <v>Marialba Medeiros Guimaraes</v>
      </c>
      <c r="D1167" s="5" t="str">
        <f>IFERROR(__xludf.DUMMYFUNCTION("""COMPUTED_VALUE"""),"Material")</f>
        <v>Material</v>
      </c>
      <c r="E1167" s="5">
        <f>IFERROR(__xludf.DUMMYFUNCTION("""COMPUTED_VALUE"""),8.36)</f>
        <v>8.36</v>
      </c>
    </row>
    <row r="1168">
      <c r="B1168" s="11" t="str">
        <f>IFERROR(__xludf.DUMMYFUNCTION("""COMPUTED_VALUE"""),"19/02/2020")</f>
        <v>19/02/2020</v>
      </c>
      <c r="C1168" s="5" t="str">
        <f>IFERROR(__xludf.DUMMYFUNCTION("""COMPUTED_VALUE"""),"Marialba Medeiros Guimaraes")</f>
        <v>Marialba Medeiros Guimaraes</v>
      </c>
      <c r="D1168" s="5" t="str">
        <f>IFERROR(__xludf.DUMMYFUNCTION("""COMPUTED_VALUE"""),"Medicamento")</f>
        <v>Medicamento</v>
      </c>
      <c r="E1168" s="5">
        <f>IFERROR(__xludf.DUMMYFUNCTION("""COMPUTED_VALUE"""),3.18)</f>
        <v>3.18</v>
      </c>
    </row>
    <row r="1169">
      <c r="B1169" s="11" t="str">
        <f>IFERROR(__xludf.DUMMYFUNCTION("""COMPUTED_VALUE"""),"19/02/2020")</f>
        <v>19/02/2020</v>
      </c>
      <c r="C1169" s="5" t="str">
        <f>IFERROR(__xludf.DUMMYFUNCTION("""COMPUTED_VALUE"""),"Marialba Medeiros Guimaraes")</f>
        <v>Marialba Medeiros Guimaraes</v>
      </c>
      <c r="D1169" s="5" t="str">
        <f>IFERROR(__xludf.DUMMYFUNCTION("""COMPUTED_VALUE"""),"PAAF Mama")</f>
        <v>PAAF Mama</v>
      </c>
      <c r="E1169" s="5">
        <f>IFERROR(__xludf.DUMMYFUNCTION("""COMPUTED_VALUE"""),135.7)</f>
        <v>135.7</v>
      </c>
    </row>
    <row r="1170">
      <c r="B1170" s="11" t="str">
        <f>IFERROR(__xludf.DUMMYFUNCTION("""COMPUTED_VALUE"""),"19/02/2020")</f>
        <v>19/02/2020</v>
      </c>
      <c r="C1170" s="5" t="str">
        <f>IFERROR(__xludf.DUMMYFUNCTION("""COMPUTED_VALUE"""),"Marialba Medeiros Guimaraes")</f>
        <v>Marialba Medeiros Guimaraes</v>
      </c>
      <c r="D1170" s="5" t="str">
        <f>IFERROR(__xludf.DUMMYFUNCTION("""COMPUTED_VALUE"""),"Mamas")</f>
        <v>Mamas</v>
      </c>
      <c r="E1170" s="5">
        <f>IFERROR(__xludf.DUMMYFUNCTION("""COMPUTED_VALUE"""),60.49)</f>
        <v>60.49</v>
      </c>
    </row>
    <row r="1171">
      <c r="B1171" s="11" t="str">
        <f>IFERROR(__xludf.DUMMYFUNCTION("""COMPUTED_VALUE"""),"19/02/2020")</f>
        <v>19/02/2020</v>
      </c>
      <c r="C1171" s="5" t="str">
        <f>IFERROR(__xludf.DUMMYFUNCTION("""COMPUTED_VALUE"""),"Marialba Medeiros Guimaraes")</f>
        <v>Marialba Medeiros Guimaraes</v>
      </c>
      <c r="D1171" s="5" t="str">
        <f>IFERROR(__xludf.DUMMYFUNCTION("""COMPUTED_VALUE"""),"Filme")</f>
        <v>Filme</v>
      </c>
      <c r="E1171" s="5">
        <f>IFERROR(__xludf.DUMMYFUNCTION("""COMPUTED_VALUE"""),4.12)</f>
        <v>4.12</v>
      </c>
    </row>
    <row r="1172">
      <c r="B1172" s="11" t="str">
        <f>IFERROR(__xludf.DUMMYFUNCTION("""COMPUTED_VALUE"""),"17/03/2020")</f>
        <v>17/03/2020</v>
      </c>
      <c r="C1172" s="5" t="str">
        <f>IFERROR(__xludf.DUMMYFUNCTION("""COMPUTED_VALUE"""),"Marianna Reis Porto")</f>
        <v>Marianna Reis Porto</v>
      </c>
      <c r="D1172" s="5" t="str">
        <f>IFERROR(__xludf.DUMMYFUNCTION("""COMPUTED_VALUE"""),"Filme")</f>
        <v>Filme</v>
      </c>
      <c r="E1172" s="5">
        <f>IFERROR(__xludf.DUMMYFUNCTION("""COMPUTED_VALUE"""),4.12)</f>
        <v>4.12</v>
      </c>
    </row>
    <row r="1173">
      <c r="B1173" s="11" t="str">
        <f>IFERROR(__xludf.DUMMYFUNCTION("""COMPUTED_VALUE"""),"17/03/2020")</f>
        <v>17/03/2020</v>
      </c>
      <c r="C1173" s="5" t="str">
        <f>IFERROR(__xludf.DUMMYFUNCTION("""COMPUTED_VALUE"""),"Marianna Reis Porto")</f>
        <v>Marianna Reis Porto</v>
      </c>
      <c r="D1173" s="5" t="str">
        <f>IFERROR(__xludf.DUMMYFUNCTION("""COMPUTED_VALUE"""),"Filme")</f>
        <v>Filme</v>
      </c>
      <c r="E1173" s="5">
        <f>IFERROR(__xludf.DUMMYFUNCTION("""COMPUTED_VALUE"""),4.12)</f>
        <v>4.12</v>
      </c>
    </row>
    <row r="1174">
      <c r="B1174" s="11" t="str">
        <f>IFERROR(__xludf.DUMMYFUNCTION("""COMPUTED_VALUE"""),"17/03/2020")</f>
        <v>17/03/2020</v>
      </c>
      <c r="C1174" s="5" t="str">
        <f>IFERROR(__xludf.DUMMYFUNCTION("""COMPUTED_VALUE"""),"Marianna Reis Porto")</f>
        <v>Marianna Reis Porto</v>
      </c>
      <c r="D1174" s="5" t="str">
        <f>IFERROR(__xludf.DUMMYFUNCTION("""COMPUTED_VALUE"""),"Filme")</f>
        <v>Filme</v>
      </c>
      <c r="E1174" s="5">
        <f>IFERROR(__xludf.DUMMYFUNCTION("""COMPUTED_VALUE"""),4.12)</f>
        <v>4.12</v>
      </c>
    </row>
    <row r="1175">
      <c r="B1175" s="11" t="str">
        <f>IFERROR(__xludf.DUMMYFUNCTION("""COMPUTED_VALUE"""),"17/03/2020")</f>
        <v>17/03/2020</v>
      </c>
      <c r="C1175" s="5" t="str">
        <f>IFERROR(__xludf.DUMMYFUNCTION("""COMPUTED_VALUE"""),"Marianna Reis Porto")</f>
        <v>Marianna Reis Porto</v>
      </c>
      <c r="D1175" s="5" t="str">
        <f>IFERROR(__xludf.DUMMYFUNCTION("""COMPUTED_VALUE"""),"Mamas")</f>
        <v>Mamas</v>
      </c>
      <c r="E1175" s="5">
        <f>IFERROR(__xludf.DUMMYFUNCTION("""COMPUTED_VALUE"""),60.49)</f>
        <v>60.49</v>
      </c>
    </row>
    <row r="1176">
      <c r="B1176" s="11" t="str">
        <f>IFERROR(__xludf.DUMMYFUNCTION("""COMPUTED_VALUE"""),"17/03/2020")</f>
        <v>17/03/2020</v>
      </c>
      <c r="C1176" s="5" t="str">
        <f>IFERROR(__xludf.DUMMYFUNCTION("""COMPUTED_VALUE"""),"Marianna Reis Porto")</f>
        <v>Marianna Reis Porto</v>
      </c>
      <c r="D1176" s="5" t="str">
        <f>IFERROR(__xludf.DUMMYFUNCTION("""COMPUTED_VALUE"""),"Estruturas superficiais")</f>
        <v>Estruturas superficiais</v>
      </c>
      <c r="E1176" s="5">
        <f>IFERROR(__xludf.DUMMYFUNCTION("""COMPUTED_VALUE"""),60.49)</f>
        <v>60.49</v>
      </c>
    </row>
    <row r="1177">
      <c r="B1177" s="11" t="str">
        <f>IFERROR(__xludf.DUMMYFUNCTION("""COMPUTED_VALUE"""),"17/03/2020")</f>
        <v>17/03/2020</v>
      </c>
      <c r="C1177" s="5" t="str">
        <f>IFERROR(__xludf.DUMMYFUNCTION("""COMPUTED_VALUE"""),"Marianna Reis Porto")</f>
        <v>Marianna Reis Porto</v>
      </c>
      <c r="D1177" s="5" t="str">
        <f>IFERROR(__xludf.DUMMYFUNCTION("""COMPUTED_VALUE"""),"Transvaginal")</f>
        <v>Transvaginal</v>
      </c>
      <c r="E1177" s="5">
        <f>IFERROR(__xludf.DUMMYFUNCTION("""COMPUTED_VALUE"""),68.5)</f>
        <v>68.5</v>
      </c>
    </row>
    <row r="1178">
      <c r="B1178" s="11" t="str">
        <f>IFERROR(__xludf.DUMMYFUNCTION("""COMPUTED_VALUE"""),"19/02/2020")</f>
        <v>19/02/2020</v>
      </c>
      <c r="C1178" s="5" t="str">
        <f>IFERROR(__xludf.DUMMYFUNCTION("""COMPUTED_VALUE"""),"Marianne Rego Lucena")</f>
        <v>Marianne Rego Lucena</v>
      </c>
      <c r="D1178" s="5" t="str">
        <f>IFERROR(__xludf.DUMMYFUNCTION("""COMPUTED_VALUE"""),"Filme")</f>
        <v>Filme</v>
      </c>
      <c r="E1178" s="5">
        <f>IFERROR(__xludf.DUMMYFUNCTION("""COMPUTED_VALUE"""),16.49)</f>
        <v>16.49</v>
      </c>
    </row>
    <row r="1179">
      <c r="B1179" s="11" t="str">
        <f>IFERROR(__xludf.DUMMYFUNCTION("""COMPUTED_VALUE"""),"19/02/2020")</f>
        <v>19/02/2020</v>
      </c>
      <c r="C1179" s="5" t="str">
        <f>IFERROR(__xludf.DUMMYFUNCTION("""COMPUTED_VALUE"""),"Marianne Rego Lucena")</f>
        <v>Marianne Rego Lucena</v>
      </c>
      <c r="D1179" s="5" t="str">
        <f>IFERROR(__xludf.DUMMYFUNCTION("""COMPUTED_VALUE"""),"Abdomen Total")</f>
        <v>Abdomen Total</v>
      </c>
      <c r="E1179" s="5">
        <f>IFERROR(__xludf.DUMMYFUNCTION("""COMPUTED_VALUE"""),113.15)</f>
        <v>113.15</v>
      </c>
    </row>
    <row r="1180">
      <c r="B1180" s="11" t="str">
        <f>IFERROR(__xludf.DUMMYFUNCTION("""COMPUTED_VALUE"""),"06/03/2020")</f>
        <v>06/03/2020</v>
      </c>
      <c r="C1180" s="5" t="str">
        <f>IFERROR(__xludf.DUMMYFUNCTION("""COMPUTED_VALUE"""),"Maricleide Alves Cirne")</f>
        <v>Maricleide Alves Cirne</v>
      </c>
      <c r="D1180" s="5" t="str">
        <f>IFERROR(__xludf.DUMMYFUNCTION("""COMPUTED_VALUE"""),"Filme")</f>
        <v>Filme</v>
      </c>
      <c r="E1180" s="5">
        <f>IFERROR(__xludf.DUMMYFUNCTION("""COMPUTED_VALUE"""),4.12)</f>
        <v>4.12</v>
      </c>
    </row>
    <row r="1181">
      <c r="B1181" s="11" t="str">
        <f>IFERROR(__xludf.DUMMYFUNCTION("""COMPUTED_VALUE"""),"06/03/2020")</f>
        <v>06/03/2020</v>
      </c>
      <c r="C1181" s="5" t="str">
        <f>IFERROR(__xludf.DUMMYFUNCTION("""COMPUTED_VALUE"""),"Maricleide Alves Cirne")</f>
        <v>Maricleide Alves Cirne</v>
      </c>
      <c r="D1181" s="5" t="str">
        <f>IFERROR(__xludf.DUMMYFUNCTION("""COMPUTED_VALUE"""),"Filme")</f>
        <v>Filme</v>
      </c>
      <c r="E1181" s="5">
        <f>IFERROR(__xludf.DUMMYFUNCTION("""COMPUTED_VALUE"""),4.12)</f>
        <v>4.12</v>
      </c>
    </row>
    <row r="1182">
      <c r="B1182" s="11" t="str">
        <f>IFERROR(__xludf.DUMMYFUNCTION("""COMPUTED_VALUE"""),"06/03/2020")</f>
        <v>06/03/2020</v>
      </c>
      <c r="C1182" s="5" t="str">
        <f>IFERROR(__xludf.DUMMYFUNCTION("""COMPUTED_VALUE"""),"Maricleide Alves Cirne")</f>
        <v>Maricleide Alves Cirne</v>
      </c>
      <c r="D1182" s="5" t="str">
        <f>IFERROR(__xludf.DUMMYFUNCTION("""COMPUTED_VALUE"""),"Filme")</f>
        <v>Filme</v>
      </c>
      <c r="E1182" s="5">
        <f>IFERROR(__xludf.DUMMYFUNCTION("""COMPUTED_VALUE"""),4.12)</f>
        <v>4.12</v>
      </c>
    </row>
    <row r="1183">
      <c r="B1183" s="11" t="str">
        <f>IFERROR(__xludf.DUMMYFUNCTION("""COMPUTED_VALUE"""),"06/03/2020")</f>
        <v>06/03/2020</v>
      </c>
      <c r="C1183" s="5" t="str">
        <f>IFERROR(__xludf.DUMMYFUNCTION("""COMPUTED_VALUE"""),"Maricleide Alves Cirne")</f>
        <v>Maricleide Alves Cirne</v>
      </c>
      <c r="D1183" s="5" t="str">
        <f>IFERROR(__xludf.DUMMYFUNCTION("""COMPUTED_VALUE"""),"Filme")</f>
        <v>Filme</v>
      </c>
      <c r="E1183" s="5">
        <f>IFERROR(__xludf.DUMMYFUNCTION("""COMPUTED_VALUE"""),16.49)</f>
        <v>16.49</v>
      </c>
    </row>
    <row r="1184">
      <c r="B1184" s="11" t="str">
        <f>IFERROR(__xludf.DUMMYFUNCTION("""COMPUTED_VALUE"""),"06/03/2020")</f>
        <v>06/03/2020</v>
      </c>
      <c r="C1184" s="5" t="str">
        <f>IFERROR(__xludf.DUMMYFUNCTION("""COMPUTED_VALUE"""),"Maricleide Alves Cirne")</f>
        <v>Maricleide Alves Cirne</v>
      </c>
      <c r="D1184" s="5" t="str">
        <f>IFERROR(__xludf.DUMMYFUNCTION("""COMPUTED_VALUE"""),"Mamas")</f>
        <v>Mamas</v>
      </c>
      <c r="E1184" s="5">
        <f>IFERROR(__xludf.DUMMYFUNCTION("""COMPUTED_VALUE"""),60.49)</f>
        <v>60.49</v>
      </c>
    </row>
    <row r="1185">
      <c r="B1185" s="11" t="str">
        <f>IFERROR(__xludf.DUMMYFUNCTION("""COMPUTED_VALUE"""),"06/03/2020")</f>
        <v>06/03/2020</v>
      </c>
      <c r="C1185" s="5" t="str">
        <f>IFERROR(__xludf.DUMMYFUNCTION("""COMPUTED_VALUE"""),"Maricleide Alves Cirne")</f>
        <v>Maricleide Alves Cirne</v>
      </c>
      <c r="D1185" s="5" t="str">
        <f>IFERROR(__xludf.DUMMYFUNCTION("""COMPUTED_VALUE"""),"Abdomen Total")</f>
        <v>Abdomen Total</v>
      </c>
      <c r="E1185" s="5">
        <f>IFERROR(__xludf.DUMMYFUNCTION("""COMPUTED_VALUE"""),113.15)</f>
        <v>113.15</v>
      </c>
    </row>
    <row r="1186">
      <c r="B1186" s="11" t="str">
        <f>IFERROR(__xludf.DUMMYFUNCTION("""COMPUTED_VALUE"""),"06/03/2020")</f>
        <v>06/03/2020</v>
      </c>
      <c r="C1186" s="5" t="str">
        <f>IFERROR(__xludf.DUMMYFUNCTION("""COMPUTED_VALUE"""),"Maricleide Alves Cirne")</f>
        <v>Maricleide Alves Cirne</v>
      </c>
      <c r="D1186" s="5" t="str">
        <f>IFERROR(__xludf.DUMMYFUNCTION("""COMPUTED_VALUE"""),"Estruturas superficiais")</f>
        <v>Estruturas superficiais</v>
      </c>
      <c r="E1186" s="5">
        <f>IFERROR(__xludf.DUMMYFUNCTION("""COMPUTED_VALUE"""),60.49)</f>
        <v>60.49</v>
      </c>
    </row>
    <row r="1187">
      <c r="B1187" s="11" t="str">
        <f>IFERROR(__xludf.DUMMYFUNCTION("""COMPUTED_VALUE"""),"06/03/2020")</f>
        <v>06/03/2020</v>
      </c>
      <c r="C1187" s="5" t="str">
        <f>IFERROR(__xludf.DUMMYFUNCTION("""COMPUTED_VALUE"""),"Maricleide Alves Cirne")</f>
        <v>Maricleide Alves Cirne</v>
      </c>
      <c r="D1187" s="5" t="str">
        <f>IFERROR(__xludf.DUMMYFUNCTION("""COMPUTED_VALUE"""),"Transvaginal")</f>
        <v>Transvaginal</v>
      </c>
      <c r="E1187" s="5">
        <f>IFERROR(__xludf.DUMMYFUNCTION("""COMPUTED_VALUE"""),68.5)</f>
        <v>68.5</v>
      </c>
    </row>
    <row r="1188">
      <c r="B1188" s="11" t="str">
        <f>IFERROR(__xludf.DUMMYFUNCTION("""COMPUTED_VALUE"""),"09/03/2020")</f>
        <v>09/03/2020</v>
      </c>
      <c r="C1188" s="5" t="str">
        <f>IFERROR(__xludf.DUMMYFUNCTION("""COMPUTED_VALUE"""),"Marina Nobrega De Sousa")</f>
        <v>Marina Nobrega De Sousa</v>
      </c>
      <c r="D1188" s="5" t="str">
        <f>IFERROR(__xludf.DUMMYFUNCTION("""COMPUTED_VALUE"""),"Filme")</f>
        <v>Filme</v>
      </c>
      <c r="E1188" s="5">
        <f>IFERROR(__xludf.DUMMYFUNCTION("""COMPUTED_VALUE"""),4.12)</f>
        <v>4.12</v>
      </c>
    </row>
    <row r="1189">
      <c r="B1189" s="11" t="str">
        <f>IFERROR(__xludf.DUMMYFUNCTION("""COMPUTED_VALUE"""),"09/03/2020")</f>
        <v>09/03/2020</v>
      </c>
      <c r="C1189" s="5" t="str">
        <f>IFERROR(__xludf.DUMMYFUNCTION("""COMPUTED_VALUE"""),"Marina Nobrega De Sousa")</f>
        <v>Marina Nobrega De Sousa</v>
      </c>
      <c r="D1189" s="5" t="str">
        <f>IFERROR(__xludf.DUMMYFUNCTION("""COMPUTED_VALUE"""),"Filme")</f>
        <v>Filme</v>
      </c>
      <c r="E1189" s="5">
        <f>IFERROR(__xludf.DUMMYFUNCTION("""COMPUTED_VALUE"""),4.12)</f>
        <v>4.12</v>
      </c>
    </row>
    <row r="1190">
      <c r="B1190" s="11" t="str">
        <f>IFERROR(__xludf.DUMMYFUNCTION("""COMPUTED_VALUE"""),"09/03/2020")</f>
        <v>09/03/2020</v>
      </c>
      <c r="C1190" s="5" t="str">
        <f>IFERROR(__xludf.DUMMYFUNCTION("""COMPUTED_VALUE"""),"Marina Nobrega De Sousa")</f>
        <v>Marina Nobrega De Sousa</v>
      </c>
      <c r="D1190" s="5" t="str">
        <f>IFERROR(__xludf.DUMMYFUNCTION("""COMPUTED_VALUE"""),"Estruturas superficiais")</f>
        <v>Estruturas superficiais</v>
      </c>
      <c r="E1190" s="5">
        <f>IFERROR(__xludf.DUMMYFUNCTION("""COMPUTED_VALUE"""),60.49)</f>
        <v>60.49</v>
      </c>
    </row>
    <row r="1191">
      <c r="B1191" s="11" t="str">
        <f>IFERROR(__xludf.DUMMYFUNCTION("""COMPUTED_VALUE"""),"09/03/2020")</f>
        <v>09/03/2020</v>
      </c>
      <c r="C1191" s="5" t="str">
        <f>IFERROR(__xludf.DUMMYFUNCTION("""COMPUTED_VALUE"""),"Marina Nobrega De Sousa")</f>
        <v>Marina Nobrega De Sousa</v>
      </c>
      <c r="D1191" s="5" t="str">
        <f>IFERROR(__xludf.DUMMYFUNCTION("""COMPUTED_VALUE"""),"Mamas")</f>
        <v>Mamas</v>
      </c>
      <c r="E1191" s="5">
        <f>IFERROR(__xludf.DUMMYFUNCTION("""COMPUTED_VALUE"""),60.49)</f>
        <v>60.49</v>
      </c>
    </row>
    <row r="1192">
      <c r="B1192" s="11" t="str">
        <f>IFERROR(__xludf.DUMMYFUNCTION("""COMPUTED_VALUE"""),"06/03/2020")</f>
        <v>06/03/2020</v>
      </c>
      <c r="C1192" s="5" t="str">
        <f>IFERROR(__xludf.DUMMYFUNCTION("""COMPUTED_VALUE"""),"Marionete Trajano Da Silva")</f>
        <v>Marionete Trajano Da Silva</v>
      </c>
      <c r="D1192" s="5" t="str">
        <f>IFERROR(__xludf.DUMMYFUNCTION("""COMPUTED_VALUE"""),"Filme")</f>
        <v>Filme</v>
      </c>
      <c r="E1192" s="5">
        <f>IFERROR(__xludf.DUMMYFUNCTION("""COMPUTED_VALUE"""),4.12)</f>
        <v>4.12</v>
      </c>
    </row>
    <row r="1193">
      <c r="B1193" s="11" t="str">
        <f>IFERROR(__xludf.DUMMYFUNCTION("""COMPUTED_VALUE"""),"06/03/2020")</f>
        <v>06/03/2020</v>
      </c>
      <c r="C1193" s="5" t="str">
        <f>IFERROR(__xludf.DUMMYFUNCTION("""COMPUTED_VALUE"""),"Marionete Trajano Da Silva")</f>
        <v>Marionete Trajano Da Silva</v>
      </c>
      <c r="D1193" s="5" t="str">
        <f>IFERROR(__xludf.DUMMYFUNCTION("""COMPUTED_VALUE"""),"Órgãos superficiais")</f>
        <v>Órgãos superficiais</v>
      </c>
      <c r="E1193" s="5">
        <f>IFERROR(__xludf.DUMMYFUNCTION("""COMPUTED_VALUE"""),60.49)</f>
        <v>60.49</v>
      </c>
    </row>
    <row r="1194">
      <c r="B1194" s="11" t="str">
        <f>IFERROR(__xludf.DUMMYFUNCTION("""COMPUTED_VALUE"""),"06/03/2020")</f>
        <v>06/03/2020</v>
      </c>
      <c r="C1194" s="5" t="str">
        <f>IFERROR(__xludf.DUMMYFUNCTION("""COMPUTED_VALUE"""),"Marionete Trajano Da Silva")</f>
        <v>Marionete Trajano Da Silva</v>
      </c>
      <c r="D1194" s="5" t="str">
        <f>IFERROR(__xludf.DUMMYFUNCTION("""COMPUTED_VALUE"""),"Filme")</f>
        <v>Filme</v>
      </c>
      <c r="E1194" s="5">
        <f>IFERROR(__xludf.DUMMYFUNCTION("""COMPUTED_VALUE"""),4.12)</f>
        <v>4.12</v>
      </c>
    </row>
    <row r="1195">
      <c r="B1195" s="11" t="str">
        <f>IFERROR(__xludf.DUMMYFUNCTION("""COMPUTED_VALUE"""),"06/03/2020")</f>
        <v>06/03/2020</v>
      </c>
      <c r="C1195" s="5" t="str">
        <f>IFERROR(__xludf.DUMMYFUNCTION("""COMPUTED_VALUE"""),"Marionete Trajano Da Silva")</f>
        <v>Marionete Trajano Da Silva</v>
      </c>
      <c r="D1195" s="5" t="str">
        <f>IFERROR(__xludf.DUMMYFUNCTION("""COMPUTED_VALUE"""),"Transvaginal")</f>
        <v>Transvaginal</v>
      </c>
      <c r="E1195" s="5">
        <f>IFERROR(__xludf.DUMMYFUNCTION("""COMPUTED_VALUE"""),68.5)</f>
        <v>68.5</v>
      </c>
    </row>
    <row r="1196">
      <c r="B1196" s="11" t="str">
        <f>IFERROR(__xludf.DUMMYFUNCTION("""COMPUTED_VALUE"""),"06/03/2020")</f>
        <v>06/03/2020</v>
      </c>
      <c r="C1196" s="5" t="str">
        <f>IFERROR(__xludf.DUMMYFUNCTION("""COMPUTED_VALUE"""),"Marionete Trajano Da Silva")</f>
        <v>Marionete Trajano Da Silva</v>
      </c>
      <c r="D1196" s="5" t="str">
        <f>IFERROR(__xludf.DUMMYFUNCTION("""COMPUTED_VALUE"""),"Filme")</f>
        <v>Filme</v>
      </c>
      <c r="E1196" s="5">
        <f>IFERROR(__xludf.DUMMYFUNCTION("""COMPUTED_VALUE"""),16.49)</f>
        <v>16.49</v>
      </c>
    </row>
    <row r="1197">
      <c r="B1197" s="11" t="str">
        <f>IFERROR(__xludf.DUMMYFUNCTION("""COMPUTED_VALUE"""),"06/03/2020")</f>
        <v>06/03/2020</v>
      </c>
      <c r="C1197" s="5" t="str">
        <f>IFERROR(__xludf.DUMMYFUNCTION("""COMPUTED_VALUE"""),"Marionete Trajano Da Silva")</f>
        <v>Marionete Trajano Da Silva</v>
      </c>
      <c r="D1197" s="5" t="str">
        <f>IFERROR(__xludf.DUMMYFUNCTION("""COMPUTED_VALUE"""),"Filme")</f>
        <v>Filme</v>
      </c>
      <c r="E1197" s="5">
        <f>IFERROR(__xludf.DUMMYFUNCTION("""COMPUTED_VALUE"""),4.12)</f>
        <v>4.12</v>
      </c>
    </row>
    <row r="1198">
      <c r="B1198" s="11" t="str">
        <f>IFERROR(__xludf.DUMMYFUNCTION("""COMPUTED_VALUE"""),"06/03/2020")</f>
        <v>06/03/2020</v>
      </c>
      <c r="C1198" s="5" t="str">
        <f>IFERROR(__xludf.DUMMYFUNCTION("""COMPUTED_VALUE"""),"Marionete Trajano Da Silva")</f>
        <v>Marionete Trajano Da Silva</v>
      </c>
      <c r="D1198" s="5" t="str">
        <f>IFERROR(__xludf.DUMMYFUNCTION("""COMPUTED_VALUE"""),"Mamas")</f>
        <v>Mamas</v>
      </c>
      <c r="E1198" s="5">
        <f>IFERROR(__xludf.DUMMYFUNCTION("""COMPUTED_VALUE"""),60.49)</f>
        <v>60.49</v>
      </c>
    </row>
    <row r="1199">
      <c r="B1199" s="11" t="str">
        <f>IFERROR(__xludf.DUMMYFUNCTION("""COMPUTED_VALUE"""),"06/03/2020")</f>
        <v>06/03/2020</v>
      </c>
      <c r="C1199" s="5" t="str">
        <f>IFERROR(__xludf.DUMMYFUNCTION("""COMPUTED_VALUE"""),"Marionete Trajano Da Silva")</f>
        <v>Marionete Trajano Da Silva</v>
      </c>
      <c r="D1199" s="5" t="str">
        <f>IFERROR(__xludf.DUMMYFUNCTION("""COMPUTED_VALUE"""),"Abdomen Total")</f>
        <v>Abdomen Total</v>
      </c>
      <c r="E1199" s="5">
        <f>IFERROR(__xludf.DUMMYFUNCTION("""COMPUTED_VALUE"""),113.15)</f>
        <v>113.15</v>
      </c>
    </row>
    <row r="1200">
      <c r="B1200" s="11" t="str">
        <f>IFERROR(__xludf.DUMMYFUNCTION("""COMPUTED_VALUE"""),"06/03/2020")</f>
        <v>06/03/2020</v>
      </c>
      <c r="C1200" s="5" t="str">
        <f>IFERROR(__xludf.DUMMYFUNCTION("""COMPUTED_VALUE"""),"Marionete Trajano Da Silva")</f>
        <v>Marionete Trajano Da Silva</v>
      </c>
      <c r="D1200" s="5" t="str">
        <f>IFERROR(__xludf.DUMMYFUNCTION("""COMPUTED_VALUE"""),"Filme")</f>
        <v>Filme</v>
      </c>
      <c r="E1200" s="5">
        <f>IFERROR(__xludf.DUMMYFUNCTION("""COMPUTED_VALUE"""),4.12)</f>
        <v>4.12</v>
      </c>
    </row>
    <row r="1201">
      <c r="B1201" s="11" t="str">
        <f>IFERROR(__xludf.DUMMYFUNCTION("""COMPUTED_VALUE"""),"06/03/2020")</f>
        <v>06/03/2020</v>
      </c>
      <c r="C1201" s="5" t="str">
        <f>IFERROR(__xludf.DUMMYFUNCTION("""COMPUTED_VALUE"""),"Marionete Trajano Da Silva")</f>
        <v>Marionete Trajano Da Silva</v>
      </c>
      <c r="D1201" s="5" t="str">
        <f>IFERROR(__xludf.DUMMYFUNCTION("""COMPUTED_VALUE"""),"Estruturas superficiais")</f>
        <v>Estruturas superficiais</v>
      </c>
      <c r="E1201" s="5">
        <f>IFERROR(__xludf.DUMMYFUNCTION("""COMPUTED_VALUE"""),60.49)</f>
        <v>60.49</v>
      </c>
    </row>
    <row r="1202">
      <c r="B1202" s="11" t="str">
        <f>IFERROR(__xludf.DUMMYFUNCTION("""COMPUTED_VALUE"""),"11/03/2020")</f>
        <v>11/03/2020</v>
      </c>
      <c r="C1202" s="5" t="str">
        <f>IFERROR(__xludf.DUMMYFUNCTION("""COMPUTED_VALUE"""),"Marisa Barbosa Marques Da Silva")</f>
        <v>Marisa Barbosa Marques Da Silva</v>
      </c>
      <c r="D1202" s="5" t="str">
        <f>IFERROR(__xludf.DUMMYFUNCTION("""COMPUTED_VALUE"""),"Filme")</f>
        <v>Filme</v>
      </c>
      <c r="E1202" s="5">
        <f>IFERROR(__xludf.DUMMYFUNCTION("""COMPUTED_VALUE"""),16.49)</f>
        <v>16.49</v>
      </c>
    </row>
    <row r="1203">
      <c r="B1203" s="11" t="str">
        <f>IFERROR(__xludf.DUMMYFUNCTION("""COMPUTED_VALUE"""),"11/03/2020")</f>
        <v>11/03/2020</v>
      </c>
      <c r="C1203" s="5" t="str">
        <f>IFERROR(__xludf.DUMMYFUNCTION("""COMPUTED_VALUE"""),"Marisa Barbosa Marques Da Silva")</f>
        <v>Marisa Barbosa Marques Da Silva</v>
      </c>
      <c r="D1203" s="5" t="str">
        <f>IFERROR(__xludf.DUMMYFUNCTION("""COMPUTED_VALUE"""),"Filme")</f>
        <v>Filme</v>
      </c>
      <c r="E1203" s="5">
        <f>IFERROR(__xludf.DUMMYFUNCTION("""COMPUTED_VALUE"""),4.12)</f>
        <v>4.12</v>
      </c>
    </row>
    <row r="1204">
      <c r="B1204" s="11" t="str">
        <f>IFERROR(__xludf.DUMMYFUNCTION("""COMPUTED_VALUE"""),"11/03/2020")</f>
        <v>11/03/2020</v>
      </c>
      <c r="C1204" s="5" t="str">
        <f>IFERROR(__xludf.DUMMYFUNCTION("""COMPUTED_VALUE"""),"Marisa Barbosa Marques Da Silva")</f>
        <v>Marisa Barbosa Marques Da Silva</v>
      </c>
      <c r="D1204" s="5" t="str">
        <f>IFERROR(__xludf.DUMMYFUNCTION("""COMPUTED_VALUE"""),"Filme")</f>
        <v>Filme</v>
      </c>
      <c r="E1204" s="5">
        <f>IFERROR(__xludf.DUMMYFUNCTION("""COMPUTED_VALUE"""),4.12)</f>
        <v>4.12</v>
      </c>
    </row>
    <row r="1205">
      <c r="B1205" s="11" t="str">
        <f>IFERROR(__xludf.DUMMYFUNCTION("""COMPUTED_VALUE"""),"11/03/2020")</f>
        <v>11/03/2020</v>
      </c>
      <c r="C1205" s="5" t="str">
        <f>IFERROR(__xludf.DUMMYFUNCTION("""COMPUTED_VALUE"""),"Marisa Barbosa Marques Da Silva")</f>
        <v>Marisa Barbosa Marques Da Silva</v>
      </c>
      <c r="D1205" s="5" t="str">
        <f>IFERROR(__xludf.DUMMYFUNCTION("""COMPUTED_VALUE"""),"Mamas")</f>
        <v>Mamas</v>
      </c>
      <c r="E1205" s="5">
        <f>IFERROR(__xludf.DUMMYFUNCTION("""COMPUTED_VALUE"""),60.49)</f>
        <v>60.49</v>
      </c>
    </row>
    <row r="1206">
      <c r="B1206" s="11" t="str">
        <f>IFERROR(__xludf.DUMMYFUNCTION("""COMPUTED_VALUE"""),"11/03/2020")</f>
        <v>11/03/2020</v>
      </c>
      <c r="C1206" s="5" t="str">
        <f>IFERROR(__xludf.DUMMYFUNCTION("""COMPUTED_VALUE"""),"Marisa Barbosa Marques Da Silva")</f>
        <v>Marisa Barbosa Marques Da Silva</v>
      </c>
      <c r="D1206" s="5" t="str">
        <f>IFERROR(__xludf.DUMMYFUNCTION("""COMPUTED_VALUE"""),"Abdomen Total")</f>
        <v>Abdomen Total</v>
      </c>
      <c r="E1206" s="5">
        <f>IFERROR(__xludf.DUMMYFUNCTION("""COMPUTED_VALUE"""),113.15)</f>
        <v>113.15</v>
      </c>
    </row>
    <row r="1207">
      <c r="B1207" s="11" t="str">
        <f>IFERROR(__xludf.DUMMYFUNCTION("""COMPUTED_VALUE"""),"11/03/2020")</f>
        <v>11/03/2020</v>
      </c>
      <c r="C1207" s="5" t="str">
        <f>IFERROR(__xludf.DUMMYFUNCTION("""COMPUTED_VALUE"""),"Marisa Barbosa Marques Da Silva")</f>
        <v>Marisa Barbosa Marques Da Silva</v>
      </c>
      <c r="D1207" s="5" t="str">
        <f>IFERROR(__xludf.DUMMYFUNCTION("""COMPUTED_VALUE"""),"Órgãos superficiais")</f>
        <v>Órgãos superficiais</v>
      </c>
      <c r="E1207" s="5">
        <f>IFERROR(__xludf.DUMMYFUNCTION("""COMPUTED_VALUE"""),60.49)</f>
        <v>60.49</v>
      </c>
    </row>
    <row r="1208">
      <c r="B1208" s="11" t="str">
        <f>IFERROR(__xludf.DUMMYFUNCTION("""COMPUTED_VALUE"""),"21/02/2020")</f>
        <v>21/02/2020</v>
      </c>
      <c r="C1208" s="5" t="str">
        <f>IFERROR(__xludf.DUMMYFUNCTION("""COMPUTED_VALUE"""),"Marizelia Da Silva Patricio")</f>
        <v>Marizelia Da Silva Patricio</v>
      </c>
      <c r="D1208" s="5" t="str">
        <f>IFERROR(__xludf.DUMMYFUNCTION("""COMPUTED_VALUE"""),"Filme")</f>
        <v>Filme</v>
      </c>
      <c r="E1208" s="5">
        <f>IFERROR(__xludf.DUMMYFUNCTION("""COMPUTED_VALUE"""),8.25)</f>
        <v>8.25</v>
      </c>
    </row>
    <row r="1209">
      <c r="B1209" s="11" t="str">
        <f>IFERROR(__xludf.DUMMYFUNCTION("""COMPUTED_VALUE"""),"21/02/2020")</f>
        <v>21/02/2020</v>
      </c>
      <c r="C1209" s="5" t="str">
        <f>IFERROR(__xludf.DUMMYFUNCTION("""COMPUTED_VALUE"""),"Marizelia Da Silva Patricio")</f>
        <v>Marizelia Da Silva Patricio</v>
      </c>
      <c r="D1209" s="5" t="str">
        <f>IFERROR(__xludf.DUMMYFUNCTION("""COMPUTED_VALUE"""),"Filme")</f>
        <v>Filme</v>
      </c>
      <c r="E1209" s="5">
        <f>IFERROR(__xludf.DUMMYFUNCTION("""COMPUTED_VALUE"""),4.12)</f>
        <v>4.12</v>
      </c>
    </row>
    <row r="1210">
      <c r="B1210" s="11" t="str">
        <f>IFERROR(__xludf.DUMMYFUNCTION("""COMPUTED_VALUE"""),"21/02/2020")</f>
        <v>21/02/2020</v>
      </c>
      <c r="C1210" s="5" t="str">
        <f>IFERROR(__xludf.DUMMYFUNCTION("""COMPUTED_VALUE"""),"Marizelia Da Silva Patricio")</f>
        <v>Marizelia Da Silva Patricio</v>
      </c>
      <c r="D1210" s="5" t="str">
        <f>IFERROR(__xludf.DUMMYFUNCTION("""COMPUTED_VALUE"""),"Estruturas superficiais")</f>
        <v>Estruturas superficiais</v>
      </c>
      <c r="E1210" s="5">
        <f>IFERROR(__xludf.DUMMYFUNCTION("""COMPUTED_VALUE"""),120.98)</f>
        <v>120.98</v>
      </c>
    </row>
    <row r="1211">
      <c r="B1211" s="11" t="str">
        <f>IFERROR(__xludf.DUMMYFUNCTION("""COMPUTED_VALUE"""),"21/02/2020")</f>
        <v>21/02/2020</v>
      </c>
      <c r="C1211" s="5" t="str">
        <f>IFERROR(__xludf.DUMMYFUNCTION("""COMPUTED_VALUE"""),"Marizelia Da Silva Patricio")</f>
        <v>Marizelia Da Silva Patricio</v>
      </c>
      <c r="D1211" s="5" t="str">
        <f>IFERROR(__xludf.DUMMYFUNCTION("""COMPUTED_VALUE"""),"Mamas")</f>
        <v>Mamas</v>
      </c>
      <c r="E1211" s="5">
        <f>IFERROR(__xludf.DUMMYFUNCTION("""COMPUTED_VALUE"""),60.49)</f>
        <v>60.49</v>
      </c>
    </row>
    <row r="1212">
      <c r="B1212" s="11" t="str">
        <f>IFERROR(__xludf.DUMMYFUNCTION("""COMPUTED_VALUE"""),"09/03/2020")</f>
        <v>09/03/2020</v>
      </c>
      <c r="C1212" s="5" t="str">
        <f>IFERROR(__xludf.DUMMYFUNCTION("""COMPUTED_VALUE"""),"Marjorier Lino Gurjao")</f>
        <v>Marjorier Lino Gurjao</v>
      </c>
      <c r="D1212" s="5" t="str">
        <f>IFERROR(__xludf.DUMMYFUNCTION("""COMPUTED_VALUE"""),"Abdominal")</f>
        <v>Abdominal</v>
      </c>
      <c r="E1212" s="5">
        <f>IFERROR(__xludf.DUMMYFUNCTION("""COMPUTED_VALUE"""),73.94)</f>
        <v>73.94</v>
      </c>
    </row>
    <row r="1213">
      <c r="B1213" s="11" t="str">
        <f>IFERROR(__xludf.DUMMYFUNCTION("""COMPUTED_VALUE"""),"09/03/2020")</f>
        <v>09/03/2020</v>
      </c>
      <c r="C1213" s="5" t="str">
        <f>IFERROR(__xludf.DUMMYFUNCTION("""COMPUTED_VALUE"""),"Marjorier Lino Gurjao")</f>
        <v>Marjorier Lino Gurjao</v>
      </c>
      <c r="D1213" s="5" t="str">
        <f>IFERROR(__xludf.DUMMYFUNCTION("""COMPUTED_VALUE"""),"Filme")</f>
        <v>Filme</v>
      </c>
      <c r="E1213" s="5">
        <f>IFERROR(__xludf.DUMMYFUNCTION("""COMPUTED_VALUE"""),12.37)</f>
        <v>12.37</v>
      </c>
    </row>
    <row r="1214">
      <c r="B1214" s="11" t="str">
        <f>IFERROR(__xludf.DUMMYFUNCTION("""COMPUTED_VALUE"""),"09/03/2020")</f>
        <v>09/03/2020</v>
      </c>
      <c r="C1214" s="5" t="str">
        <f>IFERROR(__xludf.DUMMYFUNCTION("""COMPUTED_VALUE"""),"Marjorier Lino Gurjao")</f>
        <v>Marjorier Lino Gurjao</v>
      </c>
      <c r="D1214" s="5" t="str">
        <f>IFERROR(__xludf.DUMMYFUNCTION("""COMPUTED_VALUE"""),"Mamas")</f>
        <v>Mamas</v>
      </c>
      <c r="E1214" s="5">
        <f>IFERROR(__xludf.DUMMYFUNCTION("""COMPUTED_VALUE"""),60.49)</f>
        <v>60.49</v>
      </c>
    </row>
    <row r="1215">
      <c r="B1215" s="11" t="str">
        <f>IFERROR(__xludf.DUMMYFUNCTION("""COMPUTED_VALUE"""),"09/03/2020")</f>
        <v>09/03/2020</v>
      </c>
      <c r="C1215" s="5" t="str">
        <f>IFERROR(__xludf.DUMMYFUNCTION("""COMPUTED_VALUE"""),"Marjorier Lino Gurjao")</f>
        <v>Marjorier Lino Gurjao</v>
      </c>
      <c r="D1215" s="5" t="str">
        <f>IFERROR(__xludf.DUMMYFUNCTION("""COMPUTED_VALUE"""),"Filme")</f>
        <v>Filme</v>
      </c>
      <c r="E1215" s="5">
        <f>IFERROR(__xludf.DUMMYFUNCTION("""COMPUTED_VALUE"""),4.12)</f>
        <v>4.12</v>
      </c>
    </row>
    <row r="1216">
      <c r="B1216" s="11" t="str">
        <f>IFERROR(__xludf.DUMMYFUNCTION("""COMPUTED_VALUE"""),"09/03/2020")</f>
        <v>09/03/2020</v>
      </c>
      <c r="C1216" s="5" t="str">
        <f>IFERROR(__xludf.DUMMYFUNCTION("""COMPUTED_VALUE"""),"Marjorier Lino Gurjao")</f>
        <v>Marjorier Lino Gurjao</v>
      </c>
      <c r="D1216" s="5" t="str">
        <f>IFERROR(__xludf.DUMMYFUNCTION("""COMPUTED_VALUE"""),"Filme")</f>
        <v>Filme</v>
      </c>
      <c r="E1216" s="5">
        <f>IFERROR(__xludf.DUMMYFUNCTION("""COMPUTED_VALUE"""),4.12)</f>
        <v>4.12</v>
      </c>
    </row>
    <row r="1217">
      <c r="B1217" s="11" t="str">
        <f>IFERROR(__xludf.DUMMYFUNCTION("""COMPUTED_VALUE"""),"09/03/2020")</f>
        <v>09/03/2020</v>
      </c>
      <c r="C1217" s="5" t="str">
        <f>IFERROR(__xludf.DUMMYFUNCTION("""COMPUTED_VALUE"""),"Marjorier Lino Gurjao")</f>
        <v>Marjorier Lino Gurjao</v>
      </c>
      <c r="D1217" s="5" t="str">
        <f>IFERROR(__xludf.DUMMYFUNCTION("""COMPUTED_VALUE"""),"Filme")</f>
        <v>Filme</v>
      </c>
      <c r="E1217" s="5">
        <f>IFERROR(__xludf.DUMMYFUNCTION("""COMPUTED_VALUE"""),4.12)</f>
        <v>4.12</v>
      </c>
    </row>
    <row r="1218">
      <c r="B1218" s="11" t="str">
        <f>IFERROR(__xludf.DUMMYFUNCTION("""COMPUTED_VALUE"""),"09/03/2020")</f>
        <v>09/03/2020</v>
      </c>
      <c r="C1218" s="5" t="str">
        <f>IFERROR(__xludf.DUMMYFUNCTION("""COMPUTED_VALUE"""),"Marjorier Lino Gurjao")</f>
        <v>Marjorier Lino Gurjao</v>
      </c>
      <c r="D1218" s="5" t="str">
        <f>IFERROR(__xludf.DUMMYFUNCTION("""COMPUTED_VALUE"""),"Filme")</f>
        <v>Filme</v>
      </c>
      <c r="E1218" s="5">
        <f>IFERROR(__xludf.DUMMYFUNCTION("""COMPUTED_VALUE"""),4.12)</f>
        <v>4.12</v>
      </c>
    </row>
    <row r="1219">
      <c r="B1219" s="11" t="str">
        <f>IFERROR(__xludf.DUMMYFUNCTION("""COMPUTED_VALUE"""),"09/03/2020")</f>
        <v>09/03/2020</v>
      </c>
      <c r="C1219" s="5" t="str">
        <f>IFERROR(__xludf.DUMMYFUNCTION("""COMPUTED_VALUE"""),"Marjorier Lino Gurjao")</f>
        <v>Marjorier Lino Gurjao</v>
      </c>
      <c r="D1219" s="5" t="str">
        <f>IFERROR(__xludf.DUMMYFUNCTION("""COMPUTED_VALUE"""),"Órgãos superficiais")</f>
        <v>Órgãos superficiais</v>
      </c>
      <c r="E1219" s="5">
        <f>IFERROR(__xludf.DUMMYFUNCTION("""COMPUTED_VALUE"""),60.49)</f>
        <v>60.49</v>
      </c>
    </row>
    <row r="1220">
      <c r="B1220" s="11" t="str">
        <f>IFERROR(__xludf.DUMMYFUNCTION("""COMPUTED_VALUE"""),"09/03/2020")</f>
        <v>09/03/2020</v>
      </c>
      <c r="C1220" s="5" t="str">
        <f>IFERROR(__xludf.DUMMYFUNCTION("""COMPUTED_VALUE"""),"Marjorier Lino Gurjao")</f>
        <v>Marjorier Lino Gurjao</v>
      </c>
      <c r="D1220" s="5" t="str">
        <f>IFERROR(__xludf.DUMMYFUNCTION("""COMPUTED_VALUE"""),"Estruturas superficiais")</f>
        <v>Estruturas superficiais</v>
      </c>
      <c r="E1220" s="5">
        <f>IFERROR(__xludf.DUMMYFUNCTION("""COMPUTED_VALUE"""),60.49)</f>
        <v>60.49</v>
      </c>
    </row>
    <row r="1221">
      <c r="B1221" s="11" t="str">
        <f>IFERROR(__xludf.DUMMYFUNCTION("""COMPUTED_VALUE"""),"09/03/2020")</f>
        <v>09/03/2020</v>
      </c>
      <c r="C1221" s="5" t="str">
        <f>IFERROR(__xludf.DUMMYFUNCTION("""COMPUTED_VALUE"""),"Marjorier Lino Gurjao")</f>
        <v>Marjorier Lino Gurjao</v>
      </c>
      <c r="D1221" s="5" t="str">
        <f>IFERROR(__xludf.DUMMYFUNCTION("""COMPUTED_VALUE"""),"Transvaginal")</f>
        <v>Transvaginal</v>
      </c>
      <c r="E1221" s="5">
        <f>IFERROR(__xludf.DUMMYFUNCTION("""COMPUTED_VALUE"""),68.5)</f>
        <v>68.5</v>
      </c>
    </row>
    <row r="1222">
      <c r="B1222" s="11" t="str">
        <f>IFERROR(__xludf.DUMMYFUNCTION("""COMPUTED_VALUE"""),"28/02/2020")</f>
        <v>28/02/2020</v>
      </c>
      <c r="C1222" s="5" t="str">
        <f>IFERROR(__xludf.DUMMYFUNCTION("""COMPUTED_VALUE"""),"Marta Cunha L De Oliveira")</f>
        <v>Marta Cunha L De Oliveira</v>
      </c>
      <c r="D1222" s="5" t="str">
        <f>IFERROR(__xludf.DUMMYFUNCTION("""COMPUTED_VALUE"""),"Filme")</f>
        <v>Filme</v>
      </c>
      <c r="E1222" s="5">
        <f>IFERROR(__xludf.DUMMYFUNCTION("""COMPUTED_VALUE"""),16.49)</f>
        <v>16.49</v>
      </c>
    </row>
    <row r="1223">
      <c r="B1223" s="11" t="str">
        <f>IFERROR(__xludf.DUMMYFUNCTION("""COMPUTED_VALUE"""),"28/02/2020")</f>
        <v>28/02/2020</v>
      </c>
      <c r="C1223" s="5" t="str">
        <f>IFERROR(__xludf.DUMMYFUNCTION("""COMPUTED_VALUE"""),"Marta Cunha L De Oliveira")</f>
        <v>Marta Cunha L De Oliveira</v>
      </c>
      <c r="D1223" s="5" t="str">
        <f>IFERROR(__xludf.DUMMYFUNCTION("""COMPUTED_VALUE"""),"Filme")</f>
        <v>Filme</v>
      </c>
      <c r="E1223" s="5">
        <f>IFERROR(__xludf.DUMMYFUNCTION("""COMPUTED_VALUE"""),4.12)</f>
        <v>4.12</v>
      </c>
    </row>
    <row r="1224">
      <c r="B1224" s="11" t="str">
        <f>IFERROR(__xludf.DUMMYFUNCTION("""COMPUTED_VALUE"""),"28/02/2020")</f>
        <v>28/02/2020</v>
      </c>
      <c r="C1224" s="5" t="str">
        <f>IFERROR(__xludf.DUMMYFUNCTION("""COMPUTED_VALUE"""),"Marta Cunha L De Oliveira")</f>
        <v>Marta Cunha L De Oliveira</v>
      </c>
      <c r="D1224" s="5" t="str">
        <f>IFERROR(__xludf.DUMMYFUNCTION("""COMPUTED_VALUE"""),"Ginecológico")</f>
        <v>Ginecológico</v>
      </c>
      <c r="E1224" s="5">
        <f>IFERROR(__xludf.DUMMYFUNCTION("""COMPUTED_VALUE"""),50.34)</f>
        <v>50.34</v>
      </c>
    </row>
    <row r="1225">
      <c r="B1225" s="11" t="str">
        <f>IFERROR(__xludf.DUMMYFUNCTION("""COMPUTED_VALUE"""),"28/02/2020")</f>
        <v>28/02/2020</v>
      </c>
      <c r="C1225" s="5" t="str">
        <f>IFERROR(__xludf.DUMMYFUNCTION("""COMPUTED_VALUE"""),"Marta Cunha L De Oliveira")</f>
        <v>Marta Cunha L De Oliveira</v>
      </c>
      <c r="D1225" s="5" t="str">
        <f>IFERROR(__xludf.DUMMYFUNCTION("""COMPUTED_VALUE"""),"Abdomen Total")</f>
        <v>Abdomen Total</v>
      </c>
      <c r="E1225" s="5">
        <f>IFERROR(__xludf.DUMMYFUNCTION("""COMPUTED_VALUE"""),113.15)</f>
        <v>113.15</v>
      </c>
    </row>
    <row r="1226">
      <c r="B1226" s="11" t="str">
        <f>IFERROR(__xludf.DUMMYFUNCTION("""COMPUTED_VALUE"""),"13/03/2020")</f>
        <v>13/03/2020</v>
      </c>
      <c r="C1226" s="5" t="str">
        <f>IFERROR(__xludf.DUMMYFUNCTION("""COMPUTED_VALUE"""),"Marta Lilia Cavalcanti Aragao")</f>
        <v>Marta Lilia Cavalcanti Aragao</v>
      </c>
      <c r="D1226" s="5" t="str">
        <f>IFERROR(__xludf.DUMMYFUNCTION("""COMPUTED_VALUE"""),"Filme")</f>
        <v>Filme</v>
      </c>
      <c r="E1226" s="5">
        <f>IFERROR(__xludf.DUMMYFUNCTION("""COMPUTED_VALUE"""),4.12)</f>
        <v>4.12</v>
      </c>
    </row>
    <row r="1227">
      <c r="B1227" s="11" t="str">
        <f>IFERROR(__xludf.DUMMYFUNCTION("""COMPUTED_VALUE"""),"13/03/2020")</f>
        <v>13/03/2020</v>
      </c>
      <c r="C1227" s="5" t="str">
        <f>IFERROR(__xludf.DUMMYFUNCTION("""COMPUTED_VALUE"""),"Marta Lilia Cavalcanti Aragao")</f>
        <v>Marta Lilia Cavalcanti Aragao</v>
      </c>
      <c r="D1227" s="5" t="str">
        <f>IFERROR(__xludf.DUMMYFUNCTION("""COMPUTED_VALUE"""),"Filme")</f>
        <v>Filme</v>
      </c>
      <c r="E1227" s="5">
        <f>IFERROR(__xludf.DUMMYFUNCTION("""COMPUTED_VALUE"""),4.12)</f>
        <v>4.12</v>
      </c>
    </row>
    <row r="1228">
      <c r="B1228" s="11" t="str">
        <f>IFERROR(__xludf.DUMMYFUNCTION("""COMPUTED_VALUE"""),"13/03/2020")</f>
        <v>13/03/2020</v>
      </c>
      <c r="C1228" s="5" t="str">
        <f>IFERROR(__xludf.DUMMYFUNCTION("""COMPUTED_VALUE"""),"Marta Lilia Cavalcanti Aragao")</f>
        <v>Marta Lilia Cavalcanti Aragao</v>
      </c>
      <c r="D1228" s="5" t="str">
        <f>IFERROR(__xludf.DUMMYFUNCTION("""COMPUTED_VALUE"""),"Estruturas superficiais")</f>
        <v>Estruturas superficiais</v>
      </c>
      <c r="E1228" s="5">
        <f>IFERROR(__xludf.DUMMYFUNCTION("""COMPUTED_VALUE"""),60.49)</f>
        <v>60.49</v>
      </c>
    </row>
    <row r="1229">
      <c r="B1229" s="11" t="str">
        <f>IFERROR(__xludf.DUMMYFUNCTION("""COMPUTED_VALUE"""),"13/03/2020")</f>
        <v>13/03/2020</v>
      </c>
      <c r="C1229" s="5" t="str">
        <f>IFERROR(__xludf.DUMMYFUNCTION("""COMPUTED_VALUE"""),"Marta Lilia Cavalcanti Aragao")</f>
        <v>Marta Lilia Cavalcanti Aragao</v>
      </c>
      <c r="D1229" s="5" t="str">
        <f>IFERROR(__xludf.DUMMYFUNCTION("""COMPUTED_VALUE"""),"Mamas")</f>
        <v>Mamas</v>
      </c>
      <c r="E1229" s="5">
        <f>IFERROR(__xludf.DUMMYFUNCTION("""COMPUTED_VALUE"""),60.49)</f>
        <v>60.49</v>
      </c>
    </row>
    <row r="1230">
      <c r="B1230" s="11" t="str">
        <f>IFERROR(__xludf.DUMMYFUNCTION("""COMPUTED_VALUE"""),"11/03/2020")</f>
        <v>11/03/2020</v>
      </c>
      <c r="C1230" s="5" t="str">
        <f>IFERROR(__xludf.DUMMYFUNCTION("""COMPUTED_VALUE"""),"Marta Lucia Andrade Holanda")</f>
        <v>Marta Lucia Andrade Holanda</v>
      </c>
      <c r="D1230" s="5" t="str">
        <f>IFERROR(__xludf.DUMMYFUNCTION("""COMPUTED_VALUE"""),"Material")</f>
        <v>Material</v>
      </c>
      <c r="E1230" s="5">
        <f>IFERROR(__xludf.DUMMYFUNCTION("""COMPUTED_VALUE"""),2.7)</f>
        <v>2.7</v>
      </c>
    </row>
    <row r="1231">
      <c r="B1231" s="11" t="str">
        <f>IFERROR(__xludf.DUMMYFUNCTION("""COMPUTED_VALUE"""),"11/03/2020")</f>
        <v>11/03/2020</v>
      </c>
      <c r="C1231" s="5" t="str">
        <f>IFERROR(__xludf.DUMMYFUNCTION("""COMPUTED_VALUE"""),"Marta Lucia Andrade Holanda")</f>
        <v>Marta Lucia Andrade Holanda</v>
      </c>
      <c r="D1231" s="5" t="str">
        <f>IFERROR(__xludf.DUMMYFUNCTION("""COMPUTED_VALUE"""),"Material")</f>
        <v>Material</v>
      </c>
      <c r="E1231" s="5">
        <f>IFERROR(__xludf.DUMMYFUNCTION("""COMPUTED_VALUE"""),3.08)</f>
        <v>3.08</v>
      </c>
    </row>
    <row r="1232">
      <c r="B1232" s="11" t="str">
        <f>IFERROR(__xludf.DUMMYFUNCTION("""COMPUTED_VALUE"""),"11/03/2020")</f>
        <v>11/03/2020</v>
      </c>
      <c r="C1232" s="5" t="str">
        <f>IFERROR(__xludf.DUMMYFUNCTION("""COMPUTED_VALUE"""),"Marta Lucia Andrade Holanda")</f>
        <v>Marta Lucia Andrade Holanda</v>
      </c>
      <c r="D1232" s="5" t="str">
        <f>IFERROR(__xludf.DUMMYFUNCTION("""COMPUTED_VALUE"""),"Material")</f>
        <v>Material</v>
      </c>
      <c r="E1232" s="5">
        <f>IFERROR(__xludf.DUMMYFUNCTION("""COMPUTED_VALUE"""),4.18)</f>
        <v>4.18</v>
      </c>
    </row>
    <row r="1233">
      <c r="B1233" s="11" t="str">
        <f>IFERROR(__xludf.DUMMYFUNCTION("""COMPUTED_VALUE"""),"11/03/2020")</f>
        <v>11/03/2020</v>
      </c>
      <c r="C1233" s="5" t="str">
        <f>IFERROR(__xludf.DUMMYFUNCTION("""COMPUTED_VALUE"""),"Marta Lucia Andrade Holanda")</f>
        <v>Marta Lucia Andrade Holanda</v>
      </c>
      <c r="D1233" s="5" t="str">
        <f>IFERROR(__xludf.DUMMYFUNCTION("""COMPUTED_VALUE"""),"Medicamento")</f>
        <v>Medicamento</v>
      </c>
      <c r="E1233" s="5">
        <f>IFERROR(__xludf.DUMMYFUNCTION("""COMPUTED_VALUE"""),1.59)</f>
        <v>1.59</v>
      </c>
    </row>
    <row r="1234">
      <c r="B1234" s="11" t="str">
        <f>IFERROR(__xludf.DUMMYFUNCTION("""COMPUTED_VALUE"""),"11/03/2020")</f>
        <v>11/03/2020</v>
      </c>
      <c r="C1234" s="5" t="str">
        <f>IFERROR(__xludf.DUMMYFUNCTION("""COMPUTED_VALUE"""),"Marta Lucia Andrade Holanda")</f>
        <v>Marta Lucia Andrade Holanda</v>
      </c>
      <c r="D1234" s="5" t="str">
        <f>IFERROR(__xludf.DUMMYFUNCTION("""COMPUTED_VALUE"""),"Filme")</f>
        <v>Filme</v>
      </c>
      <c r="E1234" s="5">
        <f>IFERROR(__xludf.DUMMYFUNCTION("""COMPUTED_VALUE"""),4.12)</f>
        <v>4.12</v>
      </c>
    </row>
    <row r="1235">
      <c r="B1235" s="11" t="str">
        <f>IFERROR(__xludf.DUMMYFUNCTION("""COMPUTED_VALUE"""),"11/03/2020")</f>
        <v>11/03/2020</v>
      </c>
      <c r="C1235" s="5" t="str">
        <f>IFERROR(__xludf.DUMMYFUNCTION("""COMPUTED_VALUE"""),"Marta Lucia Andrade Holanda")</f>
        <v>Marta Lucia Andrade Holanda</v>
      </c>
      <c r="D1235" s="5" t="str">
        <f>IFERROR(__xludf.DUMMYFUNCTION("""COMPUTED_VALUE"""),"Mamas")</f>
        <v>Mamas</v>
      </c>
      <c r="E1235" s="5">
        <f>IFERROR(__xludf.DUMMYFUNCTION("""COMPUTED_VALUE"""),60.49)</f>
        <v>60.49</v>
      </c>
    </row>
    <row r="1236">
      <c r="B1236" s="11" t="str">
        <f>IFERROR(__xludf.DUMMYFUNCTION("""COMPUTED_VALUE"""),"11/03/2020")</f>
        <v>11/03/2020</v>
      </c>
      <c r="C1236" s="5" t="str">
        <f>IFERROR(__xludf.DUMMYFUNCTION("""COMPUTED_VALUE"""),"Marta Lucia Andrade Holanda")</f>
        <v>Marta Lucia Andrade Holanda</v>
      </c>
      <c r="D1236" s="5" t="str">
        <f>IFERROR(__xludf.DUMMYFUNCTION("""COMPUTED_VALUE"""),"PAAF Mama")</f>
        <v>PAAF Mama</v>
      </c>
      <c r="E1236" s="5">
        <f>IFERROR(__xludf.DUMMYFUNCTION("""COMPUTED_VALUE"""),67.85)</f>
        <v>67.85</v>
      </c>
    </row>
    <row r="1237">
      <c r="B1237" s="11" t="str">
        <f>IFERROR(__xludf.DUMMYFUNCTION("""COMPUTED_VALUE"""),"11/03/2020")</f>
        <v>11/03/2020</v>
      </c>
      <c r="C1237" s="5" t="str">
        <f>IFERROR(__xludf.DUMMYFUNCTION("""COMPUTED_VALUE"""),"Marta M Freire S Delena")</f>
        <v>Marta M Freire S Delena</v>
      </c>
      <c r="D1237" s="5" t="str">
        <f>IFERROR(__xludf.DUMMYFUNCTION("""COMPUTED_VALUE"""),"Material")</f>
        <v>Material</v>
      </c>
      <c r="E1237" s="5">
        <f>IFERROR(__xludf.DUMMYFUNCTION("""COMPUTED_VALUE"""),2.7)</f>
        <v>2.7</v>
      </c>
    </row>
    <row r="1238">
      <c r="B1238" s="11" t="str">
        <f>IFERROR(__xludf.DUMMYFUNCTION("""COMPUTED_VALUE"""),"11/03/2020")</f>
        <v>11/03/2020</v>
      </c>
      <c r="C1238" s="5" t="str">
        <f>IFERROR(__xludf.DUMMYFUNCTION("""COMPUTED_VALUE"""),"Marta M Freire S Delena")</f>
        <v>Marta M Freire S Delena</v>
      </c>
      <c r="D1238" s="5" t="str">
        <f>IFERROR(__xludf.DUMMYFUNCTION("""COMPUTED_VALUE"""),"Material")</f>
        <v>Material</v>
      </c>
      <c r="E1238" s="5">
        <f>IFERROR(__xludf.DUMMYFUNCTION("""COMPUTED_VALUE"""),3.08)</f>
        <v>3.08</v>
      </c>
    </row>
    <row r="1239">
      <c r="B1239" s="11" t="str">
        <f>IFERROR(__xludf.DUMMYFUNCTION("""COMPUTED_VALUE"""),"11/03/2020")</f>
        <v>11/03/2020</v>
      </c>
      <c r="C1239" s="5" t="str">
        <f>IFERROR(__xludf.DUMMYFUNCTION("""COMPUTED_VALUE"""),"Marta M Freire S Delena")</f>
        <v>Marta M Freire S Delena</v>
      </c>
      <c r="D1239" s="5" t="str">
        <f>IFERROR(__xludf.DUMMYFUNCTION("""COMPUTED_VALUE"""),"Material")</f>
        <v>Material</v>
      </c>
      <c r="E1239" s="5">
        <f>IFERROR(__xludf.DUMMYFUNCTION("""COMPUTED_VALUE"""),4.18)</f>
        <v>4.18</v>
      </c>
    </row>
    <row r="1240">
      <c r="B1240" s="11" t="str">
        <f>IFERROR(__xludf.DUMMYFUNCTION("""COMPUTED_VALUE"""),"11/03/2020")</f>
        <v>11/03/2020</v>
      </c>
      <c r="C1240" s="5" t="str">
        <f>IFERROR(__xludf.DUMMYFUNCTION("""COMPUTED_VALUE"""),"Marta M Freire S Delena")</f>
        <v>Marta M Freire S Delena</v>
      </c>
      <c r="D1240" s="5" t="str">
        <f>IFERROR(__xludf.DUMMYFUNCTION("""COMPUTED_VALUE"""),"Medicamento")</f>
        <v>Medicamento</v>
      </c>
      <c r="E1240" s="5">
        <f>IFERROR(__xludf.DUMMYFUNCTION("""COMPUTED_VALUE"""),1.59)</f>
        <v>1.59</v>
      </c>
    </row>
    <row r="1241">
      <c r="B1241" s="11" t="str">
        <f>IFERROR(__xludf.DUMMYFUNCTION("""COMPUTED_VALUE"""),"11/03/2020")</f>
        <v>11/03/2020</v>
      </c>
      <c r="C1241" s="5" t="str">
        <f>IFERROR(__xludf.DUMMYFUNCTION("""COMPUTED_VALUE"""),"Marta M Freire S Delena")</f>
        <v>Marta M Freire S Delena</v>
      </c>
      <c r="D1241" s="5" t="str">
        <f>IFERROR(__xludf.DUMMYFUNCTION("""COMPUTED_VALUE"""),"Filme")</f>
        <v>Filme</v>
      </c>
      <c r="E1241" s="5">
        <f>IFERROR(__xludf.DUMMYFUNCTION("""COMPUTED_VALUE"""),4.12)</f>
        <v>4.12</v>
      </c>
    </row>
    <row r="1242">
      <c r="B1242" s="11" t="str">
        <f>IFERROR(__xludf.DUMMYFUNCTION("""COMPUTED_VALUE"""),"11/03/2020")</f>
        <v>11/03/2020</v>
      </c>
      <c r="C1242" s="5" t="str">
        <f>IFERROR(__xludf.DUMMYFUNCTION("""COMPUTED_VALUE"""),"Marta M Freire S Delena")</f>
        <v>Marta M Freire S Delena</v>
      </c>
      <c r="D1242" s="5" t="str">
        <f>IFERROR(__xludf.DUMMYFUNCTION("""COMPUTED_VALUE"""),"Mamas")</f>
        <v>Mamas</v>
      </c>
      <c r="E1242" s="5">
        <f>IFERROR(__xludf.DUMMYFUNCTION("""COMPUTED_VALUE"""),60.49)</f>
        <v>60.49</v>
      </c>
    </row>
    <row r="1243">
      <c r="B1243" s="11" t="str">
        <f>IFERROR(__xludf.DUMMYFUNCTION("""COMPUTED_VALUE"""),"11/03/2020")</f>
        <v>11/03/2020</v>
      </c>
      <c r="C1243" s="5" t="str">
        <f>IFERROR(__xludf.DUMMYFUNCTION("""COMPUTED_VALUE"""),"Marta M Freire S Delena")</f>
        <v>Marta M Freire S Delena</v>
      </c>
      <c r="D1243" s="5" t="str">
        <f>IFERROR(__xludf.DUMMYFUNCTION("""COMPUTED_VALUE"""),"PAAF Mama")</f>
        <v>PAAF Mama</v>
      </c>
      <c r="E1243" s="5">
        <f>IFERROR(__xludf.DUMMYFUNCTION("""COMPUTED_VALUE"""),159.62)</f>
        <v>159.62</v>
      </c>
    </row>
    <row r="1244">
      <c r="B1244" s="11" t="str">
        <f>IFERROR(__xludf.DUMMYFUNCTION("""COMPUTED_VALUE"""),"13/03/2020")</f>
        <v>13/03/2020</v>
      </c>
      <c r="C1244" s="5" t="str">
        <f>IFERROR(__xludf.DUMMYFUNCTION("""COMPUTED_VALUE"""),"Marta Maria Campelo Barbosa")</f>
        <v>Marta Maria Campelo Barbosa</v>
      </c>
      <c r="D1244" s="5" t="str">
        <f>IFERROR(__xludf.DUMMYFUNCTION("""COMPUTED_VALUE"""),"Filme")</f>
        <v>Filme</v>
      </c>
      <c r="E1244" s="5">
        <f>IFERROR(__xludf.DUMMYFUNCTION("""COMPUTED_VALUE"""),16.49)</f>
        <v>16.49</v>
      </c>
    </row>
    <row r="1245">
      <c r="B1245" s="11" t="str">
        <f>IFERROR(__xludf.DUMMYFUNCTION("""COMPUTED_VALUE"""),"13/03/2020")</f>
        <v>13/03/2020</v>
      </c>
      <c r="C1245" s="5" t="str">
        <f>IFERROR(__xludf.DUMMYFUNCTION("""COMPUTED_VALUE"""),"Marta Maria Campelo Barbosa")</f>
        <v>Marta Maria Campelo Barbosa</v>
      </c>
      <c r="D1245" s="5" t="str">
        <f>IFERROR(__xludf.DUMMYFUNCTION("""COMPUTED_VALUE"""),"Abdomen Total")</f>
        <v>Abdomen Total</v>
      </c>
      <c r="E1245" s="5">
        <f>IFERROR(__xludf.DUMMYFUNCTION("""COMPUTED_VALUE"""),113.15)</f>
        <v>113.15</v>
      </c>
    </row>
    <row r="1246">
      <c r="B1246" s="11" t="str">
        <f>IFERROR(__xludf.DUMMYFUNCTION("""COMPUTED_VALUE"""),"21/02/2020")</f>
        <v>21/02/2020</v>
      </c>
      <c r="C1246" s="5" t="str">
        <f>IFERROR(__xludf.DUMMYFUNCTION("""COMPUTED_VALUE"""),"Martha Alves De Almeida")</f>
        <v>Martha Alves De Almeida</v>
      </c>
      <c r="D1246" s="5" t="str">
        <f>IFERROR(__xludf.DUMMYFUNCTION("""COMPUTED_VALUE"""),"Filme")</f>
        <v>Filme</v>
      </c>
      <c r="E1246" s="5">
        <f>IFERROR(__xludf.DUMMYFUNCTION("""COMPUTED_VALUE"""),4.12)</f>
        <v>4.12</v>
      </c>
    </row>
    <row r="1247">
      <c r="B1247" s="11" t="str">
        <f>IFERROR(__xludf.DUMMYFUNCTION("""COMPUTED_VALUE"""),"21/02/2020")</f>
        <v>21/02/2020</v>
      </c>
      <c r="C1247" s="5" t="str">
        <f>IFERROR(__xludf.DUMMYFUNCTION("""COMPUTED_VALUE"""),"Martha Alves De Almeida")</f>
        <v>Martha Alves De Almeida</v>
      </c>
      <c r="D1247" s="5" t="str">
        <f>IFERROR(__xludf.DUMMYFUNCTION("""COMPUTED_VALUE"""),"Filme")</f>
        <v>Filme</v>
      </c>
      <c r="E1247" s="5">
        <f>IFERROR(__xludf.DUMMYFUNCTION("""COMPUTED_VALUE"""),4.12)</f>
        <v>4.12</v>
      </c>
    </row>
    <row r="1248">
      <c r="B1248" s="11" t="str">
        <f>IFERROR(__xludf.DUMMYFUNCTION("""COMPUTED_VALUE"""),"21/02/2020")</f>
        <v>21/02/2020</v>
      </c>
      <c r="C1248" s="5" t="str">
        <f>IFERROR(__xludf.DUMMYFUNCTION("""COMPUTED_VALUE"""),"Martha Alves De Almeida")</f>
        <v>Martha Alves De Almeida</v>
      </c>
      <c r="D1248" s="5" t="str">
        <f>IFERROR(__xludf.DUMMYFUNCTION("""COMPUTED_VALUE"""),"Filme")</f>
        <v>Filme</v>
      </c>
      <c r="E1248" s="5">
        <f>IFERROR(__xludf.DUMMYFUNCTION("""COMPUTED_VALUE"""),16.49)</f>
        <v>16.49</v>
      </c>
    </row>
    <row r="1249">
      <c r="B1249" s="11" t="str">
        <f>IFERROR(__xludf.DUMMYFUNCTION("""COMPUTED_VALUE"""),"21/02/2020")</f>
        <v>21/02/2020</v>
      </c>
      <c r="C1249" s="5" t="str">
        <f>IFERROR(__xludf.DUMMYFUNCTION("""COMPUTED_VALUE"""),"Martha Alves De Almeida")</f>
        <v>Martha Alves De Almeida</v>
      </c>
      <c r="D1249" s="5" t="str">
        <f>IFERROR(__xludf.DUMMYFUNCTION("""COMPUTED_VALUE"""),"Abdomen Total")</f>
        <v>Abdomen Total</v>
      </c>
      <c r="E1249" s="5">
        <f>IFERROR(__xludf.DUMMYFUNCTION("""COMPUTED_VALUE"""),113.15)</f>
        <v>113.15</v>
      </c>
    </row>
    <row r="1250">
      <c r="B1250" s="11" t="str">
        <f>IFERROR(__xludf.DUMMYFUNCTION("""COMPUTED_VALUE"""),"21/02/2020")</f>
        <v>21/02/2020</v>
      </c>
      <c r="C1250" s="5" t="str">
        <f>IFERROR(__xludf.DUMMYFUNCTION("""COMPUTED_VALUE"""),"Martha Alves De Almeida")</f>
        <v>Martha Alves De Almeida</v>
      </c>
      <c r="D1250" s="5" t="str">
        <f>IFERROR(__xludf.DUMMYFUNCTION("""COMPUTED_VALUE"""),"Órgãos superficiais")</f>
        <v>Órgãos superficiais</v>
      </c>
      <c r="E1250" s="5">
        <f>IFERROR(__xludf.DUMMYFUNCTION("""COMPUTED_VALUE"""),60.49)</f>
        <v>60.49</v>
      </c>
    </row>
    <row r="1251">
      <c r="B1251" s="11" t="str">
        <f>IFERROR(__xludf.DUMMYFUNCTION("""COMPUTED_VALUE"""),"21/02/2020")</f>
        <v>21/02/2020</v>
      </c>
      <c r="C1251" s="5" t="str">
        <f>IFERROR(__xludf.DUMMYFUNCTION("""COMPUTED_VALUE"""),"Martha Alves De Almeida")</f>
        <v>Martha Alves De Almeida</v>
      </c>
      <c r="D1251" s="5" t="str">
        <f>IFERROR(__xludf.DUMMYFUNCTION("""COMPUTED_VALUE"""),"Transvaginal")</f>
        <v>Transvaginal</v>
      </c>
      <c r="E1251" s="5">
        <f>IFERROR(__xludf.DUMMYFUNCTION("""COMPUTED_VALUE"""),68.5)</f>
        <v>68.5</v>
      </c>
    </row>
    <row r="1252">
      <c r="B1252" s="11" t="str">
        <f>IFERROR(__xludf.DUMMYFUNCTION("""COMPUTED_VALUE"""),"18/03/2020")</f>
        <v>18/03/2020</v>
      </c>
      <c r="C1252" s="5" t="str">
        <f>IFERROR(__xludf.DUMMYFUNCTION("""COMPUTED_VALUE"""),"Marx Magnus Silva Nobrega")</f>
        <v>Marx Magnus Silva Nobrega</v>
      </c>
      <c r="D1252" s="5" t="str">
        <f>IFERROR(__xludf.DUMMYFUNCTION("""COMPUTED_VALUE"""),"Filme")</f>
        <v>Filme</v>
      </c>
      <c r="E1252" s="5">
        <f>IFERROR(__xludf.DUMMYFUNCTION("""COMPUTED_VALUE"""),4.12)</f>
        <v>4.12</v>
      </c>
    </row>
    <row r="1253">
      <c r="B1253" s="11" t="str">
        <f>IFERROR(__xludf.DUMMYFUNCTION("""COMPUTED_VALUE"""),"18/03/2020")</f>
        <v>18/03/2020</v>
      </c>
      <c r="C1253" s="5" t="str">
        <f>IFERROR(__xludf.DUMMYFUNCTION("""COMPUTED_VALUE"""),"Marx Magnus Silva Nobrega")</f>
        <v>Marx Magnus Silva Nobrega</v>
      </c>
      <c r="D1253" s="5" t="str">
        <f>IFERROR(__xludf.DUMMYFUNCTION("""COMPUTED_VALUE"""),"Filme")</f>
        <v>Filme</v>
      </c>
      <c r="E1253" s="5">
        <f>IFERROR(__xludf.DUMMYFUNCTION("""COMPUTED_VALUE"""),16.49)</f>
        <v>16.49</v>
      </c>
    </row>
    <row r="1254">
      <c r="B1254" s="11" t="str">
        <f>IFERROR(__xludf.DUMMYFUNCTION("""COMPUTED_VALUE"""),"18/03/2020")</f>
        <v>18/03/2020</v>
      </c>
      <c r="C1254" s="5" t="str">
        <f>IFERROR(__xludf.DUMMYFUNCTION("""COMPUTED_VALUE"""),"Marx Magnus Silva Nobrega")</f>
        <v>Marx Magnus Silva Nobrega</v>
      </c>
      <c r="D1254" s="5" t="str">
        <f>IFERROR(__xludf.DUMMYFUNCTION("""COMPUTED_VALUE"""),"Próstata")</f>
        <v>Próstata</v>
      </c>
      <c r="E1254" s="5">
        <f>IFERROR(__xludf.DUMMYFUNCTION("""COMPUTED_VALUE"""),50.4)</f>
        <v>50.4</v>
      </c>
    </row>
    <row r="1255">
      <c r="B1255" s="11" t="str">
        <f>IFERROR(__xludf.DUMMYFUNCTION("""COMPUTED_VALUE"""),"18/03/2020")</f>
        <v>18/03/2020</v>
      </c>
      <c r="C1255" s="5" t="str">
        <f>IFERROR(__xludf.DUMMYFUNCTION("""COMPUTED_VALUE"""),"Marx Magnus Silva Nobrega")</f>
        <v>Marx Magnus Silva Nobrega</v>
      </c>
      <c r="D1255" s="5" t="str">
        <f>IFERROR(__xludf.DUMMYFUNCTION("""COMPUTED_VALUE"""),"Abdomen Total")</f>
        <v>Abdomen Total</v>
      </c>
      <c r="E1255" s="5">
        <f>IFERROR(__xludf.DUMMYFUNCTION("""COMPUTED_VALUE"""),113.15)</f>
        <v>113.15</v>
      </c>
    </row>
    <row r="1256">
      <c r="B1256" s="11" t="str">
        <f>IFERROR(__xludf.DUMMYFUNCTION("""COMPUTED_VALUE"""),"16/03/2020")</f>
        <v>16/03/2020</v>
      </c>
      <c r="C1256" s="5" t="str">
        <f>IFERROR(__xludf.DUMMYFUNCTION("""COMPUTED_VALUE"""),"Marylane Cardoso Dos Santos")</f>
        <v>Marylane Cardoso Dos Santos</v>
      </c>
      <c r="D1256" s="5" t="str">
        <f>IFERROR(__xludf.DUMMYFUNCTION("""COMPUTED_VALUE"""),"Filme")</f>
        <v>Filme</v>
      </c>
      <c r="E1256" s="5">
        <f>IFERROR(__xludf.DUMMYFUNCTION("""COMPUTED_VALUE"""),4.12)</f>
        <v>4.12</v>
      </c>
    </row>
    <row r="1257">
      <c r="B1257" s="11" t="str">
        <f>IFERROR(__xludf.DUMMYFUNCTION("""COMPUTED_VALUE"""),"16/03/2020")</f>
        <v>16/03/2020</v>
      </c>
      <c r="C1257" s="5" t="str">
        <f>IFERROR(__xludf.DUMMYFUNCTION("""COMPUTED_VALUE"""),"Marylane Cardoso Dos Santos")</f>
        <v>Marylane Cardoso Dos Santos</v>
      </c>
      <c r="D1257" s="5" t="str">
        <f>IFERROR(__xludf.DUMMYFUNCTION("""COMPUTED_VALUE"""),"Filme")</f>
        <v>Filme</v>
      </c>
      <c r="E1257" s="5">
        <f>IFERROR(__xludf.DUMMYFUNCTION("""COMPUTED_VALUE"""),4.12)</f>
        <v>4.12</v>
      </c>
    </row>
    <row r="1258">
      <c r="B1258" s="11" t="str">
        <f>IFERROR(__xludf.DUMMYFUNCTION("""COMPUTED_VALUE"""),"16/03/2020")</f>
        <v>16/03/2020</v>
      </c>
      <c r="C1258" s="5" t="str">
        <f>IFERROR(__xludf.DUMMYFUNCTION("""COMPUTED_VALUE"""),"Marylane Cardoso Dos Santos")</f>
        <v>Marylane Cardoso Dos Santos</v>
      </c>
      <c r="D1258" s="5" t="str">
        <f>IFERROR(__xludf.DUMMYFUNCTION("""COMPUTED_VALUE"""),"Estruturas superficiais")</f>
        <v>Estruturas superficiais</v>
      </c>
      <c r="E1258" s="5">
        <f>IFERROR(__xludf.DUMMYFUNCTION("""COMPUTED_VALUE"""),60.49)</f>
        <v>60.49</v>
      </c>
    </row>
    <row r="1259">
      <c r="B1259" s="11" t="str">
        <f>IFERROR(__xludf.DUMMYFUNCTION("""COMPUTED_VALUE"""),"16/03/2020")</f>
        <v>16/03/2020</v>
      </c>
      <c r="C1259" s="5" t="str">
        <f>IFERROR(__xludf.DUMMYFUNCTION("""COMPUTED_VALUE"""),"Marylane Cardoso Dos Santos")</f>
        <v>Marylane Cardoso Dos Santos</v>
      </c>
      <c r="D1259" s="5" t="str">
        <f>IFERROR(__xludf.DUMMYFUNCTION("""COMPUTED_VALUE"""),"Mamas")</f>
        <v>Mamas</v>
      </c>
      <c r="E1259" s="5">
        <f>IFERROR(__xludf.DUMMYFUNCTION("""COMPUTED_VALUE"""),60.49)</f>
        <v>60.49</v>
      </c>
    </row>
    <row r="1260">
      <c r="B1260" s="11" t="str">
        <f>IFERROR(__xludf.DUMMYFUNCTION("""COMPUTED_VALUE"""),"16/03/2020")</f>
        <v>16/03/2020</v>
      </c>
      <c r="C1260" s="5" t="str">
        <f>IFERROR(__xludf.DUMMYFUNCTION("""COMPUTED_VALUE"""),"Mayana Kelly Tavares De Souza")</f>
        <v>Mayana Kelly Tavares De Souza</v>
      </c>
      <c r="D1260" s="5" t="str">
        <f>IFERROR(__xludf.DUMMYFUNCTION("""COMPUTED_VALUE"""),"Filme")</f>
        <v>Filme</v>
      </c>
      <c r="E1260" s="5">
        <f>IFERROR(__xludf.DUMMYFUNCTION("""COMPUTED_VALUE"""),4.12)</f>
        <v>4.12</v>
      </c>
    </row>
    <row r="1261">
      <c r="B1261" s="11" t="str">
        <f>IFERROR(__xludf.DUMMYFUNCTION("""COMPUTED_VALUE"""),"16/03/2020")</f>
        <v>16/03/2020</v>
      </c>
      <c r="C1261" s="5" t="str">
        <f>IFERROR(__xludf.DUMMYFUNCTION("""COMPUTED_VALUE"""),"Mayana Kelly Tavares De Souza")</f>
        <v>Mayana Kelly Tavares De Souza</v>
      </c>
      <c r="D1261" s="5" t="str">
        <f>IFERROR(__xludf.DUMMYFUNCTION("""COMPUTED_VALUE"""),"Filme")</f>
        <v>Filme</v>
      </c>
      <c r="E1261" s="5">
        <f>IFERROR(__xludf.DUMMYFUNCTION("""COMPUTED_VALUE"""),4.12)</f>
        <v>4.12</v>
      </c>
    </row>
    <row r="1262">
      <c r="B1262" s="11" t="str">
        <f>IFERROR(__xludf.DUMMYFUNCTION("""COMPUTED_VALUE"""),"16/03/2020")</f>
        <v>16/03/2020</v>
      </c>
      <c r="C1262" s="5" t="str">
        <f>IFERROR(__xludf.DUMMYFUNCTION("""COMPUTED_VALUE"""),"Mayana Kelly Tavares De Souza")</f>
        <v>Mayana Kelly Tavares De Souza</v>
      </c>
      <c r="D1262" s="5" t="str">
        <f>IFERROR(__xludf.DUMMYFUNCTION("""COMPUTED_VALUE"""),"Estruturas superficiais")</f>
        <v>Estruturas superficiais</v>
      </c>
      <c r="E1262" s="5">
        <f>IFERROR(__xludf.DUMMYFUNCTION("""COMPUTED_VALUE"""),60.49)</f>
        <v>60.49</v>
      </c>
    </row>
    <row r="1263">
      <c r="B1263" s="11" t="str">
        <f>IFERROR(__xludf.DUMMYFUNCTION("""COMPUTED_VALUE"""),"16/03/2020")</f>
        <v>16/03/2020</v>
      </c>
      <c r="C1263" s="5" t="str">
        <f>IFERROR(__xludf.DUMMYFUNCTION("""COMPUTED_VALUE"""),"Mayana Kelly Tavares De Souza")</f>
        <v>Mayana Kelly Tavares De Souza</v>
      </c>
      <c r="D1263" s="5" t="str">
        <f>IFERROR(__xludf.DUMMYFUNCTION("""COMPUTED_VALUE"""),"Mamas")</f>
        <v>Mamas</v>
      </c>
      <c r="E1263" s="5">
        <f>IFERROR(__xludf.DUMMYFUNCTION("""COMPUTED_VALUE"""),60.49)</f>
        <v>60.49</v>
      </c>
    </row>
    <row r="1264">
      <c r="B1264" s="11" t="str">
        <f>IFERROR(__xludf.DUMMYFUNCTION("""COMPUTED_VALUE"""),"16/03/2020")</f>
        <v>16/03/2020</v>
      </c>
      <c r="C1264" s="5" t="str">
        <f>IFERROR(__xludf.DUMMYFUNCTION("""COMPUTED_VALUE"""),"Mercia Cardoso Da Silva")</f>
        <v>Mercia Cardoso Da Silva</v>
      </c>
      <c r="D1264" s="5" t="str">
        <f>IFERROR(__xludf.DUMMYFUNCTION("""COMPUTED_VALUE"""),"Filme")</f>
        <v>Filme</v>
      </c>
      <c r="E1264" s="5">
        <f>IFERROR(__xludf.DUMMYFUNCTION("""COMPUTED_VALUE"""),4.12)</f>
        <v>4.12</v>
      </c>
    </row>
    <row r="1265">
      <c r="B1265" s="11" t="str">
        <f>IFERROR(__xludf.DUMMYFUNCTION("""COMPUTED_VALUE"""),"16/03/2020")</f>
        <v>16/03/2020</v>
      </c>
      <c r="C1265" s="5" t="str">
        <f>IFERROR(__xludf.DUMMYFUNCTION("""COMPUTED_VALUE"""),"Mercia Cardoso Da Silva")</f>
        <v>Mercia Cardoso Da Silva</v>
      </c>
      <c r="D1265" s="5" t="str">
        <f>IFERROR(__xludf.DUMMYFUNCTION("""COMPUTED_VALUE"""),"Filme")</f>
        <v>Filme</v>
      </c>
      <c r="E1265" s="5">
        <f>IFERROR(__xludf.DUMMYFUNCTION("""COMPUTED_VALUE"""),4.12)</f>
        <v>4.12</v>
      </c>
    </row>
    <row r="1266">
      <c r="B1266" s="11" t="str">
        <f>IFERROR(__xludf.DUMMYFUNCTION("""COMPUTED_VALUE"""),"16/03/2020")</f>
        <v>16/03/2020</v>
      </c>
      <c r="C1266" s="5" t="str">
        <f>IFERROR(__xludf.DUMMYFUNCTION("""COMPUTED_VALUE"""),"Mercia Cardoso Da Silva")</f>
        <v>Mercia Cardoso Da Silva</v>
      </c>
      <c r="D1266" s="5" t="str">
        <f>IFERROR(__xludf.DUMMYFUNCTION("""COMPUTED_VALUE"""),"Filme")</f>
        <v>Filme</v>
      </c>
      <c r="E1266" s="5">
        <f>IFERROR(__xludf.DUMMYFUNCTION("""COMPUTED_VALUE"""),4.12)</f>
        <v>4.12</v>
      </c>
    </row>
    <row r="1267">
      <c r="B1267" s="11" t="str">
        <f>IFERROR(__xludf.DUMMYFUNCTION("""COMPUTED_VALUE"""),"16/03/2020")</f>
        <v>16/03/2020</v>
      </c>
      <c r="C1267" s="5" t="str">
        <f>IFERROR(__xludf.DUMMYFUNCTION("""COMPUTED_VALUE"""),"Mercia Cardoso Da Silva")</f>
        <v>Mercia Cardoso Da Silva</v>
      </c>
      <c r="D1267" s="5" t="str">
        <f>IFERROR(__xludf.DUMMYFUNCTION("""COMPUTED_VALUE"""),"Filme")</f>
        <v>Filme</v>
      </c>
      <c r="E1267" s="5">
        <f>IFERROR(__xludf.DUMMYFUNCTION("""COMPUTED_VALUE"""),16.49)</f>
        <v>16.49</v>
      </c>
    </row>
    <row r="1268">
      <c r="B1268" s="11" t="str">
        <f>IFERROR(__xludf.DUMMYFUNCTION("""COMPUTED_VALUE"""),"16/03/2020")</f>
        <v>16/03/2020</v>
      </c>
      <c r="C1268" s="5" t="str">
        <f>IFERROR(__xludf.DUMMYFUNCTION("""COMPUTED_VALUE"""),"Mercia Cardoso Da Silva")</f>
        <v>Mercia Cardoso Da Silva</v>
      </c>
      <c r="D1268" s="5" t="str">
        <f>IFERROR(__xludf.DUMMYFUNCTION("""COMPUTED_VALUE"""),"Mamas")</f>
        <v>Mamas</v>
      </c>
      <c r="E1268" s="5">
        <f>IFERROR(__xludf.DUMMYFUNCTION("""COMPUTED_VALUE"""),60.49)</f>
        <v>60.49</v>
      </c>
    </row>
    <row r="1269">
      <c r="B1269" s="11" t="str">
        <f>IFERROR(__xludf.DUMMYFUNCTION("""COMPUTED_VALUE"""),"16/03/2020")</f>
        <v>16/03/2020</v>
      </c>
      <c r="C1269" s="5" t="str">
        <f>IFERROR(__xludf.DUMMYFUNCTION("""COMPUTED_VALUE"""),"Mercia Cardoso Da Silva")</f>
        <v>Mercia Cardoso Da Silva</v>
      </c>
      <c r="D1269" s="5" t="str">
        <f>IFERROR(__xludf.DUMMYFUNCTION("""COMPUTED_VALUE"""),"Abdomen Total")</f>
        <v>Abdomen Total</v>
      </c>
      <c r="E1269" s="5">
        <f>IFERROR(__xludf.DUMMYFUNCTION("""COMPUTED_VALUE"""),113.15)</f>
        <v>113.15</v>
      </c>
    </row>
    <row r="1270">
      <c r="B1270" s="11" t="str">
        <f>IFERROR(__xludf.DUMMYFUNCTION("""COMPUTED_VALUE"""),"16/03/2020")</f>
        <v>16/03/2020</v>
      </c>
      <c r="C1270" s="5" t="str">
        <f>IFERROR(__xludf.DUMMYFUNCTION("""COMPUTED_VALUE"""),"Mercia Cardoso Da Silva")</f>
        <v>Mercia Cardoso Da Silva</v>
      </c>
      <c r="D1270" s="5" t="str">
        <f>IFERROR(__xludf.DUMMYFUNCTION("""COMPUTED_VALUE"""),"Estruturas superficiais")</f>
        <v>Estruturas superficiais</v>
      </c>
      <c r="E1270" s="5">
        <f>IFERROR(__xludf.DUMMYFUNCTION("""COMPUTED_VALUE"""),60.49)</f>
        <v>60.49</v>
      </c>
    </row>
    <row r="1271">
      <c r="B1271" s="11" t="str">
        <f>IFERROR(__xludf.DUMMYFUNCTION("""COMPUTED_VALUE"""),"16/03/2020")</f>
        <v>16/03/2020</v>
      </c>
      <c r="C1271" s="5" t="str">
        <f>IFERROR(__xludf.DUMMYFUNCTION("""COMPUTED_VALUE"""),"Mercia Cardoso Da Silva")</f>
        <v>Mercia Cardoso Da Silva</v>
      </c>
      <c r="D1271" s="5" t="str">
        <f>IFERROR(__xludf.DUMMYFUNCTION("""COMPUTED_VALUE"""),"Transvaginal")</f>
        <v>Transvaginal</v>
      </c>
      <c r="E1271" s="5">
        <f>IFERROR(__xludf.DUMMYFUNCTION("""COMPUTED_VALUE"""),68.5)</f>
        <v>68.5</v>
      </c>
    </row>
    <row r="1272">
      <c r="B1272" s="11" t="str">
        <f>IFERROR(__xludf.DUMMYFUNCTION("""COMPUTED_VALUE"""),"18/03/2020")</f>
        <v>18/03/2020</v>
      </c>
      <c r="C1272" s="5" t="str">
        <f>IFERROR(__xludf.DUMMYFUNCTION("""COMPUTED_VALUE"""),"Micheline Dos Santos Cruz Palhano")</f>
        <v>Micheline Dos Santos Cruz Palhano</v>
      </c>
      <c r="D1272" s="5" t="str">
        <f>IFERROR(__xludf.DUMMYFUNCTION("""COMPUTED_VALUE"""),"Filme")</f>
        <v>Filme</v>
      </c>
      <c r="E1272" s="5">
        <f>IFERROR(__xludf.DUMMYFUNCTION("""COMPUTED_VALUE"""),4.12)</f>
        <v>4.12</v>
      </c>
    </row>
    <row r="1273">
      <c r="B1273" s="11" t="str">
        <f>IFERROR(__xludf.DUMMYFUNCTION("""COMPUTED_VALUE"""),"18/03/2020")</f>
        <v>18/03/2020</v>
      </c>
      <c r="C1273" s="5" t="str">
        <f>IFERROR(__xludf.DUMMYFUNCTION("""COMPUTED_VALUE"""),"Micheline Dos Santos Cruz Palhano")</f>
        <v>Micheline Dos Santos Cruz Palhano</v>
      </c>
      <c r="D1273" s="5" t="str">
        <f>IFERROR(__xludf.DUMMYFUNCTION("""COMPUTED_VALUE"""),"Filme")</f>
        <v>Filme</v>
      </c>
      <c r="E1273" s="5">
        <f>IFERROR(__xludf.DUMMYFUNCTION("""COMPUTED_VALUE"""),4.12)</f>
        <v>4.12</v>
      </c>
    </row>
    <row r="1274">
      <c r="B1274" s="11" t="str">
        <f>IFERROR(__xludf.DUMMYFUNCTION("""COMPUTED_VALUE"""),"18/03/2020")</f>
        <v>18/03/2020</v>
      </c>
      <c r="C1274" s="5" t="str">
        <f>IFERROR(__xludf.DUMMYFUNCTION("""COMPUTED_VALUE"""),"Micheline Dos Santos Cruz Palhano")</f>
        <v>Micheline Dos Santos Cruz Palhano</v>
      </c>
      <c r="D1274" s="5" t="str">
        <f>IFERROR(__xludf.DUMMYFUNCTION("""COMPUTED_VALUE"""),"Estruturas superficiais")</f>
        <v>Estruturas superficiais</v>
      </c>
      <c r="E1274" s="5">
        <f>IFERROR(__xludf.DUMMYFUNCTION("""COMPUTED_VALUE"""),60.49)</f>
        <v>60.49</v>
      </c>
    </row>
    <row r="1275">
      <c r="B1275" s="11" t="str">
        <f>IFERROR(__xludf.DUMMYFUNCTION("""COMPUTED_VALUE"""),"18/03/2020")</f>
        <v>18/03/2020</v>
      </c>
      <c r="C1275" s="5" t="str">
        <f>IFERROR(__xludf.DUMMYFUNCTION("""COMPUTED_VALUE"""),"Micheline Dos Santos Cruz Palhano")</f>
        <v>Micheline Dos Santos Cruz Palhano</v>
      </c>
      <c r="D1275" s="5" t="str">
        <f>IFERROR(__xludf.DUMMYFUNCTION("""COMPUTED_VALUE"""),"Mamas")</f>
        <v>Mamas</v>
      </c>
      <c r="E1275" s="5">
        <f>IFERROR(__xludf.DUMMYFUNCTION("""COMPUTED_VALUE"""),60.49)</f>
        <v>60.49</v>
      </c>
    </row>
    <row r="1276">
      <c r="B1276" s="11" t="str">
        <f>IFERROR(__xludf.DUMMYFUNCTION("""COMPUTED_VALUE"""),"17/03/2020")</f>
        <v>17/03/2020</v>
      </c>
      <c r="C1276" s="5" t="str">
        <f>IFERROR(__xludf.DUMMYFUNCTION("""COMPUTED_VALUE"""),"Miriam Sivini Ferreira")</f>
        <v>Miriam Sivini Ferreira</v>
      </c>
      <c r="D1276" s="5" t="str">
        <f>IFERROR(__xludf.DUMMYFUNCTION("""COMPUTED_VALUE"""),"Filme")</f>
        <v>Filme</v>
      </c>
      <c r="E1276" s="5">
        <f>IFERROR(__xludf.DUMMYFUNCTION("""COMPUTED_VALUE"""),4.12)</f>
        <v>4.12</v>
      </c>
    </row>
    <row r="1277">
      <c r="B1277" s="11" t="str">
        <f>IFERROR(__xludf.DUMMYFUNCTION("""COMPUTED_VALUE"""),"17/03/2020")</f>
        <v>17/03/2020</v>
      </c>
      <c r="C1277" s="5" t="str">
        <f>IFERROR(__xludf.DUMMYFUNCTION("""COMPUTED_VALUE"""),"Miriam Sivini Ferreira")</f>
        <v>Miriam Sivini Ferreira</v>
      </c>
      <c r="D1277" s="5" t="str">
        <f>IFERROR(__xludf.DUMMYFUNCTION("""COMPUTED_VALUE"""),"Filme")</f>
        <v>Filme</v>
      </c>
      <c r="E1277" s="5">
        <f>IFERROR(__xludf.DUMMYFUNCTION("""COMPUTED_VALUE"""),4.12)</f>
        <v>4.12</v>
      </c>
    </row>
    <row r="1278">
      <c r="B1278" s="11" t="str">
        <f>IFERROR(__xludf.DUMMYFUNCTION("""COMPUTED_VALUE"""),"17/03/2020")</f>
        <v>17/03/2020</v>
      </c>
      <c r="C1278" s="5" t="str">
        <f>IFERROR(__xludf.DUMMYFUNCTION("""COMPUTED_VALUE"""),"Miriam Sivini Ferreira")</f>
        <v>Miriam Sivini Ferreira</v>
      </c>
      <c r="D1278" s="5" t="str">
        <f>IFERROR(__xludf.DUMMYFUNCTION("""COMPUTED_VALUE"""),"Filme")</f>
        <v>Filme</v>
      </c>
      <c r="E1278" s="5">
        <f>IFERROR(__xludf.DUMMYFUNCTION("""COMPUTED_VALUE"""),16.49)</f>
        <v>16.49</v>
      </c>
    </row>
    <row r="1279">
      <c r="B1279" s="11" t="str">
        <f>IFERROR(__xludf.DUMMYFUNCTION("""COMPUTED_VALUE"""),"17/03/2020")</f>
        <v>17/03/2020</v>
      </c>
      <c r="C1279" s="5" t="str">
        <f>IFERROR(__xludf.DUMMYFUNCTION("""COMPUTED_VALUE"""),"Miriam Sivini Ferreira")</f>
        <v>Miriam Sivini Ferreira</v>
      </c>
      <c r="D1279" s="5" t="str">
        <f>IFERROR(__xludf.DUMMYFUNCTION("""COMPUTED_VALUE"""),"Filme")</f>
        <v>Filme</v>
      </c>
      <c r="E1279" s="5">
        <f>IFERROR(__xludf.DUMMYFUNCTION("""COMPUTED_VALUE"""),4.12)</f>
        <v>4.12</v>
      </c>
    </row>
    <row r="1280">
      <c r="B1280" s="11" t="str">
        <f>IFERROR(__xludf.DUMMYFUNCTION("""COMPUTED_VALUE"""),"17/03/2020")</f>
        <v>17/03/2020</v>
      </c>
      <c r="C1280" s="5" t="str">
        <f>IFERROR(__xludf.DUMMYFUNCTION("""COMPUTED_VALUE"""),"Miriam Sivini Ferreira")</f>
        <v>Miriam Sivini Ferreira</v>
      </c>
      <c r="D1280" s="5" t="str">
        <f>IFERROR(__xludf.DUMMYFUNCTION("""COMPUTED_VALUE"""),"Mamas")</f>
        <v>Mamas</v>
      </c>
      <c r="E1280" s="5">
        <f>IFERROR(__xludf.DUMMYFUNCTION("""COMPUTED_VALUE"""),60.49)</f>
        <v>60.49</v>
      </c>
    </row>
    <row r="1281">
      <c r="B1281" s="11" t="str">
        <f>IFERROR(__xludf.DUMMYFUNCTION("""COMPUTED_VALUE"""),"17/03/2020")</f>
        <v>17/03/2020</v>
      </c>
      <c r="C1281" s="5" t="str">
        <f>IFERROR(__xludf.DUMMYFUNCTION("""COMPUTED_VALUE"""),"Miriam Sivini Ferreira")</f>
        <v>Miriam Sivini Ferreira</v>
      </c>
      <c r="D1281" s="5" t="str">
        <f>IFERROR(__xludf.DUMMYFUNCTION("""COMPUTED_VALUE"""),"Abdomen Total")</f>
        <v>Abdomen Total</v>
      </c>
      <c r="E1281" s="5">
        <f>IFERROR(__xludf.DUMMYFUNCTION("""COMPUTED_VALUE"""),113.15)</f>
        <v>113.15</v>
      </c>
    </row>
    <row r="1282">
      <c r="B1282" s="11" t="str">
        <f>IFERROR(__xludf.DUMMYFUNCTION("""COMPUTED_VALUE"""),"17/03/2020")</f>
        <v>17/03/2020</v>
      </c>
      <c r="C1282" s="5" t="str">
        <f>IFERROR(__xludf.DUMMYFUNCTION("""COMPUTED_VALUE"""),"Miriam Sivini Ferreira")</f>
        <v>Miriam Sivini Ferreira</v>
      </c>
      <c r="D1282" s="5" t="str">
        <f>IFERROR(__xludf.DUMMYFUNCTION("""COMPUTED_VALUE"""),"Estruturas superficiais")</f>
        <v>Estruturas superficiais</v>
      </c>
      <c r="E1282" s="5">
        <f>IFERROR(__xludf.DUMMYFUNCTION("""COMPUTED_VALUE"""),60.49)</f>
        <v>60.49</v>
      </c>
    </row>
    <row r="1283">
      <c r="B1283" s="11" t="str">
        <f>IFERROR(__xludf.DUMMYFUNCTION("""COMPUTED_VALUE"""),"17/03/2020")</f>
        <v>17/03/2020</v>
      </c>
      <c r="C1283" s="5" t="str">
        <f>IFERROR(__xludf.DUMMYFUNCTION("""COMPUTED_VALUE"""),"Miriam Sivini Ferreira")</f>
        <v>Miriam Sivini Ferreira</v>
      </c>
      <c r="D1283" s="5" t="str">
        <f>IFERROR(__xludf.DUMMYFUNCTION("""COMPUTED_VALUE"""),"Transvaginal")</f>
        <v>Transvaginal</v>
      </c>
      <c r="E1283" s="5">
        <f>IFERROR(__xludf.DUMMYFUNCTION("""COMPUTED_VALUE"""),68.5)</f>
        <v>68.5</v>
      </c>
    </row>
    <row r="1284">
      <c r="B1284" s="11" t="str">
        <f>IFERROR(__xludf.DUMMYFUNCTION("""COMPUTED_VALUE"""),"18/03/2020")</f>
        <v>18/03/2020</v>
      </c>
      <c r="C1284" s="5" t="str">
        <f>IFERROR(__xludf.DUMMYFUNCTION("""COMPUTED_VALUE"""),"Mirian Lopes Da Fonseca")</f>
        <v>Mirian Lopes Da Fonseca</v>
      </c>
      <c r="D1284" s="5" t="str">
        <f>IFERROR(__xludf.DUMMYFUNCTION("""COMPUTED_VALUE"""),"Filme")</f>
        <v>Filme</v>
      </c>
      <c r="E1284" s="5">
        <f>IFERROR(__xludf.DUMMYFUNCTION("""COMPUTED_VALUE"""),4.12)</f>
        <v>4.12</v>
      </c>
    </row>
    <row r="1285">
      <c r="B1285" s="11" t="str">
        <f>IFERROR(__xludf.DUMMYFUNCTION("""COMPUTED_VALUE"""),"18/03/2020")</f>
        <v>18/03/2020</v>
      </c>
      <c r="C1285" s="5" t="str">
        <f>IFERROR(__xludf.DUMMYFUNCTION("""COMPUTED_VALUE"""),"Mirian Lopes Da Fonseca")</f>
        <v>Mirian Lopes Da Fonseca</v>
      </c>
      <c r="D1285" s="5" t="str">
        <f>IFERROR(__xludf.DUMMYFUNCTION("""COMPUTED_VALUE"""),"Filme")</f>
        <v>Filme</v>
      </c>
      <c r="E1285" s="5">
        <f>IFERROR(__xludf.DUMMYFUNCTION("""COMPUTED_VALUE"""),4.12)</f>
        <v>4.12</v>
      </c>
    </row>
    <row r="1286">
      <c r="B1286" s="11" t="str">
        <f>IFERROR(__xludf.DUMMYFUNCTION("""COMPUTED_VALUE"""),"18/03/2020")</f>
        <v>18/03/2020</v>
      </c>
      <c r="C1286" s="5" t="str">
        <f>IFERROR(__xludf.DUMMYFUNCTION("""COMPUTED_VALUE"""),"Mirian Lopes Da Fonseca")</f>
        <v>Mirian Lopes Da Fonseca</v>
      </c>
      <c r="D1286" s="5" t="str">
        <f>IFERROR(__xludf.DUMMYFUNCTION("""COMPUTED_VALUE"""),"Estruturas superficiais")</f>
        <v>Estruturas superficiais</v>
      </c>
      <c r="E1286" s="5">
        <f>IFERROR(__xludf.DUMMYFUNCTION("""COMPUTED_VALUE"""),60.49)</f>
        <v>60.49</v>
      </c>
    </row>
    <row r="1287">
      <c r="B1287" s="11" t="str">
        <f>IFERROR(__xludf.DUMMYFUNCTION("""COMPUTED_VALUE"""),"18/03/2020")</f>
        <v>18/03/2020</v>
      </c>
      <c r="C1287" s="5" t="str">
        <f>IFERROR(__xludf.DUMMYFUNCTION("""COMPUTED_VALUE"""),"Mirian Lopes Da Fonseca")</f>
        <v>Mirian Lopes Da Fonseca</v>
      </c>
      <c r="D1287" s="5" t="str">
        <f>IFERROR(__xludf.DUMMYFUNCTION("""COMPUTED_VALUE"""),"Mamas")</f>
        <v>Mamas</v>
      </c>
      <c r="E1287" s="5">
        <f>IFERROR(__xludf.DUMMYFUNCTION("""COMPUTED_VALUE"""),60.49)</f>
        <v>60.49</v>
      </c>
    </row>
    <row r="1288">
      <c r="B1288" s="11" t="str">
        <f>IFERROR(__xludf.DUMMYFUNCTION("""COMPUTED_VALUE"""),"10/03/2020")</f>
        <v>10/03/2020</v>
      </c>
      <c r="C1288" s="5" t="str">
        <f>IFERROR(__xludf.DUMMYFUNCTION("""COMPUTED_VALUE"""),"Monica Mangueira Cunha")</f>
        <v>Monica Mangueira Cunha</v>
      </c>
      <c r="D1288" s="5" t="str">
        <f>IFERROR(__xludf.DUMMYFUNCTION("""COMPUTED_VALUE"""),"Filme")</f>
        <v>Filme</v>
      </c>
      <c r="E1288" s="5">
        <f>IFERROR(__xludf.DUMMYFUNCTION("""COMPUTED_VALUE"""),4.12)</f>
        <v>4.12</v>
      </c>
    </row>
    <row r="1289">
      <c r="B1289" s="11" t="str">
        <f>IFERROR(__xludf.DUMMYFUNCTION("""COMPUTED_VALUE"""),"10/03/2020")</f>
        <v>10/03/2020</v>
      </c>
      <c r="C1289" s="5" t="str">
        <f>IFERROR(__xludf.DUMMYFUNCTION("""COMPUTED_VALUE"""),"Monica Mangueira Cunha")</f>
        <v>Monica Mangueira Cunha</v>
      </c>
      <c r="D1289" s="5" t="str">
        <f>IFERROR(__xludf.DUMMYFUNCTION("""COMPUTED_VALUE"""),"Transvaginal")</f>
        <v>Transvaginal</v>
      </c>
      <c r="E1289" s="5">
        <f>IFERROR(__xludf.DUMMYFUNCTION("""COMPUTED_VALUE"""),68.5)</f>
        <v>68.5</v>
      </c>
    </row>
    <row r="1290">
      <c r="B1290" s="11" t="str">
        <f>IFERROR(__xludf.DUMMYFUNCTION("""COMPUTED_VALUE"""),"10/03/2020")</f>
        <v>10/03/2020</v>
      </c>
      <c r="C1290" s="5" t="str">
        <f>IFERROR(__xludf.DUMMYFUNCTION("""COMPUTED_VALUE"""),"Monica Mangueira Cunha")</f>
        <v>Monica Mangueira Cunha</v>
      </c>
      <c r="D1290" s="5" t="str">
        <f>IFERROR(__xludf.DUMMYFUNCTION("""COMPUTED_VALUE"""),"Filme")</f>
        <v>Filme</v>
      </c>
      <c r="E1290" s="5">
        <f>IFERROR(__xludf.DUMMYFUNCTION("""COMPUTED_VALUE"""),16.49)</f>
        <v>16.49</v>
      </c>
    </row>
    <row r="1291">
      <c r="B1291" s="11" t="str">
        <f>IFERROR(__xludf.DUMMYFUNCTION("""COMPUTED_VALUE"""),"10/03/2020")</f>
        <v>10/03/2020</v>
      </c>
      <c r="C1291" s="5" t="str">
        <f>IFERROR(__xludf.DUMMYFUNCTION("""COMPUTED_VALUE"""),"Monica Mangueira Cunha")</f>
        <v>Monica Mangueira Cunha</v>
      </c>
      <c r="D1291" s="5" t="str">
        <f>IFERROR(__xludf.DUMMYFUNCTION("""COMPUTED_VALUE"""),"Abdomen Total")</f>
        <v>Abdomen Total</v>
      </c>
      <c r="E1291" s="5">
        <f>IFERROR(__xludf.DUMMYFUNCTION("""COMPUTED_VALUE"""),113.15)</f>
        <v>113.15</v>
      </c>
    </row>
    <row r="1292">
      <c r="B1292" s="11" t="str">
        <f>IFERROR(__xludf.DUMMYFUNCTION("""COMPUTED_VALUE"""),"05/03/2020")</f>
        <v>05/03/2020</v>
      </c>
      <c r="C1292" s="5" t="str">
        <f>IFERROR(__xludf.DUMMYFUNCTION("""COMPUTED_VALUE"""),"Morgana Monyque Aires De Souza")</f>
        <v>Morgana Monyque Aires De Souza</v>
      </c>
      <c r="D1292" s="5" t="str">
        <f>IFERROR(__xludf.DUMMYFUNCTION("""COMPUTED_VALUE"""),"Filme")</f>
        <v>Filme</v>
      </c>
      <c r="E1292" s="5">
        <f>IFERROR(__xludf.DUMMYFUNCTION("""COMPUTED_VALUE"""),16.49)</f>
        <v>16.49</v>
      </c>
    </row>
    <row r="1293">
      <c r="B1293" s="11" t="str">
        <f>IFERROR(__xludf.DUMMYFUNCTION("""COMPUTED_VALUE"""),"11/03/2020")</f>
        <v>11/03/2020</v>
      </c>
      <c r="C1293" s="5" t="str">
        <f>IFERROR(__xludf.DUMMYFUNCTION("""COMPUTED_VALUE"""),"Morgana Monyque Aires De Souza")</f>
        <v>Morgana Monyque Aires De Souza</v>
      </c>
      <c r="D1293" s="5" t="str">
        <f>IFERROR(__xludf.DUMMYFUNCTION("""COMPUTED_VALUE"""),"Abdomen Total")</f>
        <v>Abdomen Total</v>
      </c>
      <c r="E1293" s="5">
        <f>IFERROR(__xludf.DUMMYFUNCTION("""COMPUTED_VALUE"""),113.15)</f>
        <v>113.15</v>
      </c>
    </row>
    <row r="1294">
      <c r="B1294" s="11" t="str">
        <f>IFERROR(__xludf.DUMMYFUNCTION("""COMPUTED_VALUE"""),"11/03/2020")</f>
        <v>11/03/2020</v>
      </c>
      <c r="C1294" s="5" t="str">
        <f>IFERROR(__xludf.DUMMYFUNCTION("""COMPUTED_VALUE"""),"Morgana Monyque Aires De Souza")</f>
        <v>Morgana Monyque Aires De Souza</v>
      </c>
      <c r="D1294" s="5" t="str">
        <f>IFERROR(__xludf.DUMMYFUNCTION("""COMPUTED_VALUE"""),"Filme")</f>
        <v>Filme</v>
      </c>
      <c r="E1294" s="5">
        <f>IFERROR(__xludf.DUMMYFUNCTION("""COMPUTED_VALUE"""),4.12)</f>
        <v>4.12</v>
      </c>
    </row>
    <row r="1295">
      <c r="B1295" s="11" t="str">
        <f>IFERROR(__xludf.DUMMYFUNCTION("""COMPUTED_VALUE"""),"11/03/2020")</f>
        <v>11/03/2020</v>
      </c>
      <c r="C1295" s="5" t="str">
        <f>IFERROR(__xludf.DUMMYFUNCTION("""COMPUTED_VALUE"""),"Morgana Monyque Aires De Souza")</f>
        <v>Morgana Monyque Aires De Souza</v>
      </c>
      <c r="D1295" s="5" t="str">
        <f>IFERROR(__xludf.DUMMYFUNCTION("""COMPUTED_VALUE"""),"Ginecológico")</f>
        <v>Ginecológico</v>
      </c>
      <c r="E1295" s="5">
        <f>IFERROR(__xludf.DUMMYFUNCTION("""COMPUTED_VALUE"""),50.34)</f>
        <v>50.34</v>
      </c>
    </row>
    <row r="1296">
      <c r="B1296" s="11" t="str">
        <f>IFERROR(__xludf.DUMMYFUNCTION("""COMPUTED_VALUE"""),"18/03/2020")</f>
        <v>18/03/2020</v>
      </c>
      <c r="C1296" s="5" t="str">
        <f>IFERROR(__xludf.DUMMYFUNCTION("""COMPUTED_VALUE"""),"Nadir Santiago Da Silva")</f>
        <v>Nadir Santiago Da Silva</v>
      </c>
      <c r="D1296" s="5" t="str">
        <f>IFERROR(__xludf.DUMMYFUNCTION("""COMPUTED_VALUE"""),"Filme")</f>
        <v>Filme</v>
      </c>
      <c r="E1296" s="5">
        <f>IFERROR(__xludf.DUMMYFUNCTION("""COMPUTED_VALUE"""),4.12)</f>
        <v>4.12</v>
      </c>
    </row>
    <row r="1297">
      <c r="B1297" s="11" t="str">
        <f>IFERROR(__xludf.DUMMYFUNCTION("""COMPUTED_VALUE"""),"18/03/2020")</f>
        <v>18/03/2020</v>
      </c>
      <c r="C1297" s="5" t="str">
        <f>IFERROR(__xludf.DUMMYFUNCTION("""COMPUTED_VALUE"""),"Nadir Santiago Da Silva")</f>
        <v>Nadir Santiago Da Silva</v>
      </c>
      <c r="D1297" s="5" t="str">
        <f>IFERROR(__xludf.DUMMYFUNCTION("""COMPUTED_VALUE"""),"Ginecológico")</f>
        <v>Ginecológico</v>
      </c>
      <c r="E1297" s="5">
        <f>IFERROR(__xludf.DUMMYFUNCTION("""COMPUTED_VALUE"""),50.34)</f>
        <v>50.34</v>
      </c>
    </row>
    <row r="1298">
      <c r="B1298" s="11" t="str">
        <f>IFERROR(__xludf.DUMMYFUNCTION("""COMPUTED_VALUE"""),"17/03/2020")</f>
        <v>17/03/2020</v>
      </c>
      <c r="C1298" s="5" t="str">
        <f>IFERROR(__xludf.DUMMYFUNCTION("""COMPUTED_VALUE"""),"Nair De Queiroz E Souza")</f>
        <v>Nair De Queiroz E Souza</v>
      </c>
      <c r="D1298" s="5" t="str">
        <f>IFERROR(__xludf.DUMMYFUNCTION("""COMPUTED_VALUE"""),"Filme")</f>
        <v>Filme</v>
      </c>
      <c r="E1298" s="5">
        <f>IFERROR(__xludf.DUMMYFUNCTION("""COMPUTED_VALUE"""),4.12)</f>
        <v>4.12</v>
      </c>
    </row>
    <row r="1299">
      <c r="B1299" s="11" t="str">
        <f>IFERROR(__xludf.DUMMYFUNCTION("""COMPUTED_VALUE"""),"17/03/2020")</f>
        <v>17/03/2020</v>
      </c>
      <c r="C1299" s="5" t="str">
        <f>IFERROR(__xludf.DUMMYFUNCTION("""COMPUTED_VALUE"""),"Nair De Queiroz E Souza")</f>
        <v>Nair De Queiroz E Souza</v>
      </c>
      <c r="D1299" s="5" t="str">
        <f>IFERROR(__xludf.DUMMYFUNCTION("""COMPUTED_VALUE"""),"Filme")</f>
        <v>Filme</v>
      </c>
      <c r="E1299" s="5">
        <f>IFERROR(__xludf.DUMMYFUNCTION("""COMPUTED_VALUE"""),4.12)</f>
        <v>4.12</v>
      </c>
    </row>
    <row r="1300">
      <c r="B1300" s="11" t="str">
        <f>IFERROR(__xludf.DUMMYFUNCTION("""COMPUTED_VALUE"""),"17/03/2020")</f>
        <v>17/03/2020</v>
      </c>
      <c r="C1300" s="5" t="str">
        <f>IFERROR(__xludf.DUMMYFUNCTION("""COMPUTED_VALUE"""),"Nair De Queiroz E Souza")</f>
        <v>Nair De Queiroz E Souza</v>
      </c>
      <c r="D1300" s="5" t="str">
        <f>IFERROR(__xludf.DUMMYFUNCTION("""COMPUTED_VALUE"""),"Filme")</f>
        <v>Filme</v>
      </c>
      <c r="E1300" s="5">
        <f>IFERROR(__xludf.DUMMYFUNCTION("""COMPUTED_VALUE"""),4.12)</f>
        <v>4.12</v>
      </c>
    </row>
    <row r="1301">
      <c r="B1301" s="11" t="str">
        <f>IFERROR(__xludf.DUMMYFUNCTION("""COMPUTED_VALUE"""),"17/03/2020")</f>
        <v>17/03/2020</v>
      </c>
      <c r="C1301" s="5" t="str">
        <f>IFERROR(__xludf.DUMMYFUNCTION("""COMPUTED_VALUE"""),"Nair De Queiroz E Souza")</f>
        <v>Nair De Queiroz E Souza</v>
      </c>
      <c r="D1301" s="5" t="str">
        <f>IFERROR(__xludf.DUMMYFUNCTION("""COMPUTED_VALUE"""),"Mamas")</f>
        <v>Mamas</v>
      </c>
      <c r="E1301" s="5">
        <f>IFERROR(__xludf.DUMMYFUNCTION("""COMPUTED_VALUE"""),60.49)</f>
        <v>60.49</v>
      </c>
    </row>
    <row r="1302">
      <c r="B1302" s="11" t="str">
        <f>IFERROR(__xludf.DUMMYFUNCTION("""COMPUTED_VALUE"""),"17/03/2020")</f>
        <v>17/03/2020</v>
      </c>
      <c r="C1302" s="5" t="str">
        <f>IFERROR(__xludf.DUMMYFUNCTION("""COMPUTED_VALUE"""),"Nair De Queiroz E Souza")</f>
        <v>Nair De Queiroz E Souza</v>
      </c>
      <c r="D1302" s="5" t="str">
        <f>IFERROR(__xludf.DUMMYFUNCTION("""COMPUTED_VALUE"""),"Ginecológico")</f>
        <v>Ginecológico</v>
      </c>
      <c r="E1302" s="5">
        <f>IFERROR(__xludf.DUMMYFUNCTION("""COMPUTED_VALUE"""),50.34)</f>
        <v>50.34</v>
      </c>
    </row>
    <row r="1303">
      <c r="B1303" s="11" t="str">
        <f>IFERROR(__xludf.DUMMYFUNCTION("""COMPUTED_VALUE"""),"17/03/2020")</f>
        <v>17/03/2020</v>
      </c>
      <c r="C1303" s="5" t="str">
        <f>IFERROR(__xludf.DUMMYFUNCTION("""COMPUTED_VALUE"""),"Nair De Queiroz E Souza")</f>
        <v>Nair De Queiroz E Souza</v>
      </c>
      <c r="D1303" s="5" t="str">
        <f>IFERROR(__xludf.DUMMYFUNCTION("""COMPUTED_VALUE"""),"Estruturas superficiais")</f>
        <v>Estruturas superficiais</v>
      </c>
      <c r="E1303" s="5">
        <f>IFERROR(__xludf.DUMMYFUNCTION("""COMPUTED_VALUE"""),60.49)</f>
        <v>60.49</v>
      </c>
    </row>
    <row r="1304">
      <c r="B1304" s="11" t="str">
        <f>IFERROR(__xludf.DUMMYFUNCTION("""COMPUTED_VALUE"""),"17/03/2020")</f>
        <v>17/03/2020</v>
      </c>
      <c r="C1304" s="5" t="str">
        <f>IFERROR(__xludf.DUMMYFUNCTION("""COMPUTED_VALUE"""),"Nair De Queiroz E Souza")</f>
        <v>Nair De Queiroz E Souza</v>
      </c>
      <c r="D1304" s="5" t="str">
        <f>IFERROR(__xludf.DUMMYFUNCTION("""COMPUTED_VALUE"""),"Filme")</f>
        <v>Filme</v>
      </c>
      <c r="E1304" s="5">
        <f>IFERROR(__xludf.DUMMYFUNCTION("""COMPUTED_VALUE"""),16.49)</f>
        <v>16.49</v>
      </c>
    </row>
    <row r="1305">
      <c r="B1305" s="11" t="str">
        <f>IFERROR(__xludf.DUMMYFUNCTION("""COMPUTED_VALUE"""),"17/03/2020")</f>
        <v>17/03/2020</v>
      </c>
      <c r="C1305" s="5" t="str">
        <f>IFERROR(__xludf.DUMMYFUNCTION("""COMPUTED_VALUE"""),"Nair De Queiroz E Souza")</f>
        <v>Nair De Queiroz E Souza</v>
      </c>
      <c r="D1305" s="5" t="str">
        <f>IFERROR(__xludf.DUMMYFUNCTION("""COMPUTED_VALUE"""),"Abdomen Total")</f>
        <v>Abdomen Total</v>
      </c>
      <c r="E1305" s="5">
        <f>IFERROR(__xludf.DUMMYFUNCTION("""COMPUTED_VALUE"""),113.15)</f>
        <v>113.15</v>
      </c>
    </row>
    <row r="1306">
      <c r="B1306" s="11" t="str">
        <f>IFERROR(__xludf.DUMMYFUNCTION("""COMPUTED_VALUE"""),"21/02/2020")</f>
        <v>21/02/2020</v>
      </c>
      <c r="C1306" s="5" t="str">
        <f>IFERROR(__xludf.DUMMYFUNCTION("""COMPUTED_VALUE"""),"Nair Teixeira Barbosa")</f>
        <v>Nair Teixeira Barbosa</v>
      </c>
      <c r="D1306" s="5" t="str">
        <f>IFERROR(__xludf.DUMMYFUNCTION("""COMPUTED_VALUE"""),"Filme")</f>
        <v>Filme</v>
      </c>
      <c r="E1306" s="5">
        <f>IFERROR(__xludf.DUMMYFUNCTION("""COMPUTED_VALUE"""),16.49)</f>
        <v>16.49</v>
      </c>
    </row>
    <row r="1307">
      <c r="B1307" s="11" t="str">
        <f>IFERROR(__xludf.DUMMYFUNCTION("""COMPUTED_VALUE"""),"21/02/2020")</f>
        <v>21/02/2020</v>
      </c>
      <c r="C1307" s="5" t="str">
        <f>IFERROR(__xludf.DUMMYFUNCTION("""COMPUTED_VALUE"""),"Nair Teixeira Barbosa")</f>
        <v>Nair Teixeira Barbosa</v>
      </c>
      <c r="D1307" s="5" t="str">
        <f>IFERROR(__xludf.DUMMYFUNCTION("""COMPUTED_VALUE"""),"Abdomen Total")</f>
        <v>Abdomen Total</v>
      </c>
      <c r="E1307" s="5">
        <f>IFERROR(__xludf.DUMMYFUNCTION("""COMPUTED_VALUE"""),113.15)</f>
        <v>113.15</v>
      </c>
    </row>
    <row r="1308">
      <c r="B1308" s="11" t="str">
        <f>IFERROR(__xludf.DUMMYFUNCTION("""COMPUTED_VALUE"""),"04/03/2020")</f>
        <v>04/03/2020</v>
      </c>
      <c r="C1308" s="5" t="str">
        <f>IFERROR(__xludf.DUMMYFUNCTION("""COMPUTED_VALUE"""),"Nara Rubya Barreto Paiva")</f>
        <v>Nara Rubya Barreto Paiva</v>
      </c>
      <c r="D1308" s="5" t="str">
        <f>IFERROR(__xludf.DUMMYFUNCTION("""COMPUTED_VALUE"""),"Material")</f>
        <v>Material</v>
      </c>
      <c r="E1308" s="5">
        <f>IFERROR(__xludf.DUMMYFUNCTION("""COMPUTED_VALUE"""),76.87)</f>
        <v>76.87</v>
      </c>
    </row>
    <row r="1309">
      <c r="B1309" s="11" t="str">
        <f>IFERROR(__xludf.DUMMYFUNCTION("""COMPUTED_VALUE"""),"04/03/2020")</f>
        <v>04/03/2020</v>
      </c>
      <c r="C1309" s="5" t="str">
        <f>IFERROR(__xludf.DUMMYFUNCTION("""COMPUTED_VALUE"""),"Nara Rubya Barreto Paiva")</f>
        <v>Nara Rubya Barreto Paiva</v>
      </c>
      <c r="D1309" s="5" t="str">
        <f>IFERROR(__xludf.DUMMYFUNCTION("""COMPUTED_VALUE"""),"Material")</f>
        <v>Material</v>
      </c>
      <c r="E1309" s="5">
        <f>IFERROR(__xludf.DUMMYFUNCTION("""COMPUTED_VALUE"""),2.7)</f>
        <v>2.7</v>
      </c>
    </row>
    <row r="1310">
      <c r="B1310" s="11" t="str">
        <f>IFERROR(__xludf.DUMMYFUNCTION("""COMPUTED_VALUE"""),"04/03/2020")</f>
        <v>04/03/2020</v>
      </c>
      <c r="C1310" s="5" t="str">
        <f>IFERROR(__xludf.DUMMYFUNCTION("""COMPUTED_VALUE"""),"Nara Rubya Barreto Paiva")</f>
        <v>Nara Rubya Barreto Paiva</v>
      </c>
      <c r="D1310" s="5" t="str">
        <f>IFERROR(__xludf.DUMMYFUNCTION("""COMPUTED_VALUE"""),"Material")</f>
        <v>Material</v>
      </c>
      <c r="E1310" s="5">
        <f>IFERROR(__xludf.DUMMYFUNCTION("""COMPUTED_VALUE"""),5.4)</f>
        <v>5.4</v>
      </c>
    </row>
    <row r="1311">
      <c r="B1311" s="11" t="str">
        <f>IFERROR(__xludf.DUMMYFUNCTION("""COMPUTED_VALUE"""),"04/03/2020")</f>
        <v>04/03/2020</v>
      </c>
      <c r="C1311" s="5" t="str">
        <f>IFERROR(__xludf.DUMMYFUNCTION("""COMPUTED_VALUE"""),"Nara Rubya Barreto Paiva")</f>
        <v>Nara Rubya Barreto Paiva</v>
      </c>
      <c r="D1311" s="5" t="str">
        <f>IFERROR(__xludf.DUMMYFUNCTION("""COMPUTED_VALUE"""),"Material")</f>
        <v>Material</v>
      </c>
      <c r="E1311" s="5">
        <f>IFERROR(__xludf.DUMMYFUNCTION("""COMPUTED_VALUE"""),3.08)</f>
        <v>3.08</v>
      </c>
    </row>
    <row r="1312">
      <c r="B1312" s="11" t="str">
        <f>IFERROR(__xludf.DUMMYFUNCTION("""COMPUTED_VALUE"""),"04/03/2020")</f>
        <v>04/03/2020</v>
      </c>
      <c r="C1312" s="5" t="str">
        <f>IFERROR(__xludf.DUMMYFUNCTION("""COMPUTED_VALUE"""),"Nara Rubya Barreto Paiva")</f>
        <v>Nara Rubya Barreto Paiva</v>
      </c>
      <c r="D1312" s="5" t="str">
        <f>IFERROR(__xludf.DUMMYFUNCTION("""COMPUTED_VALUE"""),"Material")</f>
        <v>Material</v>
      </c>
      <c r="E1312" s="5">
        <f>IFERROR(__xludf.DUMMYFUNCTION("""COMPUTED_VALUE"""),3.08)</f>
        <v>3.08</v>
      </c>
    </row>
    <row r="1313">
      <c r="B1313" s="11" t="str">
        <f>IFERROR(__xludf.DUMMYFUNCTION("""COMPUTED_VALUE"""),"04/03/2020")</f>
        <v>04/03/2020</v>
      </c>
      <c r="C1313" s="5" t="str">
        <f>IFERROR(__xludf.DUMMYFUNCTION("""COMPUTED_VALUE"""),"Nara Rubya Barreto Paiva")</f>
        <v>Nara Rubya Barreto Paiva</v>
      </c>
      <c r="D1313" s="5" t="str">
        <f>IFERROR(__xludf.DUMMYFUNCTION("""COMPUTED_VALUE"""),"Material")</f>
        <v>Material</v>
      </c>
      <c r="E1313" s="5">
        <f>IFERROR(__xludf.DUMMYFUNCTION("""COMPUTED_VALUE"""),4.18)</f>
        <v>4.18</v>
      </c>
    </row>
    <row r="1314">
      <c r="B1314" s="11" t="str">
        <f>IFERROR(__xludf.DUMMYFUNCTION("""COMPUTED_VALUE"""),"04/03/2020")</f>
        <v>04/03/2020</v>
      </c>
      <c r="C1314" s="5" t="str">
        <f>IFERROR(__xludf.DUMMYFUNCTION("""COMPUTED_VALUE"""),"Nara Rubya Barreto Paiva")</f>
        <v>Nara Rubya Barreto Paiva</v>
      </c>
      <c r="D1314" s="5" t="str">
        <f>IFERROR(__xludf.DUMMYFUNCTION("""COMPUTED_VALUE"""),"Material")</f>
        <v>Material</v>
      </c>
      <c r="E1314" s="5">
        <f>IFERROR(__xludf.DUMMYFUNCTION("""COMPUTED_VALUE"""),8.36)</f>
        <v>8.36</v>
      </c>
    </row>
    <row r="1315">
      <c r="B1315" s="11" t="str">
        <f>IFERROR(__xludf.DUMMYFUNCTION("""COMPUTED_VALUE"""),"04/03/2020")</f>
        <v>04/03/2020</v>
      </c>
      <c r="C1315" s="5" t="str">
        <f>IFERROR(__xludf.DUMMYFUNCTION("""COMPUTED_VALUE"""),"Nara Rubya Barreto Paiva")</f>
        <v>Nara Rubya Barreto Paiva</v>
      </c>
      <c r="D1315" s="5" t="str">
        <f>IFERROR(__xludf.DUMMYFUNCTION("""COMPUTED_VALUE"""),"Medicamento")</f>
        <v>Medicamento</v>
      </c>
      <c r="E1315" s="5">
        <f>IFERROR(__xludf.DUMMYFUNCTION("""COMPUTED_VALUE"""),1.59)</f>
        <v>1.59</v>
      </c>
    </row>
    <row r="1316">
      <c r="B1316" s="11" t="str">
        <f>IFERROR(__xludf.DUMMYFUNCTION("""COMPUTED_VALUE"""),"04/03/2020")</f>
        <v>04/03/2020</v>
      </c>
      <c r="C1316" s="5" t="str">
        <f>IFERROR(__xludf.DUMMYFUNCTION("""COMPUTED_VALUE"""),"Nara Rubya Barreto Paiva")</f>
        <v>Nara Rubya Barreto Paiva</v>
      </c>
      <c r="D1316" s="5" t="str">
        <f>IFERROR(__xludf.DUMMYFUNCTION("""COMPUTED_VALUE"""),"Medicamento")</f>
        <v>Medicamento</v>
      </c>
      <c r="E1316" s="5">
        <f>IFERROR(__xludf.DUMMYFUNCTION("""COMPUTED_VALUE"""),3.18)</f>
        <v>3.18</v>
      </c>
    </row>
    <row r="1317">
      <c r="B1317" s="11" t="str">
        <f>IFERROR(__xludf.DUMMYFUNCTION("""COMPUTED_VALUE"""),"04/03/2020")</f>
        <v>04/03/2020</v>
      </c>
      <c r="C1317" s="5" t="str">
        <f>IFERROR(__xludf.DUMMYFUNCTION("""COMPUTED_VALUE"""),"Nara Rubya Barreto Paiva")</f>
        <v>Nara Rubya Barreto Paiva</v>
      </c>
      <c r="D1317" s="5" t="str">
        <f>IFERROR(__xludf.DUMMYFUNCTION("""COMPUTED_VALUE"""),"Filme")</f>
        <v>Filme</v>
      </c>
      <c r="E1317" s="5">
        <f>IFERROR(__xludf.DUMMYFUNCTION("""COMPUTED_VALUE"""),4.12)</f>
        <v>4.12</v>
      </c>
    </row>
    <row r="1318">
      <c r="B1318" s="11" t="str">
        <f>IFERROR(__xludf.DUMMYFUNCTION("""COMPUTED_VALUE"""),"04/03/2020")</f>
        <v>04/03/2020</v>
      </c>
      <c r="C1318" s="5" t="str">
        <f>IFERROR(__xludf.DUMMYFUNCTION("""COMPUTED_VALUE"""),"Nara Rubya Barreto Paiva")</f>
        <v>Nara Rubya Barreto Paiva</v>
      </c>
      <c r="D1318" s="5" t="str">
        <f>IFERROR(__xludf.DUMMYFUNCTION("""COMPUTED_VALUE"""),"PAAF Mama")</f>
        <v>PAAF Mama</v>
      </c>
      <c r="E1318" s="5">
        <f>IFERROR(__xludf.DUMMYFUNCTION("""COMPUTED_VALUE"""),67.85)</f>
        <v>67.85</v>
      </c>
    </row>
    <row r="1319">
      <c r="B1319" s="11" t="str">
        <f>IFERROR(__xludf.DUMMYFUNCTION("""COMPUTED_VALUE"""),"04/03/2020")</f>
        <v>04/03/2020</v>
      </c>
      <c r="C1319" s="5" t="str">
        <f>IFERROR(__xludf.DUMMYFUNCTION("""COMPUTED_VALUE"""),"Nara Rubya Barreto Paiva")</f>
        <v>Nara Rubya Barreto Paiva</v>
      </c>
      <c r="D1319" s="5" t="str">
        <f>IFERROR(__xludf.DUMMYFUNCTION("""COMPUTED_VALUE"""),"Biopsia de Fragmento")</f>
        <v>Biopsia de Fragmento</v>
      </c>
      <c r="E1319" s="5">
        <f>IFERROR(__xludf.DUMMYFUNCTION("""COMPUTED_VALUE"""),266.98)</f>
        <v>266.98</v>
      </c>
    </row>
    <row r="1320">
      <c r="B1320" s="11" t="str">
        <f>IFERROR(__xludf.DUMMYFUNCTION("""COMPUTED_VALUE"""),"04/03/2020")</f>
        <v>04/03/2020</v>
      </c>
      <c r="C1320" s="5" t="str">
        <f>IFERROR(__xludf.DUMMYFUNCTION("""COMPUTED_VALUE"""),"Nara Rubya Barreto Paiva")</f>
        <v>Nara Rubya Barreto Paiva</v>
      </c>
      <c r="D1320" s="5" t="str">
        <f>IFERROR(__xludf.DUMMYFUNCTION("""COMPUTED_VALUE"""),"Mamas")</f>
        <v>Mamas</v>
      </c>
      <c r="E1320" s="5">
        <f>IFERROR(__xludf.DUMMYFUNCTION("""COMPUTED_VALUE"""),60.49)</f>
        <v>60.49</v>
      </c>
    </row>
    <row r="1321">
      <c r="B1321" s="11" t="str">
        <f>IFERROR(__xludf.DUMMYFUNCTION("""COMPUTED_VALUE"""),"04/03/2020")</f>
        <v>04/03/2020</v>
      </c>
      <c r="C1321" s="5" t="str">
        <f>IFERROR(__xludf.DUMMYFUNCTION("""COMPUTED_VALUE"""),"Nara Rubya Barreto Paiva")</f>
        <v>Nara Rubya Barreto Paiva</v>
      </c>
      <c r="D1321" s="5" t="str">
        <f>IFERROR(__xludf.DUMMYFUNCTION("""COMPUTED_VALUE"""),"PAAF Mama")</f>
        <v>PAAF Mama</v>
      </c>
      <c r="E1321" s="5">
        <f>IFERROR(__xludf.DUMMYFUNCTION("""COMPUTED_VALUE"""),67.85)</f>
        <v>67.85</v>
      </c>
    </row>
    <row r="1322">
      <c r="B1322" s="11" t="str">
        <f>IFERROR(__xludf.DUMMYFUNCTION("""COMPUTED_VALUE"""),"16/03/2020")</f>
        <v>16/03/2020</v>
      </c>
      <c r="C1322" s="5" t="str">
        <f>IFERROR(__xludf.DUMMYFUNCTION("""COMPUTED_VALUE"""),"Natalia Da Costa Araujo")</f>
        <v>Natalia Da Costa Araujo</v>
      </c>
      <c r="D1322" s="5" t="str">
        <f>IFERROR(__xludf.DUMMYFUNCTION("""COMPUTED_VALUE"""),"Filme")</f>
        <v>Filme</v>
      </c>
      <c r="E1322" s="5">
        <f>IFERROR(__xludf.DUMMYFUNCTION("""COMPUTED_VALUE"""),4.12)</f>
        <v>4.12</v>
      </c>
    </row>
    <row r="1323">
      <c r="B1323" s="11" t="str">
        <f>IFERROR(__xludf.DUMMYFUNCTION("""COMPUTED_VALUE"""),"16/03/2020")</f>
        <v>16/03/2020</v>
      </c>
      <c r="C1323" s="5" t="str">
        <f>IFERROR(__xludf.DUMMYFUNCTION("""COMPUTED_VALUE"""),"Natalia Da Costa Araujo")</f>
        <v>Natalia Da Costa Araujo</v>
      </c>
      <c r="D1323" s="5" t="str">
        <f>IFERROR(__xludf.DUMMYFUNCTION("""COMPUTED_VALUE"""),"Estruturas superficiais")</f>
        <v>Estruturas superficiais</v>
      </c>
      <c r="E1323" s="5">
        <f>IFERROR(__xludf.DUMMYFUNCTION("""COMPUTED_VALUE"""),60.49)</f>
        <v>60.49</v>
      </c>
    </row>
    <row r="1324">
      <c r="B1324" s="11" t="str">
        <f>IFERROR(__xludf.DUMMYFUNCTION("""COMPUTED_VALUE"""),"17/03/2020")</f>
        <v>17/03/2020</v>
      </c>
      <c r="C1324" s="5" t="str">
        <f>IFERROR(__xludf.DUMMYFUNCTION("""COMPUTED_VALUE"""),"Natalia Pereira Lourenco")</f>
        <v>Natalia Pereira Lourenco</v>
      </c>
      <c r="D1324" s="5" t="str">
        <f>IFERROR(__xludf.DUMMYFUNCTION("""COMPUTED_VALUE"""),"Filme")</f>
        <v>Filme</v>
      </c>
      <c r="E1324" s="5">
        <f>IFERROR(__xludf.DUMMYFUNCTION("""COMPUTED_VALUE"""),4.12)</f>
        <v>4.12</v>
      </c>
    </row>
    <row r="1325">
      <c r="B1325" s="11" t="str">
        <f>IFERROR(__xludf.DUMMYFUNCTION("""COMPUTED_VALUE"""),"17/03/2020")</f>
        <v>17/03/2020</v>
      </c>
      <c r="C1325" s="5" t="str">
        <f>IFERROR(__xludf.DUMMYFUNCTION("""COMPUTED_VALUE"""),"Natalia Pereira Lourenco")</f>
        <v>Natalia Pereira Lourenco</v>
      </c>
      <c r="D1325" s="5" t="str">
        <f>IFERROR(__xludf.DUMMYFUNCTION("""COMPUTED_VALUE"""),"Filme")</f>
        <v>Filme</v>
      </c>
      <c r="E1325" s="5">
        <f>IFERROR(__xludf.DUMMYFUNCTION("""COMPUTED_VALUE"""),4.12)</f>
        <v>4.12</v>
      </c>
    </row>
    <row r="1326">
      <c r="B1326" s="11" t="str">
        <f>IFERROR(__xludf.DUMMYFUNCTION("""COMPUTED_VALUE"""),"17/03/2020")</f>
        <v>17/03/2020</v>
      </c>
      <c r="C1326" s="5" t="str">
        <f>IFERROR(__xludf.DUMMYFUNCTION("""COMPUTED_VALUE"""),"Natalia Pereira Lourenco")</f>
        <v>Natalia Pereira Lourenco</v>
      </c>
      <c r="D1326" s="5" t="str">
        <f>IFERROR(__xludf.DUMMYFUNCTION("""COMPUTED_VALUE"""),"Estruturas superficiais")</f>
        <v>Estruturas superficiais</v>
      </c>
      <c r="E1326" s="5">
        <f>IFERROR(__xludf.DUMMYFUNCTION("""COMPUTED_VALUE"""),60.49)</f>
        <v>60.49</v>
      </c>
    </row>
    <row r="1327">
      <c r="B1327" s="11" t="str">
        <f>IFERROR(__xludf.DUMMYFUNCTION("""COMPUTED_VALUE"""),"17/03/2020")</f>
        <v>17/03/2020</v>
      </c>
      <c r="C1327" s="5" t="str">
        <f>IFERROR(__xludf.DUMMYFUNCTION("""COMPUTED_VALUE"""),"Natalia Pereira Lourenco")</f>
        <v>Natalia Pereira Lourenco</v>
      </c>
      <c r="D1327" s="5" t="str">
        <f>IFERROR(__xludf.DUMMYFUNCTION("""COMPUTED_VALUE"""),"Mamas")</f>
        <v>Mamas</v>
      </c>
      <c r="E1327" s="5">
        <f>IFERROR(__xludf.DUMMYFUNCTION("""COMPUTED_VALUE"""),60.49)</f>
        <v>60.49</v>
      </c>
    </row>
    <row r="1328">
      <c r="B1328" s="11" t="str">
        <f>IFERROR(__xludf.DUMMYFUNCTION("""COMPUTED_VALUE"""),"17/03/2020")</f>
        <v>17/03/2020</v>
      </c>
      <c r="C1328" s="5" t="str">
        <f>IFERROR(__xludf.DUMMYFUNCTION("""COMPUTED_VALUE"""),"Natalia Pereira Lourenco")</f>
        <v>Natalia Pereira Lourenco</v>
      </c>
      <c r="D1328" s="5" t="str">
        <f>IFERROR(__xludf.DUMMYFUNCTION("""COMPUTED_VALUE"""),"Filme")</f>
        <v>Filme</v>
      </c>
      <c r="E1328" s="5">
        <f>IFERROR(__xludf.DUMMYFUNCTION("""COMPUTED_VALUE"""),16.49)</f>
        <v>16.49</v>
      </c>
    </row>
    <row r="1329">
      <c r="B1329" s="11" t="str">
        <f>IFERROR(__xludf.DUMMYFUNCTION("""COMPUTED_VALUE"""),"17/03/2020")</f>
        <v>17/03/2020</v>
      </c>
      <c r="C1329" s="5" t="str">
        <f>IFERROR(__xludf.DUMMYFUNCTION("""COMPUTED_VALUE"""),"Natalia Pereira Lourenco")</f>
        <v>Natalia Pereira Lourenco</v>
      </c>
      <c r="D1329" s="5" t="str">
        <f>IFERROR(__xludf.DUMMYFUNCTION("""COMPUTED_VALUE"""),"Abdomen Total")</f>
        <v>Abdomen Total</v>
      </c>
      <c r="E1329" s="5">
        <f>IFERROR(__xludf.DUMMYFUNCTION("""COMPUTED_VALUE"""),113.15)</f>
        <v>113.15</v>
      </c>
    </row>
    <row r="1330">
      <c r="B1330" s="11" t="str">
        <f>IFERROR(__xludf.DUMMYFUNCTION("""COMPUTED_VALUE"""),"17/03/2020")</f>
        <v>17/03/2020</v>
      </c>
      <c r="C1330" s="5" t="str">
        <f>IFERROR(__xludf.DUMMYFUNCTION("""COMPUTED_VALUE"""),"Natalia Pereira Lourenco")</f>
        <v>Natalia Pereira Lourenco</v>
      </c>
      <c r="D1330" s="5" t="str">
        <f>IFERROR(__xludf.DUMMYFUNCTION("""COMPUTED_VALUE"""),"Filme")</f>
        <v>Filme</v>
      </c>
      <c r="E1330" s="5">
        <f>IFERROR(__xludf.DUMMYFUNCTION("""COMPUTED_VALUE"""),7.38)</f>
        <v>7.38</v>
      </c>
    </row>
    <row r="1331">
      <c r="B1331" s="11" t="str">
        <f>IFERROR(__xludf.DUMMYFUNCTION("""COMPUTED_VALUE"""),"17/03/2020")</f>
        <v>17/03/2020</v>
      </c>
      <c r="C1331" s="5" t="str">
        <f>IFERROR(__xludf.DUMMYFUNCTION("""COMPUTED_VALUE"""),"Natalia Pereira Lourenco")</f>
        <v>Natalia Pereira Lourenco</v>
      </c>
      <c r="D1331" s="5" t="str">
        <f>IFERROR(__xludf.DUMMYFUNCTION("""COMPUTED_VALUE"""),"Obstetrico - 1º Trimestre")</f>
        <v>Obstetrico - 1º Trimestre</v>
      </c>
      <c r="E1331" s="5">
        <f>IFERROR(__xludf.DUMMYFUNCTION("""COMPUTED_VALUE"""),126.72)</f>
        <v>126.72</v>
      </c>
    </row>
    <row r="1332">
      <c r="B1332" s="11" t="str">
        <f>IFERROR(__xludf.DUMMYFUNCTION("""COMPUTED_VALUE"""),"17/03/2020")</f>
        <v>17/03/2020</v>
      </c>
      <c r="C1332" s="5" t="str">
        <f>IFERROR(__xludf.DUMMYFUNCTION("""COMPUTED_VALUE"""),"Nataly Barmardo Souza")</f>
        <v>Nataly Barmardo Souza</v>
      </c>
      <c r="D1332" s="5" t="str">
        <f>IFERROR(__xludf.DUMMYFUNCTION("""COMPUTED_VALUE"""),"Órgãos superficiais Com Doppler")</f>
        <v>Órgãos superficiais Com Doppler</v>
      </c>
      <c r="E1332" s="5">
        <f>IFERROR(__xludf.DUMMYFUNCTION("""COMPUTED_VALUE"""),85.92)</f>
        <v>85.92</v>
      </c>
    </row>
    <row r="1333">
      <c r="B1333" s="11" t="str">
        <f>IFERROR(__xludf.DUMMYFUNCTION("""COMPUTED_VALUE"""),"17/03/2020")</f>
        <v>17/03/2020</v>
      </c>
      <c r="C1333" s="5" t="str">
        <f>IFERROR(__xludf.DUMMYFUNCTION("""COMPUTED_VALUE"""),"Nataly Barmardo Souza")</f>
        <v>Nataly Barmardo Souza</v>
      </c>
      <c r="D1333" s="5" t="str">
        <f>IFERROR(__xludf.DUMMYFUNCTION("""COMPUTED_VALUE"""),"Filme")</f>
        <v>Filme</v>
      </c>
      <c r="E1333" s="5">
        <f>IFERROR(__xludf.DUMMYFUNCTION("""COMPUTED_VALUE"""),4.12)</f>
        <v>4.12</v>
      </c>
    </row>
    <row r="1334">
      <c r="B1334" s="11" t="str">
        <f>IFERROR(__xludf.DUMMYFUNCTION("""COMPUTED_VALUE"""),"17/03/2020")</f>
        <v>17/03/2020</v>
      </c>
      <c r="C1334" s="5" t="str">
        <f>IFERROR(__xludf.DUMMYFUNCTION("""COMPUTED_VALUE"""),"Nataly Barmardo Souza")</f>
        <v>Nataly Barmardo Souza</v>
      </c>
      <c r="D1334" s="5" t="str">
        <f>IFERROR(__xludf.DUMMYFUNCTION("""COMPUTED_VALUE"""),"Filme")</f>
        <v>Filme</v>
      </c>
      <c r="E1334" s="5">
        <f>IFERROR(__xludf.DUMMYFUNCTION("""COMPUTED_VALUE"""),8.25)</f>
        <v>8.25</v>
      </c>
    </row>
    <row r="1335">
      <c r="B1335" s="11" t="str">
        <f>IFERROR(__xludf.DUMMYFUNCTION("""COMPUTED_VALUE"""),"17/03/2020")</f>
        <v>17/03/2020</v>
      </c>
      <c r="C1335" s="5" t="str">
        <f>IFERROR(__xludf.DUMMYFUNCTION("""COMPUTED_VALUE"""),"Nataly Barmardo Souza")</f>
        <v>Nataly Barmardo Souza</v>
      </c>
      <c r="D1335" s="5" t="str">
        <f>IFERROR(__xludf.DUMMYFUNCTION("""COMPUTED_VALUE"""),"Órgãos superficiais")</f>
        <v>Órgãos superficiais</v>
      </c>
      <c r="E1335" s="5">
        <f>IFERROR(__xludf.DUMMYFUNCTION("""COMPUTED_VALUE"""),60.49)</f>
        <v>60.49</v>
      </c>
    </row>
    <row r="1336">
      <c r="B1336" s="11" t="str">
        <f>IFERROR(__xludf.DUMMYFUNCTION("""COMPUTED_VALUE"""),"12/03/2020")</f>
        <v>12/03/2020</v>
      </c>
      <c r="C1336" s="5" t="str">
        <f>IFERROR(__xludf.DUMMYFUNCTION("""COMPUTED_VALUE"""),"Neli Araujo De Souza")</f>
        <v>Neli Araujo De Souza</v>
      </c>
      <c r="D1336" s="5" t="str">
        <f>IFERROR(__xludf.DUMMYFUNCTION("""COMPUTED_VALUE"""),"Filme")</f>
        <v>Filme</v>
      </c>
      <c r="E1336" s="5">
        <f>IFERROR(__xludf.DUMMYFUNCTION("""COMPUTED_VALUE"""),16.49)</f>
        <v>16.49</v>
      </c>
    </row>
    <row r="1337">
      <c r="B1337" s="11" t="str">
        <f>IFERROR(__xludf.DUMMYFUNCTION("""COMPUTED_VALUE"""),"12/03/2020")</f>
        <v>12/03/2020</v>
      </c>
      <c r="C1337" s="5" t="str">
        <f>IFERROR(__xludf.DUMMYFUNCTION("""COMPUTED_VALUE"""),"Neli Araujo De Souza")</f>
        <v>Neli Araujo De Souza</v>
      </c>
      <c r="D1337" s="5" t="str">
        <f>IFERROR(__xludf.DUMMYFUNCTION("""COMPUTED_VALUE"""),"Abdomen Total")</f>
        <v>Abdomen Total</v>
      </c>
      <c r="E1337" s="5">
        <f>IFERROR(__xludf.DUMMYFUNCTION("""COMPUTED_VALUE"""),113.15)</f>
        <v>113.15</v>
      </c>
    </row>
    <row r="1338">
      <c r="B1338" s="11" t="str">
        <f>IFERROR(__xludf.DUMMYFUNCTION("""COMPUTED_VALUE"""),"09/03/2020")</f>
        <v>09/03/2020</v>
      </c>
      <c r="C1338" s="5" t="str">
        <f>IFERROR(__xludf.DUMMYFUNCTION("""COMPUTED_VALUE"""),"Nelsania Rodrigues Dos Santos Scherf")</f>
        <v>Nelsania Rodrigues Dos Santos Scherf</v>
      </c>
      <c r="D1338" s="5" t="str">
        <f>IFERROR(__xludf.DUMMYFUNCTION("""COMPUTED_VALUE"""),"Filme")</f>
        <v>Filme</v>
      </c>
      <c r="E1338" s="5">
        <f>IFERROR(__xludf.DUMMYFUNCTION("""COMPUTED_VALUE"""),16.49)</f>
        <v>16.49</v>
      </c>
    </row>
    <row r="1339">
      <c r="B1339" s="11" t="str">
        <f>IFERROR(__xludf.DUMMYFUNCTION("""COMPUTED_VALUE"""),"09/03/2020")</f>
        <v>09/03/2020</v>
      </c>
      <c r="C1339" s="5" t="str">
        <f>IFERROR(__xludf.DUMMYFUNCTION("""COMPUTED_VALUE"""),"Nelsania Rodrigues Dos Santos Scherf")</f>
        <v>Nelsania Rodrigues Dos Santos Scherf</v>
      </c>
      <c r="D1339" s="5" t="str">
        <f>IFERROR(__xludf.DUMMYFUNCTION("""COMPUTED_VALUE"""),"Filme")</f>
        <v>Filme</v>
      </c>
      <c r="E1339" s="5">
        <f>IFERROR(__xludf.DUMMYFUNCTION("""COMPUTED_VALUE"""),4.12)</f>
        <v>4.12</v>
      </c>
    </row>
    <row r="1340">
      <c r="B1340" s="11" t="str">
        <f>IFERROR(__xludf.DUMMYFUNCTION("""COMPUTED_VALUE"""),"09/03/2020")</f>
        <v>09/03/2020</v>
      </c>
      <c r="C1340" s="5" t="str">
        <f>IFERROR(__xludf.DUMMYFUNCTION("""COMPUTED_VALUE"""),"Nelsania Rodrigues Dos Santos Scherf")</f>
        <v>Nelsania Rodrigues Dos Santos Scherf</v>
      </c>
      <c r="D1340" s="5" t="str">
        <f>IFERROR(__xludf.DUMMYFUNCTION("""COMPUTED_VALUE"""),"Ginecológico")</f>
        <v>Ginecológico</v>
      </c>
      <c r="E1340" s="5">
        <f>IFERROR(__xludf.DUMMYFUNCTION("""COMPUTED_VALUE"""),50.34)</f>
        <v>50.34</v>
      </c>
    </row>
    <row r="1341">
      <c r="B1341" s="11" t="str">
        <f>IFERROR(__xludf.DUMMYFUNCTION("""COMPUTED_VALUE"""),"09/03/2020")</f>
        <v>09/03/2020</v>
      </c>
      <c r="C1341" s="5" t="str">
        <f>IFERROR(__xludf.DUMMYFUNCTION("""COMPUTED_VALUE"""),"Nelsania Rodrigues Dos Santos Scherf")</f>
        <v>Nelsania Rodrigues Dos Santos Scherf</v>
      </c>
      <c r="D1341" s="5" t="str">
        <f>IFERROR(__xludf.DUMMYFUNCTION("""COMPUTED_VALUE"""),"Abdomen Total")</f>
        <v>Abdomen Total</v>
      </c>
      <c r="E1341" s="5">
        <f>IFERROR(__xludf.DUMMYFUNCTION("""COMPUTED_VALUE"""),113.15)</f>
        <v>113.15</v>
      </c>
    </row>
    <row r="1342">
      <c r="B1342" s="11" t="str">
        <f>IFERROR(__xludf.DUMMYFUNCTION("""COMPUTED_VALUE"""),"11/03/2020")</f>
        <v>11/03/2020</v>
      </c>
      <c r="C1342" s="5" t="str">
        <f>IFERROR(__xludf.DUMMYFUNCTION("""COMPUTED_VALUE"""),"Neusa Alves Araujo")</f>
        <v>Neusa Alves Araujo</v>
      </c>
      <c r="D1342" s="5" t="str">
        <f>IFERROR(__xludf.DUMMYFUNCTION("""COMPUTED_VALUE"""),"Filme")</f>
        <v>Filme</v>
      </c>
      <c r="E1342" s="5">
        <f>IFERROR(__xludf.DUMMYFUNCTION("""COMPUTED_VALUE"""),16.49)</f>
        <v>16.49</v>
      </c>
    </row>
    <row r="1343">
      <c r="B1343" s="11" t="str">
        <f>IFERROR(__xludf.DUMMYFUNCTION("""COMPUTED_VALUE"""),"11/03/2020")</f>
        <v>11/03/2020</v>
      </c>
      <c r="C1343" s="5" t="str">
        <f>IFERROR(__xludf.DUMMYFUNCTION("""COMPUTED_VALUE"""),"Neusa Alves Araujo")</f>
        <v>Neusa Alves Araujo</v>
      </c>
      <c r="D1343" s="5" t="str">
        <f>IFERROR(__xludf.DUMMYFUNCTION("""COMPUTED_VALUE"""),"Filme")</f>
        <v>Filme</v>
      </c>
      <c r="E1343" s="5">
        <f>IFERROR(__xludf.DUMMYFUNCTION("""COMPUTED_VALUE"""),4.12)</f>
        <v>4.12</v>
      </c>
    </row>
    <row r="1344">
      <c r="B1344" s="11" t="str">
        <f>IFERROR(__xludf.DUMMYFUNCTION("""COMPUTED_VALUE"""),"11/03/2020")</f>
        <v>11/03/2020</v>
      </c>
      <c r="C1344" s="5" t="str">
        <f>IFERROR(__xludf.DUMMYFUNCTION("""COMPUTED_VALUE"""),"Neusa Alves Araujo")</f>
        <v>Neusa Alves Araujo</v>
      </c>
      <c r="D1344" s="5" t="str">
        <f>IFERROR(__xludf.DUMMYFUNCTION("""COMPUTED_VALUE"""),"Ginecológico")</f>
        <v>Ginecológico</v>
      </c>
      <c r="E1344" s="5">
        <f>IFERROR(__xludf.DUMMYFUNCTION("""COMPUTED_VALUE"""),50.34)</f>
        <v>50.34</v>
      </c>
    </row>
    <row r="1345">
      <c r="B1345" s="11" t="str">
        <f>IFERROR(__xludf.DUMMYFUNCTION("""COMPUTED_VALUE"""),"11/03/2020")</f>
        <v>11/03/2020</v>
      </c>
      <c r="C1345" s="5" t="str">
        <f>IFERROR(__xludf.DUMMYFUNCTION("""COMPUTED_VALUE"""),"Neusa Alves Araujo")</f>
        <v>Neusa Alves Araujo</v>
      </c>
      <c r="D1345" s="5" t="str">
        <f>IFERROR(__xludf.DUMMYFUNCTION("""COMPUTED_VALUE"""),"Abdomen Total")</f>
        <v>Abdomen Total</v>
      </c>
      <c r="E1345" s="5">
        <f>IFERROR(__xludf.DUMMYFUNCTION("""COMPUTED_VALUE"""),113.15)</f>
        <v>113.15</v>
      </c>
    </row>
    <row r="1346">
      <c r="B1346" s="11" t="str">
        <f>IFERROR(__xludf.DUMMYFUNCTION("""COMPUTED_VALUE"""),"12/03/2020")</f>
        <v>12/03/2020</v>
      </c>
      <c r="C1346" s="5" t="str">
        <f>IFERROR(__xludf.DUMMYFUNCTION("""COMPUTED_VALUE"""),"Neuza Cardoso De Morais")</f>
        <v>Neuza Cardoso De Morais</v>
      </c>
      <c r="D1346" s="5" t="str">
        <f>IFERROR(__xludf.DUMMYFUNCTION("""COMPUTED_VALUE"""),"Filme")</f>
        <v>Filme</v>
      </c>
      <c r="E1346" s="5">
        <f>IFERROR(__xludf.DUMMYFUNCTION("""COMPUTED_VALUE"""),16.49)</f>
        <v>16.49</v>
      </c>
    </row>
    <row r="1347">
      <c r="B1347" s="11" t="str">
        <f>IFERROR(__xludf.DUMMYFUNCTION("""COMPUTED_VALUE"""),"12/03/2020")</f>
        <v>12/03/2020</v>
      </c>
      <c r="C1347" s="5" t="str">
        <f>IFERROR(__xludf.DUMMYFUNCTION("""COMPUTED_VALUE"""),"Neuza Cardoso De Morais")</f>
        <v>Neuza Cardoso De Morais</v>
      </c>
      <c r="D1347" s="5" t="str">
        <f>IFERROR(__xludf.DUMMYFUNCTION("""COMPUTED_VALUE"""),"Abdomen Total")</f>
        <v>Abdomen Total</v>
      </c>
      <c r="E1347" s="5">
        <f>IFERROR(__xludf.DUMMYFUNCTION("""COMPUTED_VALUE"""),113.15)</f>
        <v>113.15</v>
      </c>
    </row>
    <row r="1348">
      <c r="B1348" s="11" t="str">
        <f>IFERROR(__xludf.DUMMYFUNCTION("""COMPUTED_VALUE"""),"19/02/2020")</f>
        <v>19/02/2020</v>
      </c>
      <c r="C1348" s="5" t="str">
        <f>IFERROR(__xludf.DUMMYFUNCTION("""COMPUTED_VALUE"""),"Nicole Lima Crispim")</f>
        <v>Nicole Lima Crispim</v>
      </c>
      <c r="D1348" s="5" t="str">
        <f>IFERROR(__xludf.DUMMYFUNCTION("""COMPUTED_VALUE"""),"Mamas")</f>
        <v>Mamas</v>
      </c>
      <c r="E1348" s="5">
        <f>IFERROR(__xludf.DUMMYFUNCTION("""COMPUTED_VALUE"""),60.49)</f>
        <v>60.49</v>
      </c>
    </row>
    <row r="1349">
      <c r="B1349" s="11" t="str">
        <f>IFERROR(__xludf.DUMMYFUNCTION("""COMPUTED_VALUE"""),"19/02/2020")</f>
        <v>19/02/2020</v>
      </c>
      <c r="C1349" s="5" t="str">
        <f>IFERROR(__xludf.DUMMYFUNCTION("""COMPUTED_VALUE"""),"Nicole Lima Crispim")</f>
        <v>Nicole Lima Crispim</v>
      </c>
      <c r="D1349" s="5" t="str">
        <f>IFERROR(__xludf.DUMMYFUNCTION("""COMPUTED_VALUE"""),"Filme")</f>
        <v>Filme</v>
      </c>
      <c r="E1349" s="5">
        <f>IFERROR(__xludf.DUMMYFUNCTION("""COMPUTED_VALUE"""),4.12)</f>
        <v>4.12</v>
      </c>
    </row>
    <row r="1350">
      <c r="B1350" s="11" t="str">
        <f>IFERROR(__xludf.DUMMYFUNCTION("""COMPUTED_VALUE"""),"19/02/2020")</f>
        <v>19/02/2020</v>
      </c>
      <c r="C1350" s="5" t="str">
        <f>IFERROR(__xludf.DUMMYFUNCTION("""COMPUTED_VALUE"""),"Nicole Lima Crispim")</f>
        <v>Nicole Lima Crispim</v>
      </c>
      <c r="D1350" s="5" t="str">
        <f>IFERROR(__xludf.DUMMYFUNCTION("""COMPUTED_VALUE"""),"Filme")</f>
        <v>Filme</v>
      </c>
      <c r="E1350" s="5">
        <f>IFERROR(__xludf.DUMMYFUNCTION("""COMPUTED_VALUE"""),4.12)</f>
        <v>4.12</v>
      </c>
    </row>
    <row r="1351">
      <c r="B1351" s="11" t="str">
        <f>IFERROR(__xludf.DUMMYFUNCTION("""COMPUTED_VALUE"""),"19/02/2020")</f>
        <v>19/02/2020</v>
      </c>
      <c r="C1351" s="5" t="str">
        <f>IFERROR(__xludf.DUMMYFUNCTION("""COMPUTED_VALUE"""),"Nicole Lima Crispim")</f>
        <v>Nicole Lima Crispim</v>
      </c>
      <c r="D1351" s="5" t="str">
        <f>IFERROR(__xludf.DUMMYFUNCTION("""COMPUTED_VALUE"""),"Filme")</f>
        <v>Filme</v>
      </c>
      <c r="E1351" s="5">
        <f>IFERROR(__xludf.DUMMYFUNCTION("""COMPUTED_VALUE"""),16.49)</f>
        <v>16.49</v>
      </c>
    </row>
    <row r="1352">
      <c r="B1352" s="11" t="str">
        <f>IFERROR(__xludf.DUMMYFUNCTION("""COMPUTED_VALUE"""),"19/02/2020")</f>
        <v>19/02/2020</v>
      </c>
      <c r="C1352" s="5" t="str">
        <f>IFERROR(__xludf.DUMMYFUNCTION("""COMPUTED_VALUE"""),"Nicole Lima Crispim")</f>
        <v>Nicole Lima Crispim</v>
      </c>
      <c r="D1352" s="5" t="str">
        <f>IFERROR(__xludf.DUMMYFUNCTION("""COMPUTED_VALUE"""),"Filme")</f>
        <v>Filme</v>
      </c>
      <c r="E1352" s="5">
        <f>IFERROR(__xludf.DUMMYFUNCTION("""COMPUTED_VALUE"""),4.12)</f>
        <v>4.12</v>
      </c>
    </row>
    <row r="1353">
      <c r="B1353" s="11" t="str">
        <f>IFERROR(__xludf.DUMMYFUNCTION("""COMPUTED_VALUE"""),"19/02/2020")</f>
        <v>19/02/2020</v>
      </c>
      <c r="C1353" s="5" t="str">
        <f>IFERROR(__xludf.DUMMYFUNCTION("""COMPUTED_VALUE"""),"Nicole Lima Crispim")</f>
        <v>Nicole Lima Crispim</v>
      </c>
      <c r="D1353" s="5" t="str">
        <f>IFERROR(__xludf.DUMMYFUNCTION("""COMPUTED_VALUE"""),"Abdomen Total")</f>
        <v>Abdomen Total</v>
      </c>
      <c r="E1353" s="5">
        <f>IFERROR(__xludf.DUMMYFUNCTION("""COMPUTED_VALUE"""),113.15)</f>
        <v>113.15</v>
      </c>
    </row>
    <row r="1354">
      <c r="B1354" s="11" t="str">
        <f>IFERROR(__xludf.DUMMYFUNCTION("""COMPUTED_VALUE"""),"19/02/2020")</f>
        <v>19/02/2020</v>
      </c>
      <c r="C1354" s="5" t="str">
        <f>IFERROR(__xludf.DUMMYFUNCTION("""COMPUTED_VALUE"""),"Nicole Lima Crispim")</f>
        <v>Nicole Lima Crispim</v>
      </c>
      <c r="D1354" s="5" t="str">
        <f>IFERROR(__xludf.DUMMYFUNCTION("""COMPUTED_VALUE"""),"Ginecológico")</f>
        <v>Ginecológico</v>
      </c>
      <c r="E1354" s="5">
        <f>IFERROR(__xludf.DUMMYFUNCTION("""COMPUTED_VALUE"""),50.34)</f>
        <v>50.34</v>
      </c>
    </row>
    <row r="1355">
      <c r="B1355" s="11" t="str">
        <f>IFERROR(__xludf.DUMMYFUNCTION("""COMPUTED_VALUE"""),"19/02/2020")</f>
        <v>19/02/2020</v>
      </c>
      <c r="C1355" s="5" t="str">
        <f>IFERROR(__xludf.DUMMYFUNCTION("""COMPUTED_VALUE"""),"Nicole Lima Crispim")</f>
        <v>Nicole Lima Crispim</v>
      </c>
      <c r="D1355" s="5" t="str">
        <f>IFERROR(__xludf.DUMMYFUNCTION("""COMPUTED_VALUE"""),"Estruturas superficiais")</f>
        <v>Estruturas superficiais</v>
      </c>
      <c r="E1355" s="5">
        <f>IFERROR(__xludf.DUMMYFUNCTION("""COMPUTED_VALUE"""),60.49)</f>
        <v>60.49</v>
      </c>
    </row>
    <row r="1356">
      <c r="B1356" s="11" t="str">
        <f>IFERROR(__xludf.DUMMYFUNCTION("""COMPUTED_VALUE"""),"03/03/2020")</f>
        <v>03/03/2020</v>
      </c>
      <c r="C1356" s="5" t="str">
        <f>IFERROR(__xludf.DUMMYFUNCTION("""COMPUTED_VALUE"""),"Nivandro Oliveira Araujo")</f>
        <v>Nivandro Oliveira Araujo</v>
      </c>
      <c r="D1356" s="5" t="str">
        <f>IFERROR(__xludf.DUMMYFUNCTION("""COMPUTED_VALUE"""),"Filme")</f>
        <v>Filme</v>
      </c>
      <c r="E1356" s="5">
        <f>IFERROR(__xludf.DUMMYFUNCTION("""COMPUTED_VALUE"""),16.49)</f>
        <v>16.49</v>
      </c>
    </row>
    <row r="1357">
      <c r="B1357" s="11" t="str">
        <f>IFERROR(__xludf.DUMMYFUNCTION("""COMPUTED_VALUE"""),"03/03/2020")</f>
        <v>03/03/2020</v>
      </c>
      <c r="C1357" s="5" t="str">
        <f>IFERROR(__xludf.DUMMYFUNCTION("""COMPUTED_VALUE"""),"Nivandro Oliveira Araujo")</f>
        <v>Nivandro Oliveira Araujo</v>
      </c>
      <c r="D1357" s="5" t="str">
        <f>IFERROR(__xludf.DUMMYFUNCTION("""COMPUTED_VALUE"""),"Abdomen Total")</f>
        <v>Abdomen Total</v>
      </c>
      <c r="E1357" s="5">
        <f>IFERROR(__xludf.DUMMYFUNCTION("""COMPUTED_VALUE"""),113.15)</f>
        <v>113.15</v>
      </c>
    </row>
    <row r="1358">
      <c r="B1358" s="11" t="str">
        <f>IFERROR(__xludf.DUMMYFUNCTION("""COMPUTED_VALUE"""),"19/02/2020")</f>
        <v>19/02/2020</v>
      </c>
      <c r="C1358" s="5" t="str">
        <f>IFERROR(__xludf.DUMMYFUNCTION("""COMPUTED_VALUE"""),"Noemia Regis Da Silva")</f>
        <v>Noemia Regis Da Silva</v>
      </c>
      <c r="D1358" s="5" t="str">
        <f>IFERROR(__xludf.DUMMYFUNCTION("""COMPUTED_VALUE"""),"Filme")</f>
        <v>Filme</v>
      </c>
      <c r="E1358" s="5">
        <f>IFERROR(__xludf.DUMMYFUNCTION("""COMPUTED_VALUE"""),16.49)</f>
        <v>16.49</v>
      </c>
    </row>
    <row r="1359">
      <c r="B1359" s="11" t="str">
        <f>IFERROR(__xludf.DUMMYFUNCTION("""COMPUTED_VALUE"""),"19/02/2020")</f>
        <v>19/02/2020</v>
      </c>
      <c r="C1359" s="5" t="str">
        <f>IFERROR(__xludf.DUMMYFUNCTION("""COMPUTED_VALUE"""),"Noemia Regis Da Silva")</f>
        <v>Noemia Regis Da Silva</v>
      </c>
      <c r="D1359" s="5" t="str">
        <f>IFERROR(__xludf.DUMMYFUNCTION("""COMPUTED_VALUE"""),"Abdomen Total")</f>
        <v>Abdomen Total</v>
      </c>
      <c r="E1359" s="5">
        <f>IFERROR(__xludf.DUMMYFUNCTION("""COMPUTED_VALUE"""),113.15)</f>
        <v>113.15</v>
      </c>
    </row>
    <row r="1360">
      <c r="B1360" s="11" t="str">
        <f>IFERROR(__xludf.DUMMYFUNCTION("""COMPUTED_VALUE"""),"18/03/2020")</f>
        <v>18/03/2020</v>
      </c>
      <c r="C1360" s="5" t="str">
        <f>IFERROR(__xludf.DUMMYFUNCTION("""COMPUTED_VALUE"""),"Noilma Suelene Silva Sousa")</f>
        <v>Noilma Suelene Silva Sousa</v>
      </c>
      <c r="D1360" s="5" t="str">
        <f>IFERROR(__xludf.DUMMYFUNCTION("""COMPUTED_VALUE"""),"Filme")</f>
        <v>Filme</v>
      </c>
      <c r="E1360" s="5">
        <f>IFERROR(__xludf.DUMMYFUNCTION("""COMPUTED_VALUE"""),4.12)</f>
        <v>4.12</v>
      </c>
    </row>
    <row r="1361">
      <c r="B1361" s="11" t="str">
        <f>IFERROR(__xludf.DUMMYFUNCTION("""COMPUTED_VALUE"""),"18/03/2020")</f>
        <v>18/03/2020</v>
      </c>
      <c r="C1361" s="5" t="str">
        <f>IFERROR(__xludf.DUMMYFUNCTION("""COMPUTED_VALUE"""),"Noilma Suelene Silva Sousa")</f>
        <v>Noilma Suelene Silva Sousa</v>
      </c>
      <c r="D1361" s="5" t="str">
        <f>IFERROR(__xludf.DUMMYFUNCTION("""COMPUTED_VALUE"""),"Filme")</f>
        <v>Filme</v>
      </c>
      <c r="E1361" s="5">
        <f>IFERROR(__xludf.DUMMYFUNCTION("""COMPUTED_VALUE"""),16.49)</f>
        <v>16.49</v>
      </c>
    </row>
    <row r="1362">
      <c r="B1362" s="11" t="str">
        <f>IFERROR(__xludf.DUMMYFUNCTION("""COMPUTED_VALUE"""),"18/03/2020")</f>
        <v>18/03/2020</v>
      </c>
      <c r="C1362" s="5" t="str">
        <f>IFERROR(__xludf.DUMMYFUNCTION("""COMPUTED_VALUE"""),"Noilma Suelene Silva Sousa")</f>
        <v>Noilma Suelene Silva Sousa</v>
      </c>
      <c r="D1362" s="5" t="str">
        <f>IFERROR(__xludf.DUMMYFUNCTION("""COMPUTED_VALUE"""),"Filme")</f>
        <v>Filme</v>
      </c>
      <c r="E1362" s="5">
        <f>IFERROR(__xludf.DUMMYFUNCTION("""COMPUTED_VALUE"""),4.12)</f>
        <v>4.12</v>
      </c>
    </row>
    <row r="1363">
      <c r="B1363" s="11" t="str">
        <f>IFERROR(__xludf.DUMMYFUNCTION("""COMPUTED_VALUE"""),"18/03/2020")</f>
        <v>18/03/2020</v>
      </c>
      <c r="C1363" s="5" t="str">
        <f>IFERROR(__xludf.DUMMYFUNCTION("""COMPUTED_VALUE"""),"Noilma Suelene Silva Sousa")</f>
        <v>Noilma Suelene Silva Sousa</v>
      </c>
      <c r="D1363" s="5" t="str">
        <f>IFERROR(__xludf.DUMMYFUNCTION("""COMPUTED_VALUE"""),"Mamas")</f>
        <v>Mamas</v>
      </c>
      <c r="E1363" s="5">
        <f>IFERROR(__xludf.DUMMYFUNCTION("""COMPUTED_VALUE"""),60.49)</f>
        <v>60.49</v>
      </c>
    </row>
    <row r="1364">
      <c r="B1364" s="11" t="str">
        <f>IFERROR(__xludf.DUMMYFUNCTION("""COMPUTED_VALUE"""),"18/03/2020")</f>
        <v>18/03/2020</v>
      </c>
      <c r="C1364" s="5" t="str">
        <f>IFERROR(__xludf.DUMMYFUNCTION("""COMPUTED_VALUE"""),"Noilma Suelene Silva Sousa")</f>
        <v>Noilma Suelene Silva Sousa</v>
      </c>
      <c r="D1364" s="5" t="str">
        <f>IFERROR(__xludf.DUMMYFUNCTION("""COMPUTED_VALUE"""),"Abdomen Total")</f>
        <v>Abdomen Total</v>
      </c>
      <c r="E1364" s="5">
        <f>IFERROR(__xludf.DUMMYFUNCTION("""COMPUTED_VALUE"""),113.15)</f>
        <v>113.15</v>
      </c>
    </row>
    <row r="1365">
      <c r="B1365" s="11" t="str">
        <f>IFERROR(__xludf.DUMMYFUNCTION("""COMPUTED_VALUE"""),"18/03/2020")</f>
        <v>18/03/2020</v>
      </c>
      <c r="C1365" s="5" t="str">
        <f>IFERROR(__xludf.DUMMYFUNCTION("""COMPUTED_VALUE"""),"Noilma Suelene Silva Sousa")</f>
        <v>Noilma Suelene Silva Sousa</v>
      </c>
      <c r="D1365" s="5" t="str">
        <f>IFERROR(__xludf.DUMMYFUNCTION("""COMPUTED_VALUE"""),"Estruturas superficiais")</f>
        <v>Estruturas superficiais</v>
      </c>
      <c r="E1365" s="5">
        <f>IFERROR(__xludf.DUMMYFUNCTION("""COMPUTED_VALUE"""),60.49)</f>
        <v>60.49</v>
      </c>
    </row>
    <row r="1366">
      <c r="B1366" s="11" t="str">
        <f>IFERROR(__xludf.DUMMYFUNCTION("""COMPUTED_VALUE"""),"04/03/2020")</f>
        <v>04/03/2020</v>
      </c>
      <c r="C1366" s="5" t="str">
        <f>IFERROR(__xludf.DUMMYFUNCTION("""COMPUTED_VALUE"""),"Norma Candeas Viana")</f>
        <v>Norma Candeas Viana</v>
      </c>
      <c r="D1366" s="5" t="str">
        <f>IFERROR(__xludf.DUMMYFUNCTION("""COMPUTED_VALUE"""),"Material")</f>
        <v>Material</v>
      </c>
      <c r="E1366" s="5">
        <f>IFERROR(__xludf.DUMMYFUNCTION("""COMPUTED_VALUE"""),2.7)</f>
        <v>2.7</v>
      </c>
    </row>
    <row r="1367">
      <c r="B1367" s="11" t="str">
        <f>IFERROR(__xludf.DUMMYFUNCTION("""COMPUTED_VALUE"""),"04/03/2020")</f>
        <v>04/03/2020</v>
      </c>
      <c r="C1367" s="5" t="str">
        <f>IFERROR(__xludf.DUMMYFUNCTION("""COMPUTED_VALUE"""),"Norma Candeas Viana")</f>
        <v>Norma Candeas Viana</v>
      </c>
      <c r="D1367" s="5" t="str">
        <f>IFERROR(__xludf.DUMMYFUNCTION("""COMPUTED_VALUE"""),"Material")</f>
        <v>Material</v>
      </c>
      <c r="E1367" s="5">
        <f>IFERROR(__xludf.DUMMYFUNCTION("""COMPUTED_VALUE"""),3.08)</f>
        <v>3.08</v>
      </c>
    </row>
    <row r="1368">
      <c r="B1368" s="11" t="str">
        <f>IFERROR(__xludf.DUMMYFUNCTION("""COMPUTED_VALUE"""),"04/03/2020")</f>
        <v>04/03/2020</v>
      </c>
      <c r="C1368" s="5" t="str">
        <f>IFERROR(__xludf.DUMMYFUNCTION("""COMPUTED_VALUE"""),"Norma Candeas Viana")</f>
        <v>Norma Candeas Viana</v>
      </c>
      <c r="D1368" s="5" t="str">
        <f>IFERROR(__xludf.DUMMYFUNCTION("""COMPUTED_VALUE"""),"Material")</f>
        <v>Material</v>
      </c>
      <c r="E1368" s="5">
        <f>IFERROR(__xludf.DUMMYFUNCTION("""COMPUTED_VALUE"""),4.18)</f>
        <v>4.18</v>
      </c>
    </row>
    <row r="1369">
      <c r="B1369" s="11" t="str">
        <f>IFERROR(__xludf.DUMMYFUNCTION("""COMPUTED_VALUE"""),"04/03/2020")</f>
        <v>04/03/2020</v>
      </c>
      <c r="C1369" s="5" t="str">
        <f>IFERROR(__xludf.DUMMYFUNCTION("""COMPUTED_VALUE"""),"Norma Candeas Viana")</f>
        <v>Norma Candeas Viana</v>
      </c>
      <c r="D1369" s="5" t="str">
        <f>IFERROR(__xludf.DUMMYFUNCTION("""COMPUTED_VALUE"""),"Medicamento")</f>
        <v>Medicamento</v>
      </c>
      <c r="E1369" s="5">
        <f>IFERROR(__xludf.DUMMYFUNCTION("""COMPUTED_VALUE"""),1.59)</f>
        <v>1.59</v>
      </c>
    </row>
    <row r="1370">
      <c r="B1370" s="11" t="str">
        <f>IFERROR(__xludf.DUMMYFUNCTION("""COMPUTED_VALUE"""),"04/03/2020")</f>
        <v>04/03/2020</v>
      </c>
      <c r="C1370" s="5" t="str">
        <f>IFERROR(__xludf.DUMMYFUNCTION("""COMPUTED_VALUE"""),"Norma Candeas Viana")</f>
        <v>Norma Candeas Viana</v>
      </c>
      <c r="D1370" s="5" t="str">
        <f>IFERROR(__xludf.DUMMYFUNCTION("""COMPUTED_VALUE"""),"Filme")</f>
        <v>Filme</v>
      </c>
      <c r="E1370" s="5">
        <f>IFERROR(__xludf.DUMMYFUNCTION("""COMPUTED_VALUE"""),4.12)</f>
        <v>4.12</v>
      </c>
    </row>
    <row r="1371">
      <c r="B1371" s="11" t="str">
        <f>IFERROR(__xludf.DUMMYFUNCTION("""COMPUTED_VALUE"""),"04/03/2020")</f>
        <v>04/03/2020</v>
      </c>
      <c r="C1371" s="5" t="str">
        <f>IFERROR(__xludf.DUMMYFUNCTION("""COMPUTED_VALUE"""),"Norma Candeas Viana")</f>
        <v>Norma Candeas Viana</v>
      </c>
      <c r="D1371" s="5" t="str">
        <f>IFERROR(__xludf.DUMMYFUNCTION("""COMPUTED_VALUE"""),"Mamas")</f>
        <v>Mamas</v>
      </c>
      <c r="E1371" s="5">
        <f>IFERROR(__xludf.DUMMYFUNCTION("""COMPUTED_VALUE"""),60.49)</f>
        <v>60.49</v>
      </c>
    </row>
    <row r="1372">
      <c r="B1372" s="11" t="str">
        <f>IFERROR(__xludf.DUMMYFUNCTION("""COMPUTED_VALUE"""),"04/03/2020")</f>
        <v>04/03/2020</v>
      </c>
      <c r="C1372" s="5" t="str">
        <f>IFERROR(__xludf.DUMMYFUNCTION("""COMPUTED_VALUE"""),"Norma Candeas Viana")</f>
        <v>Norma Candeas Viana</v>
      </c>
      <c r="D1372" s="5" t="str">
        <f>IFERROR(__xludf.DUMMYFUNCTION("""COMPUTED_VALUE"""),"PAAF Mama")</f>
        <v>PAAF Mama</v>
      </c>
      <c r="E1372" s="5">
        <f>IFERROR(__xludf.DUMMYFUNCTION("""COMPUTED_VALUE"""),67.85)</f>
        <v>67.85</v>
      </c>
    </row>
    <row r="1373">
      <c r="B1373" s="11" t="str">
        <f>IFERROR(__xludf.DUMMYFUNCTION("""COMPUTED_VALUE"""),"18/03/2020")</f>
        <v>18/03/2020</v>
      </c>
      <c r="C1373" s="5" t="str">
        <f>IFERROR(__xludf.DUMMYFUNCTION("""COMPUTED_VALUE"""),"Olga Maria Da Silva")</f>
        <v>Olga Maria Da Silva</v>
      </c>
      <c r="D1373" s="5" t="str">
        <f>IFERROR(__xludf.DUMMYFUNCTION("""COMPUTED_VALUE"""),"Filme")</f>
        <v>Filme</v>
      </c>
      <c r="E1373" s="5">
        <f>IFERROR(__xludf.DUMMYFUNCTION("""COMPUTED_VALUE"""),4.12)</f>
        <v>4.12</v>
      </c>
    </row>
    <row r="1374">
      <c r="B1374" s="11" t="str">
        <f>IFERROR(__xludf.DUMMYFUNCTION("""COMPUTED_VALUE"""),"18/03/2020")</f>
        <v>18/03/2020</v>
      </c>
      <c r="C1374" s="5" t="str">
        <f>IFERROR(__xludf.DUMMYFUNCTION("""COMPUTED_VALUE"""),"Olga Maria Da Silva")</f>
        <v>Olga Maria Da Silva</v>
      </c>
      <c r="D1374" s="5" t="str">
        <f>IFERROR(__xludf.DUMMYFUNCTION("""COMPUTED_VALUE"""),"Transvaginal")</f>
        <v>Transvaginal</v>
      </c>
      <c r="E1374" s="5">
        <f>IFERROR(__xludf.DUMMYFUNCTION("""COMPUTED_VALUE"""),68.5)</f>
        <v>68.5</v>
      </c>
    </row>
    <row r="1375">
      <c r="B1375" s="11" t="str">
        <f>IFERROR(__xludf.DUMMYFUNCTION("""COMPUTED_VALUE"""),"10/03/2020")</f>
        <v>10/03/2020</v>
      </c>
      <c r="C1375" s="5" t="str">
        <f>IFERROR(__xludf.DUMMYFUNCTION("""COMPUTED_VALUE"""),"Olga Maria Rodrigues Ribeiro Leite")</f>
        <v>Olga Maria Rodrigues Ribeiro Leite</v>
      </c>
      <c r="D1375" s="5" t="str">
        <f>IFERROR(__xludf.DUMMYFUNCTION("""COMPUTED_VALUE"""),"Filme")</f>
        <v>Filme</v>
      </c>
      <c r="E1375" s="5">
        <f>IFERROR(__xludf.DUMMYFUNCTION("""COMPUTED_VALUE"""),4.12)</f>
        <v>4.12</v>
      </c>
    </row>
    <row r="1376">
      <c r="B1376" s="11" t="str">
        <f>IFERROR(__xludf.DUMMYFUNCTION("""COMPUTED_VALUE"""),"10/03/2020")</f>
        <v>10/03/2020</v>
      </c>
      <c r="C1376" s="5" t="str">
        <f>IFERROR(__xludf.DUMMYFUNCTION("""COMPUTED_VALUE"""),"Olga Maria Rodrigues Ribeiro Leite")</f>
        <v>Olga Maria Rodrigues Ribeiro Leite</v>
      </c>
      <c r="D1376" s="5" t="str">
        <f>IFERROR(__xludf.DUMMYFUNCTION("""COMPUTED_VALUE"""),"Transvaginal")</f>
        <v>Transvaginal</v>
      </c>
      <c r="E1376" s="5">
        <f>IFERROR(__xludf.DUMMYFUNCTION("""COMPUTED_VALUE"""),68.5)</f>
        <v>68.5</v>
      </c>
    </row>
    <row r="1377">
      <c r="B1377" s="11" t="str">
        <f>IFERROR(__xludf.DUMMYFUNCTION("""COMPUTED_VALUE"""),"06/03/2020")</f>
        <v>06/03/2020</v>
      </c>
      <c r="C1377" s="5" t="str">
        <f>IFERROR(__xludf.DUMMYFUNCTION("""COMPUTED_VALUE"""),"Oneide Nascimento Silva")</f>
        <v>Oneide Nascimento Silva</v>
      </c>
      <c r="D1377" s="5" t="str">
        <f>IFERROR(__xludf.DUMMYFUNCTION("""COMPUTED_VALUE"""),"Filme")</f>
        <v>Filme</v>
      </c>
      <c r="E1377" s="5">
        <f>IFERROR(__xludf.DUMMYFUNCTION("""COMPUTED_VALUE"""),4.12)</f>
        <v>4.12</v>
      </c>
    </row>
    <row r="1378">
      <c r="B1378" s="11" t="str">
        <f>IFERROR(__xludf.DUMMYFUNCTION("""COMPUTED_VALUE"""),"06/03/2020")</f>
        <v>06/03/2020</v>
      </c>
      <c r="C1378" s="5" t="str">
        <f>IFERROR(__xludf.DUMMYFUNCTION("""COMPUTED_VALUE"""),"Oneide Nascimento Silva")</f>
        <v>Oneide Nascimento Silva</v>
      </c>
      <c r="D1378" s="5" t="str">
        <f>IFERROR(__xludf.DUMMYFUNCTION("""COMPUTED_VALUE"""),"Filme")</f>
        <v>Filme</v>
      </c>
      <c r="E1378" s="5">
        <f>IFERROR(__xludf.DUMMYFUNCTION("""COMPUTED_VALUE"""),4.12)</f>
        <v>4.12</v>
      </c>
    </row>
    <row r="1379">
      <c r="B1379" s="11" t="str">
        <f>IFERROR(__xludf.DUMMYFUNCTION("""COMPUTED_VALUE"""),"06/03/2020")</f>
        <v>06/03/2020</v>
      </c>
      <c r="C1379" s="5" t="str">
        <f>IFERROR(__xludf.DUMMYFUNCTION("""COMPUTED_VALUE"""),"Oneide Nascimento Silva")</f>
        <v>Oneide Nascimento Silva</v>
      </c>
      <c r="D1379" s="5" t="str">
        <f>IFERROR(__xludf.DUMMYFUNCTION("""COMPUTED_VALUE"""),"Filme")</f>
        <v>Filme</v>
      </c>
      <c r="E1379" s="5">
        <f>IFERROR(__xludf.DUMMYFUNCTION("""COMPUTED_VALUE"""),4.12)</f>
        <v>4.12</v>
      </c>
    </row>
    <row r="1380">
      <c r="B1380" s="11" t="str">
        <f>IFERROR(__xludf.DUMMYFUNCTION("""COMPUTED_VALUE"""),"06/03/2020")</f>
        <v>06/03/2020</v>
      </c>
      <c r="C1380" s="5" t="str">
        <f>IFERROR(__xludf.DUMMYFUNCTION("""COMPUTED_VALUE"""),"Oneide Nascimento Silva")</f>
        <v>Oneide Nascimento Silva</v>
      </c>
      <c r="D1380" s="5" t="str">
        <f>IFERROR(__xludf.DUMMYFUNCTION("""COMPUTED_VALUE"""),"Mamas")</f>
        <v>Mamas</v>
      </c>
      <c r="E1380" s="5">
        <f>IFERROR(__xludf.DUMMYFUNCTION("""COMPUTED_VALUE"""),60.49)</f>
        <v>60.49</v>
      </c>
    </row>
    <row r="1381">
      <c r="B1381" s="11" t="str">
        <f>IFERROR(__xludf.DUMMYFUNCTION("""COMPUTED_VALUE"""),"06/03/2020")</f>
        <v>06/03/2020</v>
      </c>
      <c r="C1381" s="5" t="str">
        <f>IFERROR(__xludf.DUMMYFUNCTION("""COMPUTED_VALUE"""),"Oneide Nascimento Silva")</f>
        <v>Oneide Nascimento Silva</v>
      </c>
      <c r="D1381" s="5" t="str">
        <f>IFERROR(__xludf.DUMMYFUNCTION("""COMPUTED_VALUE"""),"Estruturas superficiais")</f>
        <v>Estruturas superficiais</v>
      </c>
      <c r="E1381" s="5">
        <f>IFERROR(__xludf.DUMMYFUNCTION("""COMPUTED_VALUE"""),60.49)</f>
        <v>60.49</v>
      </c>
    </row>
    <row r="1382">
      <c r="B1382" s="11" t="str">
        <f>IFERROR(__xludf.DUMMYFUNCTION("""COMPUTED_VALUE"""),"06/03/2020")</f>
        <v>06/03/2020</v>
      </c>
      <c r="C1382" s="5" t="str">
        <f>IFERROR(__xludf.DUMMYFUNCTION("""COMPUTED_VALUE"""),"Oneide Nascimento Silva")</f>
        <v>Oneide Nascimento Silva</v>
      </c>
      <c r="D1382" s="5" t="str">
        <f>IFERROR(__xludf.DUMMYFUNCTION("""COMPUTED_VALUE"""),"Transvaginal")</f>
        <v>Transvaginal</v>
      </c>
      <c r="E1382" s="5">
        <f>IFERROR(__xludf.DUMMYFUNCTION("""COMPUTED_VALUE"""),68.5)</f>
        <v>68.5</v>
      </c>
    </row>
    <row r="1383">
      <c r="B1383" s="11" t="str">
        <f>IFERROR(__xludf.DUMMYFUNCTION("""COMPUTED_VALUE"""),"11/03/2020")</f>
        <v>11/03/2020</v>
      </c>
      <c r="C1383" s="5" t="str">
        <f>IFERROR(__xludf.DUMMYFUNCTION("""COMPUTED_VALUE"""),"Orlanda Pereira Rodrigues")</f>
        <v>Orlanda Pereira Rodrigues</v>
      </c>
      <c r="D1383" s="5" t="str">
        <f>IFERROR(__xludf.DUMMYFUNCTION("""COMPUTED_VALUE"""),"Material")</f>
        <v>Material</v>
      </c>
      <c r="E1383" s="5">
        <f>IFERROR(__xludf.DUMMYFUNCTION("""COMPUTED_VALUE"""),5.4)</f>
        <v>5.4</v>
      </c>
    </row>
    <row r="1384">
      <c r="B1384" s="11" t="str">
        <f>IFERROR(__xludf.DUMMYFUNCTION("""COMPUTED_VALUE"""),"11/03/2020")</f>
        <v>11/03/2020</v>
      </c>
      <c r="C1384" s="5" t="str">
        <f>IFERROR(__xludf.DUMMYFUNCTION("""COMPUTED_VALUE"""),"Orlanda Pereira Rodrigues")</f>
        <v>Orlanda Pereira Rodrigues</v>
      </c>
      <c r="D1384" s="5" t="str">
        <f>IFERROR(__xludf.DUMMYFUNCTION("""COMPUTED_VALUE"""),"Material")</f>
        <v>Material</v>
      </c>
      <c r="E1384" s="5">
        <f>IFERROR(__xludf.DUMMYFUNCTION("""COMPUTED_VALUE"""),3.08)</f>
        <v>3.08</v>
      </c>
    </row>
    <row r="1385">
      <c r="B1385" s="11" t="str">
        <f>IFERROR(__xludf.DUMMYFUNCTION("""COMPUTED_VALUE"""),"11/03/2020")</f>
        <v>11/03/2020</v>
      </c>
      <c r="C1385" s="5" t="str">
        <f>IFERROR(__xludf.DUMMYFUNCTION("""COMPUTED_VALUE"""),"Orlanda Pereira Rodrigues")</f>
        <v>Orlanda Pereira Rodrigues</v>
      </c>
      <c r="D1385" s="5" t="str">
        <f>IFERROR(__xludf.DUMMYFUNCTION("""COMPUTED_VALUE"""),"Material")</f>
        <v>Material</v>
      </c>
      <c r="E1385" s="5">
        <f>IFERROR(__xludf.DUMMYFUNCTION("""COMPUTED_VALUE"""),8.36)</f>
        <v>8.36</v>
      </c>
    </row>
    <row r="1386">
      <c r="B1386" s="11" t="str">
        <f>IFERROR(__xludf.DUMMYFUNCTION("""COMPUTED_VALUE"""),"11/03/2020")</f>
        <v>11/03/2020</v>
      </c>
      <c r="C1386" s="5" t="str">
        <f>IFERROR(__xludf.DUMMYFUNCTION("""COMPUTED_VALUE"""),"Orlanda Pereira Rodrigues")</f>
        <v>Orlanda Pereira Rodrigues</v>
      </c>
      <c r="D1386" s="5" t="str">
        <f>IFERROR(__xludf.DUMMYFUNCTION("""COMPUTED_VALUE"""),"Medicamento")</f>
        <v>Medicamento</v>
      </c>
      <c r="E1386" s="5">
        <f>IFERROR(__xludf.DUMMYFUNCTION("""COMPUTED_VALUE"""),3.18)</f>
        <v>3.18</v>
      </c>
    </row>
    <row r="1387">
      <c r="B1387" s="11" t="str">
        <f>IFERROR(__xludf.DUMMYFUNCTION("""COMPUTED_VALUE"""),"11/03/2020")</f>
        <v>11/03/2020</v>
      </c>
      <c r="C1387" s="5" t="str">
        <f>IFERROR(__xludf.DUMMYFUNCTION("""COMPUTED_VALUE"""),"Orlanda Pereira Rodrigues")</f>
        <v>Orlanda Pereira Rodrigues</v>
      </c>
      <c r="D1387" s="5" t="str">
        <f>IFERROR(__xludf.DUMMYFUNCTION("""COMPUTED_VALUE"""),"Filme")</f>
        <v>Filme</v>
      </c>
      <c r="E1387" s="5">
        <f>IFERROR(__xludf.DUMMYFUNCTION("""COMPUTED_VALUE"""),4.12)</f>
        <v>4.12</v>
      </c>
    </row>
    <row r="1388">
      <c r="B1388" s="11" t="str">
        <f>IFERROR(__xludf.DUMMYFUNCTION("""COMPUTED_VALUE"""),"11/03/2020")</f>
        <v>11/03/2020</v>
      </c>
      <c r="C1388" s="5" t="str">
        <f>IFERROR(__xludf.DUMMYFUNCTION("""COMPUTED_VALUE"""),"Orlanda Pereira Rodrigues")</f>
        <v>Orlanda Pereira Rodrigues</v>
      </c>
      <c r="D1388" s="5" t="str">
        <f>IFERROR(__xludf.DUMMYFUNCTION("""COMPUTED_VALUE"""),"Mamas")</f>
        <v>Mamas</v>
      </c>
      <c r="E1388" s="5">
        <f>IFERROR(__xludf.DUMMYFUNCTION("""COMPUTED_VALUE"""),60.49)</f>
        <v>60.49</v>
      </c>
    </row>
    <row r="1389">
      <c r="B1389" s="11" t="str">
        <f>IFERROR(__xludf.DUMMYFUNCTION("""COMPUTED_VALUE"""),"11/03/2020")</f>
        <v>11/03/2020</v>
      </c>
      <c r="C1389" s="5" t="str">
        <f>IFERROR(__xludf.DUMMYFUNCTION("""COMPUTED_VALUE"""),"Orlanda Pereira Rodrigues")</f>
        <v>Orlanda Pereira Rodrigues</v>
      </c>
      <c r="D1389" s="5" t="str">
        <f>IFERROR(__xludf.DUMMYFUNCTION("""COMPUTED_VALUE"""),"PAAF Mama")</f>
        <v>PAAF Mama</v>
      </c>
      <c r="E1389" s="5">
        <f>IFERROR(__xludf.DUMMYFUNCTION("""COMPUTED_VALUE"""),319.24)</f>
        <v>319.24</v>
      </c>
    </row>
    <row r="1390">
      <c r="B1390" s="11" t="str">
        <f>IFERROR(__xludf.DUMMYFUNCTION("""COMPUTED_VALUE"""),"18/03/2020")</f>
        <v>18/03/2020</v>
      </c>
      <c r="C1390" s="5" t="str">
        <f>IFERROR(__xludf.DUMMYFUNCTION("""COMPUTED_VALUE"""),"Osvaldo Pereira Leite")</f>
        <v>Osvaldo Pereira Leite</v>
      </c>
      <c r="D1390" s="5" t="str">
        <f>IFERROR(__xludf.DUMMYFUNCTION("""COMPUTED_VALUE"""),"Filme")</f>
        <v>Filme</v>
      </c>
      <c r="E1390" s="5">
        <f>IFERROR(__xludf.DUMMYFUNCTION("""COMPUTED_VALUE"""),4.12)</f>
        <v>4.12</v>
      </c>
    </row>
    <row r="1391">
      <c r="B1391" s="11" t="str">
        <f>IFERROR(__xludf.DUMMYFUNCTION("""COMPUTED_VALUE"""),"18/03/2020")</f>
        <v>18/03/2020</v>
      </c>
      <c r="C1391" s="5" t="str">
        <f>IFERROR(__xludf.DUMMYFUNCTION("""COMPUTED_VALUE"""),"Osvaldo Pereira Leite")</f>
        <v>Osvaldo Pereira Leite</v>
      </c>
      <c r="D1391" s="5" t="str">
        <f>IFERROR(__xludf.DUMMYFUNCTION("""COMPUTED_VALUE"""),"Filme")</f>
        <v>Filme</v>
      </c>
      <c r="E1391" s="5">
        <f>IFERROR(__xludf.DUMMYFUNCTION("""COMPUTED_VALUE"""),16.49)</f>
        <v>16.49</v>
      </c>
    </row>
    <row r="1392">
      <c r="B1392" s="11" t="str">
        <f>IFERROR(__xludf.DUMMYFUNCTION("""COMPUTED_VALUE"""),"18/03/2020")</f>
        <v>18/03/2020</v>
      </c>
      <c r="C1392" s="5" t="str">
        <f>IFERROR(__xludf.DUMMYFUNCTION("""COMPUTED_VALUE"""),"Osvaldo Pereira Leite")</f>
        <v>Osvaldo Pereira Leite</v>
      </c>
      <c r="D1392" s="5" t="str">
        <f>IFERROR(__xludf.DUMMYFUNCTION("""COMPUTED_VALUE"""),"Filme")</f>
        <v>Filme</v>
      </c>
      <c r="E1392" s="5">
        <f>IFERROR(__xludf.DUMMYFUNCTION("""COMPUTED_VALUE"""),4.12)</f>
        <v>4.12</v>
      </c>
    </row>
    <row r="1393">
      <c r="B1393" s="11" t="str">
        <f>IFERROR(__xludf.DUMMYFUNCTION("""COMPUTED_VALUE"""),"18/03/2020")</f>
        <v>18/03/2020</v>
      </c>
      <c r="C1393" s="5" t="str">
        <f>IFERROR(__xludf.DUMMYFUNCTION("""COMPUTED_VALUE"""),"Osvaldo Pereira Leite")</f>
        <v>Osvaldo Pereira Leite</v>
      </c>
      <c r="D1393" s="5" t="str">
        <f>IFERROR(__xludf.DUMMYFUNCTION("""COMPUTED_VALUE"""),"Abdomen Total")</f>
        <v>Abdomen Total</v>
      </c>
      <c r="E1393" s="5">
        <f>IFERROR(__xludf.DUMMYFUNCTION("""COMPUTED_VALUE"""),113.15)</f>
        <v>113.15</v>
      </c>
    </row>
    <row r="1394">
      <c r="B1394" s="11" t="str">
        <f>IFERROR(__xludf.DUMMYFUNCTION("""COMPUTED_VALUE"""),"18/03/2020")</f>
        <v>18/03/2020</v>
      </c>
      <c r="C1394" s="5" t="str">
        <f>IFERROR(__xludf.DUMMYFUNCTION("""COMPUTED_VALUE"""),"Osvaldo Pereira Leite")</f>
        <v>Osvaldo Pereira Leite</v>
      </c>
      <c r="D1394" s="5" t="str">
        <f>IFERROR(__xludf.DUMMYFUNCTION("""COMPUTED_VALUE"""),"Próstata")</f>
        <v>Próstata</v>
      </c>
      <c r="E1394" s="5">
        <f>IFERROR(__xludf.DUMMYFUNCTION("""COMPUTED_VALUE"""),50.4)</f>
        <v>50.4</v>
      </c>
    </row>
    <row r="1395">
      <c r="B1395" s="11" t="str">
        <f>IFERROR(__xludf.DUMMYFUNCTION("""COMPUTED_VALUE"""),"18/03/2020")</f>
        <v>18/03/2020</v>
      </c>
      <c r="C1395" s="5" t="str">
        <f>IFERROR(__xludf.DUMMYFUNCTION("""COMPUTED_VALUE"""),"Osvaldo Pereira Leite")</f>
        <v>Osvaldo Pereira Leite</v>
      </c>
      <c r="D1395" s="5" t="str">
        <f>IFERROR(__xludf.DUMMYFUNCTION("""COMPUTED_VALUE"""),"Órgãos superficiais")</f>
        <v>Órgãos superficiais</v>
      </c>
      <c r="E1395" s="5">
        <f>IFERROR(__xludf.DUMMYFUNCTION("""COMPUTED_VALUE"""),60.49)</f>
        <v>60.49</v>
      </c>
    </row>
    <row r="1396">
      <c r="B1396" s="11" t="str">
        <f>IFERROR(__xludf.DUMMYFUNCTION("""COMPUTED_VALUE"""),"11/03/2020")</f>
        <v>11/03/2020</v>
      </c>
      <c r="C1396" s="5" t="str">
        <f>IFERROR(__xludf.DUMMYFUNCTION("""COMPUTED_VALUE"""),"Ozana Silva Francisco")</f>
        <v>Ozana Silva Francisco</v>
      </c>
      <c r="D1396" s="5" t="str">
        <f>IFERROR(__xludf.DUMMYFUNCTION("""COMPUTED_VALUE"""),"Filme")</f>
        <v>Filme</v>
      </c>
      <c r="E1396" s="5">
        <f>IFERROR(__xludf.DUMMYFUNCTION("""COMPUTED_VALUE"""),12.37)</f>
        <v>12.37</v>
      </c>
    </row>
    <row r="1397">
      <c r="B1397" s="11" t="str">
        <f>IFERROR(__xludf.DUMMYFUNCTION("""COMPUTED_VALUE"""),"11/03/2020")</f>
        <v>11/03/2020</v>
      </c>
      <c r="C1397" s="5" t="str">
        <f>IFERROR(__xludf.DUMMYFUNCTION("""COMPUTED_VALUE"""),"Ozana Silva Francisco")</f>
        <v>Ozana Silva Francisco</v>
      </c>
      <c r="D1397" s="5" t="str">
        <f>IFERROR(__xludf.DUMMYFUNCTION("""COMPUTED_VALUE"""),"Abdominal")</f>
        <v>Abdominal</v>
      </c>
      <c r="E1397" s="5">
        <f>IFERROR(__xludf.DUMMYFUNCTION("""COMPUTED_VALUE"""),73.94)</f>
        <v>73.94</v>
      </c>
    </row>
    <row r="1398">
      <c r="B1398" s="11" t="str">
        <f>IFERROR(__xludf.DUMMYFUNCTION("""COMPUTED_VALUE"""),"11/03/2020")</f>
        <v>11/03/2020</v>
      </c>
      <c r="C1398" s="5" t="str">
        <f>IFERROR(__xludf.DUMMYFUNCTION("""COMPUTED_VALUE"""),"Pablo Bezerra Vilar")</f>
        <v>Pablo Bezerra Vilar</v>
      </c>
      <c r="D1398" s="5" t="str">
        <f>IFERROR(__xludf.DUMMYFUNCTION("""COMPUTED_VALUE"""),"Filme")</f>
        <v>Filme</v>
      </c>
      <c r="E1398" s="5">
        <f>IFERROR(__xludf.DUMMYFUNCTION("""COMPUTED_VALUE"""),16.49)</f>
        <v>16.49</v>
      </c>
    </row>
    <row r="1399">
      <c r="B1399" s="11" t="str">
        <f>IFERROR(__xludf.DUMMYFUNCTION("""COMPUTED_VALUE"""),"11/03/2020")</f>
        <v>11/03/2020</v>
      </c>
      <c r="C1399" s="5" t="str">
        <f>IFERROR(__xludf.DUMMYFUNCTION("""COMPUTED_VALUE"""),"Pablo Bezerra Vilar")</f>
        <v>Pablo Bezerra Vilar</v>
      </c>
      <c r="D1399" s="5" t="str">
        <f>IFERROR(__xludf.DUMMYFUNCTION("""COMPUTED_VALUE"""),"Abdomen Total")</f>
        <v>Abdomen Total</v>
      </c>
      <c r="E1399" s="5">
        <f>IFERROR(__xludf.DUMMYFUNCTION("""COMPUTED_VALUE"""),113.15)</f>
        <v>113.15</v>
      </c>
    </row>
    <row r="1400">
      <c r="B1400" s="11" t="str">
        <f>IFERROR(__xludf.DUMMYFUNCTION("""COMPUTED_VALUE"""),"09/03/2020")</f>
        <v>09/03/2020</v>
      </c>
      <c r="C1400" s="5" t="str">
        <f>IFERROR(__xludf.DUMMYFUNCTION("""COMPUTED_VALUE"""),"Pavla Fabinea C Duarte")</f>
        <v>Pavla Fabinea C Duarte</v>
      </c>
      <c r="D1400" s="5" t="str">
        <f>IFERROR(__xludf.DUMMYFUNCTION("""COMPUTED_VALUE"""),"Estruturas superficiais")</f>
        <v>Estruturas superficiais</v>
      </c>
      <c r="E1400" s="5">
        <f>IFERROR(__xludf.DUMMYFUNCTION("""COMPUTED_VALUE"""),60.49)</f>
        <v>60.49</v>
      </c>
    </row>
    <row r="1401">
      <c r="B1401" s="11" t="str">
        <f>IFERROR(__xludf.DUMMYFUNCTION("""COMPUTED_VALUE"""),"09/03/2020")</f>
        <v>09/03/2020</v>
      </c>
      <c r="C1401" s="5" t="str">
        <f>IFERROR(__xludf.DUMMYFUNCTION("""COMPUTED_VALUE"""),"Pavla Fabinea C Duarte")</f>
        <v>Pavla Fabinea C Duarte</v>
      </c>
      <c r="D1401" s="5" t="str">
        <f>IFERROR(__xludf.DUMMYFUNCTION("""COMPUTED_VALUE"""),"Filme")</f>
        <v>Filme</v>
      </c>
      <c r="E1401" s="5">
        <f>IFERROR(__xludf.DUMMYFUNCTION("""COMPUTED_VALUE"""),4.12)</f>
        <v>4.12</v>
      </c>
    </row>
    <row r="1402">
      <c r="B1402" s="11" t="str">
        <f>IFERROR(__xludf.DUMMYFUNCTION("""COMPUTED_VALUE"""),"09/03/2020")</f>
        <v>09/03/2020</v>
      </c>
      <c r="C1402" s="5" t="str">
        <f>IFERROR(__xludf.DUMMYFUNCTION("""COMPUTED_VALUE"""),"Pavla Fabinea C Duarte")</f>
        <v>Pavla Fabinea C Duarte</v>
      </c>
      <c r="D1402" s="5" t="str">
        <f>IFERROR(__xludf.DUMMYFUNCTION("""COMPUTED_VALUE"""),"Filme")</f>
        <v>Filme</v>
      </c>
      <c r="E1402" s="5">
        <f>IFERROR(__xludf.DUMMYFUNCTION("""COMPUTED_VALUE"""),4.12)</f>
        <v>4.12</v>
      </c>
    </row>
    <row r="1403">
      <c r="B1403" s="11" t="str">
        <f>IFERROR(__xludf.DUMMYFUNCTION("""COMPUTED_VALUE"""),"09/03/2020")</f>
        <v>09/03/2020</v>
      </c>
      <c r="C1403" s="5" t="str">
        <f>IFERROR(__xludf.DUMMYFUNCTION("""COMPUTED_VALUE"""),"Pavla Fabinea C Duarte")</f>
        <v>Pavla Fabinea C Duarte</v>
      </c>
      <c r="D1403" s="5" t="str">
        <f>IFERROR(__xludf.DUMMYFUNCTION("""COMPUTED_VALUE"""),"Mamas")</f>
        <v>Mamas</v>
      </c>
      <c r="E1403" s="5">
        <f>IFERROR(__xludf.DUMMYFUNCTION("""COMPUTED_VALUE"""),60.49)</f>
        <v>60.49</v>
      </c>
    </row>
    <row r="1404">
      <c r="B1404" s="11" t="str">
        <f>IFERROR(__xludf.DUMMYFUNCTION("""COMPUTED_VALUE"""),"17/03/2020")</f>
        <v>17/03/2020</v>
      </c>
      <c r="C1404" s="5" t="str">
        <f>IFERROR(__xludf.DUMMYFUNCTION("""COMPUTED_VALUE"""),"Petronilio Ferreira Lima")</f>
        <v>Petronilio Ferreira Lima</v>
      </c>
      <c r="D1404" s="5" t="str">
        <f>IFERROR(__xludf.DUMMYFUNCTION("""COMPUTED_VALUE"""),"Filme")</f>
        <v>Filme</v>
      </c>
      <c r="E1404" s="5">
        <f>IFERROR(__xludf.DUMMYFUNCTION("""COMPUTED_VALUE"""),16.49)</f>
        <v>16.49</v>
      </c>
    </row>
    <row r="1405">
      <c r="B1405" s="11" t="str">
        <f>IFERROR(__xludf.DUMMYFUNCTION("""COMPUTED_VALUE"""),"17/03/2020")</f>
        <v>17/03/2020</v>
      </c>
      <c r="C1405" s="5" t="str">
        <f>IFERROR(__xludf.DUMMYFUNCTION("""COMPUTED_VALUE"""),"Petronilio Ferreira Lima")</f>
        <v>Petronilio Ferreira Lima</v>
      </c>
      <c r="D1405" s="5" t="str">
        <f>IFERROR(__xludf.DUMMYFUNCTION("""COMPUTED_VALUE"""),"Filme")</f>
        <v>Filme</v>
      </c>
      <c r="E1405" s="5">
        <f>IFERROR(__xludf.DUMMYFUNCTION("""COMPUTED_VALUE"""),4.12)</f>
        <v>4.12</v>
      </c>
    </row>
    <row r="1406">
      <c r="B1406" s="11" t="str">
        <f>IFERROR(__xludf.DUMMYFUNCTION("""COMPUTED_VALUE"""),"17/03/2020")</f>
        <v>17/03/2020</v>
      </c>
      <c r="C1406" s="5" t="str">
        <f>IFERROR(__xludf.DUMMYFUNCTION("""COMPUTED_VALUE"""),"Petronilio Ferreira Lima")</f>
        <v>Petronilio Ferreira Lima</v>
      </c>
      <c r="D1406" s="5" t="str">
        <f>IFERROR(__xludf.DUMMYFUNCTION("""COMPUTED_VALUE"""),"Filme")</f>
        <v>Filme</v>
      </c>
      <c r="E1406" s="5">
        <f>IFERROR(__xludf.DUMMYFUNCTION("""COMPUTED_VALUE"""),4.12)</f>
        <v>4.12</v>
      </c>
    </row>
    <row r="1407">
      <c r="B1407" s="11" t="str">
        <f>IFERROR(__xludf.DUMMYFUNCTION("""COMPUTED_VALUE"""),"17/03/2020")</f>
        <v>17/03/2020</v>
      </c>
      <c r="C1407" s="5" t="str">
        <f>IFERROR(__xludf.DUMMYFUNCTION("""COMPUTED_VALUE"""),"Petronilio Ferreira Lima")</f>
        <v>Petronilio Ferreira Lima</v>
      </c>
      <c r="D1407" s="5" t="str">
        <f>IFERROR(__xludf.DUMMYFUNCTION("""COMPUTED_VALUE"""),"Abdomen Total")</f>
        <v>Abdomen Total</v>
      </c>
      <c r="E1407" s="5">
        <f>IFERROR(__xludf.DUMMYFUNCTION("""COMPUTED_VALUE"""),113.15)</f>
        <v>113.15</v>
      </c>
    </row>
    <row r="1408">
      <c r="B1408" s="11" t="str">
        <f>IFERROR(__xludf.DUMMYFUNCTION("""COMPUTED_VALUE"""),"17/03/2020")</f>
        <v>17/03/2020</v>
      </c>
      <c r="C1408" s="5" t="str">
        <f>IFERROR(__xludf.DUMMYFUNCTION("""COMPUTED_VALUE"""),"Petronilio Ferreira Lima")</f>
        <v>Petronilio Ferreira Lima</v>
      </c>
      <c r="D1408" s="5" t="str">
        <f>IFERROR(__xludf.DUMMYFUNCTION("""COMPUTED_VALUE"""),"Próstata")</f>
        <v>Próstata</v>
      </c>
      <c r="E1408" s="5">
        <f>IFERROR(__xludf.DUMMYFUNCTION("""COMPUTED_VALUE"""),50.4)</f>
        <v>50.4</v>
      </c>
    </row>
    <row r="1409">
      <c r="B1409" s="11" t="str">
        <f>IFERROR(__xludf.DUMMYFUNCTION("""COMPUTED_VALUE"""),"17/03/2020")</f>
        <v>17/03/2020</v>
      </c>
      <c r="C1409" s="5" t="str">
        <f>IFERROR(__xludf.DUMMYFUNCTION("""COMPUTED_VALUE"""),"Petronilio Ferreira Lima")</f>
        <v>Petronilio Ferreira Lima</v>
      </c>
      <c r="D1409" s="5" t="str">
        <f>IFERROR(__xludf.DUMMYFUNCTION("""COMPUTED_VALUE"""),"Órgãos superficiais")</f>
        <v>Órgãos superficiais</v>
      </c>
      <c r="E1409" s="5">
        <f>IFERROR(__xludf.DUMMYFUNCTION("""COMPUTED_VALUE"""),60.49)</f>
        <v>60.49</v>
      </c>
    </row>
    <row r="1410">
      <c r="B1410" s="11" t="str">
        <f>IFERROR(__xludf.DUMMYFUNCTION("""COMPUTED_VALUE"""),"20/03/2020")</f>
        <v>20/03/2020</v>
      </c>
      <c r="C1410" s="5" t="str">
        <f>IFERROR(__xludf.DUMMYFUNCTION("""COMPUTED_VALUE"""),"Poliana Arruda Do Rego Farias")</f>
        <v>Poliana Arruda Do Rego Farias</v>
      </c>
      <c r="D1410" s="5" t="str">
        <f>IFERROR(__xludf.DUMMYFUNCTION("""COMPUTED_VALUE"""),"Filme")</f>
        <v>Filme</v>
      </c>
      <c r="E1410" s="5">
        <f>IFERROR(__xludf.DUMMYFUNCTION("""COMPUTED_VALUE"""),16.49)</f>
        <v>16.49</v>
      </c>
    </row>
    <row r="1411">
      <c r="B1411" s="11" t="str">
        <f>IFERROR(__xludf.DUMMYFUNCTION("""COMPUTED_VALUE"""),"20/03/2020")</f>
        <v>20/03/2020</v>
      </c>
      <c r="C1411" s="5" t="str">
        <f>IFERROR(__xludf.DUMMYFUNCTION("""COMPUTED_VALUE"""),"Poliana Arruda Do Rego Farias")</f>
        <v>Poliana Arruda Do Rego Farias</v>
      </c>
      <c r="D1411" s="5" t="str">
        <f>IFERROR(__xludf.DUMMYFUNCTION("""COMPUTED_VALUE"""),"Abdomen Total")</f>
        <v>Abdomen Total</v>
      </c>
      <c r="E1411" s="5">
        <f>IFERROR(__xludf.DUMMYFUNCTION("""COMPUTED_VALUE"""),113.15)</f>
        <v>113.15</v>
      </c>
    </row>
    <row r="1412">
      <c r="B1412" s="11" t="str">
        <f>IFERROR(__xludf.DUMMYFUNCTION("""COMPUTED_VALUE"""),"20/03/2020")</f>
        <v>20/03/2020</v>
      </c>
      <c r="C1412" s="5" t="str">
        <f>IFERROR(__xludf.DUMMYFUNCTION("""COMPUTED_VALUE"""),"Poliana Arruda Do Rego Farias")</f>
        <v>Poliana Arruda Do Rego Farias</v>
      </c>
      <c r="D1412" s="5" t="str">
        <f>IFERROR(__xludf.DUMMYFUNCTION("""COMPUTED_VALUE"""),"Filme")</f>
        <v>Filme</v>
      </c>
      <c r="E1412" s="5">
        <f>IFERROR(__xludf.DUMMYFUNCTION("""COMPUTED_VALUE"""),4.12)</f>
        <v>4.12</v>
      </c>
    </row>
    <row r="1413">
      <c r="B1413" s="11" t="str">
        <f>IFERROR(__xludf.DUMMYFUNCTION("""COMPUTED_VALUE"""),"20/03/2020")</f>
        <v>20/03/2020</v>
      </c>
      <c r="C1413" s="5" t="str">
        <f>IFERROR(__xludf.DUMMYFUNCTION("""COMPUTED_VALUE"""),"Poliana Arruda Do Rego Farias")</f>
        <v>Poliana Arruda Do Rego Farias</v>
      </c>
      <c r="D1413" s="5" t="str">
        <f>IFERROR(__xludf.DUMMYFUNCTION("""COMPUTED_VALUE"""),"Transvaginal")</f>
        <v>Transvaginal</v>
      </c>
      <c r="E1413" s="5">
        <f>IFERROR(__xludf.DUMMYFUNCTION("""COMPUTED_VALUE"""),68.5)</f>
        <v>68.5</v>
      </c>
    </row>
    <row r="1414">
      <c r="B1414" s="11" t="str">
        <f>IFERROR(__xludf.DUMMYFUNCTION("""COMPUTED_VALUE"""),"21/02/2020")</f>
        <v>21/02/2020</v>
      </c>
      <c r="C1414" s="5" t="str">
        <f>IFERROR(__xludf.DUMMYFUNCTION("""COMPUTED_VALUE"""),"Puamma Dutra Pinheiro")</f>
        <v>Puamma Dutra Pinheiro</v>
      </c>
      <c r="D1414" s="5" t="str">
        <f>IFERROR(__xludf.DUMMYFUNCTION("""COMPUTED_VALUE"""),"Filme")</f>
        <v>Filme</v>
      </c>
      <c r="E1414" s="5">
        <f>IFERROR(__xludf.DUMMYFUNCTION("""COMPUTED_VALUE"""),4.12)</f>
        <v>4.12</v>
      </c>
    </row>
    <row r="1415">
      <c r="B1415" s="11" t="str">
        <f>IFERROR(__xludf.DUMMYFUNCTION("""COMPUTED_VALUE"""),"21/02/2020")</f>
        <v>21/02/2020</v>
      </c>
      <c r="C1415" s="5" t="str">
        <f>IFERROR(__xludf.DUMMYFUNCTION("""COMPUTED_VALUE"""),"Puamma Dutra Pinheiro")</f>
        <v>Puamma Dutra Pinheiro</v>
      </c>
      <c r="D1415" s="5" t="str">
        <f>IFERROR(__xludf.DUMMYFUNCTION("""COMPUTED_VALUE"""),"Filme")</f>
        <v>Filme</v>
      </c>
      <c r="E1415" s="5">
        <f>IFERROR(__xludf.DUMMYFUNCTION("""COMPUTED_VALUE"""),4.12)</f>
        <v>4.12</v>
      </c>
    </row>
    <row r="1416">
      <c r="B1416" s="11" t="str">
        <f>IFERROR(__xludf.DUMMYFUNCTION("""COMPUTED_VALUE"""),"21/02/2020")</f>
        <v>21/02/2020</v>
      </c>
      <c r="C1416" s="5" t="str">
        <f>IFERROR(__xludf.DUMMYFUNCTION("""COMPUTED_VALUE"""),"Puamma Dutra Pinheiro")</f>
        <v>Puamma Dutra Pinheiro</v>
      </c>
      <c r="D1416" s="5" t="str">
        <f>IFERROR(__xludf.DUMMYFUNCTION("""COMPUTED_VALUE"""),"Filme")</f>
        <v>Filme</v>
      </c>
      <c r="E1416" s="5">
        <f>IFERROR(__xludf.DUMMYFUNCTION("""COMPUTED_VALUE"""),4.12)</f>
        <v>4.12</v>
      </c>
    </row>
    <row r="1417">
      <c r="B1417" s="11" t="str">
        <f>IFERROR(__xludf.DUMMYFUNCTION("""COMPUTED_VALUE"""),"21/02/2020")</f>
        <v>21/02/2020</v>
      </c>
      <c r="C1417" s="5" t="str">
        <f>IFERROR(__xludf.DUMMYFUNCTION("""COMPUTED_VALUE"""),"Puamma Dutra Pinheiro")</f>
        <v>Puamma Dutra Pinheiro</v>
      </c>
      <c r="D1417" s="5" t="str">
        <f>IFERROR(__xludf.DUMMYFUNCTION("""COMPUTED_VALUE"""),"Mamas")</f>
        <v>Mamas</v>
      </c>
      <c r="E1417" s="5">
        <f>IFERROR(__xludf.DUMMYFUNCTION("""COMPUTED_VALUE"""),60.49)</f>
        <v>60.49</v>
      </c>
    </row>
    <row r="1418">
      <c r="B1418" s="11" t="str">
        <f>IFERROR(__xludf.DUMMYFUNCTION("""COMPUTED_VALUE"""),"21/02/2020")</f>
        <v>21/02/2020</v>
      </c>
      <c r="C1418" s="5" t="str">
        <f>IFERROR(__xludf.DUMMYFUNCTION("""COMPUTED_VALUE"""),"Puamma Dutra Pinheiro")</f>
        <v>Puamma Dutra Pinheiro</v>
      </c>
      <c r="D1418" s="5" t="str">
        <f>IFERROR(__xludf.DUMMYFUNCTION("""COMPUTED_VALUE"""),"Ginecológico")</f>
        <v>Ginecológico</v>
      </c>
      <c r="E1418" s="5">
        <f>IFERROR(__xludf.DUMMYFUNCTION("""COMPUTED_VALUE"""),50.34)</f>
        <v>50.34</v>
      </c>
    </row>
    <row r="1419">
      <c r="B1419" s="11" t="str">
        <f>IFERROR(__xludf.DUMMYFUNCTION("""COMPUTED_VALUE"""),"21/02/2020")</f>
        <v>21/02/2020</v>
      </c>
      <c r="C1419" s="5" t="str">
        <f>IFERROR(__xludf.DUMMYFUNCTION("""COMPUTED_VALUE"""),"Puamma Dutra Pinheiro")</f>
        <v>Puamma Dutra Pinheiro</v>
      </c>
      <c r="D1419" s="5" t="str">
        <f>IFERROR(__xludf.DUMMYFUNCTION("""COMPUTED_VALUE"""),"Estruturas superficiais")</f>
        <v>Estruturas superficiais</v>
      </c>
      <c r="E1419" s="5">
        <f>IFERROR(__xludf.DUMMYFUNCTION("""COMPUTED_VALUE"""),60.49)</f>
        <v>60.49</v>
      </c>
    </row>
    <row r="1420">
      <c r="B1420" s="11" t="str">
        <f>IFERROR(__xludf.DUMMYFUNCTION("""COMPUTED_VALUE"""),"03/03/2020")</f>
        <v>03/03/2020</v>
      </c>
      <c r="C1420" s="5" t="str">
        <f>IFERROR(__xludf.DUMMYFUNCTION("""COMPUTED_VALUE"""),"Raiana Fernandes Mariz Simoes")</f>
        <v>Raiana Fernandes Mariz Simoes</v>
      </c>
      <c r="D1420" s="5" t="str">
        <f>IFERROR(__xludf.DUMMYFUNCTION("""COMPUTED_VALUE"""),"Filme")</f>
        <v>Filme</v>
      </c>
      <c r="E1420" s="5">
        <f>IFERROR(__xludf.DUMMYFUNCTION("""COMPUTED_VALUE"""),4.12)</f>
        <v>4.12</v>
      </c>
    </row>
    <row r="1421">
      <c r="B1421" s="11" t="str">
        <f>IFERROR(__xludf.DUMMYFUNCTION("""COMPUTED_VALUE"""),"03/03/2020")</f>
        <v>03/03/2020</v>
      </c>
      <c r="C1421" s="5" t="str">
        <f>IFERROR(__xludf.DUMMYFUNCTION("""COMPUTED_VALUE"""),"Raiana Fernandes Mariz Simoes")</f>
        <v>Raiana Fernandes Mariz Simoes</v>
      </c>
      <c r="D1421" s="5" t="str">
        <f>IFERROR(__xludf.DUMMYFUNCTION("""COMPUTED_VALUE"""),"Estruturas superficiais")</f>
        <v>Estruturas superficiais</v>
      </c>
      <c r="E1421" s="5">
        <f>IFERROR(__xludf.DUMMYFUNCTION("""COMPUTED_VALUE"""),60.49)</f>
        <v>60.49</v>
      </c>
    </row>
    <row r="1422">
      <c r="B1422" s="11" t="str">
        <f>IFERROR(__xludf.DUMMYFUNCTION("""COMPUTED_VALUE"""),"19/03/2020")</f>
        <v>19/03/2020</v>
      </c>
      <c r="C1422" s="5" t="str">
        <f>IFERROR(__xludf.DUMMYFUNCTION("""COMPUTED_VALUE"""),"Raimunda Barreto Da Silva")</f>
        <v>Raimunda Barreto Da Silva</v>
      </c>
      <c r="D1422" s="5" t="str">
        <f>IFERROR(__xludf.DUMMYFUNCTION("""COMPUTED_VALUE"""),"Filme")</f>
        <v>Filme</v>
      </c>
      <c r="E1422" s="5">
        <f>IFERROR(__xludf.DUMMYFUNCTION("""COMPUTED_VALUE"""),16.49)</f>
        <v>16.49</v>
      </c>
    </row>
    <row r="1423">
      <c r="B1423" s="11" t="str">
        <f>IFERROR(__xludf.DUMMYFUNCTION("""COMPUTED_VALUE"""),"19/03/2020")</f>
        <v>19/03/2020</v>
      </c>
      <c r="C1423" s="5" t="str">
        <f>IFERROR(__xludf.DUMMYFUNCTION("""COMPUTED_VALUE"""),"Raimunda Barreto Da Silva")</f>
        <v>Raimunda Barreto Da Silva</v>
      </c>
      <c r="D1423" s="5" t="str">
        <f>IFERROR(__xludf.DUMMYFUNCTION("""COMPUTED_VALUE"""),"Filme")</f>
        <v>Filme</v>
      </c>
      <c r="E1423" s="5">
        <f>IFERROR(__xludf.DUMMYFUNCTION("""COMPUTED_VALUE"""),4.12)</f>
        <v>4.12</v>
      </c>
    </row>
    <row r="1424">
      <c r="B1424" s="11" t="str">
        <f>IFERROR(__xludf.DUMMYFUNCTION("""COMPUTED_VALUE"""),"19/03/2020")</f>
        <v>19/03/2020</v>
      </c>
      <c r="C1424" s="5" t="str">
        <f>IFERROR(__xludf.DUMMYFUNCTION("""COMPUTED_VALUE"""),"Raimunda Barreto Da Silva")</f>
        <v>Raimunda Barreto Da Silva</v>
      </c>
      <c r="D1424" s="5" t="str">
        <f>IFERROR(__xludf.DUMMYFUNCTION("""COMPUTED_VALUE"""),"Transvaginal")</f>
        <v>Transvaginal</v>
      </c>
      <c r="E1424" s="5">
        <f>IFERROR(__xludf.DUMMYFUNCTION("""COMPUTED_VALUE"""),68.5)</f>
        <v>68.5</v>
      </c>
    </row>
    <row r="1425">
      <c r="B1425" s="11" t="str">
        <f>IFERROR(__xludf.DUMMYFUNCTION("""COMPUTED_VALUE"""),"19/03/2020")</f>
        <v>19/03/2020</v>
      </c>
      <c r="C1425" s="5" t="str">
        <f>IFERROR(__xludf.DUMMYFUNCTION("""COMPUTED_VALUE"""),"Raimunda Barreto Da Silva")</f>
        <v>Raimunda Barreto Da Silva</v>
      </c>
      <c r="D1425" s="5" t="str">
        <f>IFERROR(__xludf.DUMMYFUNCTION("""COMPUTED_VALUE"""),"Abdomen Total")</f>
        <v>Abdomen Total</v>
      </c>
      <c r="E1425" s="5">
        <f>IFERROR(__xludf.DUMMYFUNCTION("""COMPUTED_VALUE"""),113.15)</f>
        <v>113.15</v>
      </c>
    </row>
    <row r="1426">
      <c r="B1426" s="11" t="str">
        <f>IFERROR(__xludf.DUMMYFUNCTION("""COMPUTED_VALUE"""),"21/02/2020")</f>
        <v>21/02/2020</v>
      </c>
      <c r="C1426" s="5" t="str">
        <f>IFERROR(__xludf.DUMMYFUNCTION("""COMPUTED_VALUE"""),"Raissa Lira Ribeiro")</f>
        <v>Raissa Lira Ribeiro</v>
      </c>
      <c r="D1426" s="5" t="str">
        <f>IFERROR(__xludf.DUMMYFUNCTION("""COMPUTED_VALUE"""),"Filme")</f>
        <v>Filme</v>
      </c>
      <c r="E1426" s="5">
        <f>IFERROR(__xludf.DUMMYFUNCTION("""COMPUTED_VALUE"""),4.12)</f>
        <v>4.12</v>
      </c>
    </row>
    <row r="1427">
      <c r="B1427" s="11" t="str">
        <f>IFERROR(__xludf.DUMMYFUNCTION("""COMPUTED_VALUE"""),"21/02/2020")</f>
        <v>21/02/2020</v>
      </c>
      <c r="C1427" s="5" t="str">
        <f>IFERROR(__xludf.DUMMYFUNCTION("""COMPUTED_VALUE"""),"Raissa Lira Ribeiro")</f>
        <v>Raissa Lira Ribeiro</v>
      </c>
      <c r="D1427" s="5" t="str">
        <f>IFERROR(__xludf.DUMMYFUNCTION("""COMPUTED_VALUE"""),"Mamas")</f>
        <v>Mamas</v>
      </c>
      <c r="E1427" s="5">
        <f>IFERROR(__xludf.DUMMYFUNCTION("""COMPUTED_VALUE"""),60.49)</f>
        <v>60.49</v>
      </c>
    </row>
    <row r="1428">
      <c r="B1428" s="11" t="str">
        <f>IFERROR(__xludf.DUMMYFUNCTION("""COMPUTED_VALUE"""),"27/02/2020")</f>
        <v>27/02/2020</v>
      </c>
      <c r="C1428" s="5" t="str">
        <f>IFERROR(__xludf.DUMMYFUNCTION("""COMPUTED_VALUE"""),"Raissa Tavares De Queiroz")</f>
        <v>Raissa Tavares De Queiroz</v>
      </c>
      <c r="D1428" s="5" t="str">
        <f>IFERROR(__xludf.DUMMYFUNCTION("""COMPUTED_VALUE"""),"Filme")</f>
        <v>Filme</v>
      </c>
      <c r="E1428" s="5">
        <f>IFERROR(__xludf.DUMMYFUNCTION("""COMPUTED_VALUE"""),4.12)</f>
        <v>4.12</v>
      </c>
    </row>
    <row r="1429">
      <c r="B1429" s="11" t="str">
        <f>IFERROR(__xludf.DUMMYFUNCTION("""COMPUTED_VALUE"""),"27/02/2020")</f>
        <v>27/02/2020</v>
      </c>
      <c r="C1429" s="5" t="str">
        <f>IFERROR(__xludf.DUMMYFUNCTION("""COMPUTED_VALUE"""),"Raissa Tavares De Queiroz")</f>
        <v>Raissa Tavares De Queiroz</v>
      </c>
      <c r="D1429" s="5" t="str">
        <f>IFERROR(__xludf.DUMMYFUNCTION("""COMPUTED_VALUE"""),"Filme")</f>
        <v>Filme</v>
      </c>
      <c r="E1429" s="5">
        <f>IFERROR(__xludf.DUMMYFUNCTION("""COMPUTED_VALUE"""),4.12)</f>
        <v>4.12</v>
      </c>
    </row>
    <row r="1430">
      <c r="B1430" s="11" t="str">
        <f>IFERROR(__xludf.DUMMYFUNCTION("""COMPUTED_VALUE"""),"27/02/2020")</f>
        <v>27/02/2020</v>
      </c>
      <c r="C1430" s="5" t="str">
        <f>IFERROR(__xludf.DUMMYFUNCTION("""COMPUTED_VALUE"""),"Raissa Tavares De Queiroz")</f>
        <v>Raissa Tavares De Queiroz</v>
      </c>
      <c r="D1430" s="5" t="str">
        <f>IFERROR(__xludf.DUMMYFUNCTION("""COMPUTED_VALUE"""),"Filme")</f>
        <v>Filme</v>
      </c>
      <c r="E1430" s="5">
        <f>IFERROR(__xludf.DUMMYFUNCTION("""COMPUTED_VALUE"""),4.12)</f>
        <v>4.12</v>
      </c>
    </row>
    <row r="1431">
      <c r="B1431" s="11" t="str">
        <f>IFERROR(__xludf.DUMMYFUNCTION("""COMPUTED_VALUE"""),"27/02/2020")</f>
        <v>27/02/2020</v>
      </c>
      <c r="C1431" s="5" t="str">
        <f>IFERROR(__xludf.DUMMYFUNCTION("""COMPUTED_VALUE"""),"Raissa Tavares De Queiroz")</f>
        <v>Raissa Tavares De Queiroz</v>
      </c>
      <c r="D1431" s="5" t="str">
        <f>IFERROR(__xludf.DUMMYFUNCTION("""COMPUTED_VALUE"""),"Filme")</f>
        <v>Filme</v>
      </c>
      <c r="E1431" s="5">
        <f>IFERROR(__xludf.DUMMYFUNCTION("""COMPUTED_VALUE"""),8.25)</f>
        <v>8.25</v>
      </c>
    </row>
    <row r="1432">
      <c r="B1432" s="11" t="str">
        <f>IFERROR(__xludf.DUMMYFUNCTION("""COMPUTED_VALUE"""),"27/02/2020")</f>
        <v>27/02/2020</v>
      </c>
      <c r="C1432" s="5" t="str">
        <f>IFERROR(__xludf.DUMMYFUNCTION("""COMPUTED_VALUE"""),"Raissa Tavares De Queiroz")</f>
        <v>Raissa Tavares De Queiroz</v>
      </c>
      <c r="D1432" s="5" t="str">
        <f>IFERROR(__xludf.DUMMYFUNCTION("""COMPUTED_VALUE"""),"Mamas")</f>
        <v>Mamas</v>
      </c>
      <c r="E1432" s="5">
        <f>IFERROR(__xludf.DUMMYFUNCTION("""COMPUTED_VALUE"""),60.49)</f>
        <v>60.49</v>
      </c>
    </row>
    <row r="1433">
      <c r="B1433" s="11" t="str">
        <f>IFERROR(__xludf.DUMMYFUNCTION("""COMPUTED_VALUE"""),"27/02/2020")</f>
        <v>27/02/2020</v>
      </c>
      <c r="C1433" s="5" t="str">
        <f>IFERROR(__xludf.DUMMYFUNCTION("""COMPUTED_VALUE"""),"Raissa Tavares De Queiroz")</f>
        <v>Raissa Tavares De Queiroz</v>
      </c>
      <c r="D1433" s="5" t="str">
        <f>IFERROR(__xludf.DUMMYFUNCTION("""COMPUTED_VALUE"""),"Órgãos superficiais")</f>
        <v>Órgãos superficiais</v>
      </c>
      <c r="E1433" s="5">
        <f>IFERROR(__xludf.DUMMYFUNCTION("""COMPUTED_VALUE"""),60.49)</f>
        <v>60.49</v>
      </c>
    </row>
    <row r="1434">
      <c r="B1434" s="11" t="str">
        <f>IFERROR(__xludf.DUMMYFUNCTION("""COMPUTED_VALUE"""),"27/02/2020")</f>
        <v>27/02/2020</v>
      </c>
      <c r="C1434" s="5" t="str">
        <f>IFERROR(__xludf.DUMMYFUNCTION("""COMPUTED_VALUE"""),"Raissa Tavares De Queiroz")</f>
        <v>Raissa Tavares De Queiroz</v>
      </c>
      <c r="D1434" s="5" t="str">
        <f>IFERROR(__xludf.DUMMYFUNCTION("""COMPUTED_VALUE"""),"Transvaginal")</f>
        <v>Transvaginal</v>
      </c>
      <c r="E1434" s="5">
        <f>IFERROR(__xludf.DUMMYFUNCTION("""COMPUTED_VALUE"""),68.5)</f>
        <v>68.5</v>
      </c>
    </row>
    <row r="1435">
      <c r="B1435" s="11" t="str">
        <f>IFERROR(__xludf.DUMMYFUNCTION("""COMPUTED_VALUE"""),"27/02/2020")</f>
        <v>27/02/2020</v>
      </c>
      <c r="C1435" s="5" t="str">
        <f>IFERROR(__xludf.DUMMYFUNCTION("""COMPUTED_VALUE"""),"Raissa Tavares De Queiroz")</f>
        <v>Raissa Tavares De Queiroz</v>
      </c>
      <c r="D1435" s="5" t="str">
        <f>IFERROR(__xludf.DUMMYFUNCTION("""COMPUTED_VALUE"""),"Órgãos superficiais Com Doppler")</f>
        <v>Órgãos superficiais Com Doppler</v>
      </c>
      <c r="E1435" s="5">
        <f>IFERROR(__xludf.DUMMYFUNCTION("""COMPUTED_VALUE"""),85.92)</f>
        <v>85.92</v>
      </c>
    </row>
    <row r="1436">
      <c r="B1436" s="11" t="str">
        <f>IFERROR(__xludf.DUMMYFUNCTION("""COMPUTED_VALUE"""),"27/02/2020")</f>
        <v>27/02/2020</v>
      </c>
      <c r="C1436" s="5" t="str">
        <f>IFERROR(__xludf.DUMMYFUNCTION("""COMPUTED_VALUE"""),"Ranilda Pereira Saraiva")</f>
        <v>Ranilda Pereira Saraiva</v>
      </c>
      <c r="D1436" s="5" t="str">
        <f>IFERROR(__xludf.DUMMYFUNCTION("""COMPUTED_VALUE"""),"Filme")</f>
        <v>Filme</v>
      </c>
      <c r="E1436" s="5">
        <f>IFERROR(__xludf.DUMMYFUNCTION("""COMPUTED_VALUE"""),4.12)</f>
        <v>4.12</v>
      </c>
    </row>
    <row r="1437">
      <c r="B1437" s="11" t="str">
        <f>IFERROR(__xludf.DUMMYFUNCTION("""COMPUTED_VALUE"""),"10/03/2020")</f>
        <v>10/03/2020</v>
      </c>
      <c r="C1437" s="5" t="str">
        <f>IFERROR(__xludf.DUMMYFUNCTION("""COMPUTED_VALUE"""),"Ranilda Pereira Saraiva")</f>
        <v>Ranilda Pereira Saraiva</v>
      </c>
      <c r="D1437" s="5" t="str">
        <f>IFERROR(__xludf.DUMMYFUNCTION("""COMPUTED_VALUE"""),"Estruturas superficiais")</f>
        <v>Estruturas superficiais</v>
      </c>
      <c r="E1437" s="5">
        <f>IFERROR(__xludf.DUMMYFUNCTION("""COMPUTED_VALUE"""),60.49)</f>
        <v>60.49</v>
      </c>
    </row>
    <row r="1438">
      <c r="B1438" s="11" t="str">
        <f>IFERROR(__xludf.DUMMYFUNCTION("""COMPUTED_VALUE"""),"10/03/2020")</f>
        <v>10/03/2020</v>
      </c>
      <c r="C1438" s="5" t="str">
        <f>IFERROR(__xludf.DUMMYFUNCTION("""COMPUTED_VALUE"""),"Ranilda Pereira Saraiva")</f>
        <v>Ranilda Pereira Saraiva</v>
      </c>
      <c r="D1438" s="5" t="str">
        <f>IFERROR(__xludf.DUMMYFUNCTION("""COMPUTED_VALUE"""),"Filme")</f>
        <v>Filme</v>
      </c>
      <c r="E1438" s="5">
        <f>IFERROR(__xludf.DUMMYFUNCTION("""COMPUTED_VALUE"""),4.12)</f>
        <v>4.12</v>
      </c>
    </row>
    <row r="1439">
      <c r="B1439" s="11" t="str">
        <f>IFERROR(__xludf.DUMMYFUNCTION("""COMPUTED_VALUE"""),"10/03/2020")</f>
        <v>10/03/2020</v>
      </c>
      <c r="C1439" s="5" t="str">
        <f>IFERROR(__xludf.DUMMYFUNCTION("""COMPUTED_VALUE"""),"Ranilda Pereira Saraiva")</f>
        <v>Ranilda Pereira Saraiva</v>
      </c>
      <c r="D1439" s="5" t="str">
        <f>IFERROR(__xludf.DUMMYFUNCTION("""COMPUTED_VALUE"""),"Órgãos superficiais")</f>
        <v>Órgãos superficiais</v>
      </c>
      <c r="E1439" s="5">
        <f>IFERROR(__xludf.DUMMYFUNCTION("""COMPUTED_VALUE"""),60.49)</f>
        <v>60.49</v>
      </c>
    </row>
    <row r="1440">
      <c r="B1440" s="11" t="str">
        <f>IFERROR(__xludf.DUMMYFUNCTION("""COMPUTED_VALUE"""),"10/03/2020")</f>
        <v>10/03/2020</v>
      </c>
      <c r="C1440" s="5" t="str">
        <f>IFERROR(__xludf.DUMMYFUNCTION("""COMPUTED_VALUE"""),"Raullah Munirah Scheibler")</f>
        <v>Raullah Munirah Scheibler</v>
      </c>
      <c r="D1440" s="5" t="str">
        <f>IFERROR(__xludf.DUMMYFUNCTION("""COMPUTED_VALUE"""),"Filme")</f>
        <v>Filme</v>
      </c>
      <c r="E1440" s="5">
        <f>IFERROR(__xludf.DUMMYFUNCTION("""COMPUTED_VALUE"""),4.12)</f>
        <v>4.12</v>
      </c>
    </row>
    <row r="1441">
      <c r="B1441" s="11" t="str">
        <f>IFERROR(__xludf.DUMMYFUNCTION("""COMPUTED_VALUE"""),"10/03/2020")</f>
        <v>10/03/2020</v>
      </c>
      <c r="C1441" s="5" t="str">
        <f>IFERROR(__xludf.DUMMYFUNCTION("""COMPUTED_VALUE"""),"Raullah Munirah Scheibler")</f>
        <v>Raullah Munirah Scheibler</v>
      </c>
      <c r="D1441" s="5" t="str">
        <f>IFERROR(__xludf.DUMMYFUNCTION("""COMPUTED_VALUE"""),"Filme")</f>
        <v>Filme</v>
      </c>
      <c r="E1441" s="5">
        <f>IFERROR(__xludf.DUMMYFUNCTION("""COMPUTED_VALUE"""),4.12)</f>
        <v>4.12</v>
      </c>
    </row>
    <row r="1442">
      <c r="B1442" s="11" t="str">
        <f>IFERROR(__xludf.DUMMYFUNCTION("""COMPUTED_VALUE"""),"10/03/2020")</f>
        <v>10/03/2020</v>
      </c>
      <c r="C1442" s="5" t="str">
        <f>IFERROR(__xludf.DUMMYFUNCTION("""COMPUTED_VALUE"""),"Raullah Munirah Scheibler")</f>
        <v>Raullah Munirah Scheibler</v>
      </c>
      <c r="D1442" s="5" t="str">
        <f>IFERROR(__xludf.DUMMYFUNCTION("""COMPUTED_VALUE"""),"Filme")</f>
        <v>Filme</v>
      </c>
      <c r="E1442" s="5">
        <f>IFERROR(__xludf.DUMMYFUNCTION("""COMPUTED_VALUE"""),4.12)</f>
        <v>4.12</v>
      </c>
    </row>
    <row r="1443">
      <c r="B1443" s="11" t="str">
        <f>IFERROR(__xludf.DUMMYFUNCTION("""COMPUTED_VALUE"""),"10/03/2020")</f>
        <v>10/03/2020</v>
      </c>
      <c r="C1443" s="5" t="str">
        <f>IFERROR(__xludf.DUMMYFUNCTION("""COMPUTED_VALUE"""),"Raullah Munirah Scheibler")</f>
        <v>Raullah Munirah Scheibler</v>
      </c>
      <c r="D1443" s="5" t="str">
        <f>IFERROR(__xludf.DUMMYFUNCTION("""COMPUTED_VALUE"""),"Filme")</f>
        <v>Filme</v>
      </c>
      <c r="E1443" s="5">
        <f>IFERROR(__xludf.DUMMYFUNCTION("""COMPUTED_VALUE"""),4.12)</f>
        <v>4.12</v>
      </c>
    </row>
    <row r="1444">
      <c r="B1444" s="11" t="str">
        <f>IFERROR(__xludf.DUMMYFUNCTION("""COMPUTED_VALUE"""),"10/03/2020")</f>
        <v>10/03/2020</v>
      </c>
      <c r="C1444" s="5" t="str">
        <f>IFERROR(__xludf.DUMMYFUNCTION("""COMPUTED_VALUE"""),"Raullah Munirah Scheibler")</f>
        <v>Raullah Munirah Scheibler</v>
      </c>
      <c r="D1444" s="5" t="str">
        <f>IFERROR(__xludf.DUMMYFUNCTION("""COMPUTED_VALUE"""),"Mamas")</f>
        <v>Mamas</v>
      </c>
      <c r="E1444" s="5">
        <f>IFERROR(__xludf.DUMMYFUNCTION("""COMPUTED_VALUE"""),60.49)</f>
        <v>60.49</v>
      </c>
    </row>
    <row r="1445">
      <c r="B1445" s="11" t="str">
        <f>IFERROR(__xludf.DUMMYFUNCTION("""COMPUTED_VALUE"""),"10/03/2020")</f>
        <v>10/03/2020</v>
      </c>
      <c r="C1445" s="5" t="str">
        <f>IFERROR(__xludf.DUMMYFUNCTION("""COMPUTED_VALUE"""),"Raullah Munirah Scheibler")</f>
        <v>Raullah Munirah Scheibler</v>
      </c>
      <c r="D1445" s="5" t="str">
        <f>IFERROR(__xludf.DUMMYFUNCTION("""COMPUTED_VALUE"""),"Órgãos superficiais")</f>
        <v>Órgãos superficiais</v>
      </c>
      <c r="E1445" s="5">
        <f>IFERROR(__xludf.DUMMYFUNCTION("""COMPUTED_VALUE"""),60.49)</f>
        <v>60.49</v>
      </c>
    </row>
    <row r="1446">
      <c r="B1446" s="11" t="str">
        <f>IFERROR(__xludf.DUMMYFUNCTION("""COMPUTED_VALUE"""),"10/03/2020")</f>
        <v>10/03/2020</v>
      </c>
      <c r="C1446" s="5" t="str">
        <f>IFERROR(__xludf.DUMMYFUNCTION("""COMPUTED_VALUE"""),"Raullah Munirah Scheibler")</f>
        <v>Raullah Munirah Scheibler</v>
      </c>
      <c r="D1446" s="5" t="str">
        <f>IFERROR(__xludf.DUMMYFUNCTION("""COMPUTED_VALUE"""),"Estruturas superficiais")</f>
        <v>Estruturas superficiais</v>
      </c>
      <c r="E1446" s="5">
        <f>IFERROR(__xludf.DUMMYFUNCTION("""COMPUTED_VALUE"""),60.49)</f>
        <v>60.49</v>
      </c>
    </row>
    <row r="1447">
      <c r="B1447" s="11" t="str">
        <f>IFERROR(__xludf.DUMMYFUNCTION("""COMPUTED_VALUE"""),"10/03/2020")</f>
        <v>10/03/2020</v>
      </c>
      <c r="C1447" s="5" t="str">
        <f>IFERROR(__xludf.DUMMYFUNCTION("""COMPUTED_VALUE"""),"Raullah Munirah Scheibler")</f>
        <v>Raullah Munirah Scheibler</v>
      </c>
      <c r="D1447" s="5" t="str">
        <f>IFERROR(__xludf.DUMMYFUNCTION("""COMPUTED_VALUE"""),"Transvaginal")</f>
        <v>Transvaginal</v>
      </c>
      <c r="E1447" s="5">
        <f>IFERROR(__xludf.DUMMYFUNCTION("""COMPUTED_VALUE"""),68.5)</f>
        <v>68.5</v>
      </c>
    </row>
    <row r="1448">
      <c r="B1448" s="11" t="str">
        <f>IFERROR(__xludf.DUMMYFUNCTION("""COMPUTED_VALUE"""),"06/03/2020")</f>
        <v>06/03/2020</v>
      </c>
      <c r="C1448" s="5" t="str">
        <f>IFERROR(__xludf.DUMMYFUNCTION("""COMPUTED_VALUE"""),"Raynara Karenina Verissimo Correia")</f>
        <v>Raynara Karenina Verissimo Correia</v>
      </c>
      <c r="D1448" s="5" t="str">
        <f>IFERROR(__xludf.DUMMYFUNCTION("""COMPUTED_VALUE"""),"Filme")</f>
        <v>Filme</v>
      </c>
      <c r="E1448" s="5">
        <f>IFERROR(__xludf.DUMMYFUNCTION("""COMPUTED_VALUE"""),16.49)</f>
        <v>16.49</v>
      </c>
    </row>
    <row r="1449">
      <c r="B1449" s="11" t="str">
        <f>IFERROR(__xludf.DUMMYFUNCTION("""COMPUTED_VALUE"""),"06/03/2020")</f>
        <v>06/03/2020</v>
      </c>
      <c r="C1449" s="5" t="str">
        <f>IFERROR(__xludf.DUMMYFUNCTION("""COMPUTED_VALUE"""),"Raynara Karenina Verissimo Correia")</f>
        <v>Raynara Karenina Verissimo Correia</v>
      </c>
      <c r="D1449" s="5" t="str">
        <f>IFERROR(__xludf.DUMMYFUNCTION("""COMPUTED_VALUE"""),"Filme")</f>
        <v>Filme</v>
      </c>
      <c r="E1449" s="5">
        <f>IFERROR(__xludf.DUMMYFUNCTION("""COMPUTED_VALUE"""),4.12)</f>
        <v>4.12</v>
      </c>
    </row>
    <row r="1450">
      <c r="B1450" s="11" t="str">
        <f>IFERROR(__xludf.DUMMYFUNCTION("""COMPUTED_VALUE"""),"06/03/2020")</f>
        <v>06/03/2020</v>
      </c>
      <c r="C1450" s="5" t="str">
        <f>IFERROR(__xludf.DUMMYFUNCTION("""COMPUTED_VALUE"""),"Raynara Karenina Verissimo Correia")</f>
        <v>Raynara Karenina Verissimo Correia</v>
      </c>
      <c r="D1450" s="5" t="str">
        <f>IFERROR(__xludf.DUMMYFUNCTION("""COMPUTED_VALUE"""),"Ginecológico")</f>
        <v>Ginecológico</v>
      </c>
      <c r="E1450" s="5">
        <f>IFERROR(__xludf.DUMMYFUNCTION("""COMPUTED_VALUE"""),50.34)</f>
        <v>50.34</v>
      </c>
    </row>
    <row r="1451">
      <c r="B1451" s="11" t="str">
        <f>IFERROR(__xludf.DUMMYFUNCTION("""COMPUTED_VALUE"""),"06/03/2020")</f>
        <v>06/03/2020</v>
      </c>
      <c r="C1451" s="5" t="str">
        <f>IFERROR(__xludf.DUMMYFUNCTION("""COMPUTED_VALUE"""),"Raynara Karenina Verissimo Correia")</f>
        <v>Raynara Karenina Verissimo Correia</v>
      </c>
      <c r="D1451" s="5" t="str">
        <f>IFERROR(__xludf.DUMMYFUNCTION("""COMPUTED_VALUE"""),"Abdomen Total")</f>
        <v>Abdomen Total</v>
      </c>
      <c r="E1451" s="5">
        <f>IFERROR(__xludf.DUMMYFUNCTION("""COMPUTED_VALUE"""),113.15)</f>
        <v>113.15</v>
      </c>
    </row>
    <row r="1452">
      <c r="B1452" s="11" t="str">
        <f>IFERROR(__xludf.DUMMYFUNCTION("""COMPUTED_VALUE"""),"09/03/2020")</f>
        <v>09/03/2020</v>
      </c>
      <c r="C1452" s="5" t="str">
        <f>IFERROR(__xludf.DUMMYFUNCTION("""COMPUTED_VALUE"""),"Renata Cristina Lisboa De Carvalho")</f>
        <v>Renata Cristina Lisboa De Carvalho</v>
      </c>
      <c r="D1452" s="5" t="str">
        <f>IFERROR(__xludf.DUMMYFUNCTION("""COMPUTED_VALUE"""),"Filme")</f>
        <v>Filme</v>
      </c>
      <c r="E1452" s="5">
        <f>IFERROR(__xludf.DUMMYFUNCTION("""COMPUTED_VALUE"""),4.12)</f>
        <v>4.12</v>
      </c>
    </row>
    <row r="1453">
      <c r="B1453" s="11" t="str">
        <f>IFERROR(__xludf.DUMMYFUNCTION("""COMPUTED_VALUE"""),"09/03/2020")</f>
        <v>09/03/2020</v>
      </c>
      <c r="C1453" s="5" t="str">
        <f>IFERROR(__xludf.DUMMYFUNCTION("""COMPUTED_VALUE"""),"Renata Cristina Lisboa De Carvalho")</f>
        <v>Renata Cristina Lisboa De Carvalho</v>
      </c>
      <c r="D1453" s="5" t="str">
        <f>IFERROR(__xludf.DUMMYFUNCTION("""COMPUTED_VALUE"""),"Transvaginal")</f>
        <v>Transvaginal</v>
      </c>
      <c r="E1453" s="5">
        <f>IFERROR(__xludf.DUMMYFUNCTION("""COMPUTED_VALUE"""),68.5)</f>
        <v>68.5</v>
      </c>
    </row>
    <row r="1454">
      <c r="B1454" s="11" t="str">
        <f>IFERROR(__xludf.DUMMYFUNCTION("""COMPUTED_VALUE"""),"09/03/2020")</f>
        <v>09/03/2020</v>
      </c>
      <c r="C1454" s="5" t="str">
        <f>IFERROR(__xludf.DUMMYFUNCTION("""COMPUTED_VALUE"""),"Renata Cristina Lisboa De Carvalho")</f>
        <v>Renata Cristina Lisboa De Carvalho</v>
      </c>
      <c r="D1454" s="5" t="str">
        <f>IFERROR(__xludf.DUMMYFUNCTION("""COMPUTED_VALUE"""),"Filme")</f>
        <v>Filme</v>
      </c>
      <c r="E1454" s="5">
        <f>IFERROR(__xludf.DUMMYFUNCTION("""COMPUTED_VALUE"""),4.12)</f>
        <v>4.12</v>
      </c>
    </row>
    <row r="1455">
      <c r="B1455" s="11" t="str">
        <f>IFERROR(__xludf.DUMMYFUNCTION("""COMPUTED_VALUE"""),"09/03/2020")</f>
        <v>09/03/2020</v>
      </c>
      <c r="C1455" s="5" t="str">
        <f>IFERROR(__xludf.DUMMYFUNCTION("""COMPUTED_VALUE"""),"Renata Cristina Lisboa De Carvalho")</f>
        <v>Renata Cristina Lisboa De Carvalho</v>
      </c>
      <c r="D1455" s="5" t="str">
        <f>IFERROR(__xludf.DUMMYFUNCTION("""COMPUTED_VALUE"""),"Órgãos superficiais")</f>
        <v>Órgãos superficiais</v>
      </c>
      <c r="E1455" s="5">
        <f>IFERROR(__xludf.DUMMYFUNCTION("""COMPUTED_VALUE"""),60.49)</f>
        <v>60.49</v>
      </c>
    </row>
    <row r="1456">
      <c r="B1456" s="11" t="str">
        <f>IFERROR(__xludf.DUMMYFUNCTION("""COMPUTED_VALUE"""),"09/03/2020")</f>
        <v>09/03/2020</v>
      </c>
      <c r="C1456" s="5" t="str">
        <f>IFERROR(__xludf.DUMMYFUNCTION("""COMPUTED_VALUE"""),"Renata Cristina Lisboa De Carvalho")</f>
        <v>Renata Cristina Lisboa De Carvalho</v>
      </c>
      <c r="D1456" s="5" t="str">
        <f>IFERROR(__xludf.DUMMYFUNCTION("""COMPUTED_VALUE"""),"Filme")</f>
        <v>Filme</v>
      </c>
      <c r="E1456" s="5">
        <f>IFERROR(__xludf.DUMMYFUNCTION("""COMPUTED_VALUE"""),4.12)</f>
        <v>4.12</v>
      </c>
    </row>
    <row r="1457">
      <c r="B1457" s="11" t="str">
        <f>IFERROR(__xludf.DUMMYFUNCTION("""COMPUTED_VALUE"""),"09/03/2020")</f>
        <v>09/03/2020</v>
      </c>
      <c r="C1457" s="5" t="str">
        <f>IFERROR(__xludf.DUMMYFUNCTION("""COMPUTED_VALUE"""),"Renata Cristina Lisboa De Carvalho")</f>
        <v>Renata Cristina Lisboa De Carvalho</v>
      </c>
      <c r="D1457" s="5" t="str">
        <f>IFERROR(__xludf.DUMMYFUNCTION("""COMPUTED_VALUE"""),"Filme")</f>
        <v>Filme</v>
      </c>
      <c r="E1457" s="5">
        <f>IFERROR(__xludf.DUMMYFUNCTION("""COMPUTED_VALUE"""),4.12)</f>
        <v>4.12</v>
      </c>
    </row>
    <row r="1458">
      <c r="B1458" s="11" t="str">
        <f>IFERROR(__xludf.DUMMYFUNCTION("""COMPUTED_VALUE"""),"09/03/2020")</f>
        <v>09/03/2020</v>
      </c>
      <c r="C1458" s="5" t="str">
        <f>IFERROR(__xludf.DUMMYFUNCTION("""COMPUTED_VALUE"""),"Renata Cristina Lisboa De Carvalho")</f>
        <v>Renata Cristina Lisboa De Carvalho</v>
      </c>
      <c r="D1458" s="5" t="str">
        <f>IFERROR(__xludf.DUMMYFUNCTION("""COMPUTED_VALUE"""),"Estruturas superficiais")</f>
        <v>Estruturas superficiais</v>
      </c>
      <c r="E1458" s="5">
        <f>IFERROR(__xludf.DUMMYFUNCTION("""COMPUTED_VALUE"""),60.49)</f>
        <v>60.49</v>
      </c>
    </row>
    <row r="1459">
      <c r="B1459" s="11" t="str">
        <f>IFERROR(__xludf.DUMMYFUNCTION("""COMPUTED_VALUE"""),"13/03/2020")</f>
        <v>13/03/2020</v>
      </c>
      <c r="C1459" s="5" t="str">
        <f>IFERROR(__xludf.DUMMYFUNCTION("""COMPUTED_VALUE"""),"Renata Cristina Lisboa De Carvalho")</f>
        <v>Renata Cristina Lisboa De Carvalho</v>
      </c>
      <c r="D1459" s="5" t="str">
        <f>IFERROR(__xludf.DUMMYFUNCTION("""COMPUTED_VALUE"""),"Mamas")</f>
        <v>Mamas</v>
      </c>
      <c r="E1459" s="5">
        <f>IFERROR(__xludf.DUMMYFUNCTION("""COMPUTED_VALUE"""),60.49)</f>
        <v>60.49</v>
      </c>
    </row>
    <row r="1460">
      <c r="B1460" s="11" t="str">
        <f>IFERROR(__xludf.DUMMYFUNCTION("""COMPUTED_VALUE"""),"13/03/2020")</f>
        <v>13/03/2020</v>
      </c>
      <c r="C1460" s="5" t="str">
        <f>IFERROR(__xludf.DUMMYFUNCTION("""COMPUTED_VALUE"""),"Renata Cristina Lisboa De Carvalho")</f>
        <v>Renata Cristina Lisboa De Carvalho</v>
      </c>
      <c r="D1460" s="5" t="str">
        <f>IFERROR(__xludf.DUMMYFUNCTION("""COMPUTED_VALUE"""),"Filme")</f>
        <v>Filme</v>
      </c>
      <c r="E1460" s="5">
        <f>IFERROR(__xludf.DUMMYFUNCTION("""COMPUTED_VALUE"""),16.49)</f>
        <v>16.49</v>
      </c>
    </row>
    <row r="1461">
      <c r="B1461" s="11" t="str">
        <f>IFERROR(__xludf.DUMMYFUNCTION("""COMPUTED_VALUE"""),"13/03/2020")</f>
        <v>13/03/2020</v>
      </c>
      <c r="C1461" s="5" t="str">
        <f>IFERROR(__xludf.DUMMYFUNCTION("""COMPUTED_VALUE"""),"Renata Cristina Lisboa De Carvalho")</f>
        <v>Renata Cristina Lisboa De Carvalho</v>
      </c>
      <c r="D1461" s="5" t="str">
        <f>IFERROR(__xludf.DUMMYFUNCTION("""COMPUTED_VALUE"""),"Abdomen Total")</f>
        <v>Abdomen Total</v>
      </c>
      <c r="E1461" s="5">
        <f>IFERROR(__xludf.DUMMYFUNCTION("""COMPUTED_VALUE"""),113.15)</f>
        <v>113.15</v>
      </c>
    </row>
    <row r="1462">
      <c r="B1462" s="11" t="str">
        <f>IFERROR(__xludf.DUMMYFUNCTION("""COMPUTED_VALUE"""),"27/02/2020")</f>
        <v>27/02/2020</v>
      </c>
      <c r="C1462" s="5" t="str">
        <f>IFERROR(__xludf.DUMMYFUNCTION("""COMPUTED_VALUE"""),"Renato Nunes De Queiroz")</f>
        <v>Renato Nunes De Queiroz</v>
      </c>
      <c r="D1462" s="5" t="str">
        <f>IFERROR(__xludf.DUMMYFUNCTION("""COMPUTED_VALUE"""),"Filme")</f>
        <v>Filme</v>
      </c>
      <c r="E1462" s="5">
        <f>IFERROR(__xludf.DUMMYFUNCTION("""COMPUTED_VALUE"""),16.49)</f>
        <v>16.49</v>
      </c>
    </row>
    <row r="1463">
      <c r="B1463" s="11" t="str">
        <f>IFERROR(__xludf.DUMMYFUNCTION("""COMPUTED_VALUE"""),"27/02/2020")</f>
        <v>27/02/2020</v>
      </c>
      <c r="C1463" s="5" t="str">
        <f>IFERROR(__xludf.DUMMYFUNCTION("""COMPUTED_VALUE"""),"Renato Nunes De Queiroz")</f>
        <v>Renato Nunes De Queiroz</v>
      </c>
      <c r="D1463" s="5" t="str">
        <f>IFERROR(__xludf.DUMMYFUNCTION("""COMPUTED_VALUE"""),"Abdomen Total")</f>
        <v>Abdomen Total</v>
      </c>
      <c r="E1463" s="5">
        <f>IFERROR(__xludf.DUMMYFUNCTION("""COMPUTED_VALUE"""),113.15)</f>
        <v>113.15</v>
      </c>
    </row>
    <row r="1464">
      <c r="B1464" s="11" t="str">
        <f>IFERROR(__xludf.DUMMYFUNCTION("""COMPUTED_VALUE"""),"04/03/2020")</f>
        <v>04/03/2020</v>
      </c>
      <c r="C1464" s="5" t="str">
        <f>IFERROR(__xludf.DUMMYFUNCTION("""COMPUTED_VALUE"""),"Rennata Meira Gomes")</f>
        <v>Rennata Meira Gomes</v>
      </c>
      <c r="D1464" s="5" t="str">
        <f>IFERROR(__xludf.DUMMYFUNCTION("""COMPUTED_VALUE"""),"Material")</f>
        <v>Material</v>
      </c>
      <c r="E1464" s="5">
        <f>IFERROR(__xludf.DUMMYFUNCTION("""COMPUTED_VALUE"""),2.7)</f>
        <v>2.7</v>
      </c>
    </row>
    <row r="1465">
      <c r="B1465" s="11" t="str">
        <f>IFERROR(__xludf.DUMMYFUNCTION("""COMPUTED_VALUE"""),"04/03/2020")</f>
        <v>04/03/2020</v>
      </c>
      <c r="C1465" s="5" t="str">
        <f>IFERROR(__xludf.DUMMYFUNCTION("""COMPUTED_VALUE"""),"Rennata Meira Gomes")</f>
        <v>Rennata Meira Gomes</v>
      </c>
      <c r="D1465" s="5" t="str">
        <f>IFERROR(__xludf.DUMMYFUNCTION("""COMPUTED_VALUE"""),"Material")</f>
        <v>Material</v>
      </c>
      <c r="E1465" s="5">
        <f>IFERROR(__xludf.DUMMYFUNCTION("""COMPUTED_VALUE"""),3.08)</f>
        <v>3.08</v>
      </c>
    </row>
    <row r="1466">
      <c r="B1466" s="11" t="str">
        <f>IFERROR(__xludf.DUMMYFUNCTION("""COMPUTED_VALUE"""),"04/03/2020")</f>
        <v>04/03/2020</v>
      </c>
      <c r="C1466" s="5" t="str">
        <f>IFERROR(__xludf.DUMMYFUNCTION("""COMPUTED_VALUE"""),"Rennata Meira Gomes")</f>
        <v>Rennata Meira Gomes</v>
      </c>
      <c r="D1466" s="5" t="str">
        <f>IFERROR(__xludf.DUMMYFUNCTION("""COMPUTED_VALUE"""),"Material")</f>
        <v>Material</v>
      </c>
      <c r="E1466" s="5">
        <f>IFERROR(__xludf.DUMMYFUNCTION("""COMPUTED_VALUE"""),4.18)</f>
        <v>4.18</v>
      </c>
    </row>
    <row r="1467">
      <c r="B1467" s="11" t="str">
        <f>IFERROR(__xludf.DUMMYFUNCTION("""COMPUTED_VALUE"""),"04/03/2020")</f>
        <v>04/03/2020</v>
      </c>
      <c r="C1467" s="5" t="str">
        <f>IFERROR(__xludf.DUMMYFUNCTION("""COMPUTED_VALUE"""),"Rennata Meira Gomes")</f>
        <v>Rennata Meira Gomes</v>
      </c>
      <c r="D1467" s="5" t="str">
        <f>IFERROR(__xludf.DUMMYFUNCTION("""COMPUTED_VALUE"""),"Medicamento")</f>
        <v>Medicamento</v>
      </c>
      <c r="E1467" s="5">
        <f>IFERROR(__xludf.DUMMYFUNCTION("""COMPUTED_VALUE"""),1.59)</f>
        <v>1.59</v>
      </c>
    </row>
    <row r="1468">
      <c r="B1468" s="11" t="str">
        <f>IFERROR(__xludf.DUMMYFUNCTION("""COMPUTED_VALUE"""),"04/03/2020")</f>
        <v>04/03/2020</v>
      </c>
      <c r="C1468" s="5" t="str">
        <f>IFERROR(__xludf.DUMMYFUNCTION("""COMPUTED_VALUE"""),"Rennata Meira Gomes")</f>
        <v>Rennata Meira Gomes</v>
      </c>
      <c r="D1468" s="5" t="str">
        <f>IFERROR(__xludf.DUMMYFUNCTION("""COMPUTED_VALUE"""),"Filme")</f>
        <v>Filme</v>
      </c>
      <c r="E1468" s="5">
        <f>IFERROR(__xludf.DUMMYFUNCTION("""COMPUTED_VALUE"""),4.12)</f>
        <v>4.12</v>
      </c>
    </row>
    <row r="1469">
      <c r="B1469" s="11" t="str">
        <f>IFERROR(__xludf.DUMMYFUNCTION("""COMPUTED_VALUE"""),"04/03/2020")</f>
        <v>04/03/2020</v>
      </c>
      <c r="C1469" s="5" t="str">
        <f>IFERROR(__xludf.DUMMYFUNCTION("""COMPUTED_VALUE"""),"Rennata Meira Gomes")</f>
        <v>Rennata Meira Gomes</v>
      </c>
      <c r="D1469" s="5" t="str">
        <f>IFERROR(__xludf.DUMMYFUNCTION("""COMPUTED_VALUE"""),"Mamas")</f>
        <v>Mamas</v>
      </c>
      <c r="E1469" s="5">
        <f>IFERROR(__xludf.DUMMYFUNCTION("""COMPUTED_VALUE"""),60.49)</f>
        <v>60.49</v>
      </c>
    </row>
    <row r="1470">
      <c r="B1470" s="11" t="str">
        <f>IFERROR(__xludf.DUMMYFUNCTION("""COMPUTED_VALUE"""),"04/03/2020")</f>
        <v>04/03/2020</v>
      </c>
      <c r="C1470" s="5" t="str">
        <f>IFERROR(__xludf.DUMMYFUNCTION("""COMPUTED_VALUE"""),"Rennata Meira Gomes")</f>
        <v>Rennata Meira Gomes</v>
      </c>
      <c r="D1470" s="5" t="str">
        <f>IFERROR(__xludf.DUMMYFUNCTION("""COMPUTED_VALUE"""),"PAAF Mama")</f>
        <v>PAAF Mama</v>
      </c>
      <c r="E1470" s="5">
        <f>IFERROR(__xludf.DUMMYFUNCTION("""COMPUTED_VALUE"""),67.85)</f>
        <v>67.85</v>
      </c>
    </row>
    <row r="1471">
      <c r="B1471" s="11" t="str">
        <f>IFERROR(__xludf.DUMMYFUNCTION("""COMPUTED_VALUE"""),"06/03/2020")</f>
        <v>06/03/2020</v>
      </c>
      <c r="C1471" s="5" t="str">
        <f>IFERROR(__xludf.DUMMYFUNCTION("""COMPUTED_VALUE"""),"Renyelle Pimentel Cartaxo")</f>
        <v>Renyelle Pimentel Cartaxo</v>
      </c>
      <c r="D1471" s="5" t="str">
        <f>IFERROR(__xludf.DUMMYFUNCTION("""COMPUTED_VALUE"""),"Filme")</f>
        <v>Filme</v>
      </c>
      <c r="E1471" s="5">
        <f>IFERROR(__xludf.DUMMYFUNCTION("""COMPUTED_VALUE"""),4.12)</f>
        <v>4.12</v>
      </c>
    </row>
    <row r="1472">
      <c r="B1472" s="11" t="str">
        <f>IFERROR(__xludf.DUMMYFUNCTION("""COMPUTED_VALUE"""),"06/03/2020")</f>
        <v>06/03/2020</v>
      </c>
      <c r="C1472" s="5" t="str">
        <f>IFERROR(__xludf.DUMMYFUNCTION("""COMPUTED_VALUE"""),"Renyelle Pimentel Cartaxo")</f>
        <v>Renyelle Pimentel Cartaxo</v>
      </c>
      <c r="D1472" s="5" t="str">
        <f>IFERROR(__xludf.DUMMYFUNCTION("""COMPUTED_VALUE"""),"Filme")</f>
        <v>Filme</v>
      </c>
      <c r="E1472" s="5">
        <f>IFERROR(__xludf.DUMMYFUNCTION("""COMPUTED_VALUE"""),4.12)</f>
        <v>4.12</v>
      </c>
    </row>
    <row r="1473">
      <c r="B1473" s="11" t="str">
        <f>IFERROR(__xludf.DUMMYFUNCTION("""COMPUTED_VALUE"""),"06/03/2020")</f>
        <v>06/03/2020</v>
      </c>
      <c r="C1473" s="5" t="str">
        <f>IFERROR(__xludf.DUMMYFUNCTION("""COMPUTED_VALUE"""),"Renyelle Pimentel Cartaxo")</f>
        <v>Renyelle Pimentel Cartaxo</v>
      </c>
      <c r="D1473" s="5" t="str">
        <f>IFERROR(__xludf.DUMMYFUNCTION("""COMPUTED_VALUE"""),"Estruturas superficiais")</f>
        <v>Estruturas superficiais</v>
      </c>
      <c r="E1473" s="5">
        <f>IFERROR(__xludf.DUMMYFUNCTION("""COMPUTED_VALUE"""),60.49)</f>
        <v>60.49</v>
      </c>
    </row>
    <row r="1474">
      <c r="B1474" s="11" t="str">
        <f>IFERROR(__xludf.DUMMYFUNCTION("""COMPUTED_VALUE"""),"06/03/2020")</f>
        <v>06/03/2020</v>
      </c>
      <c r="C1474" s="5" t="str">
        <f>IFERROR(__xludf.DUMMYFUNCTION("""COMPUTED_VALUE"""),"Renyelle Pimentel Cartaxo")</f>
        <v>Renyelle Pimentel Cartaxo</v>
      </c>
      <c r="D1474" s="5" t="str">
        <f>IFERROR(__xludf.DUMMYFUNCTION("""COMPUTED_VALUE"""),"Mamas")</f>
        <v>Mamas</v>
      </c>
      <c r="E1474" s="5">
        <f>IFERROR(__xludf.DUMMYFUNCTION("""COMPUTED_VALUE"""),60.49)</f>
        <v>60.49</v>
      </c>
    </row>
    <row r="1475">
      <c r="B1475" s="11" t="str">
        <f>IFERROR(__xludf.DUMMYFUNCTION("""COMPUTED_VALUE"""),"09/03/2020")</f>
        <v>09/03/2020</v>
      </c>
      <c r="C1475" s="5" t="str">
        <f>IFERROR(__xludf.DUMMYFUNCTION("""COMPUTED_VALUE"""),"Rhute Filgueiras De Menezes Abreu")</f>
        <v>Rhute Filgueiras De Menezes Abreu</v>
      </c>
      <c r="D1475" s="5" t="str">
        <f>IFERROR(__xludf.DUMMYFUNCTION("""COMPUTED_VALUE"""),"Filme")</f>
        <v>Filme</v>
      </c>
      <c r="E1475" s="5">
        <f>IFERROR(__xludf.DUMMYFUNCTION("""COMPUTED_VALUE"""),4.12)</f>
        <v>4.12</v>
      </c>
    </row>
    <row r="1476">
      <c r="B1476" s="11" t="str">
        <f>IFERROR(__xludf.DUMMYFUNCTION("""COMPUTED_VALUE"""),"09/03/2020")</f>
        <v>09/03/2020</v>
      </c>
      <c r="C1476" s="5" t="str">
        <f>IFERROR(__xludf.DUMMYFUNCTION("""COMPUTED_VALUE"""),"Rhute Filgueiras De Menezes Abreu")</f>
        <v>Rhute Filgueiras De Menezes Abreu</v>
      </c>
      <c r="D1476" s="5" t="str">
        <f>IFERROR(__xludf.DUMMYFUNCTION("""COMPUTED_VALUE"""),"Filme")</f>
        <v>Filme</v>
      </c>
      <c r="E1476" s="5">
        <f>IFERROR(__xludf.DUMMYFUNCTION("""COMPUTED_VALUE"""),4.12)</f>
        <v>4.12</v>
      </c>
    </row>
    <row r="1477">
      <c r="B1477" s="11" t="str">
        <f>IFERROR(__xludf.DUMMYFUNCTION("""COMPUTED_VALUE"""),"09/03/2020")</f>
        <v>09/03/2020</v>
      </c>
      <c r="C1477" s="5" t="str">
        <f>IFERROR(__xludf.DUMMYFUNCTION("""COMPUTED_VALUE"""),"Rhute Filgueiras De Menezes Abreu")</f>
        <v>Rhute Filgueiras De Menezes Abreu</v>
      </c>
      <c r="D1477" s="5" t="str">
        <f>IFERROR(__xludf.DUMMYFUNCTION("""COMPUTED_VALUE"""),"Filme")</f>
        <v>Filme</v>
      </c>
      <c r="E1477" s="5">
        <f>IFERROR(__xludf.DUMMYFUNCTION("""COMPUTED_VALUE"""),4.12)</f>
        <v>4.12</v>
      </c>
    </row>
    <row r="1478">
      <c r="B1478" s="11" t="str">
        <f>IFERROR(__xludf.DUMMYFUNCTION("""COMPUTED_VALUE"""),"09/03/2020")</f>
        <v>09/03/2020</v>
      </c>
      <c r="C1478" s="5" t="str">
        <f>IFERROR(__xludf.DUMMYFUNCTION("""COMPUTED_VALUE"""),"Rhute Filgueiras De Menezes Abreu")</f>
        <v>Rhute Filgueiras De Menezes Abreu</v>
      </c>
      <c r="D1478" s="5" t="str">
        <f>IFERROR(__xludf.DUMMYFUNCTION("""COMPUTED_VALUE"""),"Mamas")</f>
        <v>Mamas</v>
      </c>
      <c r="E1478" s="5">
        <f>IFERROR(__xludf.DUMMYFUNCTION("""COMPUTED_VALUE"""),60.49)</f>
        <v>60.49</v>
      </c>
    </row>
    <row r="1479">
      <c r="B1479" s="11" t="str">
        <f>IFERROR(__xludf.DUMMYFUNCTION("""COMPUTED_VALUE"""),"09/03/2020")</f>
        <v>09/03/2020</v>
      </c>
      <c r="C1479" s="5" t="str">
        <f>IFERROR(__xludf.DUMMYFUNCTION("""COMPUTED_VALUE"""),"Rhute Filgueiras De Menezes Abreu")</f>
        <v>Rhute Filgueiras De Menezes Abreu</v>
      </c>
      <c r="D1479" s="5" t="str">
        <f>IFERROR(__xludf.DUMMYFUNCTION("""COMPUTED_VALUE"""),"Estruturas superficiais")</f>
        <v>Estruturas superficiais</v>
      </c>
      <c r="E1479" s="5">
        <f>IFERROR(__xludf.DUMMYFUNCTION("""COMPUTED_VALUE"""),60.49)</f>
        <v>60.49</v>
      </c>
    </row>
    <row r="1480">
      <c r="B1480" s="11" t="str">
        <f>IFERROR(__xludf.DUMMYFUNCTION("""COMPUTED_VALUE"""),"09/03/2020")</f>
        <v>09/03/2020</v>
      </c>
      <c r="C1480" s="5" t="str">
        <f>IFERROR(__xludf.DUMMYFUNCTION("""COMPUTED_VALUE"""),"Rhute Filgueiras De Menezes Abreu")</f>
        <v>Rhute Filgueiras De Menezes Abreu</v>
      </c>
      <c r="D1480" s="5" t="str">
        <f>IFERROR(__xludf.DUMMYFUNCTION("""COMPUTED_VALUE"""),"Transvaginal")</f>
        <v>Transvaginal</v>
      </c>
      <c r="E1480" s="5">
        <f>IFERROR(__xludf.DUMMYFUNCTION("""COMPUTED_VALUE"""),68.5)</f>
        <v>68.5</v>
      </c>
    </row>
    <row r="1481">
      <c r="B1481" s="11" t="str">
        <f>IFERROR(__xludf.DUMMYFUNCTION("""COMPUTED_VALUE"""),"09/03/2020")</f>
        <v>09/03/2020</v>
      </c>
      <c r="C1481" s="5" t="str">
        <f>IFERROR(__xludf.DUMMYFUNCTION("""COMPUTED_VALUE"""),"Rita De Cassia Pereira")</f>
        <v>Rita De Cassia Pereira</v>
      </c>
      <c r="D1481" s="5" t="str">
        <f>IFERROR(__xludf.DUMMYFUNCTION("""COMPUTED_VALUE"""),"Filme")</f>
        <v>Filme</v>
      </c>
      <c r="E1481" s="5">
        <f>IFERROR(__xludf.DUMMYFUNCTION("""COMPUTED_VALUE"""),4.12)</f>
        <v>4.12</v>
      </c>
    </row>
    <row r="1482">
      <c r="B1482" s="11" t="str">
        <f>IFERROR(__xludf.DUMMYFUNCTION("""COMPUTED_VALUE"""),"09/03/2020")</f>
        <v>09/03/2020</v>
      </c>
      <c r="C1482" s="5" t="str">
        <f>IFERROR(__xludf.DUMMYFUNCTION("""COMPUTED_VALUE"""),"Rita De Cassia Pereira")</f>
        <v>Rita De Cassia Pereira</v>
      </c>
      <c r="D1482" s="5" t="str">
        <f>IFERROR(__xludf.DUMMYFUNCTION("""COMPUTED_VALUE"""),"Filme")</f>
        <v>Filme</v>
      </c>
      <c r="E1482" s="5">
        <f>IFERROR(__xludf.DUMMYFUNCTION("""COMPUTED_VALUE"""),12.37)</f>
        <v>12.37</v>
      </c>
    </row>
    <row r="1483">
      <c r="B1483" s="11" t="str">
        <f>IFERROR(__xludf.DUMMYFUNCTION("""COMPUTED_VALUE"""),"09/03/2020")</f>
        <v>09/03/2020</v>
      </c>
      <c r="C1483" s="5" t="str">
        <f>IFERROR(__xludf.DUMMYFUNCTION("""COMPUTED_VALUE"""),"Rita De Cassia Pereira")</f>
        <v>Rita De Cassia Pereira</v>
      </c>
      <c r="D1483" s="5" t="str">
        <f>IFERROR(__xludf.DUMMYFUNCTION("""COMPUTED_VALUE"""),"Transvaginal")</f>
        <v>Transvaginal</v>
      </c>
      <c r="E1483" s="5">
        <f>IFERROR(__xludf.DUMMYFUNCTION("""COMPUTED_VALUE"""),68.5)</f>
        <v>68.5</v>
      </c>
    </row>
    <row r="1484">
      <c r="B1484" s="11" t="str">
        <f>IFERROR(__xludf.DUMMYFUNCTION("""COMPUTED_VALUE"""),"09/03/2020")</f>
        <v>09/03/2020</v>
      </c>
      <c r="C1484" s="5" t="str">
        <f>IFERROR(__xludf.DUMMYFUNCTION("""COMPUTED_VALUE"""),"Rita De Cassia Pereira")</f>
        <v>Rita De Cassia Pereira</v>
      </c>
      <c r="D1484" s="5" t="str">
        <f>IFERROR(__xludf.DUMMYFUNCTION("""COMPUTED_VALUE"""),"Abdominal")</f>
        <v>Abdominal</v>
      </c>
      <c r="E1484" s="5">
        <f>IFERROR(__xludf.DUMMYFUNCTION("""COMPUTED_VALUE"""),73.94)</f>
        <v>73.94</v>
      </c>
    </row>
    <row r="1485">
      <c r="B1485" s="11" t="str">
        <f>IFERROR(__xludf.DUMMYFUNCTION("""COMPUTED_VALUE"""),"22/01/2020")</f>
        <v>22/01/2020</v>
      </c>
      <c r="C1485" s="5" t="str">
        <f>IFERROR(__xludf.DUMMYFUNCTION("""COMPUTED_VALUE"""),"Rita De Cassia Pinheiro Dos Santos")</f>
        <v>Rita De Cassia Pinheiro Dos Santos</v>
      </c>
      <c r="D1485" s="5" t="str">
        <f>IFERROR(__xludf.DUMMYFUNCTION("""COMPUTED_VALUE"""),"Material")</f>
        <v>Material</v>
      </c>
      <c r="E1485" s="5">
        <f>IFERROR(__xludf.DUMMYFUNCTION("""COMPUTED_VALUE"""),4.0)</f>
        <v>4</v>
      </c>
    </row>
    <row r="1486">
      <c r="B1486" s="11" t="str">
        <f>IFERROR(__xludf.DUMMYFUNCTION("""COMPUTED_VALUE"""),"22/01/2020")</f>
        <v>22/01/2020</v>
      </c>
      <c r="C1486" s="5" t="str">
        <f>IFERROR(__xludf.DUMMYFUNCTION("""COMPUTED_VALUE"""),"Rita De Cassia Pinheiro Dos Santos")</f>
        <v>Rita De Cassia Pinheiro Dos Santos</v>
      </c>
      <c r="D1486" s="5" t="str">
        <f>IFERROR(__xludf.DUMMYFUNCTION("""COMPUTED_VALUE"""),"Material")</f>
        <v>Material</v>
      </c>
      <c r="E1486" s="5">
        <f>IFERROR(__xludf.DUMMYFUNCTION("""COMPUTED_VALUE"""),4.18)</f>
        <v>4.18</v>
      </c>
    </row>
    <row r="1487">
      <c r="B1487" s="11" t="str">
        <f>IFERROR(__xludf.DUMMYFUNCTION("""COMPUTED_VALUE"""),"22/01/2020")</f>
        <v>22/01/2020</v>
      </c>
      <c r="C1487" s="5" t="str">
        <f>IFERROR(__xludf.DUMMYFUNCTION("""COMPUTED_VALUE"""),"Rita De Cassia Pinheiro Dos Santos")</f>
        <v>Rita De Cassia Pinheiro Dos Santos</v>
      </c>
      <c r="D1487" s="5" t="str">
        <f>IFERROR(__xludf.DUMMYFUNCTION("""COMPUTED_VALUE"""),"Medicamento")</f>
        <v>Medicamento</v>
      </c>
      <c r="E1487" s="5">
        <f>IFERROR(__xludf.DUMMYFUNCTION("""COMPUTED_VALUE"""),1.56)</f>
        <v>1.56</v>
      </c>
    </row>
    <row r="1488">
      <c r="B1488" s="11" t="str">
        <f>IFERROR(__xludf.DUMMYFUNCTION("""COMPUTED_VALUE"""),"22/01/2020")</f>
        <v>22/01/2020</v>
      </c>
      <c r="C1488" s="5" t="str">
        <f>IFERROR(__xludf.DUMMYFUNCTION("""COMPUTED_VALUE"""),"Rita De Cassia Pinheiro Dos Santos")</f>
        <v>Rita De Cassia Pinheiro Dos Santos</v>
      </c>
      <c r="D1488" s="5" t="str">
        <f>IFERROR(__xludf.DUMMYFUNCTION("""COMPUTED_VALUE"""),"Filme")</f>
        <v>Filme</v>
      </c>
      <c r="E1488" s="5">
        <f>IFERROR(__xludf.DUMMYFUNCTION("""COMPUTED_VALUE"""),4.12)</f>
        <v>4.12</v>
      </c>
    </row>
    <row r="1489">
      <c r="B1489" s="11" t="str">
        <f>IFERROR(__xludf.DUMMYFUNCTION("""COMPUTED_VALUE"""),"22/01/2020")</f>
        <v>22/01/2020</v>
      </c>
      <c r="C1489" s="5" t="str">
        <f>IFERROR(__xludf.DUMMYFUNCTION("""COMPUTED_VALUE"""),"Rita De Cassia Pinheiro Dos Santos")</f>
        <v>Rita De Cassia Pinheiro Dos Santos</v>
      </c>
      <c r="D1489" s="5" t="str">
        <f>IFERROR(__xludf.DUMMYFUNCTION("""COMPUTED_VALUE"""),"PAAF Mama")</f>
        <v>PAAF Mama</v>
      </c>
      <c r="E1489" s="5">
        <f>IFERROR(__xludf.DUMMYFUNCTION("""COMPUTED_VALUE"""),159.62)</f>
        <v>159.62</v>
      </c>
    </row>
    <row r="1490">
      <c r="B1490" s="11" t="str">
        <f>IFERROR(__xludf.DUMMYFUNCTION("""COMPUTED_VALUE"""),"22/01/2020")</f>
        <v>22/01/2020</v>
      </c>
      <c r="C1490" s="5" t="str">
        <f>IFERROR(__xludf.DUMMYFUNCTION("""COMPUTED_VALUE"""),"Rita De Cassia Pinheiro Dos Santos")</f>
        <v>Rita De Cassia Pinheiro Dos Santos</v>
      </c>
      <c r="D1490" s="5" t="str">
        <f>IFERROR(__xludf.DUMMYFUNCTION("""COMPUTED_VALUE"""),"Mamas")</f>
        <v>Mamas</v>
      </c>
      <c r="E1490" s="5">
        <f>IFERROR(__xludf.DUMMYFUNCTION("""COMPUTED_VALUE"""),60.49)</f>
        <v>60.49</v>
      </c>
    </row>
    <row r="1491">
      <c r="B1491" s="11" t="str">
        <f>IFERROR(__xludf.DUMMYFUNCTION("""COMPUTED_VALUE"""),"13/03/2020")</f>
        <v>13/03/2020</v>
      </c>
      <c r="C1491" s="5" t="str">
        <f>IFERROR(__xludf.DUMMYFUNCTION("""COMPUTED_VALUE"""),"Rita Maria Pedrosa")</f>
        <v>Rita Maria Pedrosa</v>
      </c>
      <c r="D1491" s="5" t="str">
        <f>IFERROR(__xludf.DUMMYFUNCTION("""COMPUTED_VALUE"""),"Filme")</f>
        <v>Filme</v>
      </c>
      <c r="E1491" s="5">
        <f>IFERROR(__xludf.DUMMYFUNCTION("""COMPUTED_VALUE"""),4.12)</f>
        <v>4.12</v>
      </c>
    </row>
    <row r="1492">
      <c r="B1492" s="11" t="str">
        <f>IFERROR(__xludf.DUMMYFUNCTION("""COMPUTED_VALUE"""),"13/03/2020")</f>
        <v>13/03/2020</v>
      </c>
      <c r="C1492" s="5" t="str">
        <f>IFERROR(__xludf.DUMMYFUNCTION("""COMPUTED_VALUE"""),"Rita Maria Pedrosa")</f>
        <v>Rita Maria Pedrosa</v>
      </c>
      <c r="D1492" s="5" t="str">
        <f>IFERROR(__xludf.DUMMYFUNCTION("""COMPUTED_VALUE"""),"Filme")</f>
        <v>Filme</v>
      </c>
      <c r="E1492" s="5">
        <f>IFERROR(__xludf.DUMMYFUNCTION("""COMPUTED_VALUE"""),4.12)</f>
        <v>4.12</v>
      </c>
    </row>
    <row r="1493">
      <c r="B1493" s="11" t="str">
        <f>IFERROR(__xludf.DUMMYFUNCTION("""COMPUTED_VALUE"""),"13/03/2020")</f>
        <v>13/03/2020</v>
      </c>
      <c r="C1493" s="5" t="str">
        <f>IFERROR(__xludf.DUMMYFUNCTION("""COMPUTED_VALUE"""),"Rita Maria Pedrosa")</f>
        <v>Rita Maria Pedrosa</v>
      </c>
      <c r="D1493" s="5" t="str">
        <f>IFERROR(__xludf.DUMMYFUNCTION("""COMPUTED_VALUE"""),"Estruturas superficiais")</f>
        <v>Estruturas superficiais</v>
      </c>
      <c r="E1493" s="5">
        <f>IFERROR(__xludf.DUMMYFUNCTION("""COMPUTED_VALUE"""),60.49)</f>
        <v>60.49</v>
      </c>
    </row>
    <row r="1494">
      <c r="B1494" s="11" t="str">
        <f>IFERROR(__xludf.DUMMYFUNCTION("""COMPUTED_VALUE"""),"13/03/2020")</f>
        <v>13/03/2020</v>
      </c>
      <c r="C1494" s="5" t="str">
        <f>IFERROR(__xludf.DUMMYFUNCTION("""COMPUTED_VALUE"""),"Rita Maria Pedrosa")</f>
        <v>Rita Maria Pedrosa</v>
      </c>
      <c r="D1494" s="5" t="str">
        <f>IFERROR(__xludf.DUMMYFUNCTION("""COMPUTED_VALUE"""),"Mamas")</f>
        <v>Mamas</v>
      </c>
      <c r="E1494" s="5">
        <f>IFERROR(__xludf.DUMMYFUNCTION("""COMPUTED_VALUE"""),60.49)</f>
        <v>60.49</v>
      </c>
    </row>
    <row r="1495">
      <c r="B1495" s="11" t="str">
        <f>IFERROR(__xludf.DUMMYFUNCTION("""COMPUTED_VALUE"""),"10/03/2020")</f>
        <v>10/03/2020</v>
      </c>
      <c r="C1495" s="5" t="str">
        <f>IFERROR(__xludf.DUMMYFUNCTION("""COMPUTED_VALUE"""),"Rita Paulino De Araujo Arruda")</f>
        <v>Rita Paulino De Araujo Arruda</v>
      </c>
      <c r="D1495" s="5" t="str">
        <f>IFERROR(__xludf.DUMMYFUNCTION("""COMPUTED_VALUE"""),"Filme")</f>
        <v>Filme</v>
      </c>
      <c r="E1495" s="5">
        <f>IFERROR(__xludf.DUMMYFUNCTION("""COMPUTED_VALUE"""),16.49)</f>
        <v>16.49</v>
      </c>
    </row>
    <row r="1496">
      <c r="B1496" s="11" t="str">
        <f>IFERROR(__xludf.DUMMYFUNCTION("""COMPUTED_VALUE"""),"10/03/2020")</f>
        <v>10/03/2020</v>
      </c>
      <c r="C1496" s="5" t="str">
        <f>IFERROR(__xludf.DUMMYFUNCTION("""COMPUTED_VALUE"""),"Rita Paulino De Araujo Arruda")</f>
        <v>Rita Paulino De Araujo Arruda</v>
      </c>
      <c r="D1496" s="5" t="str">
        <f>IFERROR(__xludf.DUMMYFUNCTION("""COMPUTED_VALUE"""),"Filme")</f>
        <v>Filme</v>
      </c>
      <c r="E1496" s="5">
        <f>IFERROR(__xludf.DUMMYFUNCTION("""COMPUTED_VALUE"""),4.12)</f>
        <v>4.12</v>
      </c>
    </row>
    <row r="1497">
      <c r="B1497" s="11" t="str">
        <f>IFERROR(__xludf.DUMMYFUNCTION("""COMPUTED_VALUE"""),"10/03/2020")</f>
        <v>10/03/2020</v>
      </c>
      <c r="C1497" s="5" t="str">
        <f>IFERROR(__xludf.DUMMYFUNCTION("""COMPUTED_VALUE"""),"Rita Paulino De Araujo Arruda")</f>
        <v>Rita Paulino De Araujo Arruda</v>
      </c>
      <c r="D1497" s="5" t="str">
        <f>IFERROR(__xludf.DUMMYFUNCTION("""COMPUTED_VALUE"""),"Ginecológico")</f>
        <v>Ginecológico</v>
      </c>
      <c r="E1497" s="5">
        <f>IFERROR(__xludf.DUMMYFUNCTION("""COMPUTED_VALUE"""),50.34)</f>
        <v>50.34</v>
      </c>
    </row>
    <row r="1498">
      <c r="B1498" s="11" t="str">
        <f>IFERROR(__xludf.DUMMYFUNCTION("""COMPUTED_VALUE"""),"10/03/2020")</f>
        <v>10/03/2020</v>
      </c>
      <c r="C1498" s="5" t="str">
        <f>IFERROR(__xludf.DUMMYFUNCTION("""COMPUTED_VALUE"""),"Rita Paulino De Araujo Arruda")</f>
        <v>Rita Paulino De Araujo Arruda</v>
      </c>
      <c r="D1498" s="5" t="str">
        <f>IFERROR(__xludf.DUMMYFUNCTION("""COMPUTED_VALUE"""),"Abdomen Total")</f>
        <v>Abdomen Total</v>
      </c>
      <c r="E1498" s="5">
        <f>IFERROR(__xludf.DUMMYFUNCTION("""COMPUTED_VALUE"""),113.15)</f>
        <v>113.15</v>
      </c>
    </row>
    <row r="1499">
      <c r="B1499" s="11" t="str">
        <f>IFERROR(__xludf.DUMMYFUNCTION("""COMPUTED_VALUE"""),"04/03/2020")</f>
        <v>04/03/2020</v>
      </c>
      <c r="C1499" s="5" t="str">
        <f>IFERROR(__xludf.DUMMYFUNCTION("""COMPUTED_VALUE"""),"Roberta Ribeiro Veloso")</f>
        <v>Roberta Ribeiro Veloso</v>
      </c>
      <c r="D1499" s="5" t="str">
        <f>IFERROR(__xludf.DUMMYFUNCTION("""COMPUTED_VALUE"""),"Estruturas superficiais")</f>
        <v>Estruturas superficiais</v>
      </c>
      <c r="E1499" s="5">
        <f>IFERROR(__xludf.DUMMYFUNCTION("""COMPUTED_VALUE"""),60.49)</f>
        <v>60.49</v>
      </c>
    </row>
    <row r="1500">
      <c r="B1500" s="11" t="str">
        <f>IFERROR(__xludf.DUMMYFUNCTION("""COMPUTED_VALUE"""),"04/03/2020")</f>
        <v>04/03/2020</v>
      </c>
      <c r="C1500" s="5" t="str">
        <f>IFERROR(__xludf.DUMMYFUNCTION("""COMPUTED_VALUE"""),"Roberta Ribeiro Veloso")</f>
        <v>Roberta Ribeiro Veloso</v>
      </c>
      <c r="D1500" s="5" t="str">
        <f>IFERROR(__xludf.DUMMYFUNCTION("""COMPUTED_VALUE"""),"Filme")</f>
        <v>Filme</v>
      </c>
      <c r="E1500" s="5">
        <f>IFERROR(__xludf.DUMMYFUNCTION("""COMPUTED_VALUE"""),4.12)</f>
        <v>4.12</v>
      </c>
    </row>
    <row r="1501">
      <c r="B1501" s="11" t="str">
        <f>IFERROR(__xludf.DUMMYFUNCTION("""COMPUTED_VALUE"""),"04/03/2020")</f>
        <v>04/03/2020</v>
      </c>
      <c r="C1501" s="5" t="str">
        <f>IFERROR(__xludf.DUMMYFUNCTION("""COMPUTED_VALUE"""),"Roberta Ribeiro Veloso")</f>
        <v>Roberta Ribeiro Veloso</v>
      </c>
      <c r="D1501" s="5" t="str">
        <f>IFERROR(__xludf.DUMMYFUNCTION("""COMPUTED_VALUE"""),"Filme")</f>
        <v>Filme</v>
      </c>
      <c r="E1501" s="5">
        <f>IFERROR(__xludf.DUMMYFUNCTION("""COMPUTED_VALUE"""),4.12)</f>
        <v>4.12</v>
      </c>
    </row>
    <row r="1502">
      <c r="B1502" s="11" t="str">
        <f>IFERROR(__xludf.DUMMYFUNCTION("""COMPUTED_VALUE"""),"04/03/2020")</f>
        <v>04/03/2020</v>
      </c>
      <c r="C1502" s="5" t="str">
        <f>IFERROR(__xludf.DUMMYFUNCTION("""COMPUTED_VALUE"""),"Roberta Ribeiro Veloso")</f>
        <v>Roberta Ribeiro Veloso</v>
      </c>
      <c r="D1502" s="5" t="str">
        <f>IFERROR(__xludf.DUMMYFUNCTION("""COMPUTED_VALUE"""),"Mamas")</f>
        <v>Mamas</v>
      </c>
      <c r="E1502" s="5">
        <f>IFERROR(__xludf.DUMMYFUNCTION("""COMPUTED_VALUE"""),60.49)</f>
        <v>60.49</v>
      </c>
    </row>
    <row r="1503">
      <c r="B1503" s="11" t="str">
        <f>IFERROR(__xludf.DUMMYFUNCTION("""COMPUTED_VALUE"""),"16/03/2020")</f>
        <v>16/03/2020</v>
      </c>
      <c r="C1503" s="5" t="str">
        <f>IFERROR(__xludf.DUMMYFUNCTION("""COMPUTED_VALUE"""),"Robson Jose Lucas Barbosa")</f>
        <v>Robson Jose Lucas Barbosa</v>
      </c>
      <c r="D1503" s="5" t="str">
        <f>IFERROR(__xludf.DUMMYFUNCTION("""COMPUTED_VALUE"""),"Filme")</f>
        <v>Filme</v>
      </c>
      <c r="E1503" s="5">
        <f>IFERROR(__xludf.DUMMYFUNCTION("""COMPUTED_VALUE"""),16.49)</f>
        <v>16.49</v>
      </c>
    </row>
    <row r="1504">
      <c r="B1504" s="11" t="str">
        <f>IFERROR(__xludf.DUMMYFUNCTION("""COMPUTED_VALUE"""),"16/03/2020")</f>
        <v>16/03/2020</v>
      </c>
      <c r="C1504" s="5" t="str">
        <f>IFERROR(__xludf.DUMMYFUNCTION("""COMPUTED_VALUE"""),"Robson Jose Lucas Barbosa")</f>
        <v>Robson Jose Lucas Barbosa</v>
      </c>
      <c r="D1504" s="5" t="str">
        <f>IFERROR(__xludf.DUMMYFUNCTION("""COMPUTED_VALUE"""),"Abdomen Total")</f>
        <v>Abdomen Total</v>
      </c>
      <c r="E1504" s="5">
        <f>IFERROR(__xludf.DUMMYFUNCTION("""COMPUTED_VALUE"""),113.15)</f>
        <v>113.15</v>
      </c>
    </row>
    <row r="1505">
      <c r="B1505" s="11" t="str">
        <f>IFERROR(__xludf.DUMMYFUNCTION("""COMPUTED_VALUE"""),"16/03/2020")</f>
        <v>16/03/2020</v>
      </c>
      <c r="C1505" s="5" t="str">
        <f>IFERROR(__xludf.DUMMYFUNCTION("""COMPUTED_VALUE"""),"Robson Jose Lucas Barbosa")</f>
        <v>Robson Jose Lucas Barbosa</v>
      </c>
      <c r="D1505" s="5" t="str">
        <f>IFERROR(__xludf.DUMMYFUNCTION("""COMPUTED_VALUE"""),"Próstata")</f>
        <v>Próstata</v>
      </c>
      <c r="E1505" s="5">
        <f>IFERROR(__xludf.DUMMYFUNCTION("""COMPUTED_VALUE"""),50.4)</f>
        <v>50.4</v>
      </c>
    </row>
    <row r="1506">
      <c r="B1506" s="11" t="str">
        <f>IFERROR(__xludf.DUMMYFUNCTION("""COMPUTED_VALUE"""),"16/03/2020")</f>
        <v>16/03/2020</v>
      </c>
      <c r="C1506" s="5" t="str">
        <f>IFERROR(__xludf.DUMMYFUNCTION("""COMPUTED_VALUE"""),"Robson Jose Lucas Barbosa")</f>
        <v>Robson Jose Lucas Barbosa</v>
      </c>
      <c r="D1506" s="5" t="str">
        <f>IFERROR(__xludf.DUMMYFUNCTION("""COMPUTED_VALUE"""),"Filme")</f>
        <v>Filme</v>
      </c>
      <c r="E1506" s="5">
        <f>IFERROR(__xludf.DUMMYFUNCTION("""COMPUTED_VALUE"""),4.12)</f>
        <v>4.12</v>
      </c>
    </row>
    <row r="1507">
      <c r="B1507" s="11" t="str">
        <f>IFERROR(__xludf.DUMMYFUNCTION("""COMPUTED_VALUE"""),"17/03/2020")</f>
        <v>17/03/2020</v>
      </c>
      <c r="C1507" s="5" t="str">
        <f>IFERROR(__xludf.DUMMYFUNCTION("""COMPUTED_VALUE"""),"Rosa Cristina Guedes Almeida Silva")</f>
        <v>Rosa Cristina Guedes Almeida Silva</v>
      </c>
      <c r="D1507" s="5" t="str">
        <f>IFERROR(__xludf.DUMMYFUNCTION("""COMPUTED_VALUE"""),"Filme")</f>
        <v>Filme</v>
      </c>
      <c r="E1507" s="5">
        <f>IFERROR(__xludf.DUMMYFUNCTION("""COMPUTED_VALUE"""),4.12)</f>
        <v>4.12</v>
      </c>
    </row>
    <row r="1508">
      <c r="B1508" s="11" t="str">
        <f>IFERROR(__xludf.DUMMYFUNCTION("""COMPUTED_VALUE"""),"17/03/2020")</f>
        <v>17/03/2020</v>
      </c>
      <c r="C1508" s="5" t="str">
        <f>IFERROR(__xludf.DUMMYFUNCTION("""COMPUTED_VALUE"""),"Rosa Cristina Guedes Almeida Silva")</f>
        <v>Rosa Cristina Guedes Almeida Silva</v>
      </c>
      <c r="D1508" s="5" t="str">
        <f>IFERROR(__xludf.DUMMYFUNCTION("""COMPUTED_VALUE"""),"Filme")</f>
        <v>Filme</v>
      </c>
      <c r="E1508" s="5">
        <f>IFERROR(__xludf.DUMMYFUNCTION("""COMPUTED_VALUE"""),4.12)</f>
        <v>4.12</v>
      </c>
    </row>
    <row r="1509">
      <c r="B1509" s="11" t="str">
        <f>IFERROR(__xludf.DUMMYFUNCTION("""COMPUTED_VALUE"""),"17/03/2020")</f>
        <v>17/03/2020</v>
      </c>
      <c r="C1509" s="5" t="str">
        <f>IFERROR(__xludf.DUMMYFUNCTION("""COMPUTED_VALUE"""),"Rosa Cristina Guedes Almeida Silva")</f>
        <v>Rosa Cristina Guedes Almeida Silva</v>
      </c>
      <c r="D1509" s="5" t="str">
        <f>IFERROR(__xludf.DUMMYFUNCTION("""COMPUTED_VALUE"""),"Estruturas superficiais")</f>
        <v>Estruturas superficiais</v>
      </c>
      <c r="E1509" s="5">
        <f>IFERROR(__xludf.DUMMYFUNCTION("""COMPUTED_VALUE"""),60.49)</f>
        <v>60.49</v>
      </c>
    </row>
    <row r="1510">
      <c r="B1510" s="11" t="str">
        <f>IFERROR(__xludf.DUMMYFUNCTION("""COMPUTED_VALUE"""),"17/03/2020")</f>
        <v>17/03/2020</v>
      </c>
      <c r="C1510" s="5" t="str">
        <f>IFERROR(__xludf.DUMMYFUNCTION("""COMPUTED_VALUE"""),"Rosa Cristina Guedes Almeida Silva")</f>
        <v>Rosa Cristina Guedes Almeida Silva</v>
      </c>
      <c r="D1510" s="5" t="str">
        <f>IFERROR(__xludf.DUMMYFUNCTION("""COMPUTED_VALUE"""),"Mamas")</f>
        <v>Mamas</v>
      </c>
      <c r="E1510" s="5">
        <f>IFERROR(__xludf.DUMMYFUNCTION("""COMPUTED_VALUE"""),60.49)</f>
        <v>60.49</v>
      </c>
    </row>
    <row r="1511">
      <c r="B1511" s="11" t="str">
        <f>IFERROR(__xludf.DUMMYFUNCTION("""COMPUTED_VALUE"""),"17/03/2020")</f>
        <v>17/03/2020</v>
      </c>
      <c r="C1511" s="5" t="str">
        <f>IFERROR(__xludf.DUMMYFUNCTION("""COMPUTED_VALUE"""),"Rosa Lucia Vieira Souza")</f>
        <v>Rosa Lucia Vieira Souza</v>
      </c>
      <c r="D1511" s="5" t="str">
        <f>IFERROR(__xludf.DUMMYFUNCTION("""COMPUTED_VALUE"""),"Filme")</f>
        <v>Filme</v>
      </c>
      <c r="E1511" s="5">
        <f>IFERROR(__xludf.DUMMYFUNCTION("""COMPUTED_VALUE"""),4.12)</f>
        <v>4.12</v>
      </c>
    </row>
    <row r="1512">
      <c r="B1512" s="11" t="str">
        <f>IFERROR(__xludf.DUMMYFUNCTION("""COMPUTED_VALUE"""),"17/03/2020")</f>
        <v>17/03/2020</v>
      </c>
      <c r="C1512" s="5" t="str">
        <f>IFERROR(__xludf.DUMMYFUNCTION("""COMPUTED_VALUE"""),"Rosa Lucia Vieira Souza")</f>
        <v>Rosa Lucia Vieira Souza</v>
      </c>
      <c r="D1512" s="5" t="str">
        <f>IFERROR(__xludf.DUMMYFUNCTION("""COMPUTED_VALUE"""),"Estruturas superficiais")</f>
        <v>Estruturas superficiais</v>
      </c>
      <c r="E1512" s="5">
        <f>IFERROR(__xludf.DUMMYFUNCTION("""COMPUTED_VALUE"""),60.49)</f>
        <v>60.49</v>
      </c>
    </row>
    <row r="1513">
      <c r="B1513" s="11" t="str">
        <f>IFERROR(__xludf.DUMMYFUNCTION("""COMPUTED_VALUE"""),"06/03/2020")</f>
        <v>06/03/2020</v>
      </c>
      <c r="C1513" s="5" t="str">
        <f>IFERROR(__xludf.DUMMYFUNCTION("""COMPUTED_VALUE"""),"Roseana Souza Pedrosa")</f>
        <v>Roseana Souza Pedrosa</v>
      </c>
      <c r="D1513" s="5" t="str">
        <f>IFERROR(__xludf.DUMMYFUNCTION("""COMPUTED_VALUE"""),"Filme")</f>
        <v>Filme</v>
      </c>
      <c r="E1513" s="5">
        <f>IFERROR(__xludf.DUMMYFUNCTION("""COMPUTED_VALUE"""),16.49)</f>
        <v>16.49</v>
      </c>
    </row>
    <row r="1514">
      <c r="B1514" s="11" t="str">
        <f>IFERROR(__xludf.DUMMYFUNCTION("""COMPUTED_VALUE"""),"06/03/2020")</f>
        <v>06/03/2020</v>
      </c>
      <c r="C1514" s="5" t="str">
        <f>IFERROR(__xludf.DUMMYFUNCTION("""COMPUTED_VALUE"""),"Roseana Souza Pedrosa")</f>
        <v>Roseana Souza Pedrosa</v>
      </c>
      <c r="D1514" s="5" t="str">
        <f>IFERROR(__xludf.DUMMYFUNCTION("""COMPUTED_VALUE"""),"Filme")</f>
        <v>Filme</v>
      </c>
      <c r="E1514" s="5">
        <f>IFERROR(__xludf.DUMMYFUNCTION("""COMPUTED_VALUE"""),4.12)</f>
        <v>4.12</v>
      </c>
    </row>
    <row r="1515">
      <c r="B1515" s="11" t="str">
        <f>IFERROR(__xludf.DUMMYFUNCTION("""COMPUTED_VALUE"""),"06/03/2020")</f>
        <v>06/03/2020</v>
      </c>
      <c r="C1515" s="5" t="str">
        <f>IFERROR(__xludf.DUMMYFUNCTION("""COMPUTED_VALUE"""),"Roseana Souza Pedrosa")</f>
        <v>Roseana Souza Pedrosa</v>
      </c>
      <c r="D1515" s="5" t="str">
        <f>IFERROR(__xludf.DUMMYFUNCTION("""COMPUTED_VALUE"""),"Estruturas superficiais")</f>
        <v>Estruturas superficiais</v>
      </c>
      <c r="E1515" s="5">
        <f>IFERROR(__xludf.DUMMYFUNCTION("""COMPUTED_VALUE"""),60.49)</f>
        <v>60.49</v>
      </c>
    </row>
    <row r="1516">
      <c r="B1516" s="11" t="str">
        <f>IFERROR(__xludf.DUMMYFUNCTION("""COMPUTED_VALUE"""),"06/03/2020")</f>
        <v>06/03/2020</v>
      </c>
      <c r="C1516" s="5" t="str">
        <f>IFERROR(__xludf.DUMMYFUNCTION("""COMPUTED_VALUE"""),"Roseana Souza Pedrosa")</f>
        <v>Roseana Souza Pedrosa</v>
      </c>
      <c r="D1516" s="5" t="str">
        <f>IFERROR(__xludf.DUMMYFUNCTION("""COMPUTED_VALUE"""),"Abdomen Total")</f>
        <v>Abdomen Total</v>
      </c>
      <c r="E1516" s="5">
        <f>IFERROR(__xludf.DUMMYFUNCTION("""COMPUTED_VALUE"""),113.15)</f>
        <v>113.15</v>
      </c>
    </row>
    <row r="1517">
      <c r="B1517" s="11" t="str">
        <f>IFERROR(__xludf.DUMMYFUNCTION("""COMPUTED_VALUE"""),"19/03/2020")</f>
        <v>19/03/2020</v>
      </c>
      <c r="C1517" s="5" t="str">
        <f>IFERROR(__xludf.DUMMYFUNCTION("""COMPUTED_VALUE"""),"Rossana Vilma Silva Oliveira")</f>
        <v>Rossana Vilma Silva Oliveira</v>
      </c>
      <c r="D1517" s="5" t="str">
        <f>IFERROR(__xludf.DUMMYFUNCTION("""COMPUTED_VALUE"""),"Filme")</f>
        <v>Filme</v>
      </c>
      <c r="E1517" s="5">
        <f>IFERROR(__xludf.DUMMYFUNCTION("""COMPUTED_VALUE"""),7.38)</f>
        <v>7.38</v>
      </c>
    </row>
    <row r="1518">
      <c r="B1518" s="11" t="str">
        <f>IFERROR(__xludf.DUMMYFUNCTION("""COMPUTED_VALUE"""),"19/03/2020")</f>
        <v>19/03/2020</v>
      </c>
      <c r="C1518" s="5" t="str">
        <f>IFERROR(__xludf.DUMMYFUNCTION("""COMPUTED_VALUE"""),"Rossana Vilma Silva Oliveira")</f>
        <v>Rossana Vilma Silva Oliveira</v>
      </c>
      <c r="D1518" s="5" t="str">
        <f>IFERROR(__xludf.DUMMYFUNCTION("""COMPUTED_VALUE"""),"Aparelho Urinário")</f>
        <v>Aparelho Urinário</v>
      </c>
      <c r="E1518" s="5">
        <f>IFERROR(__xludf.DUMMYFUNCTION("""COMPUTED_VALUE"""),73.94)</f>
        <v>73.94</v>
      </c>
    </row>
    <row r="1519">
      <c r="B1519" s="11" t="str">
        <f>IFERROR(__xludf.DUMMYFUNCTION("""COMPUTED_VALUE"""),"09/03/2020")</f>
        <v>09/03/2020</v>
      </c>
      <c r="C1519" s="5" t="str">
        <f>IFERROR(__xludf.DUMMYFUNCTION("""COMPUTED_VALUE"""),"Rubia Rafaela Ferreira Ribeiro")</f>
        <v>Rubia Rafaela Ferreira Ribeiro</v>
      </c>
      <c r="D1519" s="5" t="str">
        <f>IFERROR(__xludf.DUMMYFUNCTION("""COMPUTED_VALUE"""),"Estruturas superficiais")</f>
        <v>Estruturas superficiais</v>
      </c>
      <c r="E1519" s="5">
        <f>IFERROR(__xludf.DUMMYFUNCTION("""COMPUTED_VALUE"""),60.49)</f>
        <v>60.49</v>
      </c>
    </row>
    <row r="1520">
      <c r="B1520" s="11" t="str">
        <f>IFERROR(__xludf.DUMMYFUNCTION("""COMPUTED_VALUE"""),"09/03/2020")</f>
        <v>09/03/2020</v>
      </c>
      <c r="C1520" s="5" t="str">
        <f>IFERROR(__xludf.DUMMYFUNCTION("""COMPUTED_VALUE"""),"Rubia Rafaela Ferreira Ribeiro")</f>
        <v>Rubia Rafaela Ferreira Ribeiro</v>
      </c>
      <c r="D1520" s="5" t="str">
        <f>IFERROR(__xludf.DUMMYFUNCTION("""COMPUTED_VALUE"""),"Filme")</f>
        <v>Filme</v>
      </c>
      <c r="E1520" s="5">
        <f>IFERROR(__xludf.DUMMYFUNCTION("""COMPUTED_VALUE"""),4.12)</f>
        <v>4.12</v>
      </c>
    </row>
    <row r="1521">
      <c r="B1521" s="11" t="str">
        <f>IFERROR(__xludf.DUMMYFUNCTION("""COMPUTED_VALUE"""),"09/03/2020")</f>
        <v>09/03/2020</v>
      </c>
      <c r="C1521" s="5" t="str">
        <f>IFERROR(__xludf.DUMMYFUNCTION("""COMPUTED_VALUE"""),"Rubia Rafaela Ferreira Ribeiro")</f>
        <v>Rubia Rafaela Ferreira Ribeiro</v>
      </c>
      <c r="D1521" s="5" t="str">
        <f>IFERROR(__xludf.DUMMYFUNCTION("""COMPUTED_VALUE"""),"Filme")</f>
        <v>Filme</v>
      </c>
      <c r="E1521" s="5">
        <f>IFERROR(__xludf.DUMMYFUNCTION("""COMPUTED_VALUE"""),4.12)</f>
        <v>4.12</v>
      </c>
    </row>
    <row r="1522">
      <c r="B1522" s="11" t="str">
        <f>IFERROR(__xludf.DUMMYFUNCTION("""COMPUTED_VALUE"""),"09/03/2020")</f>
        <v>09/03/2020</v>
      </c>
      <c r="C1522" s="5" t="str">
        <f>IFERROR(__xludf.DUMMYFUNCTION("""COMPUTED_VALUE"""),"Rubia Rafaela Ferreira Ribeiro")</f>
        <v>Rubia Rafaela Ferreira Ribeiro</v>
      </c>
      <c r="D1522" s="5" t="str">
        <f>IFERROR(__xludf.DUMMYFUNCTION("""COMPUTED_VALUE"""),"Mamas")</f>
        <v>Mamas</v>
      </c>
      <c r="E1522" s="5">
        <f>IFERROR(__xludf.DUMMYFUNCTION("""COMPUTED_VALUE"""),60.49)</f>
        <v>60.49</v>
      </c>
    </row>
    <row r="1523">
      <c r="B1523" s="11" t="str">
        <f>IFERROR(__xludf.DUMMYFUNCTION("""COMPUTED_VALUE"""),"09/03/2020")</f>
        <v>09/03/2020</v>
      </c>
      <c r="C1523" s="5" t="str">
        <f>IFERROR(__xludf.DUMMYFUNCTION("""COMPUTED_VALUE"""),"Rubia Rafaela Ferreira Ribeiro")</f>
        <v>Rubia Rafaela Ferreira Ribeiro</v>
      </c>
      <c r="D1523" s="5" t="str">
        <f>IFERROR(__xludf.DUMMYFUNCTION("""COMPUTED_VALUE"""),"Transvaginal")</f>
        <v>Transvaginal</v>
      </c>
      <c r="E1523" s="5">
        <f>IFERROR(__xludf.DUMMYFUNCTION("""COMPUTED_VALUE"""),68.5)</f>
        <v>68.5</v>
      </c>
    </row>
    <row r="1524">
      <c r="B1524" s="11" t="str">
        <f>IFERROR(__xludf.DUMMYFUNCTION("""COMPUTED_VALUE"""),"09/03/2020")</f>
        <v>09/03/2020</v>
      </c>
      <c r="C1524" s="5" t="str">
        <f>IFERROR(__xludf.DUMMYFUNCTION("""COMPUTED_VALUE"""),"Rubia Rafaela Ferreira Ribeiro")</f>
        <v>Rubia Rafaela Ferreira Ribeiro</v>
      </c>
      <c r="D1524" s="5" t="str">
        <f>IFERROR(__xludf.DUMMYFUNCTION("""COMPUTED_VALUE"""),"Filme")</f>
        <v>Filme</v>
      </c>
      <c r="E1524" s="5">
        <f>IFERROR(__xludf.DUMMYFUNCTION("""COMPUTED_VALUE"""),4.12)</f>
        <v>4.12</v>
      </c>
    </row>
    <row r="1525">
      <c r="B1525" s="11" t="str">
        <f>IFERROR(__xludf.DUMMYFUNCTION("""COMPUTED_VALUE"""),"09/03/2020")</f>
        <v>09/03/2020</v>
      </c>
      <c r="C1525" s="5" t="str">
        <f>IFERROR(__xludf.DUMMYFUNCTION("""COMPUTED_VALUE"""),"Sabrina De Lira Oliveira Santos")</f>
        <v>Sabrina De Lira Oliveira Santos</v>
      </c>
      <c r="D1525" s="5" t="str">
        <f>IFERROR(__xludf.DUMMYFUNCTION("""COMPUTED_VALUE"""),"Filme")</f>
        <v>Filme</v>
      </c>
      <c r="E1525" s="5">
        <f>IFERROR(__xludf.DUMMYFUNCTION("""COMPUTED_VALUE"""),4.12)</f>
        <v>4.12</v>
      </c>
    </row>
    <row r="1526">
      <c r="B1526" s="11" t="str">
        <f>IFERROR(__xludf.DUMMYFUNCTION("""COMPUTED_VALUE"""),"09/03/2020")</f>
        <v>09/03/2020</v>
      </c>
      <c r="C1526" s="5" t="str">
        <f>IFERROR(__xludf.DUMMYFUNCTION("""COMPUTED_VALUE"""),"Sabrina De Lira Oliveira Santos")</f>
        <v>Sabrina De Lira Oliveira Santos</v>
      </c>
      <c r="D1526" s="5" t="str">
        <f>IFERROR(__xludf.DUMMYFUNCTION("""COMPUTED_VALUE"""),"Filme")</f>
        <v>Filme</v>
      </c>
      <c r="E1526" s="5">
        <f>IFERROR(__xludf.DUMMYFUNCTION("""COMPUTED_VALUE"""),4.12)</f>
        <v>4.12</v>
      </c>
    </row>
    <row r="1527">
      <c r="B1527" s="11" t="str">
        <f>IFERROR(__xludf.DUMMYFUNCTION("""COMPUTED_VALUE"""),"09/03/2020")</f>
        <v>09/03/2020</v>
      </c>
      <c r="C1527" s="5" t="str">
        <f>IFERROR(__xludf.DUMMYFUNCTION("""COMPUTED_VALUE"""),"Sabrina De Lira Oliveira Santos")</f>
        <v>Sabrina De Lira Oliveira Santos</v>
      </c>
      <c r="D1527" s="5" t="str">
        <f>IFERROR(__xludf.DUMMYFUNCTION("""COMPUTED_VALUE"""),"Órgãos superficiais")</f>
        <v>Órgãos superficiais</v>
      </c>
      <c r="E1527" s="5">
        <f>IFERROR(__xludf.DUMMYFUNCTION("""COMPUTED_VALUE"""),60.49)</f>
        <v>60.49</v>
      </c>
    </row>
    <row r="1528">
      <c r="B1528" s="11" t="str">
        <f>IFERROR(__xludf.DUMMYFUNCTION("""COMPUTED_VALUE"""),"09/03/2020")</f>
        <v>09/03/2020</v>
      </c>
      <c r="C1528" s="5" t="str">
        <f>IFERROR(__xludf.DUMMYFUNCTION("""COMPUTED_VALUE"""),"Sabrina De Lira Oliveira Santos")</f>
        <v>Sabrina De Lira Oliveira Santos</v>
      </c>
      <c r="D1528" s="5" t="str">
        <f>IFERROR(__xludf.DUMMYFUNCTION("""COMPUTED_VALUE"""),"Ginecológico")</f>
        <v>Ginecológico</v>
      </c>
      <c r="E1528" s="5">
        <f>IFERROR(__xludf.DUMMYFUNCTION("""COMPUTED_VALUE"""),50.34)</f>
        <v>50.34</v>
      </c>
    </row>
    <row r="1529">
      <c r="B1529" s="11" t="str">
        <f>IFERROR(__xludf.DUMMYFUNCTION("""COMPUTED_VALUE"""),"05/03/2020")</f>
        <v>05/03/2020</v>
      </c>
      <c r="C1529" s="5" t="str">
        <f>IFERROR(__xludf.DUMMYFUNCTION("""COMPUTED_VALUE"""),"Samara Marrone Simoes Borba")</f>
        <v>Samara Marrone Simoes Borba</v>
      </c>
      <c r="D1529" s="5" t="str">
        <f>IFERROR(__xludf.DUMMYFUNCTION("""COMPUTED_VALUE"""),"Filme")</f>
        <v>Filme</v>
      </c>
      <c r="E1529" s="5">
        <f>IFERROR(__xludf.DUMMYFUNCTION("""COMPUTED_VALUE"""),4.12)</f>
        <v>4.12</v>
      </c>
    </row>
    <row r="1530">
      <c r="B1530" s="11" t="str">
        <f>IFERROR(__xludf.DUMMYFUNCTION("""COMPUTED_VALUE"""),"05/03/2020")</f>
        <v>05/03/2020</v>
      </c>
      <c r="C1530" s="5" t="str">
        <f>IFERROR(__xludf.DUMMYFUNCTION("""COMPUTED_VALUE"""),"Samara Marrone Simoes Borba")</f>
        <v>Samara Marrone Simoes Borba</v>
      </c>
      <c r="D1530" s="5" t="str">
        <f>IFERROR(__xludf.DUMMYFUNCTION("""COMPUTED_VALUE"""),"Filme")</f>
        <v>Filme</v>
      </c>
      <c r="E1530" s="5">
        <f>IFERROR(__xludf.DUMMYFUNCTION("""COMPUTED_VALUE"""),4.12)</f>
        <v>4.12</v>
      </c>
    </row>
    <row r="1531">
      <c r="B1531" s="11" t="str">
        <f>IFERROR(__xludf.DUMMYFUNCTION("""COMPUTED_VALUE"""),"05/03/2020")</f>
        <v>05/03/2020</v>
      </c>
      <c r="C1531" s="5" t="str">
        <f>IFERROR(__xludf.DUMMYFUNCTION("""COMPUTED_VALUE"""),"Samara Marrone Simoes Borba")</f>
        <v>Samara Marrone Simoes Borba</v>
      </c>
      <c r="D1531" s="5" t="str">
        <f>IFERROR(__xludf.DUMMYFUNCTION("""COMPUTED_VALUE"""),"Transvaginal")</f>
        <v>Transvaginal</v>
      </c>
      <c r="E1531" s="5">
        <f>IFERROR(__xludf.DUMMYFUNCTION("""COMPUTED_VALUE"""),68.5)</f>
        <v>68.5</v>
      </c>
    </row>
    <row r="1532">
      <c r="B1532" s="11" t="str">
        <f>IFERROR(__xludf.DUMMYFUNCTION("""COMPUTED_VALUE"""),"05/03/2020")</f>
        <v>05/03/2020</v>
      </c>
      <c r="C1532" s="5" t="str">
        <f>IFERROR(__xludf.DUMMYFUNCTION("""COMPUTED_VALUE"""),"Samara Marrone Simoes Borba")</f>
        <v>Samara Marrone Simoes Borba</v>
      </c>
      <c r="D1532" s="5" t="str">
        <f>IFERROR(__xludf.DUMMYFUNCTION("""COMPUTED_VALUE"""),"Mamas")</f>
        <v>Mamas</v>
      </c>
      <c r="E1532" s="5">
        <f>IFERROR(__xludf.DUMMYFUNCTION("""COMPUTED_VALUE"""),60.49)</f>
        <v>60.49</v>
      </c>
    </row>
    <row r="1533">
      <c r="B1533" s="11" t="str">
        <f>IFERROR(__xludf.DUMMYFUNCTION("""COMPUTED_VALUE"""),"05/03/2020")</f>
        <v>05/03/2020</v>
      </c>
      <c r="C1533" s="5" t="str">
        <f>IFERROR(__xludf.DUMMYFUNCTION("""COMPUTED_VALUE"""),"Samara Marrone Simoes Borba")</f>
        <v>Samara Marrone Simoes Borba</v>
      </c>
      <c r="D1533" s="5" t="str">
        <f>IFERROR(__xludf.DUMMYFUNCTION("""COMPUTED_VALUE"""),"Filme")</f>
        <v>Filme</v>
      </c>
      <c r="E1533" s="5">
        <f>IFERROR(__xludf.DUMMYFUNCTION("""COMPUTED_VALUE"""),4.12)</f>
        <v>4.12</v>
      </c>
    </row>
    <row r="1534">
      <c r="B1534" s="11" t="str">
        <f>IFERROR(__xludf.DUMMYFUNCTION("""COMPUTED_VALUE"""),"05/03/2020")</f>
        <v>05/03/2020</v>
      </c>
      <c r="C1534" s="5" t="str">
        <f>IFERROR(__xludf.DUMMYFUNCTION("""COMPUTED_VALUE"""),"Samara Marrone Simoes Borba")</f>
        <v>Samara Marrone Simoes Borba</v>
      </c>
      <c r="D1534" s="5" t="str">
        <f>IFERROR(__xludf.DUMMYFUNCTION("""COMPUTED_VALUE"""),"Estruturas superficiais")</f>
        <v>Estruturas superficiais</v>
      </c>
      <c r="E1534" s="5">
        <f>IFERROR(__xludf.DUMMYFUNCTION("""COMPUTED_VALUE"""),60.49)</f>
        <v>60.49</v>
      </c>
    </row>
    <row r="1535">
      <c r="B1535" s="11" t="str">
        <f>IFERROR(__xludf.DUMMYFUNCTION("""COMPUTED_VALUE"""),"07/03/2020")</f>
        <v>07/03/2020</v>
      </c>
      <c r="C1535" s="5" t="str">
        <f>IFERROR(__xludf.DUMMYFUNCTION("""COMPUTED_VALUE"""),"Sandra Amelia Sampaio Silveira")</f>
        <v>Sandra Amelia Sampaio Silveira</v>
      </c>
      <c r="D1535" s="5" t="str">
        <f>IFERROR(__xludf.DUMMYFUNCTION("""COMPUTED_VALUE"""),"Filme")</f>
        <v>Filme</v>
      </c>
      <c r="E1535" s="5">
        <f>IFERROR(__xludf.DUMMYFUNCTION("""COMPUTED_VALUE"""),16.49)</f>
        <v>16.49</v>
      </c>
    </row>
    <row r="1536">
      <c r="B1536" s="11" t="str">
        <f>IFERROR(__xludf.DUMMYFUNCTION("""COMPUTED_VALUE"""),"07/03/2020")</f>
        <v>07/03/2020</v>
      </c>
      <c r="C1536" s="5" t="str">
        <f>IFERROR(__xludf.DUMMYFUNCTION("""COMPUTED_VALUE"""),"Sandra Amelia Sampaio Silveira")</f>
        <v>Sandra Amelia Sampaio Silveira</v>
      </c>
      <c r="D1536" s="5" t="str">
        <f>IFERROR(__xludf.DUMMYFUNCTION("""COMPUTED_VALUE"""),"Abdomen Total")</f>
        <v>Abdomen Total</v>
      </c>
      <c r="E1536" s="5">
        <f>IFERROR(__xludf.DUMMYFUNCTION("""COMPUTED_VALUE"""),113.15)</f>
        <v>113.15</v>
      </c>
    </row>
    <row r="1537">
      <c r="B1537" s="11" t="str">
        <f>IFERROR(__xludf.DUMMYFUNCTION("""COMPUTED_VALUE"""),"06/03/2020")</f>
        <v>06/03/2020</v>
      </c>
      <c r="C1537" s="5" t="str">
        <f>IFERROR(__xludf.DUMMYFUNCTION("""COMPUTED_VALUE"""),"Sarah Brunet Cavalcanti")</f>
        <v>Sarah Brunet Cavalcanti</v>
      </c>
      <c r="D1537" s="5" t="str">
        <f>IFERROR(__xludf.DUMMYFUNCTION("""COMPUTED_VALUE"""),"Filme")</f>
        <v>Filme</v>
      </c>
      <c r="E1537" s="5">
        <f>IFERROR(__xludf.DUMMYFUNCTION("""COMPUTED_VALUE"""),4.12)</f>
        <v>4.12</v>
      </c>
    </row>
    <row r="1538">
      <c r="B1538" s="11" t="str">
        <f>IFERROR(__xludf.DUMMYFUNCTION("""COMPUTED_VALUE"""),"06/03/2020")</f>
        <v>06/03/2020</v>
      </c>
      <c r="C1538" s="5" t="str">
        <f>IFERROR(__xludf.DUMMYFUNCTION("""COMPUTED_VALUE"""),"Sarah Brunet Cavalcanti")</f>
        <v>Sarah Brunet Cavalcanti</v>
      </c>
      <c r="D1538" s="5" t="str">
        <f>IFERROR(__xludf.DUMMYFUNCTION("""COMPUTED_VALUE"""),"Filme")</f>
        <v>Filme</v>
      </c>
      <c r="E1538" s="5">
        <f>IFERROR(__xludf.DUMMYFUNCTION("""COMPUTED_VALUE"""),4.12)</f>
        <v>4.12</v>
      </c>
    </row>
    <row r="1539">
      <c r="B1539" s="11" t="str">
        <f>IFERROR(__xludf.DUMMYFUNCTION("""COMPUTED_VALUE"""),"06/03/2020")</f>
        <v>06/03/2020</v>
      </c>
      <c r="C1539" s="5" t="str">
        <f>IFERROR(__xludf.DUMMYFUNCTION("""COMPUTED_VALUE"""),"Sarah Brunet Cavalcanti")</f>
        <v>Sarah Brunet Cavalcanti</v>
      </c>
      <c r="D1539" s="5" t="str">
        <f>IFERROR(__xludf.DUMMYFUNCTION("""COMPUTED_VALUE"""),"Estruturas superficiais")</f>
        <v>Estruturas superficiais</v>
      </c>
      <c r="E1539" s="5">
        <f>IFERROR(__xludf.DUMMYFUNCTION("""COMPUTED_VALUE"""),60.49)</f>
        <v>60.49</v>
      </c>
    </row>
    <row r="1540">
      <c r="B1540" s="11" t="str">
        <f>IFERROR(__xludf.DUMMYFUNCTION("""COMPUTED_VALUE"""),"09/03/2020")</f>
        <v>09/03/2020</v>
      </c>
      <c r="C1540" s="5" t="str">
        <f>IFERROR(__xludf.DUMMYFUNCTION("""COMPUTED_VALUE"""),"Sarah Brunet Cavalcanti")</f>
        <v>Sarah Brunet Cavalcanti</v>
      </c>
      <c r="D1540" s="5" t="str">
        <f>IFERROR(__xludf.DUMMYFUNCTION("""COMPUTED_VALUE"""),"Mamas")</f>
        <v>Mamas</v>
      </c>
      <c r="E1540" s="5">
        <f>IFERROR(__xludf.DUMMYFUNCTION("""COMPUTED_VALUE"""),60.49)</f>
        <v>60.49</v>
      </c>
    </row>
    <row r="1541">
      <c r="B1541" s="11" t="str">
        <f>IFERROR(__xludf.DUMMYFUNCTION("""COMPUTED_VALUE"""),"09/03/2020")</f>
        <v>09/03/2020</v>
      </c>
      <c r="C1541" s="5" t="str">
        <f>IFERROR(__xludf.DUMMYFUNCTION("""COMPUTED_VALUE"""),"Sarah Brunet Cavalcanti")</f>
        <v>Sarah Brunet Cavalcanti</v>
      </c>
      <c r="D1541" s="5" t="str">
        <f>IFERROR(__xludf.DUMMYFUNCTION("""COMPUTED_VALUE"""),"Filme")</f>
        <v>Filme</v>
      </c>
      <c r="E1541" s="5">
        <f>IFERROR(__xludf.DUMMYFUNCTION("""COMPUTED_VALUE"""),4.12)</f>
        <v>4.12</v>
      </c>
    </row>
    <row r="1542">
      <c r="B1542" s="11" t="str">
        <f>IFERROR(__xludf.DUMMYFUNCTION("""COMPUTED_VALUE"""),"09/03/2020")</f>
        <v>09/03/2020</v>
      </c>
      <c r="C1542" s="5" t="str">
        <f>IFERROR(__xludf.DUMMYFUNCTION("""COMPUTED_VALUE"""),"Sarah Brunet Cavalcanti")</f>
        <v>Sarah Brunet Cavalcanti</v>
      </c>
      <c r="D1542" s="5" t="str">
        <f>IFERROR(__xludf.DUMMYFUNCTION("""COMPUTED_VALUE"""),"Transvaginal")</f>
        <v>Transvaginal</v>
      </c>
      <c r="E1542" s="5">
        <f>IFERROR(__xludf.DUMMYFUNCTION("""COMPUTED_VALUE"""),68.5)</f>
        <v>68.5</v>
      </c>
    </row>
    <row r="1543">
      <c r="B1543" s="11" t="str">
        <f>IFERROR(__xludf.DUMMYFUNCTION("""COMPUTED_VALUE"""),"19/02/2020")</f>
        <v>19/02/2020</v>
      </c>
      <c r="C1543" s="5" t="str">
        <f>IFERROR(__xludf.DUMMYFUNCTION("""COMPUTED_VALUE"""),"Severina De Fatima Silva Ramos")</f>
        <v>Severina De Fatima Silva Ramos</v>
      </c>
      <c r="D1543" s="5" t="str">
        <f>IFERROR(__xludf.DUMMYFUNCTION("""COMPUTED_VALUE"""),"Filme")</f>
        <v>Filme</v>
      </c>
      <c r="E1543" s="5">
        <f>IFERROR(__xludf.DUMMYFUNCTION("""COMPUTED_VALUE"""),4.12)</f>
        <v>4.12</v>
      </c>
    </row>
    <row r="1544">
      <c r="B1544" s="11" t="str">
        <f>IFERROR(__xludf.DUMMYFUNCTION("""COMPUTED_VALUE"""),"19/02/2020")</f>
        <v>19/02/2020</v>
      </c>
      <c r="C1544" s="5" t="str">
        <f>IFERROR(__xludf.DUMMYFUNCTION("""COMPUTED_VALUE"""),"Severina De Fatima Silva Ramos")</f>
        <v>Severina De Fatima Silva Ramos</v>
      </c>
      <c r="D1544" s="5" t="str">
        <f>IFERROR(__xludf.DUMMYFUNCTION("""COMPUTED_VALUE"""),"Órgãos superficiais")</f>
        <v>Órgãos superficiais</v>
      </c>
      <c r="E1544" s="5">
        <f>IFERROR(__xludf.DUMMYFUNCTION("""COMPUTED_VALUE"""),60.49)</f>
        <v>60.49</v>
      </c>
    </row>
    <row r="1545">
      <c r="B1545" s="11" t="str">
        <f>IFERROR(__xludf.DUMMYFUNCTION("""COMPUTED_VALUE"""),"09/03/2020")</f>
        <v>09/03/2020</v>
      </c>
      <c r="C1545" s="5" t="str">
        <f>IFERROR(__xludf.DUMMYFUNCTION("""COMPUTED_VALUE"""),"Sheila Rocha Moura")</f>
        <v>Sheila Rocha Moura</v>
      </c>
      <c r="D1545" s="5" t="str">
        <f>IFERROR(__xludf.DUMMYFUNCTION("""COMPUTED_VALUE"""),"Filme")</f>
        <v>Filme</v>
      </c>
      <c r="E1545" s="5">
        <f>IFERROR(__xludf.DUMMYFUNCTION("""COMPUTED_VALUE"""),4.12)</f>
        <v>4.12</v>
      </c>
    </row>
    <row r="1546">
      <c r="B1546" s="11" t="str">
        <f>IFERROR(__xludf.DUMMYFUNCTION("""COMPUTED_VALUE"""),"09/03/2020")</f>
        <v>09/03/2020</v>
      </c>
      <c r="C1546" s="5" t="str">
        <f>IFERROR(__xludf.DUMMYFUNCTION("""COMPUTED_VALUE"""),"Sheila Rocha Moura")</f>
        <v>Sheila Rocha Moura</v>
      </c>
      <c r="D1546" s="5" t="str">
        <f>IFERROR(__xludf.DUMMYFUNCTION("""COMPUTED_VALUE"""),"Filme")</f>
        <v>Filme</v>
      </c>
      <c r="E1546" s="5">
        <f>IFERROR(__xludf.DUMMYFUNCTION("""COMPUTED_VALUE"""),4.12)</f>
        <v>4.12</v>
      </c>
    </row>
    <row r="1547">
      <c r="B1547" s="11" t="str">
        <f>IFERROR(__xludf.DUMMYFUNCTION("""COMPUTED_VALUE"""),"09/03/2020")</f>
        <v>09/03/2020</v>
      </c>
      <c r="C1547" s="5" t="str">
        <f>IFERROR(__xludf.DUMMYFUNCTION("""COMPUTED_VALUE"""),"Sheila Rocha Moura")</f>
        <v>Sheila Rocha Moura</v>
      </c>
      <c r="D1547" s="5" t="str">
        <f>IFERROR(__xludf.DUMMYFUNCTION("""COMPUTED_VALUE"""),"Filme")</f>
        <v>Filme</v>
      </c>
      <c r="E1547" s="5">
        <f>IFERROR(__xludf.DUMMYFUNCTION("""COMPUTED_VALUE"""),4.12)</f>
        <v>4.12</v>
      </c>
    </row>
    <row r="1548">
      <c r="B1548" s="11" t="str">
        <f>IFERROR(__xludf.DUMMYFUNCTION("""COMPUTED_VALUE"""),"09/03/2020")</f>
        <v>09/03/2020</v>
      </c>
      <c r="C1548" s="5" t="str">
        <f>IFERROR(__xludf.DUMMYFUNCTION("""COMPUTED_VALUE"""),"Sheila Rocha Moura")</f>
        <v>Sheila Rocha Moura</v>
      </c>
      <c r="D1548" s="5" t="str">
        <f>IFERROR(__xludf.DUMMYFUNCTION("""COMPUTED_VALUE"""),"Filme")</f>
        <v>Filme</v>
      </c>
      <c r="E1548" s="5">
        <f>IFERROR(__xludf.DUMMYFUNCTION("""COMPUTED_VALUE"""),16.49)</f>
        <v>16.49</v>
      </c>
    </row>
    <row r="1549">
      <c r="B1549" s="11" t="str">
        <f>IFERROR(__xludf.DUMMYFUNCTION("""COMPUTED_VALUE"""),"09/03/2020")</f>
        <v>09/03/2020</v>
      </c>
      <c r="C1549" s="5" t="str">
        <f>IFERROR(__xludf.DUMMYFUNCTION("""COMPUTED_VALUE"""),"Sheila Rocha Moura")</f>
        <v>Sheila Rocha Moura</v>
      </c>
      <c r="D1549" s="5" t="str">
        <f>IFERROR(__xludf.DUMMYFUNCTION("""COMPUTED_VALUE"""),"Mamas")</f>
        <v>Mamas</v>
      </c>
      <c r="E1549" s="5">
        <f>IFERROR(__xludf.DUMMYFUNCTION("""COMPUTED_VALUE"""),60.49)</f>
        <v>60.49</v>
      </c>
    </row>
    <row r="1550">
      <c r="B1550" s="11" t="str">
        <f>IFERROR(__xludf.DUMMYFUNCTION("""COMPUTED_VALUE"""),"09/03/2020")</f>
        <v>09/03/2020</v>
      </c>
      <c r="C1550" s="5" t="str">
        <f>IFERROR(__xludf.DUMMYFUNCTION("""COMPUTED_VALUE"""),"Sheila Rocha Moura")</f>
        <v>Sheila Rocha Moura</v>
      </c>
      <c r="D1550" s="5" t="str">
        <f>IFERROR(__xludf.DUMMYFUNCTION("""COMPUTED_VALUE"""),"Abdomen Total")</f>
        <v>Abdomen Total</v>
      </c>
      <c r="E1550" s="5">
        <f>IFERROR(__xludf.DUMMYFUNCTION("""COMPUTED_VALUE"""),113.15)</f>
        <v>113.15</v>
      </c>
    </row>
    <row r="1551">
      <c r="B1551" s="11" t="str">
        <f>IFERROR(__xludf.DUMMYFUNCTION("""COMPUTED_VALUE"""),"09/03/2020")</f>
        <v>09/03/2020</v>
      </c>
      <c r="C1551" s="5" t="str">
        <f>IFERROR(__xludf.DUMMYFUNCTION("""COMPUTED_VALUE"""),"Sheila Rocha Moura")</f>
        <v>Sheila Rocha Moura</v>
      </c>
      <c r="D1551" s="5" t="str">
        <f>IFERROR(__xludf.DUMMYFUNCTION("""COMPUTED_VALUE"""),"Estruturas superficiais")</f>
        <v>Estruturas superficiais</v>
      </c>
      <c r="E1551" s="5">
        <f>IFERROR(__xludf.DUMMYFUNCTION("""COMPUTED_VALUE"""),60.49)</f>
        <v>60.49</v>
      </c>
    </row>
    <row r="1552">
      <c r="B1552" s="11" t="str">
        <f>IFERROR(__xludf.DUMMYFUNCTION("""COMPUTED_VALUE"""),"09/03/2020")</f>
        <v>09/03/2020</v>
      </c>
      <c r="C1552" s="5" t="str">
        <f>IFERROR(__xludf.DUMMYFUNCTION("""COMPUTED_VALUE"""),"Sheila Rocha Moura")</f>
        <v>Sheila Rocha Moura</v>
      </c>
      <c r="D1552" s="5" t="str">
        <f>IFERROR(__xludf.DUMMYFUNCTION("""COMPUTED_VALUE"""),"Transvaginal")</f>
        <v>Transvaginal</v>
      </c>
      <c r="E1552" s="5">
        <f>IFERROR(__xludf.DUMMYFUNCTION("""COMPUTED_VALUE"""),68.5)</f>
        <v>68.5</v>
      </c>
    </row>
    <row r="1553">
      <c r="B1553" s="11" t="str">
        <f>IFERROR(__xludf.DUMMYFUNCTION("""COMPUTED_VALUE"""),"09/03/2020")</f>
        <v>09/03/2020</v>
      </c>
      <c r="C1553" s="5" t="str">
        <f>IFERROR(__xludf.DUMMYFUNCTION("""COMPUTED_VALUE"""),"Sheila Rocha Moura")</f>
        <v>Sheila Rocha Moura</v>
      </c>
      <c r="D1553" s="5" t="str">
        <f>IFERROR(__xludf.DUMMYFUNCTION("""COMPUTED_VALUE"""),"Filme")</f>
        <v>Filme</v>
      </c>
      <c r="E1553" s="5">
        <f>IFERROR(__xludf.DUMMYFUNCTION("""COMPUTED_VALUE"""),4.12)</f>
        <v>4.12</v>
      </c>
    </row>
    <row r="1554">
      <c r="B1554" s="11" t="str">
        <f>IFERROR(__xludf.DUMMYFUNCTION("""COMPUTED_VALUE"""),"09/03/2020")</f>
        <v>09/03/2020</v>
      </c>
      <c r="C1554" s="5" t="str">
        <f>IFERROR(__xludf.DUMMYFUNCTION("""COMPUTED_VALUE"""),"Sheila Rocha Moura")</f>
        <v>Sheila Rocha Moura</v>
      </c>
      <c r="D1554" s="5" t="str">
        <f>IFERROR(__xludf.DUMMYFUNCTION("""COMPUTED_VALUE"""),"Órgãos superficiais")</f>
        <v>Órgãos superficiais</v>
      </c>
      <c r="E1554" s="5">
        <f>IFERROR(__xludf.DUMMYFUNCTION("""COMPUTED_VALUE"""),60.49)</f>
        <v>60.49</v>
      </c>
    </row>
    <row r="1555">
      <c r="B1555" s="11" t="str">
        <f>IFERROR(__xludf.DUMMYFUNCTION("""COMPUTED_VALUE"""),"11/03/2020")</f>
        <v>11/03/2020</v>
      </c>
      <c r="C1555" s="5" t="str">
        <f>IFERROR(__xludf.DUMMYFUNCTION("""COMPUTED_VALUE"""),"Silvana Amorim Araujo")</f>
        <v>Silvana Amorim Araujo</v>
      </c>
      <c r="D1555" s="5" t="str">
        <f>IFERROR(__xludf.DUMMYFUNCTION("""COMPUTED_VALUE"""),"Filme")</f>
        <v>Filme</v>
      </c>
      <c r="E1555" s="5">
        <f>IFERROR(__xludf.DUMMYFUNCTION("""COMPUTED_VALUE"""),16.49)</f>
        <v>16.49</v>
      </c>
    </row>
    <row r="1556">
      <c r="B1556" s="11" t="str">
        <f>IFERROR(__xludf.DUMMYFUNCTION("""COMPUTED_VALUE"""),"11/03/2020")</f>
        <v>11/03/2020</v>
      </c>
      <c r="C1556" s="5" t="str">
        <f>IFERROR(__xludf.DUMMYFUNCTION("""COMPUTED_VALUE"""),"Silvana Amorim Araujo")</f>
        <v>Silvana Amorim Araujo</v>
      </c>
      <c r="D1556" s="5" t="str">
        <f>IFERROR(__xludf.DUMMYFUNCTION("""COMPUTED_VALUE"""),"Abdomen Total")</f>
        <v>Abdomen Total</v>
      </c>
      <c r="E1556" s="5">
        <f>IFERROR(__xludf.DUMMYFUNCTION("""COMPUTED_VALUE"""),113.15)</f>
        <v>113.15</v>
      </c>
    </row>
    <row r="1557">
      <c r="B1557" s="11" t="str">
        <f>IFERROR(__xludf.DUMMYFUNCTION("""COMPUTED_VALUE"""),"28/02/2020")</f>
        <v>28/02/2020</v>
      </c>
      <c r="C1557" s="5" t="str">
        <f>IFERROR(__xludf.DUMMYFUNCTION("""COMPUTED_VALUE"""),"Silvana Correia Da Cruz Nunes")</f>
        <v>Silvana Correia Da Cruz Nunes</v>
      </c>
      <c r="D1557" s="5" t="str">
        <f>IFERROR(__xludf.DUMMYFUNCTION("""COMPUTED_VALUE"""),"Filme")</f>
        <v>Filme</v>
      </c>
      <c r="E1557" s="5">
        <f>IFERROR(__xludf.DUMMYFUNCTION("""COMPUTED_VALUE"""),16.49)</f>
        <v>16.49</v>
      </c>
    </row>
    <row r="1558">
      <c r="B1558" s="11" t="str">
        <f>IFERROR(__xludf.DUMMYFUNCTION("""COMPUTED_VALUE"""),"28/02/2020")</f>
        <v>28/02/2020</v>
      </c>
      <c r="C1558" s="5" t="str">
        <f>IFERROR(__xludf.DUMMYFUNCTION("""COMPUTED_VALUE"""),"Silvana Correia Da Cruz Nunes")</f>
        <v>Silvana Correia Da Cruz Nunes</v>
      </c>
      <c r="D1558" s="5" t="str">
        <f>IFERROR(__xludf.DUMMYFUNCTION("""COMPUTED_VALUE"""),"Abdomen Total")</f>
        <v>Abdomen Total</v>
      </c>
      <c r="E1558" s="5">
        <f>IFERROR(__xludf.DUMMYFUNCTION("""COMPUTED_VALUE"""),113.15)</f>
        <v>113.15</v>
      </c>
    </row>
    <row r="1559">
      <c r="B1559" s="11" t="str">
        <f>IFERROR(__xludf.DUMMYFUNCTION("""COMPUTED_VALUE"""),"17/03/2020")</f>
        <v>17/03/2020</v>
      </c>
      <c r="C1559" s="5" t="str">
        <f>IFERROR(__xludf.DUMMYFUNCTION("""COMPUTED_VALUE"""),"Silvana Da Silva Melo")</f>
        <v>Silvana Da Silva Melo</v>
      </c>
      <c r="D1559" s="5" t="str">
        <f>IFERROR(__xludf.DUMMYFUNCTION("""COMPUTED_VALUE"""),"Filme")</f>
        <v>Filme</v>
      </c>
      <c r="E1559" s="5">
        <f>IFERROR(__xludf.DUMMYFUNCTION("""COMPUTED_VALUE"""),4.12)</f>
        <v>4.12</v>
      </c>
    </row>
    <row r="1560">
      <c r="B1560" s="11" t="str">
        <f>IFERROR(__xludf.DUMMYFUNCTION("""COMPUTED_VALUE"""),"17/03/2020")</f>
        <v>17/03/2020</v>
      </c>
      <c r="C1560" s="5" t="str">
        <f>IFERROR(__xludf.DUMMYFUNCTION("""COMPUTED_VALUE"""),"Silvana Da Silva Melo")</f>
        <v>Silvana Da Silva Melo</v>
      </c>
      <c r="D1560" s="5" t="str">
        <f>IFERROR(__xludf.DUMMYFUNCTION("""COMPUTED_VALUE"""),"Filme")</f>
        <v>Filme</v>
      </c>
      <c r="E1560" s="5">
        <f>IFERROR(__xludf.DUMMYFUNCTION("""COMPUTED_VALUE"""),4.12)</f>
        <v>4.12</v>
      </c>
    </row>
    <row r="1561">
      <c r="B1561" s="11" t="str">
        <f>IFERROR(__xludf.DUMMYFUNCTION("""COMPUTED_VALUE"""),"17/03/2020")</f>
        <v>17/03/2020</v>
      </c>
      <c r="C1561" s="5" t="str">
        <f>IFERROR(__xludf.DUMMYFUNCTION("""COMPUTED_VALUE"""),"Silvana Da Silva Melo")</f>
        <v>Silvana Da Silva Melo</v>
      </c>
      <c r="D1561" s="5" t="str">
        <f>IFERROR(__xludf.DUMMYFUNCTION("""COMPUTED_VALUE"""),"Estruturas superficiais")</f>
        <v>Estruturas superficiais</v>
      </c>
      <c r="E1561" s="5">
        <f>IFERROR(__xludf.DUMMYFUNCTION("""COMPUTED_VALUE"""),60.49)</f>
        <v>60.49</v>
      </c>
    </row>
    <row r="1562">
      <c r="B1562" s="11" t="str">
        <f>IFERROR(__xludf.DUMMYFUNCTION("""COMPUTED_VALUE"""),"17/03/2020")</f>
        <v>17/03/2020</v>
      </c>
      <c r="C1562" s="5" t="str">
        <f>IFERROR(__xludf.DUMMYFUNCTION("""COMPUTED_VALUE"""),"Silvana Da Silva Melo")</f>
        <v>Silvana Da Silva Melo</v>
      </c>
      <c r="D1562" s="5" t="str">
        <f>IFERROR(__xludf.DUMMYFUNCTION("""COMPUTED_VALUE"""),"Mamas")</f>
        <v>Mamas</v>
      </c>
      <c r="E1562" s="5">
        <f>IFERROR(__xludf.DUMMYFUNCTION("""COMPUTED_VALUE"""),60.49)</f>
        <v>60.49</v>
      </c>
    </row>
    <row r="1563">
      <c r="B1563" s="11" t="str">
        <f>IFERROR(__xludf.DUMMYFUNCTION("""COMPUTED_VALUE"""),"10/03/2020")</f>
        <v>10/03/2020</v>
      </c>
      <c r="C1563" s="5" t="str">
        <f>IFERROR(__xludf.DUMMYFUNCTION("""COMPUTED_VALUE"""),"Simone Cristina M C Rocha")</f>
        <v>Simone Cristina M C Rocha</v>
      </c>
      <c r="D1563" s="5" t="str">
        <f>IFERROR(__xludf.DUMMYFUNCTION("""COMPUTED_VALUE"""),"Filme")</f>
        <v>Filme</v>
      </c>
      <c r="E1563" s="5">
        <f>IFERROR(__xludf.DUMMYFUNCTION("""COMPUTED_VALUE"""),4.12)</f>
        <v>4.12</v>
      </c>
    </row>
    <row r="1564">
      <c r="B1564" s="11" t="str">
        <f>IFERROR(__xludf.DUMMYFUNCTION("""COMPUTED_VALUE"""),"10/03/2020")</f>
        <v>10/03/2020</v>
      </c>
      <c r="C1564" s="5" t="str">
        <f>IFERROR(__xludf.DUMMYFUNCTION("""COMPUTED_VALUE"""),"Simone Cristina M C Rocha")</f>
        <v>Simone Cristina M C Rocha</v>
      </c>
      <c r="D1564" s="5" t="str">
        <f>IFERROR(__xludf.DUMMYFUNCTION("""COMPUTED_VALUE"""),"Órgãos superficiais")</f>
        <v>Órgãos superficiais</v>
      </c>
      <c r="E1564" s="5">
        <f>IFERROR(__xludf.DUMMYFUNCTION("""COMPUTED_VALUE"""),60.49)</f>
        <v>60.49</v>
      </c>
    </row>
    <row r="1565">
      <c r="B1565" s="11" t="str">
        <f>IFERROR(__xludf.DUMMYFUNCTION("""COMPUTED_VALUE"""),"10/03/2020")</f>
        <v>10/03/2020</v>
      </c>
      <c r="C1565" s="5" t="str">
        <f>IFERROR(__xludf.DUMMYFUNCTION("""COMPUTED_VALUE"""),"Simone Cristina M C Rocha")</f>
        <v>Simone Cristina M C Rocha</v>
      </c>
      <c r="D1565" s="5" t="str">
        <f>IFERROR(__xludf.DUMMYFUNCTION("""COMPUTED_VALUE"""),"Filme")</f>
        <v>Filme</v>
      </c>
      <c r="E1565" s="5">
        <f>IFERROR(__xludf.DUMMYFUNCTION("""COMPUTED_VALUE"""),16.49)</f>
        <v>16.49</v>
      </c>
    </row>
    <row r="1566">
      <c r="B1566" s="11" t="str">
        <f>IFERROR(__xludf.DUMMYFUNCTION("""COMPUTED_VALUE"""),"10/03/2020")</f>
        <v>10/03/2020</v>
      </c>
      <c r="C1566" s="5" t="str">
        <f>IFERROR(__xludf.DUMMYFUNCTION("""COMPUTED_VALUE"""),"Simone Cristina M C Rocha")</f>
        <v>Simone Cristina M C Rocha</v>
      </c>
      <c r="D1566" s="5" t="str">
        <f>IFERROR(__xludf.DUMMYFUNCTION("""COMPUTED_VALUE"""),"Abdomen Total")</f>
        <v>Abdomen Total</v>
      </c>
      <c r="E1566" s="5">
        <f>IFERROR(__xludf.DUMMYFUNCTION("""COMPUTED_VALUE"""),113.15)</f>
        <v>113.15</v>
      </c>
    </row>
    <row r="1567">
      <c r="B1567" s="11" t="str">
        <f>IFERROR(__xludf.DUMMYFUNCTION("""COMPUTED_VALUE"""),"10/03/2020")</f>
        <v>10/03/2020</v>
      </c>
      <c r="C1567" s="5" t="str">
        <f>IFERROR(__xludf.DUMMYFUNCTION("""COMPUTED_VALUE"""),"Simone Cristina M C Rocha")</f>
        <v>Simone Cristina M C Rocha</v>
      </c>
      <c r="D1567" s="5" t="str">
        <f>IFERROR(__xludf.DUMMYFUNCTION("""COMPUTED_VALUE"""),"Filme")</f>
        <v>Filme</v>
      </c>
      <c r="E1567" s="5">
        <f>IFERROR(__xludf.DUMMYFUNCTION("""COMPUTED_VALUE"""),4.12)</f>
        <v>4.12</v>
      </c>
    </row>
    <row r="1568">
      <c r="B1568" s="11" t="str">
        <f>IFERROR(__xludf.DUMMYFUNCTION("""COMPUTED_VALUE"""),"10/03/2020")</f>
        <v>10/03/2020</v>
      </c>
      <c r="C1568" s="5" t="str">
        <f>IFERROR(__xludf.DUMMYFUNCTION("""COMPUTED_VALUE"""),"Simone Cristina M C Rocha")</f>
        <v>Simone Cristina M C Rocha</v>
      </c>
      <c r="D1568" s="5" t="str">
        <f>IFERROR(__xludf.DUMMYFUNCTION("""COMPUTED_VALUE"""),"Filme")</f>
        <v>Filme</v>
      </c>
      <c r="E1568" s="5">
        <f>IFERROR(__xludf.DUMMYFUNCTION("""COMPUTED_VALUE"""),4.12)</f>
        <v>4.12</v>
      </c>
    </row>
    <row r="1569">
      <c r="B1569" s="11" t="str">
        <f>IFERROR(__xludf.DUMMYFUNCTION("""COMPUTED_VALUE"""),"10/03/2020")</f>
        <v>10/03/2020</v>
      </c>
      <c r="C1569" s="5" t="str">
        <f>IFERROR(__xludf.DUMMYFUNCTION("""COMPUTED_VALUE"""),"Simone Cristina M C Rocha")</f>
        <v>Simone Cristina M C Rocha</v>
      </c>
      <c r="D1569" s="5" t="str">
        <f>IFERROR(__xludf.DUMMYFUNCTION("""COMPUTED_VALUE"""),"Estruturas superficiais")</f>
        <v>Estruturas superficiais</v>
      </c>
      <c r="E1569" s="5">
        <f>IFERROR(__xludf.DUMMYFUNCTION("""COMPUTED_VALUE"""),60.49)</f>
        <v>60.49</v>
      </c>
    </row>
    <row r="1570">
      <c r="B1570" s="11" t="str">
        <f>IFERROR(__xludf.DUMMYFUNCTION("""COMPUTED_VALUE"""),"10/03/2020")</f>
        <v>10/03/2020</v>
      </c>
      <c r="C1570" s="5" t="str">
        <f>IFERROR(__xludf.DUMMYFUNCTION("""COMPUTED_VALUE"""),"Simone Cristina M C Rocha")</f>
        <v>Simone Cristina M C Rocha</v>
      </c>
      <c r="D1570" s="5" t="str">
        <f>IFERROR(__xludf.DUMMYFUNCTION("""COMPUTED_VALUE"""),"Mamas")</f>
        <v>Mamas</v>
      </c>
      <c r="E1570" s="5">
        <f>IFERROR(__xludf.DUMMYFUNCTION("""COMPUTED_VALUE"""),60.49)</f>
        <v>60.49</v>
      </c>
    </row>
    <row r="1571">
      <c r="B1571" s="11" t="str">
        <f>IFERROR(__xludf.DUMMYFUNCTION("""COMPUTED_VALUE"""),"17/03/2020")</f>
        <v>17/03/2020</v>
      </c>
      <c r="C1571" s="5" t="str">
        <f>IFERROR(__xludf.DUMMYFUNCTION("""COMPUTED_VALUE"""),"Sinaida De Oliveira Branco")</f>
        <v>Sinaida De Oliveira Branco</v>
      </c>
      <c r="D1571" s="5" t="str">
        <f>IFERROR(__xludf.DUMMYFUNCTION("""COMPUTED_VALUE"""),"Filme")</f>
        <v>Filme</v>
      </c>
      <c r="E1571" s="5">
        <f>IFERROR(__xludf.DUMMYFUNCTION("""COMPUTED_VALUE"""),16.49)</f>
        <v>16.49</v>
      </c>
    </row>
    <row r="1572">
      <c r="B1572" s="11" t="str">
        <f>IFERROR(__xludf.DUMMYFUNCTION("""COMPUTED_VALUE"""),"20/03/2020")</f>
        <v>20/03/2020</v>
      </c>
      <c r="C1572" s="5" t="str">
        <f>IFERROR(__xludf.DUMMYFUNCTION("""COMPUTED_VALUE"""),"Sinaida De Oliveira Branco")</f>
        <v>Sinaida De Oliveira Branco</v>
      </c>
      <c r="D1572" s="5" t="str">
        <f>IFERROR(__xludf.DUMMYFUNCTION("""COMPUTED_VALUE"""),"Abdomen Total")</f>
        <v>Abdomen Total</v>
      </c>
      <c r="E1572" s="5">
        <f>IFERROR(__xludf.DUMMYFUNCTION("""COMPUTED_VALUE"""),113.15)</f>
        <v>113.15</v>
      </c>
    </row>
    <row r="1573">
      <c r="B1573" s="11" t="str">
        <f>IFERROR(__xludf.DUMMYFUNCTION("""COMPUTED_VALUE"""),"20/03/2020")</f>
        <v>20/03/2020</v>
      </c>
      <c r="C1573" s="5" t="str">
        <f>IFERROR(__xludf.DUMMYFUNCTION("""COMPUTED_VALUE"""),"Sinaida De Oliveira Branco")</f>
        <v>Sinaida De Oliveira Branco</v>
      </c>
      <c r="D1573" s="5" t="str">
        <f>IFERROR(__xludf.DUMMYFUNCTION("""COMPUTED_VALUE"""),"Filme")</f>
        <v>Filme</v>
      </c>
      <c r="E1573" s="5">
        <f>IFERROR(__xludf.DUMMYFUNCTION("""COMPUTED_VALUE"""),4.12)</f>
        <v>4.12</v>
      </c>
    </row>
    <row r="1574">
      <c r="B1574" s="11" t="str">
        <f>IFERROR(__xludf.DUMMYFUNCTION("""COMPUTED_VALUE"""),"20/03/2020")</f>
        <v>20/03/2020</v>
      </c>
      <c r="C1574" s="5" t="str">
        <f>IFERROR(__xludf.DUMMYFUNCTION("""COMPUTED_VALUE"""),"Sinaida De Oliveira Branco")</f>
        <v>Sinaida De Oliveira Branco</v>
      </c>
      <c r="D1574" s="5" t="str">
        <f>IFERROR(__xludf.DUMMYFUNCTION("""COMPUTED_VALUE"""),"Filme")</f>
        <v>Filme</v>
      </c>
      <c r="E1574" s="5">
        <f>IFERROR(__xludf.DUMMYFUNCTION("""COMPUTED_VALUE"""),4.12)</f>
        <v>4.12</v>
      </c>
    </row>
    <row r="1575">
      <c r="B1575" s="11" t="str">
        <f>IFERROR(__xludf.DUMMYFUNCTION("""COMPUTED_VALUE"""),"20/03/2020")</f>
        <v>20/03/2020</v>
      </c>
      <c r="C1575" s="5" t="str">
        <f>IFERROR(__xludf.DUMMYFUNCTION("""COMPUTED_VALUE"""),"Sinaida De Oliveira Branco")</f>
        <v>Sinaida De Oliveira Branco</v>
      </c>
      <c r="D1575" s="5" t="str">
        <f>IFERROR(__xludf.DUMMYFUNCTION("""COMPUTED_VALUE"""),"Filme")</f>
        <v>Filme</v>
      </c>
      <c r="E1575" s="5">
        <f>IFERROR(__xludf.DUMMYFUNCTION("""COMPUTED_VALUE"""),4.12)</f>
        <v>4.12</v>
      </c>
    </row>
    <row r="1576">
      <c r="B1576" s="11" t="str">
        <f>IFERROR(__xludf.DUMMYFUNCTION("""COMPUTED_VALUE"""),"20/03/2020")</f>
        <v>20/03/2020</v>
      </c>
      <c r="C1576" s="5" t="str">
        <f>IFERROR(__xludf.DUMMYFUNCTION("""COMPUTED_VALUE"""),"Sinaida De Oliveira Branco")</f>
        <v>Sinaida De Oliveira Branco</v>
      </c>
      <c r="D1576" s="5" t="str">
        <f>IFERROR(__xludf.DUMMYFUNCTION("""COMPUTED_VALUE"""),"Mamas")</f>
        <v>Mamas</v>
      </c>
      <c r="E1576" s="5">
        <f>IFERROR(__xludf.DUMMYFUNCTION("""COMPUTED_VALUE"""),60.49)</f>
        <v>60.49</v>
      </c>
    </row>
    <row r="1577">
      <c r="B1577" s="11" t="str">
        <f>IFERROR(__xludf.DUMMYFUNCTION("""COMPUTED_VALUE"""),"20/03/2020")</f>
        <v>20/03/2020</v>
      </c>
      <c r="C1577" s="5" t="str">
        <f>IFERROR(__xludf.DUMMYFUNCTION("""COMPUTED_VALUE"""),"Sinaida De Oliveira Branco")</f>
        <v>Sinaida De Oliveira Branco</v>
      </c>
      <c r="D1577" s="5" t="str">
        <f>IFERROR(__xludf.DUMMYFUNCTION("""COMPUTED_VALUE"""),"Estruturas superficiais")</f>
        <v>Estruturas superficiais</v>
      </c>
      <c r="E1577" s="5">
        <f>IFERROR(__xludf.DUMMYFUNCTION("""COMPUTED_VALUE"""),60.49)</f>
        <v>60.49</v>
      </c>
    </row>
    <row r="1578">
      <c r="B1578" s="11" t="str">
        <f>IFERROR(__xludf.DUMMYFUNCTION("""COMPUTED_VALUE"""),"20/03/2020")</f>
        <v>20/03/2020</v>
      </c>
      <c r="C1578" s="5" t="str">
        <f>IFERROR(__xludf.DUMMYFUNCTION("""COMPUTED_VALUE"""),"Sinaida De Oliveira Branco")</f>
        <v>Sinaida De Oliveira Branco</v>
      </c>
      <c r="D1578" s="5" t="str">
        <f>IFERROR(__xludf.DUMMYFUNCTION("""COMPUTED_VALUE"""),"Transvaginal")</f>
        <v>Transvaginal</v>
      </c>
      <c r="E1578" s="5">
        <f>IFERROR(__xludf.DUMMYFUNCTION("""COMPUTED_VALUE"""),68.5)</f>
        <v>68.5</v>
      </c>
    </row>
    <row r="1579">
      <c r="B1579" s="11" t="str">
        <f>IFERROR(__xludf.DUMMYFUNCTION("""COMPUTED_VALUE"""),"20/03/2020")</f>
        <v>20/03/2020</v>
      </c>
      <c r="C1579" s="5" t="str">
        <f>IFERROR(__xludf.DUMMYFUNCTION("""COMPUTED_VALUE"""),"Sinaida De Oliveira Branco")</f>
        <v>Sinaida De Oliveira Branco</v>
      </c>
      <c r="D1579" s="5" t="str">
        <f>IFERROR(__xludf.DUMMYFUNCTION("""COMPUTED_VALUE"""),"Filme")</f>
        <v>Filme</v>
      </c>
      <c r="E1579" s="5">
        <f>IFERROR(__xludf.DUMMYFUNCTION("""COMPUTED_VALUE"""),4.12)</f>
        <v>4.12</v>
      </c>
    </row>
    <row r="1580">
      <c r="B1580" s="11" t="str">
        <f>IFERROR(__xludf.DUMMYFUNCTION("""COMPUTED_VALUE"""),"20/03/2020")</f>
        <v>20/03/2020</v>
      </c>
      <c r="C1580" s="5" t="str">
        <f>IFERROR(__xludf.DUMMYFUNCTION("""COMPUTED_VALUE"""),"Sinaida De Oliveira Branco")</f>
        <v>Sinaida De Oliveira Branco</v>
      </c>
      <c r="D1580" s="5" t="str">
        <f>IFERROR(__xludf.DUMMYFUNCTION("""COMPUTED_VALUE"""),"Órgãos superficiais")</f>
        <v>Órgãos superficiais</v>
      </c>
      <c r="E1580" s="5">
        <f>IFERROR(__xludf.DUMMYFUNCTION("""COMPUTED_VALUE"""),60.49)</f>
        <v>60.49</v>
      </c>
    </row>
    <row r="1581">
      <c r="B1581" s="11" t="str">
        <f>IFERROR(__xludf.DUMMYFUNCTION("""COMPUTED_VALUE"""),"07/03/2020")</f>
        <v>07/03/2020</v>
      </c>
      <c r="C1581" s="5" t="str">
        <f>IFERROR(__xludf.DUMMYFUNCTION("""COMPUTED_VALUE"""),"Solange B Trigueiro")</f>
        <v>Solange B Trigueiro</v>
      </c>
      <c r="D1581" s="5" t="str">
        <f>IFERROR(__xludf.DUMMYFUNCTION("""COMPUTED_VALUE"""),"Órgãos superficiais")</f>
        <v>Órgãos superficiais</v>
      </c>
      <c r="E1581" s="5">
        <f>IFERROR(__xludf.DUMMYFUNCTION("""COMPUTED_VALUE"""),60.49)</f>
        <v>60.49</v>
      </c>
    </row>
    <row r="1582">
      <c r="B1582" s="11" t="str">
        <f>IFERROR(__xludf.DUMMYFUNCTION("""COMPUTED_VALUE"""),"07/03/2020")</f>
        <v>07/03/2020</v>
      </c>
      <c r="C1582" s="5" t="str">
        <f>IFERROR(__xludf.DUMMYFUNCTION("""COMPUTED_VALUE"""),"Solange B Trigueiro")</f>
        <v>Solange B Trigueiro</v>
      </c>
      <c r="D1582" s="5" t="str">
        <f>IFERROR(__xludf.DUMMYFUNCTION("""COMPUTED_VALUE"""),"Filme")</f>
        <v>Filme</v>
      </c>
      <c r="E1582" s="5">
        <f>IFERROR(__xludf.DUMMYFUNCTION("""COMPUTED_VALUE"""),16.49)</f>
        <v>16.49</v>
      </c>
    </row>
    <row r="1583">
      <c r="B1583" s="11" t="str">
        <f>IFERROR(__xludf.DUMMYFUNCTION("""COMPUTED_VALUE"""),"07/03/2020")</f>
        <v>07/03/2020</v>
      </c>
      <c r="C1583" s="5" t="str">
        <f>IFERROR(__xludf.DUMMYFUNCTION("""COMPUTED_VALUE"""),"Solange B Trigueiro")</f>
        <v>Solange B Trigueiro</v>
      </c>
      <c r="D1583" s="5" t="str">
        <f>IFERROR(__xludf.DUMMYFUNCTION("""COMPUTED_VALUE"""),"Filme")</f>
        <v>Filme</v>
      </c>
      <c r="E1583" s="5">
        <f>IFERROR(__xludf.DUMMYFUNCTION("""COMPUTED_VALUE"""),4.12)</f>
        <v>4.12</v>
      </c>
    </row>
    <row r="1584">
      <c r="B1584" s="11" t="str">
        <f>IFERROR(__xludf.DUMMYFUNCTION("""COMPUTED_VALUE"""),"07/03/2020")</f>
        <v>07/03/2020</v>
      </c>
      <c r="C1584" s="5" t="str">
        <f>IFERROR(__xludf.DUMMYFUNCTION("""COMPUTED_VALUE"""),"Solange B Trigueiro")</f>
        <v>Solange B Trigueiro</v>
      </c>
      <c r="D1584" s="5" t="str">
        <f>IFERROR(__xludf.DUMMYFUNCTION("""COMPUTED_VALUE"""),"Abdomen Total")</f>
        <v>Abdomen Total</v>
      </c>
      <c r="E1584" s="5">
        <f>IFERROR(__xludf.DUMMYFUNCTION("""COMPUTED_VALUE"""),113.15)</f>
        <v>113.15</v>
      </c>
    </row>
    <row r="1585">
      <c r="B1585" s="11" t="str">
        <f>IFERROR(__xludf.DUMMYFUNCTION("""COMPUTED_VALUE"""),"09/03/2020")</f>
        <v>09/03/2020</v>
      </c>
      <c r="C1585" s="5" t="str">
        <f>IFERROR(__xludf.DUMMYFUNCTION("""COMPUTED_VALUE"""),"Solange Pessoa A Medeiros")</f>
        <v>Solange Pessoa A Medeiros</v>
      </c>
      <c r="D1585" s="5" t="str">
        <f>IFERROR(__xludf.DUMMYFUNCTION("""COMPUTED_VALUE"""),"Filme")</f>
        <v>Filme</v>
      </c>
      <c r="E1585" s="5">
        <f>IFERROR(__xludf.DUMMYFUNCTION("""COMPUTED_VALUE"""),4.12)</f>
        <v>4.12</v>
      </c>
    </row>
    <row r="1586">
      <c r="B1586" s="11" t="str">
        <f>IFERROR(__xludf.DUMMYFUNCTION("""COMPUTED_VALUE"""),"09/03/2020")</f>
        <v>09/03/2020</v>
      </c>
      <c r="C1586" s="5" t="str">
        <f>IFERROR(__xludf.DUMMYFUNCTION("""COMPUTED_VALUE"""),"Solange Pessoa A Medeiros")</f>
        <v>Solange Pessoa A Medeiros</v>
      </c>
      <c r="D1586" s="5" t="str">
        <f>IFERROR(__xludf.DUMMYFUNCTION("""COMPUTED_VALUE"""),"Filme")</f>
        <v>Filme</v>
      </c>
      <c r="E1586" s="5">
        <f>IFERROR(__xludf.DUMMYFUNCTION("""COMPUTED_VALUE"""),4.12)</f>
        <v>4.12</v>
      </c>
    </row>
    <row r="1587">
      <c r="B1587" s="11" t="str">
        <f>IFERROR(__xludf.DUMMYFUNCTION("""COMPUTED_VALUE"""),"09/03/2020")</f>
        <v>09/03/2020</v>
      </c>
      <c r="C1587" s="5" t="str">
        <f>IFERROR(__xludf.DUMMYFUNCTION("""COMPUTED_VALUE"""),"Solange Pessoa A Medeiros")</f>
        <v>Solange Pessoa A Medeiros</v>
      </c>
      <c r="D1587" s="5" t="str">
        <f>IFERROR(__xludf.DUMMYFUNCTION("""COMPUTED_VALUE"""),"Estruturas superficiais")</f>
        <v>Estruturas superficiais</v>
      </c>
      <c r="E1587" s="5">
        <f>IFERROR(__xludf.DUMMYFUNCTION("""COMPUTED_VALUE"""),60.49)</f>
        <v>60.49</v>
      </c>
    </row>
    <row r="1588">
      <c r="B1588" s="11" t="str">
        <f>IFERROR(__xludf.DUMMYFUNCTION("""COMPUTED_VALUE"""),"09/03/2020")</f>
        <v>09/03/2020</v>
      </c>
      <c r="C1588" s="5" t="str">
        <f>IFERROR(__xludf.DUMMYFUNCTION("""COMPUTED_VALUE"""),"Solange Pessoa A Medeiros")</f>
        <v>Solange Pessoa A Medeiros</v>
      </c>
      <c r="D1588" s="5" t="str">
        <f>IFERROR(__xludf.DUMMYFUNCTION("""COMPUTED_VALUE"""),"Mamas")</f>
        <v>Mamas</v>
      </c>
      <c r="E1588" s="5">
        <f>IFERROR(__xludf.DUMMYFUNCTION("""COMPUTED_VALUE"""),60.49)</f>
        <v>60.49</v>
      </c>
    </row>
    <row r="1589">
      <c r="B1589" s="11" t="str">
        <f>IFERROR(__xludf.DUMMYFUNCTION("""COMPUTED_VALUE"""),"06/03/2020")</f>
        <v>06/03/2020</v>
      </c>
      <c r="C1589" s="5" t="str">
        <f>IFERROR(__xludf.DUMMYFUNCTION("""COMPUTED_VALUE"""),"Sonia Maria De Andrade Oliveira")</f>
        <v>Sonia Maria De Andrade Oliveira</v>
      </c>
      <c r="D1589" s="5" t="str">
        <f>IFERROR(__xludf.DUMMYFUNCTION("""COMPUTED_VALUE"""),"Filme")</f>
        <v>Filme</v>
      </c>
      <c r="E1589" s="5">
        <f>IFERROR(__xludf.DUMMYFUNCTION("""COMPUTED_VALUE"""),8.25)</f>
        <v>8.25</v>
      </c>
    </row>
    <row r="1590">
      <c r="B1590" s="11" t="str">
        <f>IFERROR(__xludf.DUMMYFUNCTION("""COMPUTED_VALUE"""),"06/03/2020")</f>
        <v>06/03/2020</v>
      </c>
      <c r="C1590" s="5" t="str">
        <f>IFERROR(__xludf.DUMMYFUNCTION("""COMPUTED_VALUE"""),"Sonia Maria De Andrade Oliveira")</f>
        <v>Sonia Maria De Andrade Oliveira</v>
      </c>
      <c r="D1590" s="5" t="str">
        <f>IFERROR(__xludf.DUMMYFUNCTION("""COMPUTED_VALUE"""),"Filme")</f>
        <v>Filme</v>
      </c>
      <c r="E1590" s="5">
        <f>IFERROR(__xludf.DUMMYFUNCTION("""COMPUTED_VALUE"""),4.12)</f>
        <v>4.12</v>
      </c>
    </row>
    <row r="1591">
      <c r="B1591" s="11" t="str">
        <f>IFERROR(__xludf.DUMMYFUNCTION("""COMPUTED_VALUE"""),"06/03/2020")</f>
        <v>06/03/2020</v>
      </c>
      <c r="C1591" s="5" t="str">
        <f>IFERROR(__xludf.DUMMYFUNCTION("""COMPUTED_VALUE"""),"Sonia Maria De Andrade Oliveira")</f>
        <v>Sonia Maria De Andrade Oliveira</v>
      </c>
      <c r="D1591" s="5" t="str">
        <f>IFERROR(__xludf.DUMMYFUNCTION("""COMPUTED_VALUE"""),"Órgãos superficiais Com Doppler")</f>
        <v>Órgãos superficiais Com Doppler</v>
      </c>
      <c r="E1591" s="5">
        <f>IFERROR(__xludf.DUMMYFUNCTION("""COMPUTED_VALUE"""),105.61)</f>
        <v>105.61</v>
      </c>
    </row>
    <row r="1592">
      <c r="B1592" s="11" t="str">
        <f>IFERROR(__xludf.DUMMYFUNCTION("""COMPUTED_VALUE"""),"06/03/2020")</f>
        <v>06/03/2020</v>
      </c>
      <c r="C1592" s="5" t="str">
        <f>IFERROR(__xludf.DUMMYFUNCTION("""COMPUTED_VALUE"""),"Sonia Maria De Andrade Oliveira")</f>
        <v>Sonia Maria De Andrade Oliveira</v>
      </c>
      <c r="D1592" s="5" t="str">
        <f>IFERROR(__xludf.DUMMYFUNCTION("""COMPUTED_VALUE"""),"Órgãos superficiais")</f>
        <v>Órgãos superficiais</v>
      </c>
      <c r="E1592" s="5">
        <f>IFERROR(__xludf.DUMMYFUNCTION("""COMPUTED_VALUE"""),60.49)</f>
        <v>60.49</v>
      </c>
    </row>
    <row r="1593">
      <c r="B1593" s="11" t="str">
        <f>IFERROR(__xludf.DUMMYFUNCTION("""COMPUTED_VALUE"""),"16/03/2020")</f>
        <v>16/03/2020</v>
      </c>
      <c r="C1593" s="5" t="str">
        <f>IFERROR(__xludf.DUMMYFUNCTION("""COMPUTED_VALUE"""),"Sonia Maria Gonzaga Albuquerque")</f>
        <v>Sonia Maria Gonzaga Albuquerque</v>
      </c>
      <c r="D1593" s="5" t="str">
        <f>IFERROR(__xludf.DUMMYFUNCTION("""COMPUTED_VALUE"""),"Filme")</f>
        <v>Filme</v>
      </c>
      <c r="E1593" s="5">
        <f>IFERROR(__xludf.DUMMYFUNCTION("""COMPUTED_VALUE"""),4.12)</f>
        <v>4.12</v>
      </c>
    </row>
    <row r="1594">
      <c r="B1594" s="11" t="str">
        <f>IFERROR(__xludf.DUMMYFUNCTION("""COMPUTED_VALUE"""),"16/03/2020")</f>
        <v>16/03/2020</v>
      </c>
      <c r="C1594" s="5" t="str">
        <f>IFERROR(__xludf.DUMMYFUNCTION("""COMPUTED_VALUE"""),"Sonia Maria Gonzaga Albuquerque")</f>
        <v>Sonia Maria Gonzaga Albuquerque</v>
      </c>
      <c r="D1594" s="5" t="str">
        <f>IFERROR(__xludf.DUMMYFUNCTION("""COMPUTED_VALUE"""),"Filme")</f>
        <v>Filme</v>
      </c>
      <c r="E1594" s="5">
        <f>IFERROR(__xludf.DUMMYFUNCTION("""COMPUTED_VALUE"""),4.12)</f>
        <v>4.12</v>
      </c>
    </row>
    <row r="1595">
      <c r="B1595" s="11" t="str">
        <f>IFERROR(__xludf.DUMMYFUNCTION("""COMPUTED_VALUE"""),"16/03/2020")</f>
        <v>16/03/2020</v>
      </c>
      <c r="C1595" s="5" t="str">
        <f>IFERROR(__xludf.DUMMYFUNCTION("""COMPUTED_VALUE"""),"Sonia Maria Gonzaga Albuquerque")</f>
        <v>Sonia Maria Gonzaga Albuquerque</v>
      </c>
      <c r="D1595" s="5" t="str">
        <f>IFERROR(__xludf.DUMMYFUNCTION("""COMPUTED_VALUE"""),"Estruturas superficiais")</f>
        <v>Estruturas superficiais</v>
      </c>
      <c r="E1595" s="5">
        <f>IFERROR(__xludf.DUMMYFUNCTION("""COMPUTED_VALUE"""),60.49)</f>
        <v>60.49</v>
      </c>
    </row>
    <row r="1596">
      <c r="B1596" s="11" t="str">
        <f>IFERROR(__xludf.DUMMYFUNCTION("""COMPUTED_VALUE"""),"16/03/2020")</f>
        <v>16/03/2020</v>
      </c>
      <c r="C1596" s="5" t="str">
        <f>IFERROR(__xludf.DUMMYFUNCTION("""COMPUTED_VALUE"""),"Sonia Maria Gonzaga Albuquerque")</f>
        <v>Sonia Maria Gonzaga Albuquerque</v>
      </c>
      <c r="D1596" s="5" t="str">
        <f>IFERROR(__xludf.DUMMYFUNCTION("""COMPUTED_VALUE"""),"Mamas")</f>
        <v>Mamas</v>
      </c>
      <c r="E1596" s="5">
        <f>IFERROR(__xludf.DUMMYFUNCTION("""COMPUTED_VALUE"""),60.49)</f>
        <v>60.49</v>
      </c>
    </row>
    <row r="1597">
      <c r="B1597" s="11" t="str">
        <f>IFERROR(__xludf.DUMMYFUNCTION("""COMPUTED_VALUE"""),"19/03/2020")</f>
        <v>19/03/2020</v>
      </c>
      <c r="C1597" s="5" t="str">
        <f>IFERROR(__xludf.DUMMYFUNCTION("""COMPUTED_VALUE"""),"Suanne Jamille Fonseca Dos Santos")</f>
        <v>Suanne Jamille Fonseca Dos Santos</v>
      </c>
      <c r="D1597" s="5" t="str">
        <f>IFERROR(__xludf.DUMMYFUNCTION("""COMPUTED_VALUE"""),"Filme")</f>
        <v>Filme</v>
      </c>
      <c r="E1597" s="5">
        <f>IFERROR(__xludf.DUMMYFUNCTION("""COMPUTED_VALUE"""),4.12)</f>
        <v>4.12</v>
      </c>
    </row>
    <row r="1598">
      <c r="B1598" s="11" t="str">
        <f>IFERROR(__xludf.DUMMYFUNCTION("""COMPUTED_VALUE"""),"19/03/2020")</f>
        <v>19/03/2020</v>
      </c>
      <c r="C1598" s="5" t="str">
        <f>IFERROR(__xludf.DUMMYFUNCTION("""COMPUTED_VALUE"""),"Suanne Jamille Fonseca Dos Santos")</f>
        <v>Suanne Jamille Fonseca Dos Santos</v>
      </c>
      <c r="D1598" s="5" t="str">
        <f>IFERROR(__xludf.DUMMYFUNCTION("""COMPUTED_VALUE"""),"Filme")</f>
        <v>Filme</v>
      </c>
      <c r="E1598" s="5">
        <f>IFERROR(__xludf.DUMMYFUNCTION("""COMPUTED_VALUE"""),16.49)</f>
        <v>16.49</v>
      </c>
    </row>
    <row r="1599">
      <c r="B1599" s="11" t="str">
        <f>IFERROR(__xludf.DUMMYFUNCTION("""COMPUTED_VALUE"""),"19/03/2020")</f>
        <v>19/03/2020</v>
      </c>
      <c r="C1599" s="5" t="str">
        <f>IFERROR(__xludf.DUMMYFUNCTION("""COMPUTED_VALUE"""),"Suanne Jamille Fonseca Dos Santos")</f>
        <v>Suanne Jamille Fonseca Dos Santos</v>
      </c>
      <c r="D1599" s="5" t="str">
        <f>IFERROR(__xludf.DUMMYFUNCTION("""COMPUTED_VALUE"""),"Filme")</f>
        <v>Filme</v>
      </c>
      <c r="E1599" s="5">
        <f>IFERROR(__xludf.DUMMYFUNCTION("""COMPUTED_VALUE"""),4.12)</f>
        <v>4.12</v>
      </c>
    </row>
    <row r="1600">
      <c r="B1600" s="11" t="str">
        <f>IFERROR(__xludf.DUMMYFUNCTION("""COMPUTED_VALUE"""),"19/03/2020")</f>
        <v>19/03/2020</v>
      </c>
      <c r="C1600" s="5" t="str">
        <f>IFERROR(__xludf.DUMMYFUNCTION("""COMPUTED_VALUE"""),"Suanne Jamille Fonseca Dos Santos")</f>
        <v>Suanne Jamille Fonseca Dos Santos</v>
      </c>
      <c r="D1600" s="5" t="str">
        <f>IFERROR(__xludf.DUMMYFUNCTION("""COMPUTED_VALUE"""),"Filme")</f>
        <v>Filme</v>
      </c>
      <c r="E1600" s="5">
        <f>IFERROR(__xludf.DUMMYFUNCTION("""COMPUTED_VALUE"""),4.12)</f>
        <v>4.12</v>
      </c>
    </row>
    <row r="1601">
      <c r="B1601" s="11" t="str">
        <f>IFERROR(__xludf.DUMMYFUNCTION("""COMPUTED_VALUE"""),"19/03/2020")</f>
        <v>19/03/2020</v>
      </c>
      <c r="C1601" s="5" t="str">
        <f>IFERROR(__xludf.DUMMYFUNCTION("""COMPUTED_VALUE"""),"Suanne Jamille Fonseca Dos Santos")</f>
        <v>Suanne Jamille Fonseca Dos Santos</v>
      </c>
      <c r="D1601" s="5" t="str">
        <f>IFERROR(__xludf.DUMMYFUNCTION("""COMPUTED_VALUE"""),"Mamas")</f>
        <v>Mamas</v>
      </c>
      <c r="E1601" s="5">
        <f>IFERROR(__xludf.DUMMYFUNCTION("""COMPUTED_VALUE"""),60.49)</f>
        <v>60.49</v>
      </c>
    </row>
    <row r="1602">
      <c r="B1602" s="11" t="str">
        <f>IFERROR(__xludf.DUMMYFUNCTION("""COMPUTED_VALUE"""),"19/03/2020")</f>
        <v>19/03/2020</v>
      </c>
      <c r="C1602" s="5" t="str">
        <f>IFERROR(__xludf.DUMMYFUNCTION("""COMPUTED_VALUE"""),"Suanne Jamille Fonseca Dos Santos")</f>
        <v>Suanne Jamille Fonseca Dos Santos</v>
      </c>
      <c r="D1602" s="5" t="str">
        <f>IFERROR(__xludf.DUMMYFUNCTION("""COMPUTED_VALUE"""),"Abdomen Total")</f>
        <v>Abdomen Total</v>
      </c>
      <c r="E1602" s="5">
        <f>IFERROR(__xludf.DUMMYFUNCTION("""COMPUTED_VALUE"""),113.15)</f>
        <v>113.15</v>
      </c>
    </row>
    <row r="1603">
      <c r="B1603" s="11" t="str">
        <f>IFERROR(__xludf.DUMMYFUNCTION("""COMPUTED_VALUE"""),"19/03/2020")</f>
        <v>19/03/2020</v>
      </c>
      <c r="C1603" s="5" t="str">
        <f>IFERROR(__xludf.DUMMYFUNCTION("""COMPUTED_VALUE"""),"Suanne Jamille Fonseca Dos Santos")</f>
        <v>Suanne Jamille Fonseca Dos Santos</v>
      </c>
      <c r="D1603" s="5" t="str">
        <f>IFERROR(__xludf.DUMMYFUNCTION("""COMPUTED_VALUE"""),"Ginecológico")</f>
        <v>Ginecológico</v>
      </c>
      <c r="E1603" s="5">
        <f>IFERROR(__xludf.DUMMYFUNCTION("""COMPUTED_VALUE"""),50.34)</f>
        <v>50.34</v>
      </c>
    </row>
    <row r="1604">
      <c r="B1604" s="11" t="str">
        <f>IFERROR(__xludf.DUMMYFUNCTION("""COMPUTED_VALUE"""),"19/03/2020")</f>
        <v>19/03/2020</v>
      </c>
      <c r="C1604" s="5" t="str">
        <f>IFERROR(__xludf.DUMMYFUNCTION("""COMPUTED_VALUE"""),"Suanne Jamille Fonseca Dos Santos")</f>
        <v>Suanne Jamille Fonseca Dos Santos</v>
      </c>
      <c r="D1604" s="5" t="str">
        <f>IFERROR(__xludf.DUMMYFUNCTION("""COMPUTED_VALUE"""),"Estruturas superficiais")</f>
        <v>Estruturas superficiais</v>
      </c>
      <c r="E1604" s="5">
        <f>IFERROR(__xludf.DUMMYFUNCTION("""COMPUTED_VALUE"""),60.49)</f>
        <v>60.49</v>
      </c>
    </row>
    <row r="1605">
      <c r="B1605" s="11" t="str">
        <f>IFERROR(__xludf.DUMMYFUNCTION("""COMPUTED_VALUE"""),"06/03/2020")</f>
        <v>06/03/2020</v>
      </c>
      <c r="C1605" s="5" t="str">
        <f>IFERROR(__xludf.DUMMYFUNCTION("""COMPUTED_VALUE"""),"Sueli Santos Ribeiro")</f>
        <v>Sueli Santos Ribeiro</v>
      </c>
      <c r="D1605" s="5" t="str">
        <f>IFERROR(__xludf.DUMMYFUNCTION("""COMPUTED_VALUE"""),"Filme")</f>
        <v>Filme</v>
      </c>
      <c r="E1605" s="5">
        <f>IFERROR(__xludf.DUMMYFUNCTION("""COMPUTED_VALUE"""),8.25)</f>
        <v>8.25</v>
      </c>
    </row>
    <row r="1606">
      <c r="B1606" s="11" t="str">
        <f>IFERROR(__xludf.DUMMYFUNCTION("""COMPUTED_VALUE"""),"06/03/2020")</f>
        <v>06/03/2020</v>
      </c>
      <c r="C1606" s="5" t="str">
        <f>IFERROR(__xludf.DUMMYFUNCTION("""COMPUTED_VALUE"""),"Sueli Santos Ribeiro")</f>
        <v>Sueli Santos Ribeiro</v>
      </c>
      <c r="D1606" s="5" t="str">
        <f>IFERROR(__xludf.DUMMYFUNCTION("""COMPUTED_VALUE"""),"Filme")</f>
        <v>Filme</v>
      </c>
      <c r="E1606" s="5">
        <f>IFERROR(__xludf.DUMMYFUNCTION("""COMPUTED_VALUE"""),4.12)</f>
        <v>4.12</v>
      </c>
    </row>
    <row r="1607">
      <c r="B1607" s="11" t="str">
        <f>IFERROR(__xludf.DUMMYFUNCTION("""COMPUTED_VALUE"""),"06/03/2020")</f>
        <v>06/03/2020</v>
      </c>
      <c r="C1607" s="5" t="str">
        <f>IFERROR(__xludf.DUMMYFUNCTION("""COMPUTED_VALUE"""),"Sueli Santos Ribeiro")</f>
        <v>Sueli Santos Ribeiro</v>
      </c>
      <c r="D1607" s="5" t="str">
        <f>IFERROR(__xludf.DUMMYFUNCTION("""COMPUTED_VALUE"""),"Filme")</f>
        <v>Filme</v>
      </c>
      <c r="E1607" s="5">
        <f>IFERROR(__xludf.DUMMYFUNCTION("""COMPUTED_VALUE"""),4.12)</f>
        <v>4.12</v>
      </c>
    </row>
    <row r="1608">
      <c r="B1608" s="11" t="str">
        <f>IFERROR(__xludf.DUMMYFUNCTION("""COMPUTED_VALUE"""),"06/03/2020")</f>
        <v>06/03/2020</v>
      </c>
      <c r="C1608" s="5" t="str">
        <f>IFERROR(__xludf.DUMMYFUNCTION("""COMPUTED_VALUE"""),"Sueli Santos Ribeiro")</f>
        <v>Sueli Santos Ribeiro</v>
      </c>
      <c r="D1608" s="5" t="str">
        <f>IFERROR(__xludf.DUMMYFUNCTION("""COMPUTED_VALUE"""),"Filme")</f>
        <v>Filme</v>
      </c>
      <c r="E1608" s="5">
        <f>IFERROR(__xludf.DUMMYFUNCTION("""COMPUTED_VALUE"""),4.12)</f>
        <v>4.12</v>
      </c>
    </row>
    <row r="1609">
      <c r="B1609" s="11" t="str">
        <f>IFERROR(__xludf.DUMMYFUNCTION("""COMPUTED_VALUE"""),"06/03/2020")</f>
        <v>06/03/2020</v>
      </c>
      <c r="C1609" s="5" t="str">
        <f>IFERROR(__xludf.DUMMYFUNCTION("""COMPUTED_VALUE"""),"Sueli Santos Ribeiro")</f>
        <v>Sueli Santos Ribeiro</v>
      </c>
      <c r="D1609" s="5" t="str">
        <f>IFERROR(__xludf.DUMMYFUNCTION("""COMPUTED_VALUE"""),"Filme")</f>
        <v>Filme</v>
      </c>
      <c r="E1609" s="5">
        <f>IFERROR(__xludf.DUMMYFUNCTION("""COMPUTED_VALUE"""),16.49)</f>
        <v>16.49</v>
      </c>
    </row>
    <row r="1610">
      <c r="B1610" s="11" t="str">
        <f>IFERROR(__xludf.DUMMYFUNCTION("""COMPUTED_VALUE"""),"06/03/2020")</f>
        <v>06/03/2020</v>
      </c>
      <c r="C1610" s="5" t="str">
        <f>IFERROR(__xludf.DUMMYFUNCTION("""COMPUTED_VALUE"""),"Sueli Santos Ribeiro")</f>
        <v>Sueli Santos Ribeiro</v>
      </c>
      <c r="D1610" s="5" t="str">
        <f>IFERROR(__xludf.DUMMYFUNCTION("""COMPUTED_VALUE"""),"Mamas")</f>
        <v>Mamas</v>
      </c>
      <c r="E1610" s="5">
        <f>IFERROR(__xludf.DUMMYFUNCTION("""COMPUTED_VALUE"""),60.49)</f>
        <v>60.49</v>
      </c>
    </row>
    <row r="1611">
      <c r="B1611" s="11" t="str">
        <f>IFERROR(__xludf.DUMMYFUNCTION("""COMPUTED_VALUE"""),"06/03/2020")</f>
        <v>06/03/2020</v>
      </c>
      <c r="C1611" s="5" t="str">
        <f>IFERROR(__xludf.DUMMYFUNCTION("""COMPUTED_VALUE"""),"Sueli Santos Ribeiro")</f>
        <v>Sueli Santos Ribeiro</v>
      </c>
      <c r="D1611" s="5" t="str">
        <f>IFERROR(__xludf.DUMMYFUNCTION("""COMPUTED_VALUE"""),"Abdomen Total")</f>
        <v>Abdomen Total</v>
      </c>
      <c r="E1611" s="5">
        <f>IFERROR(__xludf.DUMMYFUNCTION("""COMPUTED_VALUE"""),113.15)</f>
        <v>113.15</v>
      </c>
    </row>
    <row r="1612">
      <c r="B1612" s="11" t="str">
        <f>IFERROR(__xludf.DUMMYFUNCTION("""COMPUTED_VALUE"""),"06/03/2020")</f>
        <v>06/03/2020</v>
      </c>
      <c r="C1612" s="5" t="str">
        <f>IFERROR(__xludf.DUMMYFUNCTION("""COMPUTED_VALUE"""),"Sueli Santos Ribeiro")</f>
        <v>Sueli Santos Ribeiro</v>
      </c>
      <c r="D1612" s="5" t="str">
        <f>IFERROR(__xludf.DUMMYFUNCTION("""COMPUTED_VALUE"""),"Estruturas superficiais")</f>
        <v>Estruturas superficiais</v>
      </c>
      <c r="E1612" s="5">
        <f>IFERROR(__xludf.DUMMYFUNCTION("""COMPUTED_VALUE"""),60.49)</f>
        <v>60.49</v>
      </c>
    </row>
    <row r="1613">
      <c r="B1613" s="11" t="str">
        <f>IFERROR(__xludf.DUMMYFUNCTION("""COMPUTED_VALUE"""),"06/03/2020")</f>
        <v>06/03/2020</v>
      </c>
      <c r="C1613" s="5" t="str">
        <f>IFERROR(__xludf.DUMMYFUNCTION("""COMPUTED_VALUE"""),"Sueli Santos Ribeiro")</f>
        <v>Sueli Santos Ribeiro</v>
      </c>
      <c r="D1613" s="5" t="str">
        <f>IFERROR(__xludf.DUMMYFUNCTION("""COMPUTED_VALUE"""),"Articulação")</f>
        <v>Articulação</v>
      </c>
      <c r="E1613" s="5">
        <f>IFERROR(__xludf.DUMMYFUNCTION("""COMPUTED_VALUE"""),60.49)</f>
        <v>60.49</v>
      </c>
    </row>
    <row r="1614">
      <c r="B1614" s="11" t="str">
        <f>IFERROR(__xludf.DUMMYFUNCTION("""COMPUTED_VALUE"""),"06/03/2020")</f>
        <v>06/03/2020</v>
      </c>
      <c r="C1614" s="5" t="str">
        <f>IFERROR(__xludf.DUMMYFUNCTION("""COMPUTED_VALUE"""),"Sueli Santos Ribeiro")</f>
        <v>Sueli Santos Ribeiro</v>
      </c>
      <c r="D1614" s="5" t="str">
        <f>IFERROR(__xludf.DUMMYFUNCTION("""COMPUTED_VALUE"""),"Transvaginal")</f>
        <v>Transvaginal</v>
      </c>
      <c r="E1614" s="5">
        <f>IFERROR(__xludf.DUMMYFUNCTION("""COMPUTED_VALUE"""),68.5)</f>
        <v>68.5</v>
      </c>
    </row>
    <row r="1615">
      <c r="B1615" s="11" t="str">
        <f>IFERROR(__xludf.DUMMYFUNCTION("""COMPUTED_VALUE"""),"13/03/2020")</f>
        <v>13/03/2020</v>
      </c>
      <c r="C1615" s="5" t="str">
        <f>IFERROR(__xludf.DUMMYFUNCTION("""COMPUTED_VALUE"""),"Taliana Sales Veiga")</f>
        <v>Taliana Sales Veiga</v>
      </c>
      <c r="D1615" s="5" t="str">
        <f>IFERROR(__xludf.DUMMYFUNCTION("""COMPUTED_VALUE"""),"Transvaginal")</f>
        <v>Transvaginal</v>
      </c>
      <c r="E1615" s="5">
        <f>IFERROR(__xludf.DUMMYFUNCTION("""COMPUTED_VALUE"""),68.5)</f>
        <v>68.5</v>
      </c>
    </row>
    <row r="1616">
      <c r="B1616" s="11" t="str">
        <f>IFERROR(__xludf.DUMMYFUNCTION("""COMPUTED_VALUE"""),"13/03/2020")</f>
        <v>13/03/2020</v>
      </c>
      <c r="C1616" s="5" t="str">
        <f>IFERROR(__xludf.DUMMYFUNCTION("""COMPUTED_VALUE"""),"Taliana Sales Veiga")</f>
        <v>Taliana Sales Veiga</v>
      </c>
      <c r="D1616" s="5" t="str">
        <f>IFERROR(__xludf.DUMMYFUNCTION("""COMPUTED_VALUE"""),"Filme")</f>
        <v>Filme</v>
      </c>
      <c r="E1616" s="5">
        <f>IFERROR(__xludf.DUMMYFUNCTION("""COMPUTED_VALUE"""),4.12)</f>
        <v>4.12</v>
      </c>
    </row>
    <row r="1617">
      <c r="B1617" s="11" t="str">
        <f>IFERROR(__xludf.DUMMYFUNCTION("""COMPUTED_VALUE"""),"13/03/2020")</f>
        <v>13/03/2020</v>
      </c>
      <c r="C1617" s="5" t="str">
        <f>IFERROR(__xludf.DUMMYFUNCTION("""COMPUTED_VALUE"""),"Taliana Sales Veiga")</f>
        <v>Taliana Sales Veiga</v>
      </c>
      <c r="D1617" s="5" t="str">
        <f>IFERROR(__xludf.DUMMYFUNCTION("""COMPUTED_VALUE"""),"Filme")</f>
        <v>Filme</v>
      </c>
      <c r="E1617" s="5">
        <f>IFERROR(__xludf.DUMMYFUNCTION("""COMPUTED_VALUE"""),4.12)</f>
        <v>4.12</v>
      </c>
    </row>
    <row r="1618">
      <c r="B1618" s="11" t="str">
        <f>IFERROR(__xludf.DUMMYFUNCTION("""COMPUTED_VALUE"""),"13/03/2020")</f>
        <v>13/03/2020</v>
      </c>
      <c r="C1618" s="5" t="str">
        <f>IFERROR(__xludf.DUMMYFUNCTION("""COMPUTED_VALUE"""),"Taliana Sales Veiga")</f>
        <v>Taliana Sales Veiga</v>
      </c>
      <c r="D1618" s="5" t="str">
        <f>IFERROR(__xludf.DUMMYFUNCTION("""COMPUTED_VALUE"""),"Mamas")</f>
        <v>Mamas</v>
      </c>
      <c r="E1618" s="5">
        <f>IFERROR(__xludf.DUMMYFUNCTION("""COMPUTED_VALUE"""),60.49)</f>
        <v>60.49</v>
      </c>
    </row>
    <row r="1619">
      <c r="B1619" s="11" t="str">
        <f>IFERROR(__xludf.DUMMYFUNCTION("""COMPUTED_VALUE"""),"13/03/2020")</f>
        <v>13/03/2020</v>
      </c>
      <c r="C1619" s="5" t="str">
        <f>IFERROR(__xludf.DUMMYFUNCTION("""COMPUTED_VALUE"""),"Taliana Sales Veiga")</f>
        <v>Taliana Sales Veiga</v>
      </c>
      <c r="D1619" s="5" t="str">
        <f>IFERROR(__xludf.DUMMYFUNCTION("""COMPUTED_VALUE"""),"Estruturas superficiais")</f>
        <v>Estruturas superficiais</v>
      </c>
      <c r="E1619" s="5">
        <f>IFERROR(__xludf.DUMMYFUNCTION("""COMPUTED_VALUE"""),60.49)</f>
        <v>60.49</v>
      </c>
    </row>
    <row r="1620">
      <c r="B1620" s="11" t="str">
        <f>IFERROR(__xludf.DUMMYFUNCTION("""COMPUTED_VALUE"""),"13/03/2020")</f>
        <v>13/03/2020</v>
      </c>
      <c r="C1620" s="5" t="str">
        <f>IFERROR(__xludf.DUMMYFUNCTION("""COMPUTED_VALUE"""),"Taliana Sales Veiga")</f>
        <v>Taliana Sales Veiga</v>
      </c>
      <c r="D1620" s="5" t="str">
        <f>IFERROR(__xludf.DUMMYFUNCTION("""COMPUTED_VALUE"""),"Filme")</f>
        <v>Filme</v>
      </c>
      <c r="E1620" s="5">
        <f>IFERROR(__xludf.DUMMYFUNCTION("""COMPUTED_VALUE"""),4.12)</f>
        <v>4.12</v>
      </c>
    </row>
    <row r="1621">
      <c r="B1621" s="11" t="str">
        <f>IFERROR(__xludf.DUMMYFUNCTION("""COMPUTED_VALUE"""),"19/02/2020")</f>
        <v>19/02/2020</v>
      </c>
      <c r="C1621" s="5" t="str">
        <f>IFERROR(__xludf.DUMMYFUNCTION("""COMPUTED_VALUE"""),"Tania Maria Aragao Almeida")</f>
        <v>Tania Maria Aragao Almeida</v>
      </c>
      <c r="D1621" s="5" t="str">
        <f>IFERROR(__xludf.DUMMYFUNCTION("""COMPUTED_VALUE"""),"Material")</f>
        <v>Material</v>
      </c>
      <c r="E1621" s="5">
        <f>IFERROR(__xludf.DUMMYFUNCTION("""COMPUTED_VALUE"""),5.4)</f>
        <v>5.4</v>
      </c>
    </row>
    <row r="1622">
      <c r="B1622" s="11" t="str">
        <f>IFERROR(__xludf.DUMMYFUNCTION("""COMPUTED_VALUE"""),"19/02/2020")</f>
        <v>19/02/2020</v>
      </c>
      <c r="C1622" s="5" t="str">
        <f>IFERROR(__xludf.DUMMYFUNCTION("""COMPUTED_VALUE"""),"Tania Maria Aragao Almeida")</f>
        <v>Tania Maria Aragao Almeida</v>
      </c>
      <c r="D1622" s="5" t="str">
        <f>IFERROR(__xludf.DUMMYFUNCTION("""COMPUTED_VALUE"""),"Material")</f>
        <v>Material</v>
      </c>
      <c r="E1622" s="5">
        <f>IFERROR(__xludf.DUMMYFUNCTION("""COMPUTED_VALUE"""),3.08)</f>
        <v>3.08</v>
      </c>
    </row>
    <row r="1623">
      <c r="B1623" s="11" t="str">
        <f>IFERROR(__xludf.DUMMYFUNCTION("""COMPUTED_VALUE"""),"19/02/2020")</f>
        <v>19/02/2020</v>
      </c>
      <c r="C1623" s="5" t="str">
        <f>IFERROR(__xludf.DUMMYFUNCTION("""COMPUTED_VALUE"""),"Tania Maria Aragao Almeida")</f>
        <v>Tania Maria Aragao Almeida</v>
      </c>
      <c r="D1623" s="5" t="str">
        <f>IFERROR(__xludf.DUMMYFUNCTION("""COMPUTED_VALUE"""),"Material")</f>
        <v>Material</v>
      </c>
      <c r="E1623" s="5">
        <f>IFERROR(__xludf.DUMMYFUNCTION("""COMPUTED_VALUE"""),8.36)</f>
        <v>8.36</v>
      </c>
    </row>
    <row r="1624">
      <c r="B1624" s="11" t="str">
        <f>IFERROR(__xludf.DUMMYFUNCTION("""COMPUTED_VALUE"""),"19/02/2020")</f>
        <v>19/02/2020</v>
      </c>
      <c r="C1624" s="5" t="str">
        <f>IFERROR(__xludf.DUMMYFUNCTION("""COMPUTED_VALUE"""),"Tania Maria Aragao Almeida")</f>
        <v>Tania Maria Aragao Almeida</v>
      </c>
      <c r="D1624" s="5" t="str">
        <f>IFERROR(__xludf.DUMMYFUNCTION("""COMPUTED_VALUE"""),"Medicamento")</f>
        <v>Medicamento</v>
      </c>
      <c r="E1624" s="5">
        <f>IFERROR(__xludf.DUMMYFUNCTION("""COMPUTED_VALUE"""),3.18)</f>
        <v>3.18</v>
      </c>
    </row>
    <row r="1625">
      <c r="B1625" s="11" t="str">
        <f>IFERROR(__xludf.DUMMYFUNCTION("""COMPUTED_VALUE"""),"16/03/2020")</f>
        <v>16/03/2020</v>
      </c>
      <c r="C1625" s="5" t="str">
        <f>IFERROR(__xludf.DUMMYFUNCTION("""COMPUTED_VALUE"""),"Tania Maria Aragao Almeida")</f>
        <v>Tania Maria Aragao Almeida</v>
      </c>
      <c r="D1625" s="5" t="str">
        <f>IFERROR(__xludf.DUMMYFUNCTION("""COMPUTED_VALUE"""),"PAAF Mama")</f>
        <v>PAAF Mama</v>
      </c>
      <c r="E1625" s="5">
        <f>IFERROR(__xludf.DUMMYFUNCTION("""COMPUTED_VALUE"""),135.7)</f>
        <v>135.7</v>
      </c>
    </row>
    <row r="1626">
      <c r="B1626" s="11" t="str">
        <f>IFERROR(__xludf.DUMMYFUNCTION("""COMPUTED_VALUE"""),"16/03/2020")</f>
        <v>16/03/2020</v>
      </c>
      <c r="C1626" s="5" t="str">
        <f>IFERROR(__xludf.DUMMYFUNCTION("""COMPUTED_VALUE"""),"Tania Maria Aragao Almeida")</f>
        <v>Tania Maria Aragao Almeida</v>
      </c>
      <c r="D1626" s="5" t="str">
        <f>IFERROR(__xludf.DUMMYFUNCTION("""COMPUTED_VALUE"""),"Filme")</f>
        <v>Filme</v>
      </c>
      <c r="E1626" s="5">
        <f>IFERROR(__xludf.DUMMYFUNCTION("""COMPUTED_VALUE"""),4.12)</f>
        <v>4.12</v>
      </c>
    </row>
    <row r="1627">
      <c r="B1627" s="11" t="str">
        <f>IFERROR(__xludf.DUMMYFUNCTION("""COMPUTED_VALUE"""),"16/03/2020")</f>
        <v>16/03/2020</v>
      </c>
      <c r="C1627" s="5" t="str">
        <f>IFERROR(__xludf.DUMMYFUNCTION("""COMPUTED_VALUE"""),"Tania Maria Aragao Almeida")</f>
        <v>Tania Maria Aragao Almeida</v>
      </c>
      <c r="D1627" s="5" t="str">
        <f>IFERROR(__xludf.DUMMYFUNCTION("""COMPUTED_VALUE"""),"Órgãos superficiais")</f>
        <v>Órgãos superficiais</v>
      </c>
      <c r="E1627" s="5">
        <f>IFERROR(__xludf.DUMMYFUNCTION("""COMPUTED_VALUE"""),60.49)</f>
        <v>60.49</v>
      </c>
    </row>
    <row r="1628">
      <c r="B1628" s="11" t="str">
        <f>IFERROR(__xludf.DUMMYFUNCTION("""COMPUTED_VALUE"""),"20/03/2020")</f>
        <v>20/03/2020</v>
      </c>
      <c r="C1628" s="5" t="str">
        <f>IFERROR(__xludf.DUMMYFUNCTION("""COMPUTED_VALUE"""),"Tatiane Nunes Ribeiro De Sousa")</f>
        <v>Tatiane Nunes Ribeiro De Sousa</v>
      </c>
      <c r="D1628" s="5" t="str">
        <f>IFERROR(__xludf.DUMMYFUNCTION("""COMPUTED_VALUE"""),"Filme")</f>
        <v>Filme</v>
      </c>
      <c r="E1628" s="5">
        <f>IFERROR(__xludf.DUMMYFUNCTION("""COMPUTED_VALUE"""),4.12)</f>
        <v>4.12</v>
      </c>
    </row>
    <row r="1629">
      <c r="B1629" s="11" t="str">
        <f>IFERROR(__xludf.DUMMYFUNCTION("""COMPUTED_VALUE"""),"20/03/2020")</f>
        <v>20/03/2020</v>
      </c>
      <c r="C1629" s="5" t="str">
        <f>IFERROR(__xludf.DUMMYFUNCTION("""COMPUTED_VALUE"""),"Tatiane Nunes Ribeiro De Sousa")</f>
        <v>Tatiane Nunes Ribeiro De Sousa</v>
      </c>
      <c r="D1629" s="5" t="str">
        <f>IFERROR(__xludf.DUMMYFUNCTION("""COMPUTED_VALUE"""),"Filme")</f>
        <v>Filme</v>
      </c>
      <c r="E1629" s="5">
        <f>IFERROR(__xludf.DUMMYFUNCTION("""COMPUTED_VALUE"""),4.12)</f>
        <v>4.12</v>
      </c>
    </row>
    <row r="1630">
      <c r="B1630" s="11" t="str">
        <f>IFERROR(__xludf.DUMMYFUNCTION("""COMPUTED_VALUE"""),"20/03/2020")</f>
        <v>20/03/2020</v>
      </c>
      <c r="C1630" s="5" t="str">
        <f>IFERROR(__xludf.DUMMYFUNCTION("""COMPUTED_VALUE"""),"Tatiane Nunes Ribeiro De Sousa")</f>
        <v>Tatiane Nunes Ribeiro De Sousa</v>
      </c>
      <c r="D1630" s="5" t="str">
        <f>IFERROR(__xludf.DUMMYFUNCTION("""COMPUTED_VALUE"""),"Estruturas superficiais")</f>
        <v>Estruturas superficiais</v>
      </c>
      <c r="E1630" s="5">
        <f>IFERROR(__xludf.DUMMYFUNCTION("""COMPUTED_VALUE"""),60.49)</f>
        <v>60.49</v>
      </c>
    </row>
    <row r="1631">
      <c r="B1631" s="11" t="str">
        <f>IFERROR(__xludf.DUMMYFUNCTION("""COMPUTED_VALUE"""),"20/03/2020")</f>
        <v>20/03/2020</v>
      </c>
      <c r="C1631" s="5" t="str">
        <f>IFERROR(__xludf.DUMMYFUNCTION("""COMPUTED_VALUE"""),"Tatiane Nunes Ribeiro De Sousa")</f>
        <v>Tatiane Nunes Ribeiro De Sousa</v>
      </c>
      <c r="D1631" s="5" t="str">
        <f>IFERROR(__xludf.DUMMYFUNCTION("""COMPUTED_VALUE"""),"Mamas")</f>
        <v>Mamas</v>
      </c>
      <c r="E1631" s="5">
        <f>IFERROR(__xludf.DUMMYFUNCTION("""COMPUTED_VALUE"""),60.49)</f>
        <v>60.49</v>
      </c>
    </row>
    <row r="1632">
      <c r="B1632" s="11" t="str">
        <f>IFERROR(__xludf.DUMMYFUNCTION("""COMPUTED_VALUE"""),"04/03/2020")</f>
        <v>04/03/2020</v>
      </c>
      <c r="C1632" s="5" t="str">
        <f>IFERROR(__xludf.DUMMYFUNCTION("""COMPUTED_VALUE"""),"Teresa Donato De Medeiros")</f>
        <v>Teresa Donato De Medeiros</v>
      </c>
      <c r="D1632" s="5" t="str">
        <f>IFERROR(__xludf.DUMMYFUNCTION("""COMPUTED_VALUE"""),"Filme")</f>
        <v>Filme</v>
      </c>
      <c r="E1632" s="5">
        <f>IFERROR(__xludf.DUMMYFUNCTION("""COMPUTED_VALUE"""),8.25)</f>
        <v>8.25</v>
      </c>
    </row>
    <row r="1633">
      <c r="B1633" s="11" t="str">
        <f>IFERROR(__xludf.DUMMYFUNCTION("""COMPUTED_VALUE"""),"04/03/2020")</f>
        <v>04/03/2020</v>
      </c>
      <c r="C1633" s="5" t="str">
        <f>IFERROR(__xludf.DUMMYFUNCTION("""COMPUTED_VALUE"""),"Teresa Donato De Medeiros")</f>
        <v>Teresa Donato De Medeiros</v>
      </c>
      <c r="D1633" s="5" t="str">
        <f>IFERROR(__xludf.DUMMYFUNCTION("""COMPUTED_VALUE"""),"Filme")</f>
        <v>Filme</v>
      </c>
      <c r="E1633" s="5">
        <f>IFERROR(__xludf.DUMMYFUNCTION("""COMPUTED_VALUE"""),4.12)</f>
        <v>4.12</v>
      </c>
    </row>
    <row r="1634">
      <c r="B1634" s="11" t="str">
        <f>IFERROR(__xludf.DUMMYFUNCTION("""COMPUTED_VALUE"""),"04/03/2020")</f>
        <v>04/03/2020</v>
      </c>
      <c r="C1634" s="5" t="str">
        <f>IFERROR(__xludf.DUMMYFUNCTION("""COMPUTED_VALUE"""),"Teresa Donato De Medeiros")</f>
        <v>Teresa Donato De Medeiros</v>
      </c>
      <c r="D1634" s="5" t="str">
        <f>IFERROR(__xludf.DUMMYFUNCTION("""COMPUTED_VALUE"""),"Órgãos superficiais Com Doppler")</f>
        <v>Órgãos superficiais Com Doppler</v>
      </c>
      <c r="E1634" s="5">
        <f>IFERROR(__xludf.DUMMYFUNCTION("""COMPUTED_VALUE"""),105.61)</f>
        <v>105.61</v>
      </c>
    </row>
    <row r="1635">
      <c r="B1635" s="11" t="str">
        <f>IFERROR(__xludf.DUMMYFUNCTION("""COMPUTED_VALUE"""),"04/03/2020")</f>
        <v>04/03/2020</v>
      </c>
      <c r="C1635" s="5" t="str">
        <f>IFERROR(__xludf.DUMMYFUNCTION("""COMPUTED_VALUE"""),"Teresa Donato De Medeiros")</f>
        <v>Teresa Donato De Medeiros</v>
      </c>
      <c r="D1635" s="5" t="str">
        <f>IFERROR(__xludf.DUMMYFUNCTION("""COMPUTED_VALUE"""),"Órgãos superficiais")</f>
        <v>Órgãos superficiais</v>
      </c>
      <c r="E1635" s="5">
        <f>IFERROR(__xludf.DUMMYFUNCTION("""COMPUTED_VALUE"""),60.49)</f>
        <v>60.49</v>
      </c>
    </row>
    <row r="1636">
      <c r="B1636" s="11" t="str">
        <f>IFERROR(__xludf.DUMMYFUNCTION("""COMPUTED_VALUE"""),"28/02/2020")</f>
        <v>28/02/2020</v>
      </c>
      <c r="C1636" s="5" t="str">
        <f>IFERROR(__xludf.DUMMYFUNCTION("""COMPUTED_VALUE"""),"Teresinha De Jesus Oliveira Cavalcante")</f>
        <v>Teresinha De Jesus Oliveira Cavalcante</v>
      </c>
      <c r="D1636" s="5" t="str">
        <f>IFERROR(__xludf.DUMMYFUNCTION("""COMPUTED_VALUE"""),"Filme")</f>
        <v>Filme</v>
      </c>
      <c r="E1636" s="5">
        <f>IFERROR(__xludf.DUMMYFUNCTION("""COMPUTED_VALUE"""),4.12)</f>
        <v>4.12</v>
      </c>
    </row>
    <row r="1637">
      <c r="B1637" s="11" t="str">
        <f>IFERROR(__xludf.DUMMYFUNCTION("""COMPUTED_VALUE"""),"28/02/2020")</f>
        <v>28/02/2020</v>
      </c>
      <c r="C1637" s="5" t="str">
        <f>IFERROR(__xludf.DUMMYFUNCTION("""COMPUTED_VALUE"""),"Teresinha De Jesus Oliveira Cavalcante")</f>
        <v>Teresinha De Jesus Oliveira Cavalcante</v>
      </c>
      <c r="D1637" s="5" t="str">
        <f>IFERROR(__xludf.DUMMYFUNCTION("""COMPUTED_VALUE"""),"Filme")</f>
        <v>Filme</v>
      </c>
      <c r="E1637" s="5">
        <f>IFERROR(__xludf.DUMMYFUNCTION("""COMPUTED_VALUE"""),4.12)</f>
        <v>4.12</v>
      </c>
    </row>
    <row r="1638">
      <c r="B1638" s="11" t="str">
        <f>IFERROR(__xludf.DUMMYFUNCTION("""COMPUTED_VALUE"""),"28/02/2020")</f>
        <v>28/02/2020</v>
      </c>
      <c r="C1638" s="5" t="str">
        <f>IFERROR(__xludf.DUMMYFUNCTION("""COMPUTED_VALUE"""),"Teresinha De Jesus Oliveira Cavalcante")</f>
        <v>Teresinha De Jesus Oliveira Cavalcante</v>
      </c>
      <c r="D1638" s="5" t="str">
        <f>IFERROR(__xludf.DUMMYFUNCTION("""COMPUTED_VALUE"""),"Estruturas superficiais")</f>
        <v>Estruturas superficiais</v>
      </c>
      <c r="E1638" s="5">
        <f>IFERROR(__xludf.DUMMYFUNCTION("""COMPUTED_VALUE"""),60.49)</f>
        <v>60.49</v>
      </c>
    </row>
    <row r="1639">
      <c r="B1639" s="11" t="str">
        <f>IFERROR(__xludf.DUMMYFUNCTION("""COMPUTED_VALUE"""),"28/02/2020")</f>
        <v>28/02/2020</v>
      </c>
      <c r="C1639" s="5" t="str">
        <f>IFERROR(__xludf.DUMMYFUNCTION("""COMPUTED_VALUE"""),"Teresinha De Jesus Oliveira Cavalcante")</f>
        <v>Teresinha De Jesus Oliveira Cavalcante</v>
      </c>
      <c r="D1639" s="5" t="str">
        <f>IFERROR(__xludf.DUMMYFUNCTION("""COMPUTED_VALUE"""),"Mamas")</f>
        <v>Mamas</v>
      </c>
      <c r="E1639" s="5">
        <f>IFERROR(__xludf.DUMMYFUNCTION("""COMPUTED_VALUE"""),60.49)</f>
        <v>60.49</v>
      </c>
    </row>
    <row r="1640">
      <c r="B1640" s="11" t="str">
        <f>IFERROR(__xludf.DUMMYFUNCTION("""COMPUTED_VALUE"""),"20/02/2020")</f>
        <v>20/02/2020</v>
      </c>
      <c r="C1640" s="5" t="str">
        <f>IFERROR(__xludf.DUMMYFUNCTION("""COMPUTED_VALUE"""),"Terezinha De Sa Braga")</f>
        <v>Terezinha De Sa Braga</v>
      </c>
      <c r="D1640" s="5" t="str">
        <f>IFERROR(__xludf.DUMMYFUNCTION("""COMPUTED_VALUE"""),"Filme")</f>
        <v>Filme</v>
      </c>
      <c r="E1640" s="5">
        <f>IFERROR(__xludf.DUMMYFUNCTION("""COMPUTED_VALUE"""),16.49)</f>
        <v>16.49</v>
      </c>
    </row>
    <row r="1641">
      <c r="B1641" s="11" t="str">
        <f>IFERROR(__xludf.DUMMYFUNCTION("""COMPUTED_VALUE"""),"20/02/2020")</f>
        <v>20/02/2020</v>
      </c>
      <c r="C1641" s="5" t="str">
        <f>IFERROR(__xludf.DUMMYFUNCTION("""COMPUTED_VALUE"""),"Terezinha De Sa Braga")</f>
        <v>Terezinha De Sa Braga</v>
      </c>
      <c r="D1641" s="5" t="str">
        <f>IFERROR(__xludf.DUMMYFUNCTION("""COMPUTED_VALUE"""),"Abdomen Total")</f>
        <v>Abdomen Total</v>
      </c>
      <c r="E1641" s="5">
        <f>IFERROR(__xludf.DUMMYFUNCTION("""COMPUTED_VALUE"""),113.15)</f>
        <v>113.15</v>
      </c>
    </row>
    <row r="1642">
      <c r="B1642" s="11" t="str">
        <f>IFERROR(__xludf.DUMMYFUNCTION("""COMPUTED_VALUE"""),"11/03/2020")</f>
        <v>11/03/2020</v>
      </c>
      <c r="C1642" s="5" t="str">
        <f>IFERROR(__xludf.DUMMYFUNCTION("""COMPUTED_VALUE"""),"Terlucio De Queiroz Silva")</f>
        <v>Terlucio De Queiroz Silva</v>
      </c>
      <c r="D1642" s="5" t="str">
        <f>IFERROR(__xludf.DUMMYFUNCTION("""COMPUTED_VALUE"""),"Filme")</f>
        <v>Filme</v>
      </c>
      <c r="E1642" s="5">
        <f>IFERROR(__xludf.DUMMYFUNCTION("""COMPUTED_VALUE"""),16.49)</f>
        <v>16.49</v>
      </c>
    </row>
    <row r="1643">
      <c r="B1643" s="11" t="str">
        <f>IFERROR(__xludf.DUMMYFUNCTION("""COMPUTED_VALUE"""),"11/03/2020")</f>
        <v>11/03/2020</v>
      </c>
      <c r="C1643" s="5" t="str">
        <f>IFERROR(__xludf.DUMMYFUNCTION("""COMPUTED_VALUE"""),"Terlucio De Queiroz Silva")</f>
        <v>Terlucio De Queiroz Silva</v>
      </c>
      <c r="D1643" s="5" t="str">
        <f>IFERROR(__xludf.DUMMYFUNCTION("""COMPUTED_VALUE"""),"Filme")</f>
        <v>Filme</v>
      </c>
      <c r="E1643" s="5">
        <f>IFERROR(__xludf.DUMMYFUNCTION("""COMPUTED_VALUE"""),4.12)</f>
        <v>4.12</v>
      </c>
    </row>
    <row r="1644">
      <c r="B1644" s="11" t="str">
        <f>IFERROR(__xludf.DUMMYFUNCTION("""COMPUTED_VALUE"""),"11/03/2020")</f>
        <v>11/03/2020</v>
      </c>
      <c r="C1644" s="5" t="str">
        <f>IFERROR(__xludf.DUMMYFUNCTION("""COMPUTED_VALUE"""),"Terlucio De Queiroz Silva")</f>
        <v>Terlucio De Queiroz Silva</v>
      </c>
      <c r="D1644" s="5" t="str">
        <f>IFERROR(__xludf.DUMMYFUNCTION("""COMPUTED_VALUE"""),"Próstata")</f>
        <v>Próstata</v>
      </c>
      <c r="E1644" s="5">
        <f>IFERROR(__xludf.DUMMYFUNCTION("""COMPUTED_VALUE"""),50.4)</f>
        <v>50.4</v>
      </c>
    </row>
    <row r="1645">
      <c r="B1645" s="11" t="str">
        <f>IFERROR(__xludf.DUMMYFUNCTION("""COMPUTED_VALUE"""),"11/03/2020")</f>
        <v>11/03/2020</v>
      </c>
      <c r="C1645" s="5" t="str">
        <f>IFERROR(__xludf.DUMMYFUNCTION("""COMPUTED_VALUE"""),"Terlucio De Queiroz Silva")</f>
        <v>Terlucio De Queiroz Silva</v>
      </c>
      <c r="D1645" s="5" t="str">
        <f>IFERROR(__xludf.DUMMYFUNCTION("""COMPUTED_VALUE"""),"Abdomen Total")</f>
        <v>Abdomen Total</v>
      </c>
      <c r="E1645" s="5">
        <f>IFERROR(__xludf.DUMMYFUNCTION("""COMPUTED_VALUE"""),113.15)</f>
        <v>113.15</v>
      </c>
    </row>
    <row r="1646">
      <c r="B1646" s="11" t="str">
        <f>IFERROR(__xludf.DUMMYFUNCTION("""COMPUTED_VALUE"""),"13/03/2020")</f>
        <v>13/03/2020</v>
      </c>
      <c r="C1646" s="5" t="str">
        <f>IFERROR(__xludf.DUMMYFUNCTION("""COMPUTED_VALUE"""),"Thaisy Kelly Ancelmo De Oliveira")</f>
        <v>Thaisy Kelly Ancelmo De Oliveira</v>
      </c>
      <c r="D1646" s="5" t="str">
        <f>IFERROR(__xludf.DUMMYFUNCTION("""COMPUTED_VALUE"""),"Filme")</f>
        <v>Filme</v>
      </c>
      <c r="E1646" s="5">
        <f>IFERROR(__xludf.DUMMYFUNCTION("""COMPUTED_VALUE"""),4.12)</f>
        <v>4.12</v>
      </c>
    </row>
    <row r="1647">
      <c r="B1647" s="11" t="str">
        <f>IFERROR(__xludf.DUMMYFUNCTION("""COMPUTED_VALUE"""),"13/03/2020")</f>
        <v>13/03/2020</v>
      </c>
      <c r="C1647" s="5" t="str">
        <f>IFERROR(__xludf.DUMMYFUNCTION("""COMPUTED_VALUE"""),"Thaisy Kelly Ancelmo De Oliveira")</f>
        <v>Thaisy Kelly Ancelmo De Oliveira</v>
      </c>
      <c r="D1647" s="5" t="str">
        <f>IFERROR(__xludf.DUMMYFUNCTION("""COMPUTED_VALUE"""),"Filme")</f>
        <v>Filme</v>
      </c>
      <c r="E1647" s="5">
        <f>IFERROR(__xludf.DUMMYFUNCTION("""COMPUTED_VALUE"""),4.12)</f>
        <v>4.12</v>
      </c>
    </row>
    <row r="1648">
      <c r="B1648" s="11" t="str">
        <f>IFERROR(__xludf.DUMMYFUNCTION("""COMPUTED_VALUE"""),"13/03/2020")</f>
        <v>13/03/2020</v>
      </c>
      <c r="C1648" s="5" t="str">
        <f>IFERROR(__xludf.DUMMYFUNCTION("""COMPUTED_VALUE"""),"Thaisy Kelly Ancelmo De Oliveira")</f>
        <v>Thaisy Kelly Ancelmo De Oliveira</v>
      </c>
      <c r="D1648" s="5" t="str">
        <f>IFERROR(__xludf.DUMMYFUNCTION("""COMPUTED_VALUE"""),"Filme")</f>
        <v>Filme</v>
      </c>
      <c r="E1648" s="5">
        <f>IFERROR(__xludf.DUMMYFUNCTION("""COMPUTED_VALUE"""),4.12)</f>
        <v>4.12</v>
      </c>
    </row>
    <row r="1649">
      <c r="B1649" s="11" t="str">
        <f>IFERROR(__xludf.DUMMYFUNCTION("""COMPUTED_VALUE"""),"13/03/2020")</f>
        <v>13/03/2020</v>
      </c>
      <c r="C1649" s="5" t="str">
        <f>IFERROR(__xludf.DUMMYFUNCTION("""COMPUTED_VALUE"""),"Thaisy Kelly Ancelmo De Oliveira")</f>
        <v>Thaisy Kelly Ancelmo De Oliveira</v>
      </c>
      <c r="D1649" s="5" t="str">
        <f>IFERROR(__xludf.DUMMYFUNCTION("""COMPUTED_VALUE"""),"Mamas")</f>
        <v>Mamas</v>
      </c>
      <c r="E1649" s="5">
        <f>IFERROR(__xludf.DUMMYFUNCTION("""COMPUTED_VALUE"""),60.49)</f>
        <v>60.49</v>
      </c>
    </row>
    <row r="1650">
      <c r="B1650" s="11" t="str">
        <f>IFERROR(__xludf.DUMMYFUNCTION("""COMPUTED_VALUE"""),"13/03/2020")</f>
        <v>13/03/2020</v>
      </c>
      <c r="C1650" s="5" t="str">
        <f>IFERROR(__xludf.DUMMYFUNCTION("""COMPUTED_VALUE"""),"Thaisy Kelly Ancelmo De Oliveira")</f>
        <v>Thaisy Kelly Ancelmo De Oliveira</v>
      </c>
      <c r="D1650" s="5" t="str">
        <f>IFERROR(__xludf.DUMMYFUNCTION("""COMPUTED_VALUE"""),"Estruturas superficiais")</f>
        <v>Estruturas superficiais</v>
      </c>
      <c r="E1650" s="5">
        <f>IFERROR(__xludf.DUMMYFUNCTION("""COMPUTED_VALUE"""),60.49)</f>
        <v>60.49</v>
      </c>
    </row>
    <row r="1651">
      <c r="B1651" s="11" t="str">
        <f>IFERROR(__xludf.DUMMYFUNCTION("""COMPUTED_VALUE"""),"13/03/2020")</f>
        <v>13/03/2020</v>
      </c>
      <c r="C1651" s="5" t="str">
        <f>IFERROR(__xludf.DUMMYFUNCTION("""COMPUTED_VALUE"""),"Thaisy Kelly Ancelmo De Oliveira")</f>
        <v>Thaisy Kelly Ancelmo De Oliveira</v>
      </c>
      <c r="D1651" s="5" t="str">
        <f>IFERROR(__xludf.DUMMYFUNCTION("""COMPUTED_VALUE"""),"Transvaginal")</f>
        <v>Transvaginal</v>
      </c>
      <c r="E1651" s="5">
        <f>IFERROR(__xludf.DUMMYFUNCTION("""COMPUTED_VALUE"""),68.5)</f>
        <v>68.5</v>
      </c>
    </row>
    <row r="1652">
      <c r="B1652" s="11" t="str">
        <f>IFERROR(__xludf.DUMMYFUNCTION("""COMPUTED_VALUE"""),"13/03/2020")</f>
        <v>13/03/2020</v>
      </c>
      <c r="C1652" s="5" t="str">
        <f>IFERROR(__xludf.DUMMYFUNCTION("""COMPUTED_VALUE"""),"Thiago Dos Santos Soares")</f>
        <v>Thiago Dos Santos Soares</v>
      </c>
      <c r="D1652" s="5" t="str">
        <f>IFERROR(__xludf.DUMMYFUNCTION("""COMPUTED_VALUE"""),"Filme")</f>
        <v>Filme</v>
      </c>
      <c r="E1652" s="5">
        <f>IFERROR(__xludf.DUMMYFUNCTION("""COMPUTED_VALUE"""),16.49)</f>
        <v>16.49</v>
      </c>
    </row>
    <row r="1653">
      <c r="B1653" s="11" t="str">
        <f>IFERROR(__xludf.DUMMYFUNCTION("""COMPUTED_VALUE"""),"13/03/2020")</f>
        <v>13/03/2020</v>
      </c>
      <c r="C1653" s="5" t="str">
        <f>IFERROR(__xludf.DUMMYFUNCTION("""COMPUTED_VALUE"""),"Thiago Dos Santos Soares")</f>
        <v>Thiago Dos Santos Soares</v>
      </c>
      <c r="D1653" s="5" t="str">
        <f>IFERROR(__xludf.DUMMYFUNCTION("""COMPUTED_VALUE"""),"Abdomen Total")</f>
        <v>Abdomen Total</v>
      </c>
      <c r="E1653" s="5">
        <f>IFERROR(__xludf.DUMMYFUNCTION("""COMPUTED_VALUE"""),113.15)</f>
        <v>113.15</v>
      </c>
    </row>
    <row r="1654">
      <c r="B1654" s="11" t="str">
        <f>IFERROR(__xludf.DUMMYFUNCTION("""COMPUTED_VALUE"""),"11/03/2020")</f>
        <v>11/03/2020</v>
      </c>
      <c r="C1654" s="5" t="str">
        <f>IFERROR(__xludf.DUMMYFUNCTION("""COMPUTED_VALUE"""),"Uilma Mendes Medeiros")</f>
        <v>Uilma Mendes Medeiros</v>
      </c>
      <c r="D1654" s="5" t="str">
        <f>IFERROR(__xludf.DUMMYFUNCTION("""COMPUTED_VALUE"""),"Filme")</f>
        <v>Filme</v>
      </c>
      <c r="E1654" s="5">
        <f>IFERROR(__xludf.DUMMYFUNCTION("""COMPUTED_VALUE"""),4.12)</f>
        <v>4.12</v>
      </c>
    </row>
    <row r="1655">
      <c r="B1655" s="11" t="str">
        <f>IFERROR(__xludf.DUMMYFUNCTION("""COMPUTED_VALUE"""),"11/03/2020")</f>
        <v>11/03/2020</v>
      </c>
      <c r="C1655" s="5" t="str">
        <f>IFERROR(__xludf.DUMMYFUNCTION("""COMPUTED_VALUE"""),"Uilma Mendes Medeiros")</f>
        <v>Uilma Mendes Medeiros</v>
      </c>
      <c r="D1655" s="5" t="str">
        <f>IFERROR(__xludf.DUMMYFUNCTION("""COMPUTED_VALUE"""),"Transvaginal")</f>
        <v>Transvaginal</v>
      </c>
      <c r="E1655" s="5">
        <f>IFERROR(__xludf.DUMMYFUNCTION("""COMPUTED_VALUE"""),68.5)</f>
        <v>68.5</v>
      </c>
    </row>
    <row r="1656">
      <c r="B1656" s="11" t="str">
        <f>IFERROR(__xludf.DUMMYFUNCTION("""COMPUTED_VALUE"""),"19/02/2020")</f>
        <v>19/02/2020</v>
      </c>
      <c r="C1656" s="5" t="str">
        <f>IFERROR(__xludf.DUMMYFUNCTION("""COMPUTED_VALUE"""),"Valdinete Guedes Pinheiro")</f>
        <v>Valdinete Guedes Pinheiro</v>
      </c>
      <c r="D1656" s="5" t="str">
        <f>IFERROR(__xludf.DUMMYFUNCTION("""COMPUTED_VALUE"""),"Filme")</f>
        <v>Filme</v>
      </c>
      <c r="E1656" s="5">
        <f>IFERROR(__xludf.DUMMYFUNCTION("""COMPUTED_VALUE"""),16.49)</f>
        <v>16.49</v>
      </c>
    </row>
    <row r="1657">
      <c r="B1657" s="11" t="str">
        <f>IFERROR(__xludf.DUMMYFUNCTION("""COMPUTED_VALUE"""),"19/02/2020")</f>
        <v>19/02/2020</v>
      </c>
      <c r="C1657" s="5" t="str">
        <f>IFERROR(__xludf.DUMMYFUNCTION("""COMPUTED_VALUE"""),"Valdinete Guedes Pinheiro")</f>
        <v>Valdinete Guedes Pinheiro</v>
      </c>
      <c r="D1657" s="5" t="str">
        <f>IFERROR(__xludf.DUMMYFUNCTION("""COMPUTED_VALUE"""),"Abdomen Total")</f>
        <v>Abdomen Total</v>
      </c>
      <c r="E1657" s="5">
        <f>IFERROR(__xludf.DUMMYFUNCTION("""COMPUTED_VALUE"""),113.15)</f>
        <v>113.15</v>
      </c>
    </row>
    <row r="1658">
      <c r="B1658" s="11" t="str">
        <f>IFERROR(__xludf.DUMMYFUNCTION("""COMPUTED_VALUE"""),"22/01/2020")</f>
        <v>22/01/2020</v>
      </c>
      <c r="C1658" s="5" t="str">
        <f>IFERROR(__xludf.DUMMYFUNCTION("""COMPUTED_VALUE"""),"Valdirene Pereira Sousa")</f>
        <v>Valdirene Pereira Sousa</v>
      </c>
      <c r="D1658" s="5" t="str">
        <f>IFERROR(__xludf.DUMMYFUNCTION("""COMPUTED_VALUE"""),"Material")</f>
        <v>Material</v>
      </c>
      <c r="E1658" s="5">
        <f>IFERROR(__xludf.DUMMYFUNCTION("""COMPUTED_VALUE"""),8.0)</f>
        <v>8</v>
      </c>
    </row>
    <row r="1659">
      <c r="B1659" s="11" t="str">
        <f>IFERROR(__xludf.DUMMYFUNCTION("""COMPUTED_VALUE"""),"22/01/2020")</f>
        <v>22/01/2020</v>
      </c>
      <c r="C1659" s="5" t="str">
        <f>IFERROR(__xludf.DUMMYFUNCTION("""COMPUTED_VALUE"""),"Valdirene Pereira Sousa")</f>
        <v>Valdirene Pereira Sousa</v>
      </c>
      <c r="D1659" s="5" t="str">
        <f>IFERROR(__xludf.DUMMYFUNCTION("""COMPUTED_VALUE"""),"Material")</f>
        <v>Material</v>
      </c>
      <c r="E1659" s="5">
        <f>IFERROR(__xludf.DUMMYFUNCTION("""COMPUTED_VALUE"""),8.36)</f>
        <v>8.36</v>
      </c>
    </row>
    <row r="1660">
      <c r="B1660" s="11" t="str">
        <f>IFERROR(__xludf.DUMMYFUNCTION("""COMPUTED_VALUE"""),"22/01/2020")</f>
        <v>22/01/2020</v>
      </c>
      <c r="C1660" s="5" t="str">
        <f>IFERROR(__xludf.DUMMYFUNCTION("""COMPUTED_VALUE"""),"Valdirene Pereira Sousa")</f>
        <v>Valdirene Pereira Sousa</v>
      </c>
      <c r="D1660" s="5" t="str">
        <f>IFERROR(__xludf.DUMMYFUNCTION("""COMPUTED_VALUE"""),"Medicamento")</f>
        <v>Medicamento</v>
      </c>
      <c r="E1660" s="5">
        <f>IFERROR(__xludf.DUMMYFUNCTION("""COMPUTED_VALUE"""),3.12)</f>
        <v>3.12</v>
      </c>
    </row>
    <row r="1661">
      <c r="B1661" s="11" t="str">
        <f>IFERROR(__xludf.DUMMYFUNCTION("""COMPUTED_VALUE"""),"22/01/2020")</f>
        <v>22/01/2020</v>
      </c>
      <c r="C1661" s="5" t="str">
        <f>IFERROR(__xludf.DUMMYFUNCTION("""COMPUTED_VALUE"""),"Valdirene Pereira Sousa")</f>
        <v>Valdirene Pereira Sousa</v>
      </c>
      <c r="D1661" s="5" t="str">
        <f>IFERROR(__xludf.DUMMYFUNCTION("""COMPUTED_VALUE"""),"Filme")</f>
        <v>Filme</v>
      </c>
      <c r="E1661" s="5">
        <f>IFERROR(__xludf.DUMMYFUNCTION("""COMPUTED_VALUE"""),4.12)</f>
        <v>4.12</v>
      </c>
    </row>
    <row r="1662">
      <c r="B1662" s="11" t="str">
        <f>IFERROR(__xludf.DUMMYFUNCTION("""COMPUTED_VALUE"""),"22/01/2020")</f>
        <v>22/01/2020</v>
      </c>
      <c r="C1662" s="5" t="str">
        <f>IFERROR(__xludf.DUMMYFUNCTION("""COMPUTED_VALUE"""),"Valdirene Pereira Sousa")</f>
        <v>Valdirene Pereira Sousa</v>
      </c>
      <c r="D1662" s="5" t="str">
        <f>IFERROR(__xludf.DUMMYFUNCTION("""COMPUTED_VALUE"""),"Mamas")</f>
        <v>Mamas</v>
      </c>
      <c r="E1662" s="5">
        <f>IFERROR(__xludf.DUMMYFUNCTION("""COMPUTED_VALUE"""),60.49)</f>
        <v>60.49</v>
      </c>
    </row>
    <row r="1663">
      <c r="B1663" s="11" t="str">
        <f>IFERROR(__xludf.DUMMYFUNCTION("""COMPUTED_VALUE"""),"22/01/2020")</f>
        <v>22/01/2020</v>
      </c>
      <c r="C1663" s="5" t="str">
        <f>IFERROR(__xludf.DUMMYFUNCTION("""COMPUTED_VALUE"""),"Valdirene Pereira Sousa")</f>
        <v>Valdirene Pereira Sousa</v>
      </c>
      <c r="D1663" s="5" t="str">
        <f>IFERROR(__xludf.DUMMYFUNCTION("""COMPUTED_VALUE"""),"PAAF Mama")</f>
        <v>PAAF Mama</v>
      </c>
      <c r="E1663" s="5">
        <f>IFERROR(__xludf.DUMMYFUNCTION("""COMPUTED_VALUE"""),319.24)</f>
        <v>319.24</v>
      </c>
    </row>
    <row r="1664">
      <c r="B1664" s="11" t="str">
        <f>IFERROR(__xludf.DUMMYFUNCTION("""COMPUTED_VALUE"""),"16/03/2020")</f>
        <v>16/03/2020</v>
      </c>
      <c r="C1664" s="5" t="str">
        <f>IFERROR(__xludf.DUMMYFUNCTION("""COMPUTED_VALUE"""),"Valeria De Castro Costa Barros")</f>
        <v>Valeria De Castro Costa Barros</v>
      </c>
      <c r="D1664" s="5" t="str">
        <f>IFERROR(__xludf.DUMMYFUNCTION("""COMPUTED_VALUE"""),"Filme")</f>
        <v>Filme</v>
      </c>
      <c r="E1664" s="5">
        <f>IFERROR(__xludf.DUMMYFUNCTION("""COMPUTED_VALUE"""),4.12)</f>
        <v>4.12</v>
      </c>
    </row>
    <row r="1665">
      <c r="B1665" s="11" t="str">
        <f>IFERROR(__xludf.DUMMYFUNCTION("""COMPUTED_VALUE"""),"16/03/2020")</f>
        <v>16/03/2020</v>
      </c>
      <c r="C1665" s="5" t="str">
        <f>IFERROR(__xludf.DUMMYFUNCTION("""COMPUTED_VALUE"""),"Valeria De Castro Costa Barros")</f>
        <v>Valeria De Castro Costa Barros</v>
      </c>
      <c r="D1665" s="5" t="str">
        <f>IFERROR(__xludf.DUMMYFUNCTION("""COMPUTED_VALUE"""),"Filme")</f>
        <v>Filme</v>
      </c>
      <c r="E1665" s="5">
        <f>IFERROR(__xludf.DUMMYFUNCTION("""COMPUTED_VALUE"""),16.49)</f>
        <v>16.49</v>
      </c>
    </row>
    <row r="1666">
      <c r="B1666" s="11" t="str">
        <f>IFERROR(__xludf.DUMMYFUNCTION("""COMPUTED_VALUE"""),"16/03/2020")</f>
        <v>16/03/2020</v>
      </c>
      <c r="C1666" s="5" t="str">
        <f>IFERROR(__xludf.DUMMYFUNCTION("""COMPUTED_VALUE"""),"Valeria De Castro Costa Barros")</f>
        <v>Valeria De Castro Costa Barros</v>
      </c>
      <c r="D1666" s="5" t="str">
        <f>IFERROR(__xludf.DUMMYFUNCTION("""COMPUTED_VALUE"""),"Transvaginal")</f>
        <v>Transvaginal</v>
      </c>
      <c r="E1666" s="5">
        <f>IFERROR(__xludf.DUMMYFUNCTION("""COMPUTED_VALUE"""),68.5)</f>
        <v>68.5</v>
      </c>
    </row>
    <row r="1667">
      <c r="B1667" s="11" t="str">
        <f>IFERROR(__xludf.DUMMYFUNCTION("""COMPUTED_VALUE"""),"16/03/2020")</f>
        <v>16/03/2020</v>
      </c>
      <c r="C1667" s="5" t="str">
        <f>IFERROR(__xludf.DUMMYFUNCTION("""COMPUTED_VALUE"""),"Valeria De Castro Costa Barros")</f>
        <v>Valeria De Castro Costa Barros</v>
      </c>
      <c r="D1667" s="5" t="str">
        <f>IFERROR(__xludf.DUMMYFUNCTION("""COMPUTED_VALUE"""),"Abdomen Total")</f>
        <v>Abdomen Total</v>
      </c>
      <c r="E1667" s="5">
        <f>IFERROR(__xludf.DUMMYFUNCTION("""COMPUTED_VALUE"""),113.15)</f>
        <v>113.15</v>
      </c>
    </row>
    <row r="1668">
      <c r="B1668" s="11" t="str">
        <f>IFERROR(__xludf.DUMMYFUNCTION("""COMPUTED_VALUE"""),"21/02/2020")</f>
        <v>21/02/2020</v>
      </c>
      <c r="C1668" s="5" t="str">
        <f>IFERROR(__xludf.DUMMYFUNCTION("""COMPUTED_VALUE"""),"Valeria Ribeiro Nogueira Barbosa")</f>
        <v>Valeria Ribeiro Nogueira Barbosa</v>
      </c>
      <c r="D1668" s="5" t="str">
        <f>IFERROR(__xludf.DUMMYFUNCTION("""COMPUTED_VALUE"""),"Filme")</f>
        <v>Filme</v>
      </c>
      <c r="E1668" s="5">
        <f>IFERROR(__xludf.DUMMYFUNCTION("""COMPUTED_VALUE"""),4.12)</f>
        <v>4.12</v>
      </c>
    </row>
    <row r="1669">
      <c r="B1669" s="11" t="str">
        <f>IFERROR(__xludf.DUMMYFUNCTION("""COMPUTED_VALUE"""),"21/02/2020")</f>
        <v>21/02/2020</v>
      </c>
      <c r="C1669" s="5" t="str">
        <f>IFERROR(__xludf.DUMMYFUNCTION("""COMPUTED_VALUE"""),"Valeria Ribeiro Nogueira Barbosa")</f>
        <v>Valeria Ribeiro Nogueira Barbosa</v>
      </c>
      <c r="D1669" s="5" t="str">
        <f>IFERROR(__xludf.DUMMYFUNCTION("""COMPUTED_VALUE"""),"Filme")</f>
        <v>Filme</v>
      </c>
      <c r="E1669" s="5">
        <f>IFERROR(__xludf.DUMMYFUNCTION("""COMPUTED_VALUE"""),4.12)</f>
        <v>4.12</v>
      </c>
    </row>
    <row r="1670">
      <c r="B1670" s="11" t="str">
        <f>IFERROR(__xludf.DUMMYFUNCTION("""COMPUTED_VALUE"""),"21/02/2020")</f>
        <v>21/02/2020</v>
      </c>
      <c r="C1670" s="5" t="str">
        <f>IFERROR(__xludf.DUMMYFUNCTION("""COMPUTED_VALUE"""),"Valeria Ribeiro Nogueira Barbosa")</f>
        <v>Valeria Ribeiro Nogueira Barbosa</v>
      </c>
      <c r="D1670" s="5" t="str">
        <f>IFERROR(__xludf.DUMMYFUNCTION("""COMPUTED_VALUE"""),"Filme")</f>
        <v>Filme</v>
      </c>
      <c r="E1670" s="5">
        <f>IFERROR(__xludf.DUMMYFUNCTION("""COMPUTED_VALUE"""),4.12)</f>
        <v>4.12</v>
      </c>
    </row>
    <row r="1671">
      <c r="B1671" s="11" t="str">
        <f>IFERROR(__xludf.DUMMYFUNCTION("""COMPUTED_VALUE"""),"21/02/2020")</f>
        <v>21/02/2020</v>
      </c>
      <c r="C1671" s="5" t="str">
        <f>IFERROR(__xludf.DUMMYFUNCTION("""COMPUTED_VALUE"""),"Valeria Ribeiro Nogueira Barbosa")</f>
        <v>Valeria Ribeiro Nogueira Barbosa</v>
      </c>
      <c r="D1671" s="5" t="str">
        <f>IFERROR(__xludf.DUMMYFUNCTION("""COMPUTED_VALUE"""),"Mamas")</f>
        <v>Mamas</v>
      </c>
      <c r="E1671" s="5">
        <f>IFERROR(__xludf.DUMMYFUNCTION("""COMPUTED_VALUE"""),60.49)</f>
        <v>60.49</v>
      </c>
    </row>
    <row r="1672">
      <c r="B1672" s="11" t="str">
        <f>IFERROR(__xludf.DUMMYFUNCTION("""COMPUTED_VALUE"""),"21/02/2020")</f>
        <v>21/02/2020</v>
      </c>
      <c r="C1672" s="5" t="str">
        <f>IFERROR(__xludf.DUMMYFUNCTION("""COMPUTED_VALUE"""),"Valeria Ribeiro Nogueira Barbosa")</f>
        <v>Valeria Ribeiro Nogueira Barbosa</v>
      </c>
      <c r="D1672" s="5" t="str">
        <f>IFERROR(__xludf.DUMMYFUNCTION("""COMPUTED_VALUE"""),"Estruturas superficiais")</f>
        <v>Estruturas superficiais</v>
      </c>
      <c r="E1672" s="5">
        <f>IFERROR(__xludf.DUMMYFUNCTION("""COMPUTED_VALUE"""),60.49)</f>
        <v>60.49</v>
      </c>
    </row>
    <row r="1673">
      <c r="B1673" s="11" t="str">
        <f>IFERROR(__xludf.DUMMYFUNCTION("""COMPUTED_VALUE"""),"21/02/2020")</f>
        <v>21/02/2020</v>
      </c>
      <c r="C1673" s="5" t="str">
        <f>IFERROR(__xludf.DUMMYFUNCTION("""COMPUTED_VALUE"""),"Valeria Ribeiro Nogueira Barbosa")</f>
        <v>Valeria Ribeiro Nogueira Barbosa</v>
      </c>
      <c r="D1673" s="5" t="str">
        <f>IFERROR(__xludf.DUMMYFUNCTION("""COMPUTED_VALUE"""),"Transvaginal")</f>
        <v>Transvaginal</v>
      </c>
      <c r="E1673" s="5">
        <f>IFERROR(__xludf.DUMMYFUNCTION("""COMPUTED_VALUE"""),68.5)</f>
        <v>68.5</v>
      </c>
    </row>
    <row r="1674">
      <c r="B1674" s="11" t="str">
        <f>IFERROR(__xludf.DUMMYFUNCTION("""COMPUTED_VALUE"""),"21/02/2020")</f>
        <v>21/02/2020</v>
      </c>
      <c r="C1674" s="5" t="str">
        <f>IFERROR(__xludf.DUMMYFUNCTION("""COMPUTED_VALUE"""),"Valeria Ribeiro Nogueira Barbosa")</f>
        <v>Valeria Ribeiro Nogueira Barbosa</v>
      </c>
      <c r="D1674" s="5" t="str">
        <f>IFERROR(__xludf.DUMMYFUNCTION("""COMPUTED_VALUE"""),"Filme")</f>
        <v>Filme</v>
      </c>
      <c r="E1674" s="5">
        <f>IFERROR(__xludf.DUMMYFUNCTION("""COMPUTED_VALUE"""),16.49)</f>
        <v>16.49</v>
      </c>
    </row>
    <row r="1675">
      <c r="B1675" s="11" t="str">
        <f>IFERROR(__xludf.DUMMYFUNCTION("""COMPUTED_VALUE"""),"21/02/2020")</f>
        <v>21/02/2020</v>
      </c>
      <c r="C1675" s="5" t="str">
        <f>IFERROR(__xludf.DUMMYFUNCTION("""COMPUTED_VALUE"""),"Valeria Ribeiro Nogueira Barbosa")</f>
        <v>Valeria Ribeiro Nogueira Barbosa</v>
      </c>
      <c r="D1675" s="5" t="str">
        <f>IFERROR(__xludf.DUMMYFUNCTION("""COMPUTED_VALUE"""),"Abdomen Total")</f>
        <v>Abdomen Total</v>
      </c>
      <c r="E1675" s="5">
        <f>IFERROR(__xludf.DUMMYFUNCTION("""COMPUTED_VALUE"""),113.15)</f>
        <v>113.15</v>
      </c>
    </row>
    <row r="1676">
      <c r="B1676" s="11" t="str">
        <f>IFERROR(__xludf.DUMMYFUNCTION("""COMPUTED_VALUE"""),"19/02/2020")</f>
        <v>19/02/2020</v>
      </c>
      <c r="C1676" s="5" t="str">
        <f>IFERROR(__xludf.DUMMYFUNCTION("""COMPUTED_VALUE"""),"Vanessa Torres Queiroz")</f>
        <v>Vanessa Torres Queiroz</v>
      </c>
      <c r="D1676" s="5" t="str">
        <f>IFERROR(__xludf.DUMMYFUNCTION("""COMPUTED_VALUE"""),"Material")</f>
        <v>Material</v>
      </c>
      <c r="E1676" s="5">
        <f>IFERROR(__xludf.DUMMYFUNCTION("""COMPUTED_VALUE"""),5.4)</f>
        <v>5.4</v>
      </c>
    </row>
    <row r="1677">
      <c r="B1677" s="11" t="str">
        <f>IFERROR(__xludf.DUMMYFUNCTION("""COMPUTED_VALUE"""),"19/02/2020")</f>
        <v>19/02/2020</v>
      </c>
      <c r="C1677" s="5" t="str">
        <f>IFERROR(__xludf.DUMMYFUNCTION("""COMPUTED_VALUE"""),"Vanessa Torres Queiroz")</f>
        <v>Vanessa Torres Queiroz</v>
      </c>
      <c r="D1677" s="5" t="str">
        <f>IFERROR(__xludf.DUMMYFUNCTION("""COMPUTED_VALUE"""),"Material")</f>
        <v>Material</v>
      </c>
      <c r="E1677" s="5">
        <f>IFERROR(__xludf.DUMMYFUNCTION("""COMPUTED_VALUE"""),3.08)</f>
        <v>3.08</v>
      </c>
    </row>
    <row r="1678">
      <c r="B1678" s="11" t="str">
        <f>IFERROR(__xludf.DUMMYFUNCTION("""COMPUTED_VALUE"""),"19/02/2020")</f>
        <v>19/02/2020</v>
      </c>
      <c r="C1678" s="5" t="str">
        <f>IFERROR(__xludf.DUMMYFUNCTION("""COMPUTED_VALUE"""),"Vanessa Torres Queiroz")</f>
        <v>Vanessa Torres Queiroz</v>
      </c>
      <c r="D1678" s="5" t="str">
        <f>IFERROR(__xludf.DUMMYFUNCTION("""COMPUTED_VALUE"""),"Material")</f>
        <v>Material</v>
      </c>
      <c r="E1678" s="5">
        <f>IFERROR(__xludf.DUMMYFUNCTION("""COMPUTED_VALUE"""),8.36)</f>
        <v>8.36</v>
      </c>
    </row>
    <row r="1679">
      <c r="B1679" s="11" t="str">
        <f>IFERROR(__xludf.DUMMYFUNCTION("""COMPUTED_VALUE"""),"19/02/2020")</f>
        <v>19/02/2020</v>
      </c>
      <c r="C1679" s="5" t="str">
        <f>IFERROR(__xludf.DUMMYFUNCTION("""COMPUTED_VALUE"""),"Vanessa Torres Queiroz")</f>
        <v>Vanessa Torres Queiroz</v>
      </c>
      <c r="D1679" s="5" t="str">
        <f>IFERROR(__xludf.DUMMYFUNCTION("""COMPUTED_VALUE"""),"Medicamento")</f>
        <v>Medicamento</v>
      </c>
      <c r="E1679" s="5">
        <f>IFERROR(__xludf.DUMMYFUNCTION("""COMPUTED_VALUE"""),3.18)</f>
        <v>3.18</v>
      </c>
    </row>
    <row r="1680">
      <c r="B1680" s="11" t="str">
        <f>IFERROR(__xludf.DUMMYFUNCTION("""COMPUTED_VALUE"""),"19/02/2020")</f>
        <v>19/02/2020</v>
      </c>
      <c r="C1680" s="5" t="str">
        <f>IFERROR(__xludf.DUMMYFUNCTION("""COMPUTED_VALUE"""),"Vanessa Torres Queiroz")</f>
        <v>Vanessa Torres Queiroz</v>
      </c>
      <c r="D1680" s="5" t="str">
        <f>IFERROR(__xludf.DUMMYFUNCTION("""COMPUTED_VALUE"""),"Filme")</f>
        <v>Filme</v>
      </c>
      <c r="E1680" s="5">
        <f>IFERROR(__xludf.DUMMYFUNCTION("""COMPUTED_VALUE"""),4.12)</f>
        <v>4.12</v>
      </c>
    </row>
    <row r="1681">
      <c r="B1681" s="11" t="str">
        <f>IFERROR(__xludf.DUMMYFUNCTION("""COMPUTED_VALUE"""),"19/02/2020")</f>
        <v>19/02/2020</v>
      </c>
      <c r="C1681" s="5" t="str">
        <f>IFERROR(__xludf.DUMMYFUNCTION("""COMPUTED_VALUE"""),"Vanessa Torres Queiroz")</f>
        <v>Vanessa Torres Queiroz</v>
      </c>
      <c r="D1681" s="5" t="str">
        <f>IFERROR(__xludf.DUMMYFUNCTION("""COMPUTED_VALUE"""),"Mamas")</f>
        <v>Mamas</v>
      </c>
      <c r="E1681" s="5">
        <f>IFERROR(__xludf.DUMMYFUNCTION("""COMPUTED_VALUE"""),60.49)</f>
        <v>60.49</v>
      </c>
    </row>
    <row r="1682">
      <c r="B1682" s="11" t="str">
        <f>IFERROR(__xludf.DUMMYFUNCTION("""COMPUTED_VALUE"""),"19/02/2020")</f>
        <v>19/02/2020</v>
      </c>
      <c r="C1682" s="5" t="str">
        <f>IFERROR(__xludf.DUMMYFUNCTION("""COMPUTED_VALUE"""),"Vanessa Torres Queiroz")</f>
        <v>Vanessa Torres Queiroz</v>
      </c>
      <c r="D1682" s="5" t="str">
        <f>IFERROR(__xludf.DUMMYFUNCTION("""COMPUTED_VALUE"""),"PAAF Mama")</f>
        <v>PAAF Mama</v>
      </c>
      <c r="E1682" s="5">
        <f>IFERROR(__xludf.DUMMYFUNCTION("""COMPUTED_VALUE"""),319.24)</f>
        <v>319.24</v>
      </c>
    </row>
    <row r="1683">
      <c r="B1683" s="11" t="str">
        <f>IFERROR(__xludf.DUMMYFUNCTION("""COMPUTED_VALUE"""),"06/03/2020")</f>
        <v>06/03/2020</v>
      </c>
      <c r="C1683" s="5" t="str">
        <f>IFERROR(__xludf.DUMMYFUNCTION("""COMPUTED_VALUE"""),"Vania Lucia Bezerra Silva")</f>
        <v>Vania Lucia Bezerra Silva</v>
      </c>
      <c r="D1683" s="5" t="str">
        <f>IFERROR(__xludf.DUMMYFUNCTION("""COMPUTED_VALUE"""),"Filme")</f>
        <v>Filme</v>
      </c>
      <c r="E1683" s="5">
        <f>IFERROR(__xludf.DUMMYFUNCTION("""COMPUTED_VALUE"""),16.49)</f>
        <v>16.49</v>
      </c>
    </row>
    <row r="1684">
      <c r="B1684" s="11" t="str">
        <f>IFERROR(__xludf.DUMMYFUNCTION("""COMPUTED_VALUE"""),"06/03/2020")</f>
        <v>06/03/2020</v>
      </c>
      <c r="C1684" s="5" t="str">
        <f>IFERROR(__xludf.DUMMYFUNCTION("""COMPUTED_VALUE"""),"Vania Lucia Bezerra Silva")</f>
        <v>Vania Lucia Bezerra Silva</v>
      </c>
      <c r="D1684" s="5" t="str">
        <f>IFERROR(__xludf.DUMMYFUNCTION("""COMPUTED_VALUE"""),"Filme")</f>
        <v>Filme</v>
      </c>
      <c r="E1684" s="5">
        <f>IFERROR(__xludf.DUMMYFUNCTION("""COMPUTED_VALUE"""),4.12)</f>
        <v>4.12</v>
      </c>
    </row>
    <row r="1685">
      <c r="B1685" s="11" t="str">
        <f>IFERROR(__xludf.DUMMYFUNCTION("""COMPUTED_VALUE"""),"06/03/2020")</f>
        <v>06/03/2020</v>
      </c>
      <c r="C1685" s="5" t="str">
        <f>IFERROR(__xludf.DUMMYFUNCTION("""COMPUTED_VALUE"""),"Vania Lucia Bezerra Silva")</f>
        <v>Vania Lucia Bezerra Silva</v>
      </c>
      <c r="D1685" s="5" t="str">
        <f>IFERROR(__xludf.DUMMYFUNCTION("""COMPUTED_VALUE"""),"Abdomen Total")</f>
        <v>Abdomen Total</v>
      </c>
      <c r="E1685" s="5">
        <f>IFERROR(__xludf.DUMMYFUNCTION("""COMPUTED_VALUE"""),113.15)</f>
        <v>113.15</v>
      </c>
    </row>
    <row r="1686">
      <c r="B1686" s="11" t="str">
        <f>IFERROR(__xludf.DUMMYFUNCTION("""COMPUTED_VALUE"""),"06/03/2020")</f>
        <v>06/03/2020</v>
      </c>
      <c r="C1686" s="5" t="str">
        <f>IFERROR(__xludf.DUMMYFUNCTION("""COMPUTED_VALUE"""),"Vania Lucia Bezerra Silva")</f>
        <v>Vania Lucia Bezerra Silva</v>
      </c>
      <c r="D1686" s="5" t="str">
        <f>IFERROR(__xludf.DUMMYFUNCTION("""COMPUTED_VALUE"""),"Mamas")</f>
        <v>Mamas</v>
      </c>
      <c r="E1686" s="5">
        <f>IFERROR(__xludf.DUMMYFUNCTION("""COMPUTED_VALUE"""),60.49)</f>
        <v>60.49</v>
      </c>
    </row>
    <row r="1687">
      <c r="B1687" s="11" t="str">
        <f>IFERROR(__xludf.DUMMYFUNCTION("""COMPUTED_VALUE"""),"18/03/2020")</f>
        <v>18/03/2020</v>
      </c>
      <c r="C1687" s="5" t="str">
        <f>IFERROR(__xludf.DUMMYFUNCTION("""COMPUTED_VALUE"""),"Vera Lucia Chaves Costa Cabral")</f>
        <v>Vera Lucia Chaves Costa Cabral</v>
      </c>
      <c r="D1687" s="5" t="str">
        <f>IFERROR(__xludf.DUMMYFUNCTION("""COMPUTED_VALUE"""),"Filme")</f>
        <v>Filme</v>
      </c>
      <c r="E1687" s="5">
        <f>IFERROR(__xludf.DUMMYFUNCTION("""COMPUTED_VALUE"""),16.49)</f>
        <v>16.49</v>
      </c>
    </row>
    <row r="1688">
      <c r="B1688" s="11" t="str">
        <f>IFERROR(__xludf.DUMMYFUNCTION("""COMPUTED_VALUE"""),"18/03/2020")</f>
        <v>18/03/2020</v>
      </c>
      <c r="C1688" s="5" t="str">
        <f>IFERROR(__xludf.DUMMYFUNCTION("""COMPUTED_VALUE"""),"Vera Lucia Chaves Costa Cabral")</f>
        <v>Vera Lucia Chaves Costa Cabral</v>
      </c>
      <c r="D1688" s="5" t="str">
        <f>IFERROR(__xludf.DUMMYFUNCTION("""COMPUTED_VALUE"""),"Filme")</f>
        <v>Filme</v>
      </c>
      <c r="E1688" s="5">
        <f>IFERROR(__xludf.DUMMYFUNCTION("""COMPUTED_VALUE"""),4.12)</f>
        <v>4.12</v>
      </c>
    </row>
    <row r="1689">
      <c r="B1689" s="11" t="str">
        <f>IFERROR(__xludf.DUMMYFUNCTION("""COMPUTED_VALUE"""),"18/03/2020")</f>
        <v>18/03/2020</v>
      </c>
      <c r="C1689" s="5" t="str">
        <f>IFERROR(__xludf.DUMMYFUNCTION("""COMPUTED_VALUE"""),"Vera Lucia Chaves Costa Cabral")</f>
        <v>Vera Lucia Chaves Costa Cabral</v>
      </c>
      <c r="D1689" s="5" t="str">
        <f>IFERROR(__xludf.DUMMYFUNCTION("""COMPUTED_VALUE"""),"Transvaginal")</f>
        <v>Transvaginal</v>
      </c>
      <c r="E1689" s="5">
        <f>IFERROR(__xludf.DUMMYFUNCTION("""COMPUTED_VALUE"""),68.5)</f>
        <v>68.5</v>
      </c>
    </row>
    <row r="1690">
      <c r="B1690" s="11" t="str">
        <f>IFERROR(__xludf.DUMMYFUNCTION("""COMPUTED_VALUE"""),"18/03/2020")</f>
        <v>18/03/2020</v>
      </c>
      <c r="C1690" s="5" t="str">
        <f>IFERROR(__xludf.DUMMYFUNCTION("""COMPUTED_VALUE"""),"Vera Lucia Chaves Costa Cabral")</f>
        <v>Vera Lucia Chaves Costa Cabral</v>
      </c>
      <c r="D1690" s="5" t="str">
        <f>IFERROR(__xludf.DUMMYFUNCTION("""COMPUTED_VALUE"""),"Abdomen Total")</f>
        <v>Abdomen Total</v>
      </c>
      <c r="E1690" s="5">
        <f>IFERROR(__xludf.DUMMYFUNCTION("""COMPUTED_VALUE"""),113.15)</f>
        <v>113.15</v>
      </c>
    </row>
    <row r="1691">
      <c r="B1691" s="11" t="str">
        <f>IFERROR(__xludf.DUMMYFUNCTION("""COMPUTED_VALUE"""),"18/03/2020")</f>
        <v>18/03/2020</v>
      </c>
      <c r="C1691" s="5" t="str">
        <f>IFERROR(__xludf.DUMMYFUNCTION("""COMPUTED_VALUE"""),"Vera Lucia Do Nascimento Rodrigues")</f>
        <v>Vera Lucia Do Nascimento Rodrigues</v>
      </c>
      <c r="D1691" s="5" t="str">
        <f>IFERROR(__xludf.DUMMYFUNCTION("""COMPUTED_VALUE"""),"Filme")</f>
        <v>Filme</v>
      </c>
      <c r="E1691" s="5">
        <f>IFERROR(__xludf.DUMMYFUNCTION("""COMPUTED_VALUE"""),16.49)</f>
        <v>16.49</v>
      </c>
    </row>
    <row r="1692">
      <c r="B1692" s="11" t="str">
        <f>IFERROR(__xludf.DUMMYFUNCTION("""COMPUTED_VALUE"""),"18/03/2020")</f>
        <v>18/03/2020</v>
      </c>
      <c r="C1692" s="5" t="str">
        <f>IFERROR(__xludf.DUMMYFUNCTION("""COMPUTED_VALUE"""),"Vera Lucia Do Nascimento Rodrigues")</f>
        <v>Vera Lucia Do Nascimento Rodrigues</v>
      </c>
      <c r="D1692" s="5" t="str">
        <f>IFERROR(__xludf.DUMMYFUNCTION("""COMPUTED_VALUE"""),"Abdomen Total")</f>
        <v>Abdomen Total</v>
      </c>
      <c r="E1692" s="5">
        <f>IFERROR(__xludf.DUMMYFUNCTION("""COMPUTED_VALUE"""),113.15)</f>
        <v>113.15</v>
      </c>
    </row>
    <row r="1693">
      <c r="B1693" s="11" t="str">
        <f>IFERROR(__xludf.DUMMYFUNCTION("""COMPUTED_VALUE"""),"18/03/2020")</f>
        <v>18/03/2020</v>
      </c>
      <c r="C1693" s="5" t="str">
        <f>IFERROR(__xludf.DUMMYFUNCTION("""COMPUTED_VALUE"""),"Vera Lucia Do Nascimento Rodrigues")</f>
        <v>Vera Lucia Do Nascimento Rodrigues</v>
      </c>
      <c r="D1693" s="5" t="str">
        <f>IFERROR(__xludf.DUMMYFUNCTION("""COMPUTED_VALUE"""),"Filme")</f>
        <v>Filme</v>
      </c>
      <c r="E1693" s="5">
        <f>IFERROR(__xludf.DUMMYFUNCTION("""COMPUTED_VALUE"""),8.25)</f>
        <v>8.25</v>
      </c>
    </row>
    <row r="1694">
      <c r="B1694" s="11" t="str">
        <f>IFERROR(__xludf.DUMMYFUNCTION("""COMPUTED_VALUE"""),"18/03/2020")</f>
        <v>18/03/2020</v>
      </c>
      <c r="C1694" s="5" t="str">
        <f>IFERROR(__xludf.DUMMYFUNCTION("""COMPUTED_VALUE"""),"Vera Lucia Do Nascimento Rodrigues")</f>
        <v>Vera Lucia Do Nascimento Rodrigues</v>
      </c>
      <c r="D1694" s="5" t="str">
        <f>IFERROR(__xludf.DUMMYFUNCTION("""COMPUTED_VALUE"""),"Filme")</f>
        <v>Filme</v>
      </c>
      <c r="E1694" s="5">
        <f>IFERROR(__xludf.DUMMYFUNCTION("""COMPUTED_VALUE"""),4.12)</f>
        <v>4.12</v>
      </c>
    </row>
    <row r="1695">
      <c r="B1695" s="11" t="str">
        <f>IFERROR(__xludf.DUMMYFUNCTION("""COMPUTED_VALUE"""),"18/03/2020")</f>
        <v>18/03/2020</v>
      </c>
      <c r="C1695" s="5" t="str">
        <f>IFERROR(__xludf.DUMMYFUNCTION("""COMPUTED_VALUE"""),"Vera Lucia Do Nascimento Rodrigues")</f>
        <v>Vera Lucia Do Nascimento Rodrigues</v>
      </c>
      <c r="D1695" s="5" t="str">
        <f>IFERROR(__xludf.DUMMYFUNCTION("""COMPUTED_VALUE"""),"Filme")</f>
        <v>Filme</v>
      </c>
      <c r="E1695" s="5">
        <f>IFERROR(__xludf.DUMMYFUNCTION("""COMPUTED_VALUE"""),4.12)</f>
        <v>4.12</v>
      </c>
    </row>
    <row r="1696">
      <c r="B1696" s="11" t="str">
        <f>IFERROR(__xludf.DUMMYFUNCTION("""COMPUTED_VALUE"""),"18/03/2020")</f>
        <v>18/03/2020</v>
      </c>
      <c r="C1696" s="5" t="str">
        <f>IFERROR(__xludf.DUMMYFUNCTION("""COMPUTED_VALUE"""),"Vera Lucia Do Nascimento Rodrigues")</f>
        <v>Vera Lucia Do Nascimento Rodrigues</v>
      </c>
      <c r="D1696" s="5" t="str">
        <f>IFERROR(__xludf.DUMMYFUNCTION("""COMPUTED_VALUE"""),"Filme")</f>
        <v>Filme</v>
      </c>
      <c r="E1696" s="5">
        <f>IFERROR(__xludf.DUMMYFUNCTION("""COMPUTED_VALUE"""),4.12)</f>
        <v>4.12</v>
      </c>
    </row>
    <row r="1697">
      <c r="B1697" s="11" t="str">
        <f>IFERROR(__xludf.DUMMYFUNCTION("""COMPUTED_VALUE"""),"18/03/2020")</f>
        <v>18/03/2020</v>
      </c>
      <c r="C1697" s="5" t="str">
        <f>IFERROR(__xludf.DUMMYFUNCTION("""COMPUTED_VALUE"""),"Vera Lucia Do Nascimento Rodrigues")</f>
        <v>Vera Lucia Do Nascimento Rodrigues</v>
      </c>
      <c r="D1697" s="5" t="str">
        <f>IFERROR(__xludf.DUMMYFUNCTION("""COMPUTED_VALUE"""),"Mamas")</f>
        <v>Mamas</v>
      </c>
      <c r="E1697" s="5">
        <f>IFERROR(__xludf.DUMMYFUNCTION("""COMPUTED_VALUE"""),60.49)</f>
        <v>60.49</v>
      </c>
    </row>
    <row r="1698">
      <c r="B1698" s="11" t="str">
        <f>IFERROR(__xludf.DUMMYFUNCTION("""COMPUTED_VALUE"""),"18/03/2020")</f>
        <v>18/03/2020</v>
      </c>
      <c r="C1698" s="5" t="str">
        <f>IFERROR(__xludf.DUMMYFUNCTION("""COMPUTED_VALUE"""),"Vera Lucia Do Nascimento Rodrigues")</f>
        <v>Vera Lucia Do Nascimento Rodrigues</v>
      </c>
      <c r="D1698" s="5" t="str">
        <f>IFERROR(__xludf.DUMMYFUNCTION("""COMPUTED_VALUE"""),"Estruturas superficiais")</f>
        <v>Estruturas superficiais</v>
      </c>
      <c r="E1698" s="5">
        <f>IFERROR(__xludf.DUMMYFUNCTION("""COMPUTED_VALUE"""),60.49)</f>
        <v>60.49</v>
      </c>
    </row>
    <row r="1699">
      <c r="B1699" s="11" t="str">
        <f>IFERROR(__xludf.DUMMYFUNCTION("""COMPUTED_VALUE"""),"18/03/2020")</f>
        <v>18/03/2020</v>
      </c>
      <c r="C1699" s="5" t="str">
        <f>IFERROR(__xludf.DUMMYFUNCTION("""COMPUTED_VALUE"""),"Vera Lucia Do Nascimento Rodrigues")</f>
        <v>Vera Lucia Do Nascimento Rodrigues</v>
      </c>
      <c r="D1699" s="5" t="str">
        <f>IFERROR(__xludf.DUMMYFUNCTION("""COMPUTED_VALUE"""),"Transvaginal")</f>
        <v>Transvaginal</v>
      </c>
      <c r="E1699" s="5">
        <f>IFERROR(__xludf.DUMMYFUNCTION("""COMPUTED_VALUE"""),68.5)</f>
        <v>68.5</v>
      </c>
    </row>
    <row r="1700">
      <c r="B1700" s="11" t="str">
        <f>IFERROR(__xludf.DUMMYFUNCTION("""COMPUTED_VALUE"""),"18/03/2020")</f>
        <v>18/03/2020</v>
      </c>
      <c r="C1700" s="5" t="str">
        <f>IFERROR(__xludf.DUMMYFUNCTION("""COMPUTED_VALUE"""),"Vera Lucia Do Nascimento Rodrigues")</f>
        <v>Vera Lucia Do Nascimento Rodrigues</v>
      </c>
      <c r="D1700" s="5" t="str">
        <f>IFERROR(__xludf.DUMMYFUNCTION("""COMPUTED_VALUE"""),"Órgãos superficiais Com Doppler")</f>
        <v>Órgãos superficiais Com Doppler</v>
      </c>
      <c r="E1700" s="5">
        <f>IFERROR(__xludf.DUMMYFUNCTION("""COMPUTED_VALUE"""),105.61)</f>
        <v>105.61</v>
      </c>
    </row>
    <row r="1701">
      <c r="B1701" s="11" t="str">
        <f>IFERROR(__xludf.DUMMYFUNCTION("""COMPUTED_VALUE"""),"18/03/2020")</f>
        <v>18/03/2020</v>
      </c>
      <c r="C1701" s="5" t="str">
        <f>IFERROR(__xludf.DUMMYFUNCTION("""COMPUTED_VALUE"""),"Vilma Guimaraes De Sousa")</f>
        <v>Vilma Guimaraes De Sousa</v>
      </c>
      <c r="D1701" s="5" t="str">
        <f>IFERROR(__xludf.DUMMYFUNCTION("""COMPUTED_VALUE"""),"Filme")</f>
        <v>Filme</v>
      </c>
      <c r="E1701" s="5">
        <f>IFERROR(__xludf.DUMMYFUNCTION("""COMPUTED_VALUE"""),4.12)</f>
        <v>4.12</v>
      </c>
    </row>
    <row r="1702">
      <c r="B1702" s="11" t="str">
        <f>IFERROR(__xludf.DUMMYFUNCTION("""COMPUTED_VALUE"""),"18/03/2020")</f>
        <v>18/03/2020</v>
      </c>
      <c r="C1702" s="5" t="str">
        <f>IFERROR(__xludf.DUMMYFUNCTION("""COMPUTED_VALUE"""),"Vilma Guimaraes De Sousa")</f>
        <v>Vilma Guimaraes De Sousa</v>
      </c>
      <c r="D1702" s="5" t="str">
        <f>IFERROR(__xludf.DUMMYFUNCTION("""COMPUTED_VALUE"""),"Filme")</f>
        <v>Filme</v>
      </c>
      <c r="E1702" s="5">
        <f>IFERROR(__xludf.DUMMYFUNCTION("""COMPUTED_VALUE"""),4.12)</f>
        <v>4.12</v>
      </c>
    </row>
    <row r="1703">
      <c r="B1703" s="11" t="str">
        <f>IFERROR(__xludf.DUMMYFUNCTION("""COMPUTED_VALUE"""),"18/03/2020")</f>
        <v>18/03/2020</v>
      </c>
      <c r="C1703" s="5" t="str">
        <f>IFERROR(__xludf.DUMMYFUNCTION("""COMPUTED_VALUE"""),"Vilma Guimaraes De Sousa")</f>
        <v>Vilma Guimaraes De Sousa</v>
      </c>
      <c r="D1703" s="5" t="str">
        <f>IFERROR(__xludf.DUMMYFUNCTION("""COMPUTED_VALUE"""),"Filme")</f>
        <v>Filme</v>
      </c>
      <c r="E1703" s="5">
        <f>IFERROR(__xludf.DUMMYFUNCTION("""COMPUTED_VALUE"""),16.49)</f>
        <v>16.49</v>
      </c>
    </row>
    <row r="1704">
      <c r="B1704" s="11" t="str">
        <f>IFERROR(__xludf.DUMMYFUNCTION("""COMPUTED_VALUE"""),"18/03/2020")</f>
        <v>18/03/2020</v>
      </c>
      <c r="C1704" s="5" t="str">
        <f>IFERROR(__xludf.DUMMYFUNCTION("""COMPUTED_VALUE"""),"Vilma Guimaraes De Sousa")</f>
        <v>Vilma Guimaraes De Sousa</v>
      </c>
      <c r="D1704" s="5" t="str">
        <f>IFERROR(__xludf.DUMMYFUNCTION("""COMPUTED_VALUE"""),"Mamas")</f>
        <v>Mamas</v>
      </c>
      <c r="E1704" s="5">
        <f>IFERROR(__xludf.DUMMYFUNCTION("""COMPUTED_VALUE"""),60.49)</f>
        <v>60.49</v>
      </c>
    </row>
    <row r="1705">
      <c r="B1705" s="11" t="str">
        <f>IFERROR(__xludf.DUMMYFUNCTION("""COMPUTED_VALUE"""),"18/03/2020")</f>
        <v>18/03/2020</v>
      </c>
      <c r="C1705" s="5" t="str">
        <f>IFERROR(__xludf.DUMMYFUNCTION("""COMPUTED_VALUE"""),"Vilma Guimaraes De Sousa")</f>
        <v>Vilma Guimaraes De Sousa</v>
      </c>
      <c r="D1705" s="5" t="str">
        <f>IFERROR(__xludf.DUMMYFUNCTION("""COMPUTED_VALUE"""),"Abdomen Total")</f>
        <v>Abdomen Total</v>
      </c>
      <c r="E1705" s="5">
        <f>IFERROR(__xludf.DUMMYFUNCTION("""COMPUTED_VALUE"""),113.15)</f>
        <v>113.15</v>
      </c>
    </row>
    <row r="1706">
      <c r="B1706" s="11" t="str">
        <f>IFERROR(__xludf.DUMMYFUNCTION("""COMPUTED_VALUE"""),"18/03/2020")</f>
        <v>18/03/2020</v>
      </c>
      <c r="C1706" s="5" t="str">
        <f>IFERROR(__xludf.DUMMYFUNCTION("""COMPUTED_VALUE"""),"Vilma Guimaraes De Sousa")</f>
        <v>Vilma Guimaraes De Sousa</v>
      </c>
      <c r="D1706" s="5" t="str">
        <f>IFERROR(__xludf.DUMMYFUNCTION("""COMPUTED_VALUE"""),"Transvaginal")</f>
        <v>Transvaginal</v>
      </c>
      <c r="E1706" s="5">
        <f>IFERROR(__xludf.DUMMYFUNCTION("""COMPUTED_VALUE"""),68.5)</f>
        <v>68.5</v>
      </c>
    </row>
    <row r="1707">
      <c r="B1707" s="11" t="str">
        <f>IFERROR(__xludf.DUMMYFUNCTION("""COMPUTED_VALUE"""),"18/03/2020")</f>
        <v>18/03/2020</v>
      </c>
      <c r="C1707" s="5" t="str">
        <f>IFERROR(__xludf.DUMMYFUNCTION("""COMPUTED_VALUE"""),"Vilma Guimaraes De Sousa")</f>
        <v>Vilma Guimaraes De Sousa</v>
      </c>
      <c r="D1707" s="5" t="str">
        <f>IFERROR(__xludf.DUMMYFUNCTION("""COMPUTED_VALUE"""),"Filme")</f>
        <v>Filme</v>
      </c>
      <c r="E1707" s="5">
        <f>IFERROR(__xludf.DUMMYFUNCTION("""COMPUTED_VALUE"""),4.12)</f>
        <v>4.12</v>
      </c>
    </row>
    <row r="1708">
      <c r="B1708" s="11" t="str">
        <f>IFERROR(__xludf.DUMMYFUNCTION("""COMPUTED_VALUE"""),"18/03/2020")</f>
        <v>18/03/2020</v>
      </c>
      <c r="C1708" s="5" t="str">
        <f>IFERROR(__xludf.DUMMYFUNCTION("""COMPUTED_VALUE"""),"Vilma Guimaraes De Sousa")</f>
        <v>Vilma Guimaraes De Sousa</v>
      </c>
      <c r="D1708" s="5" t="str">
        <f>IFERROR(__xludf.DUMMYFUNCTION("""COMPUTED_VALUE"""),"Estruturas superficiais")</f>
        <v>Estruturas superficiais</v>
      </c>
      <c r="E1708" s="5">
        <f>IFERROR(__xludf.DUMMYFUNCTION("""COMPUTED_VALUE"""),60.49)</f>
        <v>60.49</v>
      </c>
    </row>
    <row r="1709">
      <c r="B1709" s="11" t="str">
        <f>IFERROR(__xludf.DUMMYFUNCTION("""COMPUTED_VALUE"""),"18/03/2020")</f>
        <v>18/03/2020</v>
      </c>
      <c r="C1709" s="5" t="str">
        <f>IFERROR(__xludf.DUMMYFUNCTION("""COMPUTED_VALUE"""),"Violeta L J Medeiros")</f>
        <v>Violeta L J Medeiros</v>
      </c>
      <c r="D1709" s="5" t="str">
        <f>IFERROR(__xludf.DUMMYFUNCTION("""COMPUTED_VALUE"""),"Estruturas superficiais")</f>
        <v>Estruturas superficiais</v>
      </c>
      <c r="E1709" s="5">
        <f>IFERROR(__xludf.DUMMYFUNCTION("""COMPUTED_VALUE"""),60.49)</f>
        <v>60.49</v>
      </c>
    </row>
    <row r="1710">
      <c r="B1710" s="11" t="str">
        <f>IFERROR(__xludf.DUMMYFUNCTION("""COMPUTED_VALUE"""),"18/03/2020")</f>
        <v>18/03/2020</v>
      </c>
      <c r="C1710" s="5" t="str">
        <f>IFERROR(__xludf.DUMMYFUNCTION("""COMPUTED_VALUE"""),"Violeta L J Medeiros")</f>
        <v>Violeta L J Medeiros</v>
      </c>
      <c r="D1710" s="5" t="str">
        <f>IFERROR(__xludf.DUMMYFUNCTION("""COMPUTED_VALUE"""),"Filme")</f>
        <v>Filme</v>
      </c>
      <c r="E1710" s="5">
        <f>IFERROR(__xludf.DUMMYFUNCTION("""COMPUTED_VALUE"""),4.12)</f>
        <v>4.12</v>
      </c>
    </row>
    <row r="1711">
      <c r="B1711" s="11" t="str">
        <f>IFERROR(__xludf.DUMMYFUNCTION("""COMPUTED_VALUE"""),"18/03/2020")</f>
        <v>18/03/2020</v>
      </c>
      <c r="C1711" s="5" t="str">
        <f>IFERROR(__xludf.DUMMYFUNCTION("""COMPUTED_VALUE"""),"Violeta L J Medeiros")</f>
        <v>Violeta L J Medeiros</v>
      </c>
      <c r="D1711" s="5" t="str">
        <f>IFERROR(__xludf.DUMMYFUNCTION("""COMPUTED_VALUE"""),"Filme")</f>
        <v>Filme</v>
      </c>
      <c r="E1711" s="5">
        <f>IFERROR(__xludf.DUMMYFUNCTION("""COMPUTED_VALUE"""),4.12)</f>
        <v>4.12</v>
      </c>
    </row>
    <row r="1712">
      <c r="B1712" s="11" t="str">
        <f>IFERROR(__xludf.DUMMYFUNCTION("""COMPUTED_VALUE"""),"18/03/2020")</f>
        <v>18/03/2020</v>
      </c>
      <c r="C1712" s="5" t="str">
        <f>IFERROR(__xludf.DUMMYFUNCTION("""COMPUTED_VALUE"""),"Violeta L J Medeiros")</f>
        <v>Violeta L J Medeiros</v>
      </c>
      <c r="D1712" s="5" t="str">
        <f>IFERROR(__xludf.DUMMYFUNCTION("""COMPUTED_VALUE"""),"Mamas")</f>
        <v>Mamas</v>
      </c>
      <c r="E1712" s="5">
        <f>IFERROR(__xludf.DUMMYFUNCTION("""COMPUTED_VALUE"""),60.49)</f>
        <v>60.49</v>
      </c>
    </row>
    <row r="1713">
      <c r="B1713" s="11" t="str">
        <f>IFERROR(__xludf.DUMMYFUNCTION("""COMPUTED_VALUE"""),"16/03/2020")</f>
        <v>16/03/2020</v>
      </c>
      <c r="C1713" s="5" t="str">
        <f>IFERROR(__xludf.DUMMYFUNCTION("""COMPUTED_VALUE"""),"Vitoria Souza Guimaraes")</f>
        <v>Vitoria Souza Guimaraes</v>
      </c>
      <c r="D1713" s="5" t="str">
        <f>IFERROR(__xludf.DUMMYFUNCTION("""COMPUTED_VALUE"""),"Filme")</f>
        <v>Filme</v>
      </c>
      <c r="E1713" s="5">
        <f>IFERROR(__xludf.DUMMYFUNCTION("""COMPUTED_VALUE"""),4.12)</f>
        <v>4.12</v>
      </c>
    </row>
    <row r="1714">
      <c r="B1714" s="11" t="str">
        <f>IFERROR(__xludf.DUMMYFUNCTION("""COMPUTED_VALUE"""),"16/03/2020")</f>
        <v>16/03/2020</v>
      </c>
      <c r="C1714" s="5" t="str">
        <f>IFERROR(__xludf.DUMMYFUNCTION("""COMPUTED_VALUE"""),"Vitoria Souza Guimaraes")</f>
        <v>Vitoria Souza Guimaraes</v>
      </c>
      <c r="D1714" s="5" t="str">
        <f>IFERROR(__xludf.DUMMYFUNCTION("""COMPUTED_VALUE"""),"Filme")</f>
        <v>Filme</v>
      </c>
      <c r="E1714" s="5">
        <f>IFERROR(__xludf.DUMMYFUNCTION("""COMPUTED_VALUE"""),4.12)</f>
        <v>4.12</v>
      </c>
    </row>
    <row r="1715">
      <c r="B1715" s="11" t="str">
        <f>IFERROR(__xludf.DUMMYFUNCTION("""COMPUTED_VALUE"""),"16/03/2020")</f>
        <v>16/03/2020</v>
      </c>
      <c r="C1715" s="5" t="str">
        <f>IFERROR(__xludf.DUMMYFUNCTION("""COMPUTED_VALUE"""),"Vitoria Souza Guimaraes")</f>
        <v>Vitoria Souza Guimaraes</v>
      </c>
      <c r="D1715" s="5" t="str">
        <f>IFERROR(__xludf.DUMMYFUNCTION("""COMPUTED_VALUE"""),"Estruturas superficiais")</f>
        <v>Estruturas superficiais</v>
      </c>
      <c r="E1715" s="5">
        <f>IFERROR(__xludf.DUMMYFUNCTION("""COMPUTED_VALUE"""),60.49)</f>
        <v>60.49</v>
      </c>
    </row>
    <row r="1716">
      <c r="B1716" s="11" t="str">
        <f>IFERROR(__xludf.DUMMYFUNCTION("""COMPUTED_VALUE"""),"16/03/2020")</f>
        <v>16/03/2020</v>
      </c>
      <c r="C1716" s="5" t="str">
        <f>IFERROR(__xludf.DUMMYFUNCTION("""COMPUTED_VALUE"""),"Vitoria Souza Guimaraes")</f>
        <v>Vitoria Souza Guimaraes</v>
      </c>
      <c r="D1716" s="5" t="str">
        <f>IFERROR(__xludf.DUMMYFUNCTION("""COMPUTED_VALUE"""),"Mamas")</f>
        <v>Mamas</v>
      </c>
      <c r="E1716" s="5">
        <f>IFERROR(__xludf.DUMMYFUNCTION("""COMPUTED_VALUE"""),60.49)</f>
        <v>60.49</v>
      </c>
    </row>
    <row r="1717">
      <c r="B1717" s="11" t="str">
        <f>IFERROR(__xludf.DUMMYFUNCTION("""COMPUTED_VALUE"""),"16/03/2020")</f>
        <v>16/03/2020</v>
      </c>
      <c r="C1717" s="5" t="str">
        <f>IFERROR(__xludf.DUMMYFUNCTION("""COMPUTED_VALUE"""),"Vitoria Souza Guimaraes")</f>
        <v>Vitoria Souza Guimaraes</v>
      </c>
      <c r="D1717" s="5" t="str">
        <f>IFERROR(__xludf.DUMMYFUNCTION("""COMPUTED_VALUE"""),"Filme")</f>
        <v>Filme</v>
      </c>
      <c r="E1717" s="5">
        <f>IFERROR(__xludf.DUMMYFUNCTION("""COMPUTED_VALUE"""),4.12)</f>
        <v>4.12</v>
      </c>
    </row>
    <row r="1718">
      <c r="B1718" s="11" t="str">
        <f>IFERROR(__xludf.DUMMYFUNCTION("""COMPUTED_VALUE"""),"16/03/2020")</f>
        <v>16/03/2020</v>
      </c>
      <c r="C1718" s="5" t="str">
        <f>IFERROR(__xludf.DUMMYFUNCTION("""COMPUTED_VALUE"""),"Vitoria Souza Guimaraes")</f>
        <v>Vitoria Souza Guimaraes</v>
      </c>
      <c r="D1718" s="5" t="str">
        <f>IFERROR(__xludf.DUMMYFUNCTION("""COMPUTED_VALUE"""),"Ginecológico")</f>
        <v>Ginecológico</v>
      </c>
      <c r="E1718" s="5">
        <f>IFERROR(__xludf.DUMMYFUNCTION("""COMPUTED_VALUE"""),50.34)</f>
        <v>50.34</v>
      </c>
    </row>
    <row r="1719">
      <c r="B1719" s="11" t="str">
        <f>IFERROR(__xludf.DUMMYFUNCTION("""COMPUTED_VALUE"""),"28/02/2020")</f>
        <v>28/02/2020</v>
      </c>
      <c r="C1719" s="5" t="str">
        <f>IFERROR(__xludf.DUMMYFUNCTION("""COMPUTED_VALUE"""),"Wemelly Tavares De Sousa")</f>
        <v>Wemelly Tavares De Sousa</v>
      </c>
      <c r="D1719" s="5" t="str">
        <f>IFERROR(__xludf.DUMMYFUNCTION("""COMPUTED_VALUE"""),"Órgãos superficiais Com Doppler")</f>
        <v>Órgãos superficiais Com Doppler</v>
      </c>
      <c r="E1719" s="5">
        <f>IFERROR(__xludf.DUMMYFUNCTION("""COMPUTED_VALUE"""),85.92)</f>
        <v>85.92</v>
      </c>
    </row>
    <row r="1720">
      <c r="B1720" s="11" t="str">
        <f>IFERROR(__xludf.DUMMYFUNCTION("""COMPUTED_VALUE"""),"28/02/2020")</f>
        <v>28/02/2020</v>
      </c>
      <c r="C1720" s="5" t="str">
        <f>IFERROR(__xludf.DUMMYFUNCTION("""COMPUTED_VALUE"""),"Wemelly Tavares De Sousa")</f>
        <v>Wemelly Tavares De Sousa</v>
      </c>
      <c r="D1720" s="5" t="str">
        <f>IFERROR(__xludf.DUMMYFUNCTION("""COMPUTED_VALUE"""),"Filme")</f>
        <v>Filme</v>
      </c>
      <c r="E1720" s="5">
        <f>IFERROR(__xludf.DUMMYFUNCTION("""COMPUTED_VALUE"""),4.12)</f>
        <v>4.12</v>
      </c>
    </row>
    <row r="1721">
      <c r="B1721" s="11" t="str">
        <f>IFERROR(__xludf.DUMMYFUNCTION("""COMPUTED_VALUE"""),"28/02/2020")</f>
        <v>28/02/2020</v>
      </c>
      <c r="C1721" s="5" t="str">
        <f>IFERROR(__xludf.DUMMYFUNCTION("""COMPUTED_VALUE"""),"Wemelly Tavares De Sousa")</f>
        <v>Wemelly Tavares De Sousa</v>
      </c>
      <c r="D1721" s="5" t="str">
        <f>IFERROR(__xludf.DUMMYFUNCTION("""COMPUTED_VALUE"""),"Filme")</f>
        <v>Filme</v>
      </c>
      <c r="E1721" s="5">
        <f>IFERROR(__xludf.DUMMYFUNCTION("""COMPUTED_VALUE"""),8.25)</f>
        <v>8.25</v>
      </c>
    </row>
    <row r="1722">
      <c r="B1722" s="11" t="str">
        <f>IFERROR(__xludf.DUMMYFUNCTION("""COMPUTED_VALUE"""),"28/02/2020")</f>
        <v>28/02/2020</v>
      </c>
      <c r="C1722" s="5" t="str">
        <f>IFERROR(__xludf.DUMMYFUNCTION("""COMPUTED_VALUE"""),"Wemelly Tavares De Sousa")</f>
        <v>Wemelly Tavares De Sousa</v>
      </c>
      <c r="D1722" s="5" t="str">
        <f>IFERROR(__xludf.DUMMYFUNCTION("""COMPUTED_VALUE"""),"Ginecológico")</f>
        <v>Ginecológico</v>
      </c>
      <c r="E1722" s="5">
        <f>IFERROR(__xludf.DUMMYFUNCTION("""COMPUTED_VALUE"""),50.34)</f>
        <v>50.34</v>
      </c>
    </row>
    <row r="1723">
      <c r="B1723" s="11" t="str">
        <f>IFERROR(__xludf.DUMMYFUNCTION("""COMPUTED_VALUE"""),"09/03/2020")</f>
        <v>09/03/2020</v>
      </c>
      <c r="C1723" s="5" t="str">
        <f>IFERROR(__xludf.DUMMYFUNCTION("""COMPUTED_VALUE"""),"Wiviany De Medeiros Valdivino")</f>
        <v>Wiviany De Medeiros Valdivino</v>
      </c>
      <c r="D1723" s="5" t="str">
        <f>IFERROR(__xludf.DUMMYFUNCTION("""COMPUTED_VALUE"""),"Filme")</f>
        <v>Filme</v>
      </c>
      <c r="E1723" s="5">
        <f>IFERROR(__xludf.DUMMYFUNCTION("""COMPUTED_VALUE"""),16.49)</f>
        <v>16.49</v>
      </c>
    </row>
    <row r="1724">
      <c r="B1724" s="11" t="str">
        <f>IFERROR(__xludf.DUMMYFUNCTION("""COMPUTED_VALUE"""),"09/03/2020")</f>
        <v>09/03/2020</v>
      </c>
      <c r="C1724" s="5" t="str">
        <f>IFERROR(__xludf.DUMMYFUNCTION("""COMPUTED_VALUE"""),"Wiviany De Medeiros Valdivino")</f>
        <v>Wiviany De Medeiros Valdivino</v>
      </c>
      <c r="D1724" s="5" t="str">
        <f>IFERROR(__xludf.DUMMYFUNCTION("""COMPUTED_VALUE"""),"Filme")</f>
        <v>Filme</v>
      </c>
      <c r="E1724" s="5">
        <f>IFERROR(__xludf.DUMMYFUNCTION("""COMPUTED_VALUE"""),4.12)</f>
        <v>4.12</v>
      </c>
    </row>
    <row r="1725">
      <c r="B1725" s="11" t="str">
        <f>IFERROR(__xludf.DUMMYFUNCTION("""COMPUTED_VALUE"""),"09/03/2020")</f>
        <v>09/03/2020</v>
      </c>
      <c r="C1725" s="5" t="str">
        <f>IFERROR(__xludf.DUMMYFUNCTION("""COMPUTED_VALUE"""),"Wiviany De Medeiros Valdivino")</f>
        <v>Wiviany De Medeiros Valdivino</v>
      </c>
      <c r="D1725" s="5" t="str">
        <f>IFERROR(__xludf.DUMMYFUNCTION("""COMPUTED_VALUE"""),"Ginecológico")</f>
        <v>Ginecológico</v>
      </c>
      <c r="E1725" s="5">
        <f>IFERROR(__xludf.DUMMYFUNCTION("""COMPUTED_VALUE"""),50.34)</f>
        <v>50.34</v>
      </c>
    </row>
    <row r="1726">
      <c r="B1726" s="11" t="str">
        <f>IFERROR(__xludf.DUMMYFUNCTION("""COMPUTED_VALUE"""),"09/03/2020")</f>
        <v>09/03/2020</v>
      </c>
      <c r="C1726" s="5" t="str">
        <f>IFERROR(__xludf.DUMMYFUNCTION("""COMPUTED_VALUE"""),"Wiviany De Medeiros Valdivino")</f>
        <v>Wiviany De Medeiros Valdivino</v>
      </c>
      <c r="D1726" s="5" t="str">
        <f>IFERROR(__xludf.DUMMYFUNCTION("""COMPUTED_VALUE"""),"Abdomen Total")</f>
        <v>Abdomen Total</v>
      </c>
      <c r="E1726" s="5">
        <f>IFERROR(__xludf.DUMMYFUNCTION("""COMPUTED_VALUE"""),113.15)</f>
        <v>113.15</v>
      </c>
    </row>
    <row r="1727">
      <c r="B1727" s="11" t="str">
        <f>IFERROR(__xludf.DUMMYFUNCTION("""COMPUTED_VALUE"""),"06/03/2020")</f>
        <v>06/03/2020</v>
      </c>
      <c r="C1727" s="5" t="str">
        <f>IFERROR(__xludf.DUMMYFUNCTION("""COMPUTED_VALUE"""),"Zuleide Barros De Souza")</f>
        <v>Zuleide Barros De Souza</v>
      </c>
      <c r="D1727" s="5" t="str">
        <f>IFERROR(__xludf.DUMMYFUNCTION("""COMPUTED_VALUE"""),"Filme")</f>
        <v>Filme</v>
      </c>
      <c r="E1727" s="5">
        <f>IFERROR(__xludf.DUMMYFUNCTION("""COMPUTED_VALUE"""),16.49)</f>
        <v>16.49</v>
      </c>
    </row>
    <row r="1728">
      <c r="B1728" s="11" t="str">
        <f>IFERROR(__xludf.DUMMYFUNCTION("""COMPUTED_VALUE"""),"06/03/2020")</f>
        <v>06/03/2020</v>
      </c>
      <c r="C1728" s="5" t="str">
        <f>IFERROR(__xludf.DUMMYFUNCTION("""COMPUTED_VALUE"""),"Zuleide Barros De Souza")</f>
        <v>Zuleide Barros De Souza</v>
      </c>
      <c r="D1728" s="5" t="str">
        <f>IFERROR(__xludf.DUMMYFUNCTION("""COMPUTED_VALUE"""),"Filme")</f>
        <v>Filme</v>
      </c>
      <c r="E1728" s="5">
        <f>IFERROR(__xludf.DUMMYFUNCTION("""COMPUTED_VALUE"""),4.12)</f>
        <v>4.12</v>
      </c>
    </row>
    <row r="1729">
      <c r="B1729" s="11" t="str">
        <f>IFERROR(__xludf.DUMMYFUNCTION("""COMPUTED_VALUE"""),"06/03/2020")</f>
        <v>06/03/2020</v>
      </c>
      <c r="C1729" s="5" t="str">
        <f>IFERROR(__xludf.DUMMYFUNCTION("""COMPUTED_VALUE"""),"Zuleide Barros De Souza")</f>
        <v>Zuleide Barros De Souza</v>
      </c>
      <c r="D1729" s="5" t="str">
        <f>IFERROR(__xludf.DUMMYFUNCTION("""COMPUTED_VALUE"""),"Ginecológico")</f>
        <v>Ginecológico</v>
      </c>
      <c r="E1729" s="5">
        <f>IFERROR(__xludf.DUMMYFUNCTION("""COMPUTED_VALUE"""),50.34)</f>
        <v>50.34</v>
      </c>
    </row>
    <row r="1730">
      <c r="B1730" s="11" t="str">
        <f>IFERROR(__xludf.DUMMYFUNCTION("""COMPUTED_VALUE"""),"06/03/2020")</f>
        <v>06/03/2020</v>
      </c>
      <c r="C1730" s="5" t="str">
        <f>IFERROR(__xludf.DUMMYFUNCTION("""COMPUTED_VALUE"""),"Zuleide Barros De Souza")</f>
        <v>Zuleide Barros De Souza</v>
      </c>
      <c r="D1730" s="5" t="str">
        <f>IFERROR(__xludf.DUMMYFUNCTION("""COMPUTED_VALUE"""),"Abdomen Total")</f>
        <v>Abdomen Total</v>
      </c>
      <c r="E1730" s="5">
        <f>IFERROR(__xludf.DUMMYFUNCTION("""COMPUTED_VALUE"""),113.15)</f>
        <v>113.15</v>
      </c>
    </row>
    <row r="1731">
      <c r="B1731" s="11" t="str">
        <f>IFERROR(__xludf.DUMMYFUNCTION("""COMPUTED_VALUE"""),"16/03/2020")</f>
        <v>16/03/2020</v>
      </c>
      <c r="C1731" s="5" t="str">
        <f>IFERROR(__xludf.DUMMYFUNCTION("""COMPUTED_VALUE"""),"Zuleide Oliveira Anastacio")</f>
        <v>Zuleide Oliveira Anastacio</v>
      </c>
      <c r="D1731" s="5" t="str">
        <f>IFERROR(__xludf.DUMMYFUNCTION("""COMPUTED_VALUE"""),"Filme")</f>
        <v>Filme</v>
      </c>
      <c r="E1731" s="5">
        <f>IFERROR(__xludf.DUMMYFUNCTION("""COMPUTED_VALUE"""),4.12)</f>
        <v>4.12</v>
      </c>
    </row>
    <row r="1732">
      <c r="B1732" s="11" t="str">
        <f>IFERROR(__xludf.DUMMYFUNCTION("""COMPUTED_VALUE"""),"16/03/2020")</f>
        <v>16/03/2020</v>
      </c>
      <c r="C1732" s="5" t="str">
        <f>IFERROR(__xludf.DUMMYFUNCTION("""COMPUTED_VALUE"""),"Zuleide Oliveira Anastacio")</f>
        <v>Zuleide Oliveira Anastacio</v>
      </c>
      <c r="D1732" s="5" t="str">
        <f>IFERROR(__xludf.DUMMYFUNCTION("""COMPUTED_VALUE"""),"Transvaginal")</f>
        <v>Transvaginal</v>
      </c>
      <c r="E1732" s="5">
        <f>IFERROR(__xludf.DUMMYFUNCTION("""COMPUTED_VALUE"""),68.5)</f>
        <v>68.5</v>
      </c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  <row r="2236">
      <c r="B2236" s="11"/>
    </row>
    <row r="2237">
      <c r="B2237" s="11"/>
    </row>
    <row r="2238">
      <c r="B2238" s="11"/>
    </row>
    <row r="2239">
      <c r="B2239" s="11"/>
    </row>
    <row r="2240">
      <c r="B2240" s="11"/>
    </row>
    <row r="2241">
      <c r="B2241" s="11"/>
    </row>
    <row r="2242">
      <c r="B2242" s="11"/>
    </row>
    <row r="2243">
      <c r="B2243" s="11"/>
    </row>
    <row r="2244">
      <c r="B2244" s="11"/>
    </row>
    <row r="2245">
      <c r="B2245" s="11"/>
    </row>
    <row r="2246">
      <c r="B2246" s="11"/>
    </row>
    <row r="2247">
      <c r="B2247" s="11"/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  <row r="2904">
      <c r="B2904" s="11"/>
    </row>
    <row r="2905">
      <c r="B2905" s="11"/>
    </row>
    <row r="2906">
      <c r="B2906" s="11"/>
    </row>
    <row r="2907">
      <c r="B2907" s="11"/>
    </row>
    <row r="2908">
      <c r="B2908" s="11"/>
    </row>
    <row r="2909">
      <c r="B2909" s="11"/>
    </row>
    <row r="2910">
      <c r="B2910" s="11"/>
    </row>
    <row r="2911">
      <c r="B2911" s="11"/>
    </row>
    <row r="2912">
      <c r="B2912" s="11"/>
    </row>
    <row r="2913">
      <c r="B2913" s="11"/>
    </row>
    <row r="2914">
      <c r="B2914" s="11"/>
    </row>
    <row r="2915">
      <c r="B2915" s="11"/>
    </row>
    <row r="2916">
      <c r="B2916" s="11"/>
    </row>
    <row r="2917">
      <c r="B2917" s="11"/>
    </row>
    <row r="2918">
      <c r="B2918" s="11"/>
    </row>
    <row r="2919">
      <c r="B2919" s="11"/>
    </row>
    <row r="2920">
      <c r="B2920" s="11"/>
    </row>
    <row r="2921">
      <c r="B2921" s="11"/>
    </row>
    <row r="2922">
      <c r="B2922" s="11"/>
    </row>
    <row r="2923">
      <c r="B2923" s="11"/>
    </row>
    <row r="2924">
      <c r="B2924" s="11"/>
    </row>
    <row r="2925">
      <c r="B2925" s="11"/>
    </row>
    <row r="2926">
      <c r="B2926" s="11"/>
    </row>
    <row r="2927">
      <c r="B2927" s="11"/>
    </row>
    <row r="2928">
      <c r="B2928" s="11"/>
    </row>
    <row r="2929">
      <c r="B2929" s="11"/>
    </row>
    <row r="2930">
      <c r="B2930" s="11"/>
    </row>
    <row r="2931">
      <c r="B2931" s="11"/>
    </row>
    <row r="2932">
      <c r="B2932" s="11"/>
    </row>
    <row r="2933">
      <c r="B2933" s="11"/>
    </row>
    <row r="2934">
      <c r="B2934" s="11"/>
    </row>
    <row r="2935">
      <c r="B2935" s="11"/>
    </row>
    <row r="2936">
      <c r="B2936" s="11"/>
    </row>
    <row r="2937">
      <c r="B2937" s="11"/>
    </row>
    <row r="2938">
      <c r="B2938" s="11"/>
    </row>
    <row r="2939">
      <c r="B2939" s="11"/>
    </row>
    <row r="2940">
      <c r="B2940" s="11"/>
    </row>
    <row r="2941">
      <c r="B2941" s="11"/>
    </row>
    <row r="2942">
      <c r="B2942" s="11"/>
    </row>
    <row r="2943">
      <c r="B2943" s="11"/>
    </row>
    <row r="2944">
      <c r="B2944" s="11"/>
    </row>
    <row r="2945">
      <c r="B2945" s="11"/>
    </row>
    <row r="2946">
      <c r="B2946" s="11"/>
    </row>
    <row r="2947">
      <c r="B2947" s="11"/>
    </row>
    <row r="2948">
      <c r="B2948" s="11"/>
    </row>
    <row r="2949">
      <c r="B2949" s="11"/>
    </row>
    <row r="2950">
      <c r="B2950" s="11"/>
    </row>
    <row r="2951">
      <c r="B2951" s="11"/>
    </row>
    <row r="2952">
      <c r="B2952" s="11"/>
    </row>
    <row r="2953">
      <c r="B2953" s="11"/>
    </row>
    <row r="2954">
      <c r="B2954" s="11"/>
    </row>
    <row r="2955">
      <c r="B2955" s="11"/>
    </row>
    <row r="2956">
      <c r="B2956" s="11"/>
    </row>
    <row r="2957">
      <c r="B2957" s="11"/>
    </row>
    <row r="2958">
      <c r="B2958" s="11"/>
    </row>
    <row r="2959">
      <c r="B2959" s="11"/>
    </row>
    <row r="2960">
      <c r="B2960" s="11"/>
    </row>
    <row r="2961">
      <c r="B2961" s="11"/>
    </row>
    <row r="2962">
      <c r="B2962" s="11"/>
    </row>
    <row r="2963">
      <c r="B2963" s="11"/>
    </row>
    <row r="2964">
      <c r="B2964" s="11"/>
    </row>
    <row r="2965">
      <c r="B2965" s="11"/>
    </row>
    <row r="2966">
      <c r="B2966" s="11"/>
    </row>
    <row r="2967">
      <c r="B2967" s="11"/>
    </row>
    <row r="2968">
      <c r="B2968" s="11"/>
    </row>
    <row r="2969">
      <c r="B2969" s="11"/>
    </row>
    <row r="2970">
      <c r="B2970" s="11"/>
    </row>
    <row r="2971">
      <c r="B2971" s="11"/>
    </row>
    <row r="2972">
      <c r="B2972" s="11"/>
    </row>
    <row r="2973">
      <c r="B2973" s="11"/>
    </row>
    <row r="2974">
      <c r="B2974" s="11"/>
    </row>
    <row r="2975">
      <c r="B2975" s="11"/>
    </row>
    <row r="2976">
      <c r="B2976" s="11"/>
    </row>
    <row r="2977">
      <c r="B2977" s="11"/>
    </row>
    <row r="2978">
      <c r="B2978" s="11"/>
    </row>
    <row r="2979">
      <c r="B2979" s="11"/>
    </row>
    <row r="2980">
      <c r="B2980" s="11"/>
    </row>
    <row r="2981">
      <c r="B2981" s="11"/>
    </row>
    <row r="2982">
      <c r="B2982" s="11"/>
    </row>
    <row r="2983">
      <c r="B2983" s="11"/>
    </row>
    <row r="2984">
      <c r="B2984" s="11"/>
    </row>
    <row r="2985">
      <c r="B2985" s="11"/>
    </row>
    <row r="2986">
      <c r="B2986" s="11"/>
    </row>
    <row r="2987">
      <c r="B2987" s="11"/>
    </row>
    <row r="2988">
      <c r="B2988" s="11"/>
    </row>
    <row r="2989">
      <c r="B2989" s="11"/>
    </row>
    <row r="2990">
      <c r="B2990" s="11"/>
    </row>
    <row r="2991">
      <c r="B2991" s="11"/>
    </row>
    <row r="2992">
      <c r="B2992" s="11"/>
    </row>
    <row r="2993">
      <c r="B2993" s="11"/>
    </row>
    <row r="2994">
      <c r="B2994" s="11"/>
    </row>
    <row r="2995">
      <c r="B2995" s="11"/>
    </row>
    <row r="2996">
      <c r="B2996" s="11"/>
    </row>
    <row r="2997">
      <c r="B2997" s="11"/>
    </row>
    <row r="2998">
      <c r="B2998" s="11"/>
    </row>
    <row r="2999">
      <c r="B2999" s="11"/>
    </row>
    <row r="3000">
      <c r="B3000" s="11"/>
    </row>
    <row r="3001">
      <c r="B3001" s="11"/>
    </row>
    <row r="3002">
      <c r="B3002" s="11"/>
    </row>
    <row r="3003">
      <c r="B3003" s="11"/>
    </row>
    <row r="3004">
      <c r="B3004" s="11"/>
    </row>
    <row r="3005">
      <c r="B3005" s="11"/>
    </row>
    <row r="3006">
      <c r="B3006" s="11"/>
    </row>
    <row r="3007">
      <c r="B3007" s="11"/>
    </row>
    <row r="3008">
      <c r="B3008" s="11"/>
    </row>
    <row r="3009">
      <c r="B3009" s="11"/>
    </row>
    <row r="3010">
      <c r="B3010" s="11"/>
    </row>
    <row r="3011">
      <c r="B3011" s="11"/>
    </row>
    <row r="3012">
      <c r="B3012" s="11"/>
    </row>
    <row r="3013">
      <c r="B3013" s="11"/>
    </row>
    <row r="3014">
      <c r="B3014" s="11"/>
    </row>
    <row r="3015">
      <c r="B3015" s="11"/>
    </row>
    <row r="3016">
      <c r="B3016" s="11"/>
    </row>
    <row r="3017">
      <c r="B3017" s="11"/>
    </row>
    <row r="3018">
      <c r="B3018" s="11"/>
    </row>
    <row r="3019">
      <c r="B3019" s="11"/>
    </row>
    <row r="3020">
      <c r="B3020" s="11"/>
    </row>
    <row r="3021">
      <c r="B3021" s="11"/>
    </row>
    <row r="3022">
      <c r="B3022" s="11"/>
    </row>
    <row r="3023">
      <c r="B3023" s="11"/>
    </row>
    <row r="3024">
      <c r="B3024" s="11"/>
    </row>
    <row r="3025">
      <c r="B3025" s="11"/>
    </row>
    <row r="3026">
      <c r="B3026" s="11"/>
    </row>
    <row r="3027">
      <c r="B3027" s="11"/>
    </row>
    <row r="3028">
      <c r="B3028" s="11"/>
    </row>
    <row r="3029">
      <c r="B3029" s="11"/>
    </row>
    <row r="3030">
      <c r="B3030" s="11"/>
    </row>
    <row r="3031">
      <c r="B3031" s="11"/>
    </row>
    <row r="3032">
      <c r="B3032" s="11"/>
    </row>
    <row r="3033">
      <c r="B3033" s="11"/>
    </row>
    <row r="3034">
      <c r="B3034" s="11"/>
    </row>
    <row r="3035">
      <c r="B3035" s="11"/>
    </row>
    <row r="3036">
      <c r="B3036" s="11"/>
    </row>
    <row r="3037">
      <c r="B3037" s="11"/>
    </row>
    <row r="3038">
      <c r="B3038" s="11"/>
    </row>
    <row r="3039">
      <c r="B3039" s="11"/>
    </row>
    <row r="3040">
      <c r="B3040" s="11"/>
    </row>
    <row r="3041">
      <c r="B3041" s="11"/>
    </row>
    <row r="3042">
      <c r="B3042" s="11"/>
    </row>
    <row r="3043">
      <c r="B3043" s="11"/>
    </row>
    <row r="3044">
      <c r="B3044" s="11"/>
    </row>
    <row r="3045">
      <c r="B3045" s="11"/>
    </row>
    <row r="3046">
      <c r="B3046" s="11"/>
    </row>
    <row r="3047">
      <c r="B3047" s="11"/>
    </row>
    <row r="3048">
      <c r="B3048" s="11"/>
    </row>
    <row r="3049">
      <c r="B3049" s="11"/>
    </row>
    <row r="3050">
      <c r="B3050" s="11"/>
    </row>
    <row r="3051">
      <c r="B3051" s="11"/>
    </row>
    <row r="3052">
      <c r="B3052" s="11"/>
    </row>
    <row r="3053">
      <c r="B3053" s="11"/>
    </row>
    <row r="3054">
      <c r="B3054" s="11"/>
    </row>
    <row r="3055">
      <c r="B3055" s="11"/>
    </row>
    <row r="3056">
      <c r="B3056" s="11"/>
    </row>
    <row r="3057">
      <c r="B3057" s="11"/>
    </row>
    <row r="3058">
      <c r="B3058" s="11"/>
    </row>
    <row r="3059">
      <c r="B3059" s="11"/>
    </row>
    <row r="3060">
      <c r="B3060" s="11"/>
    </row>
    <row r="3061">
      <c r="B3061" s="11"/>
    </row>
    <row r="3062">
      <c r="B3062" s="11"/>
    </row>
    <row r="3063">
      <c r="B3063" s="11"/>
    </row>
    <row r="3064">
      <c r="B3064" s="11"/>
    </row>
    <row r="3065">
      <c r="B3065" s="11"/>
    </row>
    <row r="3066">
      <c r="B3066" s="11"/>
    </row>
    <row r="3067">
      <c r="B3067" s="11"/>
    </row>
    <row r="3068">
      <c r="B3068" s="11"/>
    </row>
    <row r="3069">
      <c r="B3069" s="11"/>
    </row>
    <row r="3070">
      <c r="B3070" s="11"/>
    </row>
    <row r="3071">
      <c r="B3071" s="11"/>
    </row>
    <row r="3072">
      <c r="B3072" s="11"/>
    </row>
    <row r="3073">
      <c r="B3073" s="11"/>
    </row>
    <row r="3074">
      <c r="B3074" s="11"/>
    </row>
    <row r="3075">
      <c r="B3075" s="11"/>
    </row>
    <row r="3076">
      <c r="B3076" s="11"/>
    </row>
    <row r="3077">
      <c r="B3077" s="11"/>
    </row>
    <row r="3078">
      <c r="B3078" s="11"/>
    </row>
    <row r="3079">
      <c r="B3079" s="11"/>
    </row>
    <row r="3080">
      <c r="B3080" s="11"/>
    </row>
    <row r="3081">
      <c r="B3081" s="11"/>
    </row>
    <row r="3082">
      <c r="B3082" s="11"/>
    </row>
    <row r="3083">
      <c r="B3083" s="11"/>
    </row>
    <row r="3084">
      <c r="B3084" s="11"/>
    </row>
    <row r="3085">
      <c r="B3085" s="11"/>
    </row>
    <row r="3086">
      <c r="B3086" s="11"/>
    </row>
    <row r="3087">
      <c r="B3087" s="11"/>
    </row>
    <row r="3088">
      <c r="B3088" s="11"/>
    </row>
    <row r="3089">
      <c r="B3089" s="11"/>
    </row>
    <row r="3090">
      <c r="B3090" s="11"/>
    </row>
    <row r="3091">
      <c r="B3091" s="11"/>
    </row>
    <row r="3092">
      <c r="B3092" s="11"/>
    </row>
    <row r="3093">
      <c r="B3093" s="11"/>
    </row>
    <row r="3094">
      <c r="B3094" s="11"/>
    </row>
    <row r="3095">
      <c r="B3095" s="11"/>
    </row>
    <row r="3096">
      <c r="B3096" s="11"/>
    </row>
    <row r="3097">
      <c r="B3097" s="11"/>
    </row>
    <row r="3098">
      <c r="B3098" s="11"/>
    </row>
    <row r="3099">
      <c r="B3099" s="11"/>
    </row>
    <row r="3100">
      <c r="B3100" s="11"/>
    </row>
    <row r="3101">
      <c r="B3101" s="11"/>
    </row>
    <row r="3102">
      <c r="B3102" s="11"/>
    </row>
    <row r="3103">
      <c r="B3103" s="11"/>
    </row>
    <row r="3104">
      <c r="B3104" s="11"/>
    </row>
    <row r="3105">
      <c r="B3105" s="11"/>
    </row>
    <row r="3106">
      <c r="B3106" s="11"/>
    </row>
    <row r="3107">
      <c r="B3107" s="11"/>
    </row>
    <row r="3108">
      <c r="B3108" s="11"/>
    </row>
    <row r="3109">
      <c r="B3109" s="11"/>
    </row>
    <row r="3110">
      <c r="B3110" s="11"/>
    </row>
    <row r="3111">
      <c r="B3111" s="11"/>
    </row>
    <row r="3112">
      <c r="B3112" s="11"/>
    </row>
    <row r="3113">
      <c r="B3113" s="11"/>
    </row>
    <row r="3114">
      <c r="B3114" s="11"/>
    </row>
    <row r="3115">
      <c r="B3115" s="11"/>
    </row>
    <row r="3116">
      <c r="B3116" s="11"/>
    </row>
    <row r="3117">
      <c r="B3117" s="11"/>
    </row>
    <row r="3118">
      <c r="B3118" s="11"/>
    </row>
    <row r="3119">
      <c r="B3119" s="11"/>
    </row>
    <row r="3120">
      <c r="B3120" s="11"/>
    </row>
    <row r="3121">
      <c r="B3121" s="11"/>
    </row>
    <row r="3122">
      <c r="B3122" s="11"/>
    </row>
    <row r="3123">
      <c r="B3123" s="11"/>
    </row>
    <row r="3124">
      <c r="B3124" s="11"/>
    </row>
    <row r="3125">
      <c r="B3125" s="11"/>
    </row>
    <row r="3126">
      <c r="B3126" s="11"/>
    </row>
    <row r="3127">
      <c r="B3127" s="11"/>
    </row>
    <row r="3128">
      <c r="B3128" s="11"/>
    </row>
    <row r="3129">
      <c r="B3129" s="11"/>
    </row>
    <row r="3130">
      <c r="B3130" s="11"/>
    </row>
    <row r="3131">
      <c r="B3131" s="11"/>
    </row>
    <row r="3132">
      <c r="B3132" s="11"/>
    </row>
    <row r="3133">
      <c r="B3133" s="11"/>
    </row>
    <row r="3134">
      <c r="B3134" s="11"/>
    </row>
    <row r="3135">
      <c r="B3135" s="11"/>
    </row>
    <row r="3136">
      <c r="B3136" s="11"/>
    </row>
    <row r="3137">
      <c r="B3137" s="11"/>
    </row>
    <row r="3138">
      <c r="B3138" s="11"/>
    </row>
    <row r="3139">
      <c r="B3139" s="11"/>
    </row>
    <row r="3140">
      <c r="B3140" s="11"/>
    </row>
    <row r="3141">
      <c r="B3141" s="11"/>
    </row>
    <row r="3142">
      <c r="B3142" s="11"/>
    </row>
    <row r="3143">
      <c r="B3143" s="11"/>
    </row>
    <row r="3144">
      <c r="B3144" s="11"/>
    </row>
    <row r="3145">
      <c r="B3145" s="11"/>
    </row>
    <row r="3146">
      <c r="B3146" s="11"/>
    </row>
    <row r="3147">
      <c r="B3147" s="11"/>
    </row>
    <row r="3148">
      <c r="B3148" s="11"/>
    </row>
    <row r="3149">
      <c r="B3149" s="11"/>
    </row>
    <row r="3150">
      <c r="B3150" s="11"/>
    </row>
    <row r="3151">
      <c r="B3151" s="11"/>
    </row>
    <row r="3152">
      <c r="B3152" s="11"/>
    </row>
    <row r="3153">
      <c r="B3153" s="11"/>
    </row>
    <row r="3154">
      <c r="B3154" s="11"/>
    </row>
    <row r="3155">
      <c r="B3155" s="11"/>
    </row>
    <row r="3156">
      <c r="B3156" s="11"/>
    </row>
    <row r="3157">
      <c r="B3157" s="11"/>
    </row>
    <row r="3158">
      <c r="B3158" s="11"/>
    </row>
    <row r="3159">
      <c r="B3159" s="11"/>
    </row>
    <row r="3160">
      <c r="B3160" s="11"/>
    </row>
    <row r="3161">
      <c r="B3161" s="11"/>
    </row>
    <row r="3162">
      <c r="B3162" s="11"/>
    </row>
    <row r="3163">
      <c r="B3163" s="11"/>
    </row>
    <row r="3164">
      <c r="B3164" s="11"/>
    </row>
    <row r="3165">
      <c r="B3165" s="11"/>
    </row>
    <row r="3166">
      <c r="B3166" s="11"/>
    </row>
    <row r="3167">
      <c r="B3167" s="11"/>
    </row>
    <row r="3168">
      <c r="B3168" s="11"/>
    </row>
    <row r="3169">
      <c r="B3169" s="11"/>
    </row>
    <row r="3170">
      <c r="B3170" s="11"/>
    </row>
    <row r="3171">
      <c r="B3171" s="11"/>
    </row>
    <row r="3172">
      <c r="B3172" s="11"/>
    </row>
    <row r="3173">
      <c r="B3173" s="11"/>
    </row>
    <row r="3174">
      <c r="B3174" s="11"/>
    </row>
    <row r="3175">
      <c r="B3175" s="11"/>
    </row>
    <row r="3176">
      <c r="B3176" s="11"/>
    </row>
    <row r="3177">
      <c r="B3177" s="11"/>
    </row>
    <row r="3178">
      <c r="B3178" s="11"/>
    </row>
    <row r="3179">
      <c r="B3179" s="11"/>
    </row>
    <row r="3180">
      <c r="B3180" s="11"/>
    </row>
    <row r="3181">
      <c r="B3181" s="11"/>
    </row>
    <row r="3182">
      <c r="B3182" s="11"/>
    </row>
    <row r="3183">
      <c r="B3183" s="11"/>
    </row>
    <row r="3184">
      <c r="B3184" s="11"/>
    </row>
    <row r="3185">
      <c r="B3185" s="11"/>
    </row>
    <row r="3186">
      <c r="B3186" s="11"/>
    </row>
    <row r="3187">
      <c r="B3187" s="11"/>
    </row>
    <row r="3188">
      <c r="B3188" s="11"/>
    </row>
    <row r="3189">
      <c r="B3189" s="11"/>
    </row>
    <row r="3190">
      <c r="B3190" s="11"/>
    </row>
    <row r="3191">
      <c r="B3191" s="11"/>
    </row>
    <row r="3192">
      <c r="B3192" s="11"/>
    </row>
    <row r="3193">
      <c r="B3193" s="11"/>
    </row>
    <row r="3194">
      <c r="B3194" s="11"/>
    </row>
    <row r="3195">
      <c r="B3195" s="11"/>
    </row>
    <row r="3196">
      <c r="B3196" s="11"/>
    </row>
    <row r="3197">
      <c r="B3197" s="11"/>
    </row>
    <row r="3198">
      <c r="B3198" s="11"/>
    </row>
    <row r="3199">
      <c r="B3199" s="11"/>
    </row>
    <row r="3200">
      <c r="B3200" s="11"/>
    </row>
    <row r="3201">
      <c r="B3201" s="11"/>
    </row>
    <row r="3202">
      <c r="B3202" s="11"/>
    </row>
    <row r="3203">
      <c r="B3203" s="11"/>
    </row>
    <row r="3204">
      <c r="B3204" s="11"/>
    </row>
    <row r="3205">
      <c r="B3205" s="11"/>
    </row>
    <row r="3206">
      <c r="B3206" s="11"/>
    </row>
    <row r="3207">
      <c r="B3207" s="11"/>
    </row>
    <row r="3208">
      <c r="B3208" s="11"/>
    </row>
    <row r="3209">
      <c r="B3209" s="11"/>
    </row>
    <row r="3210">
      <c r="B3210" s="11"/>
    </row>
    <row r="3211">
      <c r="B3211" s="11"/>
    </row>
    <row r="3212">
      <c r="B3212" s="11"/>
    </row>
    <row r="3213">
      <c r="B3213" s="11"/>
    </row>
    <row r="3214">
      <c r="B3214" s="11"/>
    </row>
    <row r="3215">
      <c r="B3215" s="11"/>
    </row>
    <row r="3216">
      <c r="B3216" s="11"/>
    </row>
    <row r="3217">
      <c r="B3217" s="11"/>
    </row>
    <row r="3218">
      <c r="B3218" s="11"/>
    </row>
    <row r="3219">
      <c r="B3219" s="11"/>
    </row>
    <row r="3220">
      <c r="B3220" s="11"/>
    </row>
    <row r="3221">
      <c r="B3221" s="11"/>
    </row>
    <row r="3222">
      <c r="B3222" s="11"/>
    </row>
    <row r="3223">
      <c r="B3223" s="11"/>
    </row>
    <row r="3224">
      <c r="B3224" s="11"/>
    </row>
    <row r="3225">
      <c r="B3225" s="11"/>
    </row>
    <row r="3226">
      <c r="B3226" s="11"/>
    </row>
    <row r="3227">
      <c r="B3227" s="11"/>
    </row>
    <row r="3228">
      <c r="B3228" s="11"/>
    </row>
    <row r="3229">
      <c r="B3229" s="11"/>
    </row>
    <row r="3230">
      <c r="B3230" s="11"/>
    </row>
    <row r="3231">
      <c r="B3231" s="11"/>
    </row>
    <row r="3232">
      <c r="B3232" s="11"/>
    </row>
    <row r="3233">
      <c r="B3233" s="11"/>
    </row>
    <row r="3234">
      <c r="B3234" s="11"/>
    </row>
    <row r="3235">
      <c r="B3235" s="11"/>
    </row>
    <row r="3236">
      <c r="B3236" s="11"/>
    </row>
    <row r="3237">
      <c r="B3237" s="11"/>
    </row>
    <row r="3238">
      <c r="B3238" s="11"/>
    </row>
    <row r="3239">
      <c r="B3239" s="11"/>
    </row>
    <row r="3240">
      <c r="B3240" s="11"/>
    </row>
    <row r="3241">
      <c r="B3241" s="11"/>
    </row>
    <row r="3242">
      <c r="B3242" s="11"/>
    </row>
    <row r="3243">
      <c r="B3243" s="11"/>
    </row>
    <row r="3244">
      <c r="B3244" s="11"/>
    </row>
    <row r="3245">
      <c r="B3245" s="11"/>
    </row>
    <row r="3246">
      <c r="B3246" s="11"/>
    </row>
    <row r="3247">
      <c r="B3247" s="11"/>
    </row>
    <row r="3248">
      <c r="B3248" s="11"/>
    </row>
    <row r="3249">
      <c r="B3249" s="11"/>
    </row>
    <row r="3250">
      <c r="B3250" s="11"/>
    </row>
    <row r="3251">
      <c r="B3251" s="11"/>
    </row>
    <row r="3252">
      <c r="B3252" s="11"/>
    </row>
    <row r="3253">
      <c r="B3253" s="11"/>
    </row>
    <row r="3254">
      <c r="B3254" s="11"/>
    </row>
    <row r="3255">
      <c r="B3255" s="11"/>
    </row>
    <row r="3256">
      <c r="B3256" s="11"/>
    </row>
    <row r="3257">
      <c r="B3257" s="11"/>
    </row>
    <row r="3258">
      <c r="B3258" s="11"/>
    </row>
    <row r="3259">
      <c r="B3259" s="11"/>
    </row>
    <row r="3260">
      <c r="B3260" s="11"/>
    </row>
    <row r="3261">
      <c r="B3261" s="11"/>
    </row>
    <row r="3262">
      <c r="B3262" s="11"/>
    </row>
    <row r="3263">
      <c r="B3263" s="11"/>
    </row>
    <row r="3264">
      <c r="B3264" s="11"/>
    </row>
    <row r="3265">
      <c r="B3265" s="11"/>
    </row>
    <row r="3266">
      <c r="B3266" s="11"/>
    </row>
    <row r="3267">
      <c r="B3267" s="11"/>
    </row>
    <row r="3268">
      <c r="B3268" s="11"/>
    </row>
    <row r="3269">
      <c r="B3269" s="11"/>
    </row>
    <row r="3270">
      <c r="B3270" s="11"/>
    </row>
    <row r="3271">
      <c r="B3271" s="11"/>
    </row>
    <row r="3272">
      <c r="B3272" s="11"/>
    </row>
    <row r="3273">
      <c r="B3273" s="11"/>
    </row>
    <row r="3274">
      <c r="B3274" s="11"/>
    </row>
    <row r="3275">
      <c r="B3275" s="11"/>
    </row>
    <row r="3276">
      <c r="B3276" s="11"/>
    </row>
    <row r="3277">
      <c r="B3277" s="11"/>
    </row>
    <row r="3278">
      <c r="B3278" s="11"/>
    </row>
    <row r="3279">
      <c r="B3279" s="11"/>
    </row>
    <row r="3280">
      <c r="B3280" s="11"/>
    </row>
    <row r="3281">
      <c r="B3281" s="11"/>
    </row>
    <row r="3282">
      <c r="B3282" s="11"/>
    </row>
    <row r="3283">
      <c r="B3283" s="11"/>
    </row>
    <row r="3284">
      <c r="B3284" s="11"/>
    </row>
    <row r="3285">
      <c r="B3285" s="11"/>
    </row>
    <row r="3286">
      <c r="B3286" s="11"/>
    </row>
    <row r="3287">
      <c r="B3287" s="11"/>
    </row>
    <row r="3288">
      <c r="B3288" s="11"/>
    </row>
    <row r="3289">
      <c r="B3289" s="11"/>
    </row>
    <row r="3290">
      <c r="B3290" s="11"/>
    </row>
    <row r="3291">
      <c r="B3291" s="11"/>
    </row>
    <row r="3292">
      <c r="B3292" s="11"/>
    </row>
    <row r="3293">
      <c r="B3293" s="11"/>
    </row>
    <row r="3294">
      <c r="B3294" s="11"/>
    </row>
    <row r="3295">
      <c r="B3295" s="11"/>
    </row>
    <row r="3296">
      <c r="B3296" s="11"/>
    </row>
    <row r="3297">
      <c r="B3297" s="11"/>
    </row>
    <row r="3298">
      <c r="B3298" s="11"/>
    </row>
    <row r="3299">
      <c r="B3299" s="11"/>
    </row>
    <row r="3300">
      <c r="B3300" s="11"/>
    </row>
    <row r="3301">
      <c r="B3301" s="11"/>
    </row>
    <row r="3302">
      <c r="B3302" s="11"/>
    </row>
    <row r="3303">
      <c r="B3303" s="11"/>
    </row>
    <row r="3304">
      <c r="B3304" s="11"/>
    </row>
    <row r="3305">
      <c r="B3305" s="11"/>
    </row>
    <row r="3306">
      <c r="B3306" s="11"/>
    </row>
    <row r="3307">
      <c r="B3307" s="11"/>
    </row>
    <row r="3308">
      <c r="B3308" s="11"/>
    </row>
    <row r="3309">
      <c r="B3309" s="11"/>
    </row>
    <row r="3310">
      <c r="B3310" s="11"/>
    </row>
    <row r="3311">
      <c r="B3311" s="11"/>
    </row>
    <row r="3312">
      <c r="B3312" s="11"/>
    </row>
    <row r="3313">
      <c r="B3313" s="11"/>
    </row>
    <row r="3314">
      <c r="B3314" s="11"/>
    </row>
    <row r="3315">
      <c r="B3315" s="11"/>
    </row>
    <row r="3316">
      <c r="B3316" s="11"/>
    </row>
    <row r="3317">
      <c r="B3317" s="11"/>
    </row>
    <row r="3318">
      <c r="B3318" s="11"/>
    </row>
    <row r="3319">
      <c r="B3319" s="11"/>
    </row>
    <row r="3320">
      <c r="B3320" s="11"/>
    </row>
    <row r="3321">
      <c r="B3321" s="11"/>
    </row>
    <row r="3322">
      <c r="B3322" s="11"/>
    </row>
    <row r="3323">
      <c r="B3323" s="11"/>
    </row>
    <row r="3324">
      <c r="B3324" s="11"/>
    </row>
    <row r="3325">
      <c r="B3325" s="11"/>
    </row>
    <row r="3326">
      <c r="B3326" s="11"/>
    </row>
    <row r="3327">
      <c r="B3327" s="11"/>
    </row>
    <row r="3328">
      <c r="B3328" s="11"/>
    </row>
    <row r="3329">
      <c r="B3329" s="11"/>
    </row>
    <row r="3330">
      <c r="B3330" s="11"/>
    </row>
    <row r="3331">
      <c r="B3331" s="11"/>
    </row>
    <row r="3332">
      <c r="B3332" s="11"/>
    </row>
    <row r="3333">
      <c r="B3333" s="11"/>
    </row>
    <row r="3334">
      <c r="B3334" s="11"/>
    </row>
    <row r="3335">
      <c r="B3335" s="11"/>
    </row>
    <row r="3336">
      <c r="B3336" s="11"/>
    </row>
    <row r="3337">
      <c r="B3337" s="11"/>
    </row>
    <row r="3338">
      <c r="B3338" s="11"/>
    </row>
    <row r="3339">
      <c r="B3339" s="11"/>
    </row>
    <row r="3340">
      <c r="B3340" s="11"/>
    </row>
    <row r="3341">
      <c r="B3341" s="11"/>
    </row>
    <row r="3342">
      <c r="B3342" s="11"/>
    </row>
    <row r="3343">
      <c r="B3343" s="11"/>
    </row>
    <row r="3344">
      <c r="B3344" s="11"/>
    </row>
    <row r="3345">
      <c r="B3345" s="11"/>
    </row>
    <row r="3346">
      <c r="B3346" s="11"/>
    </row>
    <row r="3347">
      <c r="B3347" s="11"/>
    </row>
    <row r="3348">
      <c r="B3348" s="11"/>
    </row>
    <row r="3349">
      <c r="B3349" s="11"/>
    </row>
    <row r="3350">
      <c r="B3350" s="11"/>
    </row>
    <row r="3351">
      <c r="B3351" s="11"/>
    </row>
    <row r="3352">
      <c r="B3352" s="11"/>
    </row>
    <row r="3353">
      <c r="B3353" s="11"/>
    </row>
    <row r="3354">
      <c r="B3354" s="11"/>
    </row>
    <row r="3355">
      <c r="B3355" s="11"/>
    </row>
    <row r="3356">
      <c r="B3356" s="11"/>
    </row>
    <row r="3357">
      <c r="B3357" s="11"/>
    </row>
    <row r="3358">
      <c r="B3358" s="11"/>
    </row>
    <row r="3359">
      <c r="B3359" s="11"/>
    </row>
    <row r="3360">
      <c r="B3360" s="11"/>
    </row>
    <row r="3361">
      <c r="B3361" s="11"/>
    </row>
    <row r="3362">
      <c r="B3362" s="11"/>
    </row>
    <row r="3363">
      <c r="B3363" s="11"/>
    </row>
    <row r="3364">
      <c r="B3364" s="11"/>
    </row>
    <row r="3365">
      <c r="B3365" s="11"/>
    </row>
    <row r="3366">
      <c r="B3366" s="11"/>
    </row>
    <row r="3367">
      <c r="B3367" s="11"/>
    </row>
    <row r="3368">
      <c r="B3368" s="11"/>
    </row>
    <row r="3369">
      <c r="B3369" s="11"/>
    </row>
    <row r="3370">
      <c r="B3370" s="11"/>
    </row>
    <row r="3371">
      <c r="B3371" s="11"/>
    </row>
    <row r="3372">
      <c r="B3372" s="11"/>
    </row>
    <row r="3373">
      <c r="B3373" s="11"/>
    </row>
    <row r="3374">
      <c r="B3374" s="11"/>
    </row>
    <row r="3375">
      <c r="B3375" s="11"/>
    </row>
    <row r="3376">
      <c r="B3376" s="11"/>
    </row>
    <row r="3377">
      <c r="B3377" s="11"/>
    </row>
    <row r="3378">
      <c r="B3378" s="11"/>
    </row>
    <row r="3379">
      <c r="B3379" s="11"/>
    </row>
    <row r="3380">
      <c r="B3380" s="11"/>
    </row>
    <row r="3381">
      <c r="B3381" s="11"/>
    </row>
    <row r="3382">
      <c r="B3382" s="11"/>
    </row>
    <row r="3383">
      <c r="B3383" s="11"/>
    </row>
    <row r="3384">
      <c r="B3384" s="11"/>
    </row>
    <row r="3385">
      <c r="B3385" s="11"/>
    </row>
    <row r="3386">
      <c r="B3386" s="11"/>
    </row>
    <row r="3387">
      <c r="B3387" s="11"/>
    </row>
    <row r="3388">
      <c r="B3388" s="11"/>
    </row>
    <row r="3389">
      <c r="B3389" s="11"/>
    </row>
    <row r="3390">
      <c r="B3390" s="11"/>
    </row>
    <row r="3391">
      <c r="B3391" s="11"/>
    </row>
    <row r="3392">
      <c r="B3392" s="11"/>
    </row>
    <row r="3393">
      <c r="B3393" s="11"/>
    </row>
    <row r="3394">
      <c r="B3394" s="11"/>
    </row>
    <row r="3395">
      <c r="B3395" s="11"/>
    </row>
    <row r="3396">
      <c r="B3396" s="11"/>
    </row>
    <row r="3397">
      <c r="B3397" s="11"/>
    </row>
    <row r="3398">
      <c r="B3398" s="11"/>
    </row>
    <row r="3399">
      <c r="B3399" s="11"/>
    </row>
    <row r="3400">
      <c r="B3400" s="11"/>
    </row>
    <row r="3401">
      <c r="B3401" s="11"/>
    </row>
    <row r="3402">
      <c r="B3402" s="11"/>
    </row>
    <row r="3403">
      <c r="B3403" s="11"/>
    </row>
    <row r="3404">
      <c r="B3404" s="11"/>
    </row>
    <row r="3405">
      <c r="B3405" s="11"/>
    </row>
    <row r="3406">
      <c r="B3406" s="11"/>
    </row>
    <row r="3407">
      <c r="B3407" s="11"/>
    </row>
    <row r="3408">
      <c r="B3408" s="11"/>
    </row>
    <row r="3409">
      <c r="B3409" s="11"/>
    </row>
    <row r="3410">
      <c r="B3410" s="11"/>
    </row>
    <row r="3411">
      <c r="B3411" s="11"/>
    </row>
    <row r="3412">
      <c r="B3412" s="11"/>
    </row>
    <row r="3413">
      <c r="B3413" s="11"/>
    </row>
    <row r="3414">
      <c r="B3414" s="11"/>
    </row>
    <row r="3415">
      <c r="B3415" s="11"/>
    </row>
    <row r="3416">
      <c r="B3416" s="11"/>
    </row>
    <row r="3417">
      <c r="B3417" s="11"/>
    </row>
    <row r="3418">
      <c r="B3418" s="11"/>
    </row>
    <row r="3419">
      <c r="B3419" s="11"/>
    </row>
    <row r="3420">
      <c r="B3420" s="11"/>
    </row>
    <row r="3421">
      <c r="B3421" s="11"/>
    </row>
    <row r="3422">
      <c r="B3422" s="11"/>
    </row>
    <row r="3423">
      <c r="B3423" s="11"/>
    </row>
    <row r="3424">
      <c r="B3424" s="11"/>
    </row>
    <row r="3425">
      <c r="B3425" s="11"/>
    </row>
    <row r="3426">
      <c r="B3426" s="11"/>
    </row>
    <row r="3427">
      <c r="B3427" s="11"/>
    </row>
    <row r="3428">
      <c r="B3428" s="11"/>
    </row>
    <row r="3429">
      <c r="B3429" s="11"/>
    </row>
    <row r="3430">
      <c r="B3430" s="11"/>
    </row>
    <row r="3431">
      <c r="B3431" s="11"/>
    </row>
    <row r="3432">
      <c r="B3432" s="11"/>
    </row>
    <row r="3433">
      <c r="B3433" s="11"/>
    </row>
    <row r="3434">
      <c r="B3434" s="11"/>
    </row>
    <row r="3435">
      <c r="B3435" s="11"/>
    </row>
    <row r="3436">
      <c r="B3436" s="11"/>
    </row>
    <row r="3437">
      <c r="B3437" s="11"/>
    </row>
    <row r="3438">
      <c r="B3438" s="11"/>
    </row>
    <row r="3439">
      <c r="B3439" s="11"/>
    </row>
    <row r="3440">
      <c r="B3440" s="11"/>
    </row>
    <row r="3441">
      <c r="B3441" s="11"/>
    </row>
    <row r="3442">
      <c r="B3442" s="11"/>
    </row>
    <row r="3443">
      <c r="B3443" s="11"/>
    </row>
    <row r="3444">
      <c r="B3444" s="11"/>
    </row>
    <row r="3445">
      <c r="B3445" s="11"/>
    </row>
    <row r="3446">
      <c r="B3446" s="11"/>
    </row>
    <row r="3447">
      <c r="B3447" s="11"/>
    </row>
    <row r="3448">
      <c r="B3448" s="11"/>
    </row>
    <row r="3449">
      <c r="B3449" s="11"/>
    </row>
    <row r="3450">
      <c r="B3450" s="11"/>
    </row>
    <row r="3451">
      <c r="B3451" s="11"/>
    </row>
    <row r="3452">
      <c r="B3452" s="11"/>
    </row>
    <row r="3453">
      <c r="B3453" s="11"/>
    </row>
    <row r="3454">
      <c r="B3454" s="11"/>
    </row>
    <row r="3455">
      <c r="B3455" s="11"/>
    </row>
    <row r="3456">
      <c r="B3456" s="11"/>
    </row>
    <row r="3457">
      <c r="B3457" s="11"/>
    </row>
    <row r="3458">
      <c r="B3458" s="11"/>
    </row>
    <row r="3459">
      <c r="B3459" s="11"/>
    </row>
    <row r="3460">
      <c r="B3460" s="11"/>
    </row>
    <row r="3461">
      <c r="B3461" s="11"/>
    </row>
    <row r="3462">
      <c r="B3462" s="11"/>
    </row>
    <row r="3463">
      <c r="B3463" s="11"/>
    </row>
    <row r="3464">
      <c r="B3464" s="11"/>
    </row>
    <row r="3465">
      <c r="B3465" s="11"/>
    </row>
    <row r="3466">
      <c r="B3466" s="11"/>
    </row>
    <row r="3467">
      <c r="B3467" s="11"/>
    </row>
    <row r="3468">
      <c r="B3468" s="11"/>
    </row>
    <row r="3469">
      <c r="B3469" s="11"/>
    </row>
    <row r="3470">
      <c r="B3470" s="11"/>
    </row>
    <row r="3471">
      <c r="B3471" s="11"/>
    </row>
    <row r="3472">
      <c r="B3472" s="11"/>
    </row>
    <row r="3473">
      <c r="B3473" s="11"/>
    </row>
    <row r="3474">
      <c r="B3474" s="11"/>
    </row>
    <row r="3475">
      <c r="B3475" s="11"/>
    </row>
    <row r="3476">
      <c r="B3476" s="11"/>
    </row>
    <row r="3477">
      <c r="B3477" s="11"/>
    </row>
    <row r="3478">
      <c r="B3478" s="11"/>
    </row>
    <row r="3479">
      <c r="B3479" s="11"/>
    </row>
    <row r="3480">
      <c r="B3480" s="11"/>
    </row>
    <row r="3481">
      <c r="B3481" s="11"/>
    </row>
    <row r="3482">
      <c r="B3482" s="11"/>
    </row>
    <row r="3483">
      <c r="B3483" s="11"/>
    </row>
    <row r="3484">
      <c r="B3484" s="11"/>
    </row>
    <row r="3485">
      <c r="B3485" s="11"/>
    </row>
    <row r="3486">
      <c r="B3486" s="11"/>
    </row>
    <row r="3487">
      <c r="B3487" s="11"/>
    </row>
    <row r="3488">
      <c r="B3488" s="11"/>
    </row>
    <row r="3489">
      <c r="B3489" s="11"/>
    </row>
    <row r="3490">
      <c r="B3490" s="11"/>
    </row>
    <row r="3491">
      <c r="B3491" s="11"/>
    </row>
    <row r="3492">
      <c r="B3492" s="11"/>
    </row>
    <row r="3493">
      <c r="B3493" s="11"/>
    </row>
    <row r="3494">
      <c r="B3494" s="11"/>
    </row>
    <row r="3495">
      <c r="B3495" s="11"/>
    </row>
    <row r="3496">
      <c r="B3496" s="11"/>
    </row>
    <row r="3497">
      <c r="B3497" s="11"/>
    </row>
    <row r="3498">
      <c r="B3498" s="11"/>
    </row>
    <row r="3499">
      <c r="B3499" s="11"/>
    </row>
    <row r="3500">
      <c r="B3500" s="11"/>
    </row>
    <row r="3501">
      <c r="B3501" s="11"/>
    </row>
    <row r="3502">
      <c r="B3502" s="11"/>
    </row>
    <row r="3503">
      <c r="B3503" s="11"/>
    </row>
    <row r="3504">
      <c r="B3504" s="11"/>
    </row>
    <row r="3505">
      <c r="B3505" s="11"/>
    </row>
    <row r="3506">
      <c r="B3506" s="11"/>
    </row>
    <row r="3507">
      <c r="B3507" s="11"/>
    </row>
    <row r="3508">
      <c r="B3508" s="11"/>
    </row>
    <row r="3509">
      <c r="B3509" s="11"/>
    </row>
    <row r="3510">
      <c r="B3510" s="11"/>
    </row>
    <row r="3511">
      <c r="B3511" s="11"/>
    </row>
    <row r="3512">
      <c r="B3512" s="11"/>
    </row>
    <row r="3513">
      <c r="B3513" s="11"/>
    </row>
    <row r="3514">
      <c r="B3514" s="11"/>
    </row>
    <row r="3515">
      <c r="B3515" s="11"/>
    </row>
    <row r="3516">
      <c r="B3516" s="11"/>
    </row>
    <row r="3517">
      <c r="B3517" s="11"/>
    </row>
    <row r="3518">
      <c r="B3518" s="11"/>
    </row>
    <row r="3519">
      <c r="B3519" s="11"/>
    </row>
    <row r="3520">
      <c r="B3520" s="11"/>
    </row>
    <row r="3521">
      <c r="B3521" s="11"/>
    </row>
    <row r="3522">
      <c r="B3522" s="11"/>
    </row>
    <row r="3523">
      <c r="B3523" s="11"/>
    </row>
    <row r="3524">
      <c r="B3524" s="11"/>
    </row>
    <row r="3525">
      <c r="B3525" s="11"/>
    </row>
    <row r="3526">
      <c r="B3526" s="11"/>
    </row>
    <row r="3527">
      <c r="B3527" s="11"/>
    </row>
    <row r="3528">
      <c r="B3528" s="11"/>
    </row>
    <row r="3529">
      <c r="B3529" s="11"/>
    </row>
    <row r="3530">
      <c r="B3530" s="11"/>
    </row>
    <row r="3531">
      <c r="B3531" s="11"/>
    </row>
    <row r="3532">
      <c r="B3532" s="11"/>
    </row>
    <row r="3533">
      <c r="B3533" s="11"/>
    </row>
    <row r="3534">
      <c r="B3534" s="11"/>
    </row>
    <row r="3535">
      <c r="B3535" s="11"/>
    </row>
    <row r="3536">
      <c r="B3536" s="11"/>
    </row>
    <row r="3537">
      <c r="B3537" s="11"/>
    </row>
    <row r="3538">
      <c r="B3538" s="11"/>
    </row>
    <row r="3539">
      <c r="B3539" s="11"/>
    </row>
    <row r="3540">
      <c r="B3540" s="11"/>
    </row>
    <row r="3541">
      <c r="B3541" s="11"/>
    </row>
    <row r="3542">
      <c r="B3542" s="11"/>
    </row>
    <row r="3543">
      <c r="B3543" s="11"/>
    </row>
    <row r="3544">
      <c r="B3544" s="11"/>
    </row>
    <row r="3545">
      <c r="B3545" s="11"/>
    </row>
    <row r="3546">
      <c r="B3546" s="11"/>
    </row>
    <row r="3547">
      <c r="B3547" s="11"/>
    </row>
    <row r="3548">
      <c r="B3548" s="11"/>
    </row>
    <row r="3549">
      <c r="B3549" s="11"/>
    </row>
    <row r="3550">
      <c r="B3550" s="11"/>
    </row>
    <row r="3551">
      <c r="B3551" s="11"/>
    </row>
    <row r="3552">
      <c r="B3552" s="11"/>
    </row>
    <row r="3553">
      <c r="B3553" s="11"/>
    </row>
    <row r="3554">
      <c r="B3554" s="11"/>
    </row>
    <row r="3555">
      <c r="B3555" s="11"/>
    </row>
    <row r="3556">
      <c r="B3556" s="11"/>
    </row>
    <row r="3557">
      <c r="B3557" s="11"/>
    </row>
    <row r="3558">
      <c r="B3558" s="11"/>
    </row>
    <row r="3559">
      <c r="B3559" s="11"/>
    </row>
    <row r="3560">
      <c r="B3560" s="11"/>
    </row>
    <row r="3561">
      <c r="B3561" s="11"/>
    </row>
    <row r="3562">
      <c r="B3562" s="11"/>
    </row>
    <row r="3563">
      <c r="B3563" s="11"/>
    </row>
    <row r="3564">
      <c r="B3564" s="11"/>
    </row>
    <row r="3565">
      <c r="B3565" s="11"/>
    </row>
    <row r="3566">
      <c r="B3566" s="11"/>
    </row>
    <row r="3567">
      <c r="B3567" s="11"/>
    </row>
    <row r="3568">
      <c r="B3568" s="11"/>
    </row>
    <row r="3569">
      <c r="B3569" s="11"/>
    </row>
    <row r="3570">
      <c r="B3570" s="11"/>
    </row>
    <row r="3571">
      <c r="B3571" s="11"/>
    </row>
    <row r="3572">
      <c r="B3572" s="11"/>
    </row>
    <row r="3573">
      <c r="B3573" s="11"/>
    </row>
    <row r="3574">
      <c r="B3574" s="11"/>
    </row>
    <row r="3575">
      <c r="B3575" s="11"/>
    </row>
    <row r="3576">
      <c r="B3576" s="11"/>
    </row>
    <row r="3577">
      <c r="B3577" s="11"/>
    </row>
    <row r="3578">
      <c r="B3578" s="11"/>
    </row>
    <row r="3579">
      <c r="B3579" s="11"/>
    </row>
    <row r="3580">
      <c r="B3580" s="11"/>
    </row>
    <row r="3581">
      <c r="B3581" s="11"/>
    </row>
    <row r="3582">
      <c r="B3582" s="11"/>
    </row>
    <row r="3583">
      <c r="B3583" s="11"/>
    </row>
    <row r="3584">
      <c r="B3584" s="11"/>
    </row>
    <row r="3585">
      <c r="B3585" s="11"/>
    </row>
    <row r="3586">
      <c r="B3586" s="11"/>
    </row>
    <row r="3587">
      <c r="B3587" s="11"/>
    </row>
    <row r="3588">
      <c r="B3588" s="11"/>
    </row>
    <row r="3589">
      <c r="B3589" s="11"/>
    </row>
    <row r="3590">
      <c r="B3590" s="11"/>
    </row>
    <row r="3591">
      <c r="B3591" s="11"/>
    </row>
    <row r="3592">
      <c r="B3592" s="11"/>
    </row>
    <row r="3593">
      <c r="B3593" s="11"/>
    </row>
    <row r="3594">
      <c r="B3594" s="11"/>
    </row>
    <row r="3595">
      <c r="B3595" s="11"/>
    </row>
    <row r="3596">
      <c r="B3596" s="11"/>
    </row>
    <row r="3597">
      <c r="B3597" s="11"/>
    </row>
    <row r="3598">
      <c r="B3598" s="11"/>
    </row>
    <row r="3599">
      <c r="B3599" s="11"/>
    </row>
    <row r="3600">
      <c r="B3600" s="11"/>
    </row>
    <row r="3601">
      <c r="B3601" s="11"/>
    </row>
    <row r="3602">
      <c r="B3602" s="11"/>
    </row>
    <row r="3603">
      <c r="B3603" s="11"/>
    </row>
    <row r="3604">
      <c r="B3604" s="11"/>
    </row>
    <row r="3605">
      <c r="B3605" s="11"/>
    </row>
    <row r="3606">
      <c r="B3606" s="11"/>
    </row>
    <row r="3607">
      <c r="B3607" s="11"/>
    </row>
    <row r="3608">
      <c r="B3608" s="11"/>
    </row>
    <row r="3609">
      <c r="B3609" s="11"/>
    </row>
    <row r="3610">
      <c r="B3610" s="11"/>
    </row>
    <row r="3611">
      <c r="B3611" s="11"/>
    </row>
    <row r="3612">
      <c r="B3612" s="11"/>
    </row>
    <row r="3613">
      <c r="B3613" s="11"/>
    </row>
    <row r="3614">
      <c r="B3614" s="11"/>
    </row>
    <row r="3615">
      <c r="B3615" s="11"/>
    </row>
    <row r="3616">
      <c r="B3616" s="11"/>
    </row>
    <row r="3617">
      <c r="B3617" s="11"/>
    </row>
    <row r="3618">
      <c r="B3618" s="11"/>
    </row>
    <row r="3619">
      <c r="B3619" s="11"/>
    </row>
    <row r="3620">
      <c r="B3620" s="11"/>
    </row>
    <row r="3621">
      <c r="B3621" s="11"/>
    </row>
    <row r="3622">
      <c r="B3622" s="11"/>
    </row>
    <row r="3623">
      <c r="B3623" s="11"/>
    </row>
    <row r="3624">
      <c r="B3624" s="11"/>
    </row>
    <row r="3625">
      <c r="B3625" s="11"/>
    </row>
    <row r="3626">
      <c r="B3626" s="11"/>
    </row>
    <row r="3627">
      <c r="B3627" s="11"/>
    </row>
    <row r="3628">
      <c r="B3628" s="11"/>
    </row>
    <row r="3629">
      <c r="B3629" s="11"/>
    </row>
    <row r="3630">
      <c r="B3630" s="11"/>
    </row>
    <row r="3631">
      <c r="B3631" s="11"/>
    </row>
    <row r="3632">
      <c r="B3632" s="11"/>
    </row>
    <row r="3633">
      <c r="B3633" s="11"/>
    </row>
    <row r="3634">
      <c r="B3634" s="11"/>
    </row>
    <row r="3635">
      <c r="B3635" s="11"/>
    </row>
    <row r="3636">
      <c r="B3636" s="11"/>
    </row>
    <row r="3637">
      <c r="B3637" s="11"/>
    </row>
    <row r="3638">
      <c r="B3638" s="11"/>
    </row>
    <row r="3639">
      <c r="B3639" s="11"/>
    </row>
    <row r="3640">
      <c r="B3640" s="11"/>
    </row>
    <row r="3641">
      <c r="B3641" s="11"/>
    </row>
    <row r="3642">
      <c r="B3642" s="11"/>
    </row>
    <row r="3643">
      <c r="B3643" s="11"/>
    </row>
    <row r="3644">
      <c r="B3644" s="11"/>
    </row>
    <row r="3645">
      <c r="B3645" s="11"/>
    </row>
    <row r="3646">
      <c r="B3646" s="11"/>
    </row>
    <row r="3647">
      <c r="B3647" s="11"/>
    </row>
    <row r="3648">
      <c r="B3648" s="11"/>
    </row>
    <row r="3649">
      <c r="B3649" s="11"/>
    </row>
    <row r="3650">
      <c r="B3650" s="11"/>
    </row>
    <row r="3651">
      <c r="B3651" s="11"/>
    </row>
    <row r="3652">
      <c r="B3652" s="11"/>
    </row>
    <row r="3653">
      <c r="B3653" s="11"/>
    </row>
    <row r="3654">
      <c r="B3654" s="11"/>
    </row>
    <row r="3655">
      <c r="B3655" s="11"/>
    </row>
    <row r="3656">
      <c r="B3656" s="11"/>
    </row>
    <row r="3657">
      <c r="B3657" s="11"/>
    </row>
    <row r="3658">
      <c r="B3658" s="11"/>
    </row>
    <row r="3659">
      <c r="B3659" s="11"/>
    </row>
    <row r="3660">
      <c r="B3660" s="11"/>
    </row>
    <row r="3661">
      <c r="B3661" s="11"/>
    </row>
    <row r="3662">
      <c r="B3662" s="11"/>
    </row>
    <row r="3663">
      <c r="B3663" s="11"/>
    </row>
    <row r="3664">
      <c r="B3664" s="11"/>
    </row>
    <row r="3665">
      <c r="B3665" s="11"/>
    </row>
    <row r="3666">
      <c r="B3666" s="11"/>
    </row>
    <row r="3667">
      <c r="B3667" s="11"/>
    </row>
    <row r="3668">
      <c r="B3668" s="11"/>
    </row>
    <row r="3669">
      <c r="B3669" s="11"/>
    </row>
    <row r="3670">
      <c r="B3670" s="11"/>
    </row>
    <row r="3671">
      <c r="B3671" s="11"/>
    </row>
    <row r="3672">
      <c r="B3672" s="11"/>
    </row>
    <row r="3673">
      <c r="B3673" s="11"/>
    </row>
    <row r="3674">
      <c r="B3674" s="11"/>
    </row>
    <row r="3675">
      <c r="B3675" s="11"/>
    </row>
    <row r="3676">
      <c r="B3676" s="11"/>
    </row>
    <row r="3677">
      <c r="B3677" s="11"/>
    </row>
    <row r="3678">
      <c r="B3678" s="11"/>
    </row>
    <row r="3679">
      <c r="B3679" s="11"/>
    </row>
    <row r="3680">
      <c r="B3680" s="11"/>
    </row>
    <row r="3681">
      <c r="B3681" s="11"/>
    </row>
    <row r="3682">
      <c r="B3682" s="11"/>
    </row>
    <row r="3683">
      <c r="B3683" s="11"/>
    </row>
    <row r="3684">
      <c r="B3684" s="11"/>
    </row>
    <row r="3685">
      <c r="B3685" s="11"/>
    </row>
    <row r="3686">
      <c r="B3686" s="11"/>
    </row>
    <row r="3687">
      <c r="B3687" s="11"/>
    </row>
    <row r="3688">
      <c r="B3688" s="11"/>
    </row>
    <row r="3689">
      <c r="B3689" s="11"/>
    </row>
    <row r="3690">
      <c r="B3690" s="11"/>
    </row>
    <row r="3691">
      <c r="B3691" s="11"/>
    </row>
    <row r="3692">
      <c r="B3692" s="11"/>
    </row>
    <row r="3693">
      <c r="B3693" s="11"/>
    </row>
    <row r="3694">
      <c r="B3694" s="11"/>
    </row>
    <row r="3695">
      <c r="B3695" s="11"/>
    </row>
    <row r="3696">
      <c r="B3696" s="11"/>
    </row>
    <row r="3697">
      <c r="B3697" s="11"/>
    </row>
    <row r="3698">
      <c r="B3698" s="11"/>
    </row>
    <row r="3699">
      <c r="B3699" s="11"/>
    </row>
    <row r="3700">
      <c r="B3700" s="11"/>
    </row>
    <row r="3701">
      <c r="B3701" s="11"/>
    </row>
    <row r="3702">
      <c r="B3702" s="11"/>
    </row>
    <row r="3703">
      <c r="B3703" s="11"/>
    </row>
    <row r="3704">
      <c r="B3704" s="11"/>
    </row>
    <row r="3705">
      <c r="B3705" s="11"/>
    </row>
    <row r="3706">
      <c r="B3706" s="11"/>
    </row>
    <row r="3707">
      <c r="B3707" s="11"/>
    </row>
    <row r="3708">
      <c r="B3708" s="11"/>
    </row>
    <row r="3709">
      <c r="B3709" s="11"/>
    </row>
    <row r="3710">
      <c r="B3710" s="11"/>
    </row>
    <row r="3711">
      <c r="B3711" s="11"/>
    </row>
    <row r="3712">
      <c r="B3712" s="11"/>
    </row>
    <row r="3713">
      <c r="B3713" s="11"/>
    </row>
    <row r="3714">
      <c r="B3714" s="11"/>
    </row>
    <row r="3715">
      <c r="B3715" s="11"/>
    </row>
    <row r="3716">
      <c r="B3716" s="11"/>
    </row>
    <row r="3717">
      <c r="B3717" s="11"/>
    </row>
    <row r="3718">
      <c r="B3718" s="11"/>
    </row>
    <row r="3719">
      <c r="B3719" s="11"/>
    </row>
    <row r="3720">
      <c r="B3720" s="11"/>
    </row>
    <row r="3721">
      <c r="B3721" s="11"/>
    </row>
    <row r="3722">
      <c r="B3722" s="11"/>
    </row>
    <row r="3723">
      <c r="B3723" s="11"/>
    </row>
    <row r="3724">
      <c r="B3724" s="11"/>
    </row>
    <row r="3725">
      <c r="B3725" s="11"/>
    </row>
    <row r="3726">
      <c r="B3726" s="11"/>
    </row>
    <row r="3727">
      <c r="B3727" s="11"/>
    </row>
    <row r="3728">
      <c r="B3728" s="11"/>
    </row>
    <row r="3729">
      <c r="B3729" s="11"/>
    </row>
    <row r="3730">
      <c r="B3730" s="11"/>
    </row>
    <row r="3731">
      <c r="B3731" s="11"/>
    </row>
    <row r="3732">
      <c r="B3732" s="11"/>
    </row>
    <row r="3733">
      <c r="B3733" s="11"/>
    </row>
    <row r="3734">
      <c r="B3734" s="11"/>
    </row>
    <row r="3735">
      <c r="B3735" s="11"/>
    </row>
    <row r="3736">
      <c r="B3736" s="11"/>
    </row>
    <row r="3737">
      <c r="B3737" s="11"/>
    </row>
    <row r="3738">
      <c r="B3738" s="11"/>
    </row>
    <row r="3739">
      <c r="B3739" s="11"/>
    </row>
    <row r="3740">
      <c r="B3740" s="11"/>
    </row>
    <row r="3741">
      <c r="B3741" s="11"/>
    </row>
    <row r="3742">
      <c r="B3742" s="11"/>
    </row>
    <row r="3743">
      <c r="B3743" s="11"/>
    </row>
    <row r="3744">
      <c r="B3744" s="11"/>
    </row>
    <row r="3745">
      <c r="B3745" s="11"/>
    </row>
    <row r="3746">
      <c r="B3746" s="11"/>
    </row>
    <row r="3747">
      <c r="B3747" s="11"/>
    </row>
    <row r="3748">
      <c r="B3748" s="11"/>
    </row>
    <row r="3749">
      <c r="B3749" s="11"/>
    </row>
    <row r="3750">
      <c r="B3750" s="11"/>
    </row>
    <row r="3751">
      <c r="B3751" s="11"/>
    </row>
    <row r="3752">
      <c r="B3752" s="11"/>
    </row>
    <row r="3753">
      <c r="B3753" s="11"/>
    </row>
    <row r="3754">
      <c r="B3754" s="11"/>
    </row>
    <row r="3755">
      <c r="B3755" s="11"/>
    </row>
    <row r="3756">
      <c r="B3756" s="11"/>
    </row>
    <row r="3757">
      <c r="B3757" s="11"/>
    </row>
    <row r="3758">
      <c r="B3758" s="11"/>
    </row>
    <row r="3759">
      <c r="B3759" s="11"/>
    </row>
    <row r="3760">
      <c r="B3760" s="11"/>
    </row>
    <row r="3761">
      <c r="B3761" s="11"/>
    </row>
    <row r="3762">
      <c r="B3762" s="11"/>
    </row>
    <row r="3763">
      <c r="B3763" s="11"/>
    </row>
    <row r="3764">
      <c r="B3764" s="11"/>
    </row>
    <row r="3765">
      <c r="B3765" s="11"/>
    </row>
    <row r="3766">
      <c r="B3766" s="11"/>
    </row>
    <row r="3767">
      <c r="B3767" s="11"/>
    </row>
    <row r="3768">
      <c r="B3768" s="11"/>
    </row>
    <row r="3769">
      <c r="B3769" s="11"/>
    </row>
    <row r="3770">
      <c r="B3770" s="11"/>
    </row>
    <row r="3771">
      <c r="B3771" s="11"/>
    </row>
    <row r="3772">
      <c r="B3772" s="11"/>
    </row>
    <row r="3773">
      <c r="B3773" s="11"/>
    </row>
    <row r="3774">
      <c r="B3774" s="11"/>
    </row>
    <row r="3775">
      <c r="B3775" s="11"/>
    </row>
    <row r="3776">
      <c r="B3776" s="11"/>
    </row>
    <row r="3777">
      <c r="B3777" s="11"/>
    </row>
    <row r="3778">
      <c r="B3778" s="11"/>
    </row>
    <row r="3779">
      <c r="B3779" s="11"/>
    </row>
    <row r="3780">
      <c r="B3780" s="11"/>
    </row>
    <row r="3781">
      <c r="B3781" s="11"/>
    </row>
    <row r="3782">
      <c r="B3782" s="11"/>
    </row>
    <row r="3783">
      <c r="B3783" s="11"/>
    </row>
    <row r="3784">
      <c r="B3784" s="11"/>
    </row>
    <row r="3785">
      <c r="B3785" s="11"/>
    </row>
    <row r="3786">
      <c r="B3786" s="11"/>
    </row>
    <row r="3787">
      <c r="B3787" s="11"/>
    </row>
    <row r="3788">
      <c r="B3788" s="11"/>
    </row>
    <row r="3789">
      <c r="B3789" s="11"/>
    </row>
    <row r="3790">
      <c r="B3790" s="11"/>
    </row>
    <row r="3791">
      <c r="B3791" s="11"/>
    </row>
    <row r="3792">
      <c r="B3792" s="11"/>
    </row>
    <row r="3793">
      <c r="B3793" s="11"/>
    </row>
    <row r="3794">
      <c r="B3794" s="11"/>
    </row>
    <row r="3795">
      <c r="B3795" s="11"/>
    </row>
    <row r="3796">
      <c r="B3796" s="11"/>
    </row>
    <row r="3797">
      <c r="B3797" s="11"/>
    </row>
    <row r="3798">
      <c r="B3798" s="11"/>
    </row>
    <row r="3799">
      <c r="B3799" s="11"/>
    </row>
    <row r="3800">
      <c r="B3800" s="11"/>
    </row>
    <row r="3801">
      <c r="B3801" s="11"/>
    </row>
    <row r="3802">
      <c r="B3802" s="11"/>
    </row>
    <row r="3803">
      <c r="B3803" s="11"/>
    </row>
    <row r="3804">
      <c r="B3804" s="11"/>
    </row>
    <row r="3805">
      <c r="B3805" s="11"/>
    </row>
    <row r="3806">
      <c r="B3806" s="11"/>
    </row>
    <row r="3807">
      <c r="B3807" s="11"/>
    </row>
    <row r="3808">
      <c r="B3808" s="11"/>
    </row>
    <row r="3809">
      <c r="B3809" s="11"/>
    </row>
    <row r="3810">
      <c r="B3810" s="11"/>
    </row>
    <row r="3811">
      <c r="B3811" s="11"/>
    </row>
    <row r="3812">
      <c r="B3812" s="11"/>
    </row>
    <row r="3813">
      <c r="B3813" s="11"/>
    </row>
    <row r="3814">
      <c r="B3814" s="11"/>
    </row>
    <row r="3815">
      <c r="B3815" s="11"/>
    </row>
    <row r="3816">
      <c r="B3816" s="11"/>
    </row>
    <row r="3817">
      <c r="B3817" s="11"/>
    </row>
    <row r="3818">
      <c r="B3818" s="11"/>
    </row>
    <row r="3819">
      <c r="B3819" s="11"/>
    </row>
    <row r="3820">
      <c r="B3820" s="11"/>
    </row>
    <row r="3821">
      <c r="B3821" s="11"/>
    </row>
    <row r="3822">
      <c r="B3822" s="11"/>
    </row>
    <row r="3823">
      <c r="B3823" s="11"/>
    </row>
    <row r="3824">
      <c r="B3824" s="11"/>
    </row>
    <row r="3825">
      <c r="B3825" s="11"/>
    </row>
    <row r="3826">
      <c r="B3826" s="11"/>
    </row>
    <row r="3827">
      <c r="B3827" s="11"/>
    </row>
    <row r="3828">
      <c r="B3828" s="11"/>
    </row>
    <row r="3829">
      <c r="B3829" s="11"/>
    </row>
    <row r="3830">
      <c r="B3830" s="11"/>
    </row>
    <row r="3831">
      <c r="B3831" s="11"/>
    </row>
    <row r="3832">
      <c r="B3832" s="11"/>
    </row>
    <row r="3833">
      <c r="B3833" s="11"/>
    </row>
    <row r="3834">
      <c r="B3834" s="11"/>
    </row>
    <row r="3835">
      <c r="B3835" s="11"/>
    </row>
    <row r="3836">
      <c r="B3836" s="11"/>
    </row>
    <row r="3837">
      <c r="B3837" s="11"/>
    </row>
    <row r="3838">
      <c r="B3838" s="11"/>
    </row>
    <row r="3839">
      <c r="B3839" s="11"/>
    </row>
    <row r="3840">
      <c r="B3840" s="11"/>
    </row>
    <row r="3841">
      <c r="B3841" s="11"/>
    </row>
    <row r="3842">
      <c r="B3842" s="11"/>
    </row>
    <row r="3843">
      <c r="B3843" s="11"/>
    </row>
    <row r="3844">
      <c r="B3844" s="11"/>
    </row>
    <row r="3845">
      <c r="B3845" s="11"/>
    </row>
    <row r="3846">
      <c r="B3846" s="11"/>
    </row>
    <row r="3847">
      <c r="B3847" s="11"/>
    </row>
    <row r="3848">
      <c r="B3848" s="11"/>
    </row>
    <row r="3849">
      <c r="B3849" s="11"/>
    </row>
    <row r="3850">
      <c r="B3850" s="11"/>
    </row>
    <row r="3851">
      <c r="B3851" s="11"/>
    </row>
    <row r="3852">
      <c r="B3852" s="11"/>
    </row>
    <row r="3853">
      <c r="B3853" s="11"/>
    </row>
    <row r="3854">
      <c r="B3854" s="11"/>
    </row>
    <row r="3855">
      <c r="B3855" s="11"/>
    </row>
    <row r="3856">
      <c r="B3856" s="11"/>
    </row>
    <row r="3857">
      <c r="B3857" s="11"/>
    </row>
    <row r="3858">
      <c r="B3858" s="11"/>
    </row>
    <row r="3859">
      <c r="B3859" s="11"/>
    </row>
    <row r="3860">
      <c r="B3860" s="11"/>
    </row>
    <row r="3861">
      <c r="B3861" s="11"/>
    </row>
    <row r="3862">
      <c r="B3862" s="11"/>
    </row>
    <row r="3863">
      <c r="B3863" s="11"/>
    </row>
    <row r="3864">
      <c r="B3864" s="11"/>
    </row>
    <row r="3865">
      <c r="B3865" s="11"/>
    </row>
    <row r="3866">
      <c r="B3866" s="11"/>
    </row>
    <row r="3867">
      <c r="B3867" s="11"/>
    </row>
    <row r="3868">
      <c r="B3868" s="11"/>
    </row>
    <row r="3869">
      <c r="B3869" s="11"/>
    </row>
    <row r="3870">
      <c r="B3870" s="11"/>
    </row>
    <row r="3871">
      <c r="B3871" s="11"/>
    </row>
    <row r="3872">
      <c r="B3872" s="11"/>
    </row>
    <row r="3873">
      <c r="B3873" s="11"/>
    </row>
    <row r="3874">
      <c r="B3874" s="11"/>
    </row>
    <row r="3875">
      <c r="B3875" s="11"/>
    </row>
    <row r="3876">
      <c r="B3876" s="11"/>
    </row>
    <row r="3877">
      <c r="B3877" s="11"/>
    </row>
    <row r="3878">
      <c r="B3878" s="11"/>
    </row>
    <row r="3879">
      <c r="B3879" s="11"/>
    </row>
    <row r="3880">
      <c r="B3880" s="11"/>
    </row>
    <row r="3881">
      <c r="B3881" s="11"/>
    </row>
    <row r="3882">
      <c r="B3882" s="11"/>
    </row>
    <row r="3883">
      <c r="B3883" s="11"/>
    </row>
    <row r="3884">
      <c r="B3884" s="11"/>
    </row>
    <row r="3885">
      <c r="B3885" s="11"/>
    </row>
    <row r="3886">
      <c r="B3886" s="11"/>
    </row>
    <row r="3887">
      <c r="B3887" s="11"/>
    </row>
    <row r="3888">
      <c r="B3888" s="11"/>
    </row>
    <row r="3889">
      <c r="B3889" s="11"/>
    </row>
    <row r="3890">
      <c r="B3890" s="11"/>
    </row>
    <row r="3891">
      <c r="B3891" s="11"/>
    </row>
    <row r="3892">
      <c r="B3892" s="11"/>
    </row>
    <row r="3893">
      <c r="B3893" s="11"/>
    </row>
    <row r="3894">
      <c r="B3894" s="11"/>
    </row>
    <row r="3895">
      <c r="B3895" s="11"/>
    </row>
    <row r="3896">
      <c r="B3896" s="11"/>
    </row>
    <row r="3897">
      <c r="B3897" s="11"/>
    </row>
    <row r="3898">
      <c r="B3898" s="11"/>
    </row>
    <row r="3899">
      <c r="B3899" s="11"/>
    </row>
    <row r="3900">
      <c r="B3900" s="11"/>
    </row>
    <row r="3901">
      <c r="B3901" s="11"/>
    </row>
    <row r="3902">
      <c r="B3902" s="11"/>
    </row>
    <row r="3903">
      <c r="B3903" s="11"/>
    </row>
    <row r="3904">
      <c r="B3904" s="11"/>
    </row>
    <row r="3905">
      <c r="B3905" s="11"/>
    </row>
    <row r="3906">
      <c r="B3906" s="11"/>
    </row>
    <row r="3907">
      <c r="B3907" s="11"/>
    </row>
    <row r="3908">
      <c r="B3908" s="11"/>
    </row>
    <row r="3909">
      <c r="B3909" s="11"/>
    </row>
    <row r="3910">
      <c r="B3910" s="11"/>
    </row>
    <row r="3911">
      <c r="B3911" s="11"/>
    </row>
    <row r="3912">
      <c r="B3912" s="11"/>
    </row>
    <row r="3913">
      <c r="B3913" s="11"/>
    </row>
    <row r="3914">
      <c r="B3914" s="11"/>
    </row>
    <row r="3915">
      <c r="B3915" s="11"/>
    </row>
    <row r="3916">
      <c r="B3916" s="11"/>
    </row>
    <row r="3917">
      <c r="B3917" s="11"/>
    </row>
    <row r="3918">
      <c r="B3918" s="11"/>
    </row>
    <row r="3919">
      <c r="B3919" s="11"/>
    </row>
    <row r="3920">
      <c r="B3920" s="11"/>
    </row>
    <row r="3921">
      <c r="B3921" s="11"/>
    </row>
    <row r="3922">
      <c r="B3922" s="11"/>
    </row>
    <row r="3923">
      <c r="B3923" s="11"/>
    </row>
    <row r="3924">
      <c r="B3924" s="11"/>
    </row>
    <row r="3925">
      <c r="B3925" s="11"/>
    </row>
    <row r="3926">
      <c r="B3926" s="11"/>
    </row>
    <row r="3927">
      <c r="B3927" s="11"/>
    </row>
    <row r="3928">
      <c r="B3928" s="11"/>
    </row>
    <row r="3929">
      <c r="B3929" s="11"/>
    </row>
    <row r="3930">
      <c r="B3930" s="11"/>
    </row>
    <row r="3931">
      <c r="B3931" s="11"/>
    </row>
    <row r="3932">
      <c r="B3932" s="11"/>
    </row>
    <row r="3933">
      <c r="B3933" s="11"/>
    </row>
    <row r="3934">
      <c r="B3934" s="11"/>
    </row>
    <row r="3935">
      <c r="B3935" s="11"/>
    </row>
    <row r="3936">
      <c r="B3936" s="11"/>
    </row>
    <row r="3937">
      <c r="B3937" s="11"/>
    </row>
    <row r="3938">
      <c r="B3938" s="11"/>
    </row>
    <row r="3939">
      <c r="B3939" s="11"/>
    </row>
    <row r="3940">
      <c r="B3940" s="11"/>
    </row>
    <row r="3941">
      <c r="B3941" s="11"/>
    </row>
    <row r="3942">
      <c r="B3942" s="11"/>
    </row>
    <row r="3943">
      <c r="B3943" s="11"/>
    </row>
    <row r="3944">
      <c r="B3944" s="11"/>
    </row>
    <row r="3945">
      <c r="B3945" s="11"/>
    </row>
    <row r="3946">
      <c r="B3946" s="11"/>
    </row>
    <row r="3947">
      <c r="B3947" s="11"/>
    </row>
    <row r="3948">
      <c r="B3948" s="11"/>
    </row>
    <row r="3949">
      <c r="B3949" s="11"/>
    </row>
    <row r="3950">
      <c r="B3950" s="11"/>
    </row>
    <row r="3951">
      <c r="B3951" s="11"/>
    </row>
    <row r="3952">
      <c r="B3952" s="11"/>
    </row>
    <row r="3953">
      <c r="B3953" s="11"/>
    </row>
    <row r="3954">
      <c r="B3954" s="11"/>
    </row>
    <row r="3955">
      <c r="B3955" s="11"/>
    </row>
    <row r="3956">
      <c r="B3956" s="11"/>
    </row>
    <row r="3957">
      <c r="B3957" s="11"/>
    </row>
    <row r="3958">
      <c r="B3958" s="11"/>
    </row>
    <row r="3959">
      <c r="B3959" s="11"/>
    </row>
    <row r="3960">
      <c r="B3960" s="11"/>
    </row>
    <row r="3961">
      <c r="B3961" s="11"/>
    </row>
    <row r="3962">
      <c r="B3962" s="11"/>
    </row>
    <row r="3963">
      <c r="B3963" s="11"/>
    </row>
    <row r="3964">
      <c r="B3964" s="11"/>
    </row>
    <row r="3965">
      <c r="B3965" s="11"/>
    </row>
    <row r="3966">
      <c r="B3966" s="11"/>
    </row>
    <row r="3967">
      <c r="B3967" s="11"/>
    </row>
    <row r="3968">
      <c r="B3968" s="11"/>
    </row>
    <row r="3969">
      <c r="B3969" s="11"/>
    </row>
    <row r="3970">
      <c r="B3970" s="11"/>
    </row>
    <row r="3971">
      <c r="B3971" s="11"/>
    </row>
    <row r="3972">
      <c r="B3972" s="11"/>
    </row>
    <row r="3973">
      <c r="B3973" s="11"/>
    </row>
    <row r="3974">
      <c r="B3974" s="11"/>
    </row>
    <row r="3975">
      <c r="B3975" s="11"/>
    </row>
    <row r="3976">
      <c r="B3976" s="11"/>
    </row>
    <row r="3977">
      <c r="B3977" s="11"/>
    </row>
    <row r="3978">
      <c r="B3978" s="11"/>
    </row>
    <row r="3979">
      <c r="B3979" s="11"/>
    </row>
    <row r="3980">
      <c r="B3980" s="11"/>
    </row>
    <row r="3981">
      <c r="B3981" s="11"/>
    </row>
    <row r="3982">
      <c r="B3982" s="11"/>
    </row>
    <row r="3983">
      <c r="B3983" s="11"/>
    </row>
    <row r="3984">
      <c r="B3984" s="11"/>
    </row>
    <row r="3985">
      <c r="B3985" s="11"/>
    </row>
    <row r="3986">
      <c r="B3986" s="11"/>
    </row>
    <row r="3987">
      <c r="B3987" s="11"/>
    </row>
    <row r="3988">
      <c r="B3988" s="11"/>
    </row>
    <row r="3989">
      <c r="B3989" s="11"/>
    </row>
    <row r="3990">
      <c r="B3990" s="11"/>
    </row>
    <row r="3991">
      <c r="B3991" s="11"/>
    </row>
    <row r="3992">
      <c r="B3992" s="11"/>
    </row>
    <row r="3993">
      <c r="B3993" s="11"/>
    </row>
    <row r="3994">
      <c r="B3994" s="11"/>
    </row>
    <row r="3995">
      <c r="B3995" s="11"/>
    </row>
    <row r="3996">
      <c r="B3996" s="11"/>
    </row>
    <row r="3997">
      <c r="B3997" s="11"/>
    </row>
    <row r="3998">
      <c r="B3998" s="11"/>
    </row>
    <row r="3999">
      <c r="B3999" s="11"/>
    </row>
    <row r="4000">
      <c r="B4000" s="11"/>
    </row>
    <row r="4001">
      <c r="B4001" s="11"/>
    </row>
    <row r="4002">
      <c r="B4002" s="11"/>
    </row>
    <row r="4003">
      <c r="B4003" s="11"/>
    </row>
    <row r="4004">
      <c r="B4004" s="11"/>
    </row>
    <row r="4005">
      <c r="B4005" s="11"/>
    </row>
    <row r="4006">
      <c r="B4006" s="11"/>
    </row>
    <row r="4007">
      <c r="B4007" s="11"/>
    </row>
    <row r="4008">
      <c r="B4008" s="11"/>
    </row>
    <row r="4009">
      <c r="B4009" s="11"/>
    </row>
    <row r="4010">
      <c r="B4010" s="11"/>
    </row>
    <row r="4011">
      <c r="B4011" s="11"/>
    </row>
    <row r="4012">
      <c r="B4012" s="11"/>
    </row>
    <row r="4013">
      <c r="B4013" s="11"/>
    </row>
    <row r="4014">
      <c r="B4014" s="11"/>
    </row>
    <row r="4015">
      <c r="B4015" s="11"/>
    </row>
    <row r="4016">
      <c r="B4016" s="11"/>
    </row>
    <row r="4017">
      <c r="B4017" s="11"/>
    </row>
    <row r="4018">
      <c r="B4018" s="11"/>
    </row>
    <row r="4019">
      <c r="B4019" s="11"/>
    </row>
    <row r="4020">
      <c r="B4020" s="11"/>
    </row>
    <row r="4021">
      <c r="B4021" s="11"/>
    </row>
    <row r="4022">
      <c r="B4022" s="11"/>
    </row>
    <row r="4023">
      <c r="B4023" s="11"/>
    </row>
    <row r="4024">
      <c r="B4024" s="11"/>
    </row>
    <row r="4025">
      <c r="B4025" s="11"/>
    </row>
    <row r="4026">
      <c r="B4026" s="11"/>
    </row>
    <row r="4027">
      <c r="B4027" s="11"/>
    </row>
    <row r="4028">
      <c r="B4028" s="11"/>
    </row>
    <row r="4029">
      <c r="B4029" s="11"/>
    </row>
    <row r="4030">
      <c r="B4030" s="11"/>
    </row>
    <row r="4031">
      <c r="B4031" s="11"/>
    </row>
    <row r="4032">
      <c r="B4032" s="11"/>
    </row>
    <row r="4033">
      <c r="B4033" s="11"/>
    </row>
    <row r="4034">
      <c r="B4034" s="11"/>
    </row>
    <row r="4035">
      <c r="B4035" s="11"/>
    </row>
    <row r="4036">
      <c r="B4036" s="11"/>
    </row>
    <row r="4037">
      <c r="B4037" s="11"/>
    </row>
    <row r="4038">
      <c r="B4038" s="11"/>
    </row>
    <row r="4039">
      <c r="B4039" s="11"/>
    </row>
    <row r="4040">
      <c r="B4040" s="11"/>
    </row>
    <row r="4041">
      <c r="B4041" s="11"/>
    </row>
    <row r="4042">
      <c r="B4042" s="11"/>
    </row>
    <row r="4043">
      <c r="B4043" s="11"/>
    </row>
    <row r="4044">
      <c r="B4044" s="11"/>
    </row>
    <row r="4045">
      <c r="B4045" s="11"/>
    </row>
    <row r="4046">
      <c r="B4046" s="11"/>
    </row>
    <row r="4047">
      <c r="B4047" s="11"/>
    </row>
    <row r="4048">
      <c r="B4048" s="11"/>
    </row>
    <row r="4049">
      <c r="B4049" s="11"/>
    </row>
    <row r="4050">
      <c r="B4050" s="11"/>
    </row>
    <row r="4051">
      <c r="B4051" s="11"/>
    </row>
    <row r="4052">
      <c r="B4052" s="11"/>
    </row>
    <row r="4053">
      <c r="B4053" s="11"/>
    </row>
    <row r="4054">
      <c r="B4054" s="11"/>
    </row>
    <row r="4055">
      <c r="B4055" s="11"/>
    </row>
    <row r="4056">
      <c r="B4056" s="11"/>
    </row>
    <row r="4057">
      <c r="B4057" s="11"/>
    </row>
    <row r="4058">
      <c r="B4058" s="11"/>
    </row>
    <row r="4059">
      <c r="B4059" s="11"/>
    </row>
    <row r="4060">
      <c r="B4060" s="11"/>
    </row>
    <row r="4061">
      <c r="B4061" s="11"/>
    </row>
    <row r="4062">
      <c r="B4062" s="11"/>
    </row>
    <row r="4063">
      <c r="B4063" s="11"/>
    </row>
    <row r="4064">
      <c r="B4064" s="11"/>
    </row>
    <row r="4065">
      <c r="B4065" s="11"/>
    </row>
    <row r="4066">
      <c r="B4066" s="11"/>
    </row>
    <row r="4067">
      <c r="B4067" s="11"/>
    </row>
    <row r="4068">
      <c r="B4068" s="11"/>
    </row>
    <row r="4069">
      <c r="B4069" s="11"/>
    </row>
    <row r="4070">
      <c r="B4070" s="11"/>
    </row>
    <row r="4071">
      <c r="B4071" s="11"/>
    </row>
    <row r="4072">
      <c r="B4072" s="11"/>
    </row>
    <row r="4073">
      <c r="B4073" s="11"/>
    </row>
    <row r="4074">
      <c r="B4074" s="11"/>
    </row>
    <row r="4075">
      <c r="B4075" s="11"/>
    </row>
    <row r="4076">
      <c r="B4076" s="11"/>
    </row>
    <row r="4077">
      <c r="B4077" s="11"/>
    </row>
    <row r="4078">
      <c r="B4078" s="11"/>
    </row>
    <row r="4079">
      <c r="B4079" s="11"/>
    </row>
    <row r="4080">
      <c r="B4080" s="11"/>
    </row>
    <row r="4081">
      <c r="B4081" s="11"/>
    </row>
    <row r="4082">
      <c r="B4082" s="11"/>
    </row>
  </sheetData>
  <drawing r:id="rId1"/>
</worksheet>
</file>