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87b168c50241ac12/Escritorio/"/>
    </mc:Choice>
  </mc:AlternateContent>
  <xr:revisionPtr revIDLastSave="2985" documentId="8_{8571BBC3-F052-45B5-9131-6B19E3527B71}" xr6:coauthVersionLast="47" xr6:coauthVersionMax="47" xr10:uidLastSave="{7C048C9C-4250-4884-94A1-32354D7F572A}"/>
  <bookViews>
    <workbookView xWindow="28680" yWindow="-120" windowWidth="29040" windowHeight="15720" activeTab="1" xr2:uid="{00000000-000D-0000-FFFF-FFFF00000000}"/>
  </bookViews>
  <sheets>
    <sheet name="Atalanta" sheetId="1" r:id="rId1"/>
    <sheet name="Cuadro_mando_Atalanta" sheetId="23" r:id="rId2"/>
    <sheet name="Tiros_vs_Tiros_Puerta" sheetId="30" r:id="rId3"/>
    <sheet name="Prom_faltas" sheetId="14" r:id="rId4"/>
    <sheet name="Tiros_Puerta_Goles" sheetId="16" r:id="rId5"/>
    <sheet name="Prom_Tiros" sheetId="32" r:id="rId6"/>
    <sheet name="Corners" sheetId="31" r:id="rId7"/>
    <sheet name="Resultados_Partidos" sheetId="29" r:id="rId8"/>
  </sheets>
  <definedNames>
    <definedName name="SegmentaciónDeDatos_Lugar">#N/A</definedName>
    <definedName name="SegmentaciónDeDatos_Oponente2">#N/A</definedName>
  </definedNames>
  <calcPr calcId="191029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0" i="23" l="1"/>
  <c r="T22" i="23"/>
  <c r="S22" i="23"/>
  <c r="R22" i="23"/>
  <c r="T21" i="23"/>
  <c r="S21" i="23"/>
  <c r="R21" i="23"/>
  <c r="S14" i="23"/>
  <c r="Q14" i="23"/>
  <c r="R13" i="23"/>
  <c r="R9" i="23" a="1"/>
  <c r="R9" i="23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B2" i="1"/>
  <c r="C2" i="1" s="1" a="1"/>
  <c r="C2" i="1" s="1"/>
  <c r="B3" i="1"/>
  <c r="C3" i="1" s="1" a="1"/>
  <c r="C3" i="1" s="1"/>
  <c r="B4" i="1"/>
  <c r="C4" i="1" s="1" a="1"/>
  <c r="C4" i="1" s="1"/>
  <c r="B5" i="1"/>
  <c r="C5" i="1" s="1" a="1"/>
  <c r="C5" i="1" s="1"/>
  <c r="B6" i="1"/>
  <c r="C6" i="1" s="1" a="1"/>
  <c r="C6" i="1" s="1"/>
  <c r="B7" i="1"/>
  <c r="C7" i="1" s="1" a="1"/>
  <c r="C7" i="1" s="1"/>
  <c r="B8" i="1"/>
  <c r="C8" i="1" s="1" a="1"/>
  <c r="C8" i="1" s="1"/>
  <c r="B9" i="1"/>
  <c r="C9" i="1" s="1" a="1"/>
  <c r="C9" i="1" s="1"/>
  <c r="B10" i="1"/>
  <c r="C10" i="1" s="1" a="1"/>
  <c r="C10" i="1" s="1"/>
  <c r="B11" i="1"/>
  <c r="C11" i="1" s="1" a="1"/>
  <c r="C11" i="1" s="1"/>
  <c r="B12" i="1"/>
  <c r="C12" i="1" s="1" a="1"/>
  <c r="C12" i="1" s="1"/>
  <c r="B13" i="1"/>
  <c r="C13" i="1" s="1" a="1"/>
  <c r="C13" i="1" s="1"/>
  <c r="B14" i="1"/>
  <c r="C14" i="1" s="1" a="1"/>
  <c r="C14" i="1" s="1"/>
  <c r="B15" i="1"/>
  <c r="C15" i="1" s="1" a="1"/>
  <c r="C15" i="1" s="1"/>
  <c r="B16" i="1"/>
  <c r="C16" i="1" s="1" a="1"/>
  <c r="C16" i="1" s="1"/>
  <c r="B17" i="1"/>
  <c r="C17" i="1" s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C32" i="1" s="1" a="1"/>
  <c r="C32" i="1" s="1"/>
  <c r="B33" i="1"/>
  <c r="C33" i="1" s="1" a="1"/>
  <c r="C33" i="1" s="1"/>
  <c r="B34" i="1"/>
  <c r="C34" i="1" s="1" a="1"/>
  <c r="C34" i="1" s="1"/>
  <c r="B35" i="1"/>
  <c r="C35" i="1" s="1" a="1"/>
  <c r="C35" i="1" s="1"/>
  <c r="B36" i="1"/>
  <c r="C36" i="1" s="1" a="1"/>
  <c r="C36" i="1" s="1"/>
  <c r="B37" i="1"/>
  <c r="C37" i="1" s="1" a="1"/>
  <c r="C37" i="1" s="1"/>
  <c r="B38" i="1"/>
  <c r="C38" i="1" s="1" a="1"/>
  <c r="C38" i="1" s="1"/>
  <c r="B39" i="1"/>
  <c r="C39" i="1" s="1" a="1"/>
  <c r="C39" i="1" s="1"/>
  <c r="B40" i="1"/>
  <c r="C40" i="1" s="1" a="1"/>
  <c r="C40" i="1" s="1"/>
  <c r="B41" i="1"/>
  <c r="C41" i="1" s="1" a="1"/>
  <c r="C41" i="1" s="1"/>
  <c r="B42" i="1"/>
  <c r="C42" i="1" s="1" a="1"/>
  <c r="C42" i="1" s="1"/>
  <c r="B43" i="1"/>
  <c r="C43" i="1" s="1" a="1"/>
  <c r="C43" i="1" s="1"/>
  <c r="B44" i="1"/>
  <c r="C44" i="1" s="1" a="1"/>
  <c r="C44" i="1" s="1"/>
  <c r="B45" i="1"/>
  <c r="C45" i="1" s="1" a="1"/>
  <c r="C45" i="1" s="1"/>
  <c r="B46" i="1"/>
  <c r="C46" i="1" s="1" a="1"/>
  <c r="C46" i="1" s="1"/>
  <c r="B47" i="1"/>
  <c r="C47" i="1" s="1" a="1"/>
  <c r="C47" i="1" s="1"/>
  <c r="B48" i="1"/>
  <c r="C48" i="1" s="1" a="1"/>
  <c r="C48" i="1" s="1"/>
  <c r="B49" i="1"/>
  <c r="C49" i="1" s="1" a="1"/>
  <c r="C49" i="1" s="1"/>
  <c r="B50" i="1"/>
  <c r="C50" i="1" s="1" a="1"/>
  <c r="C50" i="1" s="1"/>
  <c r="B51" i="1"/>
  <c r="C51" i="1" s="1" a="1"/>
  <c r="C51" i="1" s="1"/>
  <c r="B52" i="1"/>
  <c r="C52" i="1" s="1" a="1"/>
  <c r="C52" i="1" s="1"/>
  <c r="B53" i="1"/>
  <c r="C53" i="1" s="1" a="1"/>
  <c r="C53" i="1" s="1"/>
  <c r="B54" i="1"/>
  <c r="C54" i="1" s="1" a="1"/>
  <c r="C54" i="1" s="1"/>
  <c r="B55" i="1"/>
  <c r="C55" i="1" s="1" a="1"/>
  <c r="C55" i="1" s="1"/>
  <c r="B56" i="1"/>
  <c r="C56" i="1" s="1" a="1"/>
  <c r="C56" i="1" s="1"/>
  <c r="B57" i="1"/>
  <c r="C57" i="1" s="1" a="1"/>
  <c r="C57" i="1" s="1"/>
  <c r="B58" i="1"/>
  <c r="C58" i="1" s="1" a="1"/>
  <c r="C58" i="1" s="1"/>
  <c r="B59" i="1"/>
  <c r="C59" i="1" s="1" a="1"/>
  <c r="C59" i="1" s="1"/>
  <c r="B60" i="1"/>
  <c r="C60" i="1" s="1" a="1"/>
  <c r="C60" i="1" s="1"/>
  <c r="B61" i="1"/>
  <c r="C61" i="1" s="1" a="1"/>
  <c r="C61" i="1" s="1"/>
  <c r="B62" i="1"/>
  <c r="C62" i="1" s="1" a="1"/>
  <c r="C62" i="1" s="1"/>
  <c r="B63" i="1"/>
  <c r="C63" i="1" s="1" a="1"/>
  <c r="C63" i="1" s="1"/>
  <c r="B64" i="1"/>
  <c r="C64" i="1" s="1" a="1"/>
  <c r="C64" i="1" s="1"/>
  <c r="B65" i="1"/>
  <c r="C65" i="1" s="1" a="1"/>
  <c r="C65" i="1" s="1"/>
  <c r="B66" i="1"/>
  <c r="C66" i="1" s="1" a="1"/>
  <c r="C66" i="1" s="1"/>
  <c r="B67" i="1"/>
  <c r="C67" i="1" s="1" a="1"/>
  <c r="C67" i="1" s="1"/>
  <c r="B68" i="1"/>
  <c r="C68" i="1" s="1" a="1"/>
  <c r="C68" i="1" s="1"/>
  <c r="B69" i="1"/>
  <c r="C69" i="1" s="1" a="1"/>
  <c r="C69" i="1" s="1"/>
  <c r="B70" i="1"/>
  <c r="C70" i="1" s="1" a="1"/>
  <c r="C70" i="1" s="1"/>
  <c r="B71" i="1"/>
  <c r="C71" i="1" s="1" a="1"/>
  <c r="C71" i="1" s="1"/>
  <c r="B72" i="1"/>
  <c r="C72" i="1" s="1" a="1"/>
  <c r="C72" i="1" s="1"/>
  <c r="B73" i="1"/>
  <c r="C73" i="1" s="1" a="1"/>
  <c r="C73" i="1" s="1"/>
  <c r="B74" i="1"/>
  <c r="C74" i="1" s="1" a="1"/>
  <c r="C74" i="1" s="1"/>
  <c r="B75" i="1"/>
  <c r="C75" i="1" s="1" a="1"/>
  <c r="C75" i="1" s="1"/>
  <c r="B76" i="1"/>
  <c r="C76" i="1" s="1" a="1"/>
  <c r="C76" i="1" s="1"/>
  <c r="B77" i="1"/>
  <c r="C77" i="1" s="1" a="1"/>
  <c r="C77" i="1" s="1"/>
  <c r="B78" i="1"/>
  <c r="C78" i="1" s="1" a="1"/>
  <c r="C78" i="1" s="1"/>
  <c r="B79" i="1"/>
  <c r="C79" i="1" s="1" a="1"/>
  <c r="C79" i="1" s="1"/>
  <c r="B80" i="1"/>
  <c r="C80" i="1" s="1" a="1"/>
  <c r="C80" i="1" s="1"/>
  <c r="B81" i="1"/>
  <c r="C81" i="1" s="1" a="1"/>
  <c r="C81" i="1" s="1"/>
  <c r="B82" i="1"/>
  <c r="C82" i="1" s="1" a="1"/>
  <c r="C82" i="1" s="1"/>
  <c r="B83" i="1"/>
  <c r="C83" i="1" s="1" a="1"/>
  <c r="C83" i="1" s="1"/>
  <c r="B84" i="1"/>
  <c r="C84" i="1" s="1" a="1"/>
  <c r="C84" i="1" s="1"/>
  <c r="B85" i="1"/>
  <c r="C85" i="1" s="1" a="1"/>
  <c r="C85" i="1" s="1"/>
  <c r="B86" i="1"/>
  <c r="C86" i="1" s="1" a="1"/>
  <c r="C86" i="1" s="1"/>
  <c r="B87" i="1"/>
  <c r="C87" i="1" s="1" a="1"/>
  <c r="C87" i="1" s="1"/>
  <c r="B88" i="1"/>
  <c r="C88" i="1" s="1" a="1"/>
  <c r="C88" i="1" s="1"/>
  <c r="B89" i="1"/>
  <c r="C89" i="1" s="1" a="1"/>
  <c r="C89" i="1" s="1"/>
  <c r="B90" i="1"/>
  <c r="C90" i="1" s="1" a="1"/>
  <c r="C90" i="1" s="1"/>
  <c r="B91" i="1"/>
  <c r="C91" i="1" s="1" a="1"/>
  <c r="C91" i="1" s="1"/>
  <c r="B92" i="1"/>
  <c r="C92" i="1" s="1" a="1"/>
  <c r="C92" i="1" s="1"/>
  <c r="B93" i="1"/>
  <c r="C93" i="1" s="1" a="1"/>
  <c r="C93" i="1" s="1"/>
  <c r="B94" i="1"/>
  <c r="C94" i="1" s="1" a="1"/>
  <c r="C94" i="1" s="1"/>
  <c r="B95" i="1"/>
  <c r="C95" i="1" s="1" a="1"/>
  <c r="C95" i="1" s="1"/>
  <c r="B96" i="1"/>
  <c r="C96" i="1" s="1" a="1"/>
  <c r="C96" i="1" s="1"/>
  <c r="B97" i="1"/>
  <c r="C97" i="1" s="1" a="1"/>
  <c r="C97" i="1" s="1"/>
  <c r="B98" i="1"/>
  <c r="C98" i="1" s="1" a="1"/>
  <c r="C98" i="1" s="1"/>
  <c r="B99" i="1"/>
  <c r="C99" i="1" s="1" a="1"/>
  <c r="C99" i="1" s="1"/>
  <c r="B100" i="1"/>
  <c r="C100" i="1" s="1" a="1"/>
  <c r="C100" i="1" s="1"/>
  <c r="B101" i="1"/>
  <c r="C101" i="1" s="1" a="1"/>
  <c r="C101" i="1" s="1"/>
  <c r="B102" i="1"/>
  <c r="C102" i="1" s="1" a="1"/>
  <c r="C102" i="1" s="1"/>
  <c r="B103" i="1"/>
  <c r="C103" i="1" s="1" a="1"/>
  <c r="C103" i="1" s="1"/>
  <c r="B104" i="1"/>
  <c r="C104" i="1" s="1" a="1"/>
  <c r="C104" i="1" s="1"/>
  <c r="B105" i="1"/>
  <c r="C105" i="1" s="1" a="1"/>
  <c r="C105" i="1" s="1"/>
  <c r="B106" i="1"/>
  <c r="C106" i="1" s="1" a="1"/>
  <c r="C106" i="1" s="1"/>
  <c r="B107" i="1"/>
  <c r="C107" i="1" s="1" a="1"/>
  <c r="C107" i="1" s="1"/>
  <c r="B108" i="1"/>
  <c r="C108" i="1" s="1" a="1"/>
  <c r="C108" i="1" s="1"/>
  <c r="B109" i="1"/>
  <c r="C109" i="1" s="1" a="1"/>
  <c r="C109" i="1" s="1"/>
  <c r="B110" i="1"/>
  <c r="C110" i="1" s="1" a="1"/>
  <c r="C110" i="1" s="1"/>
  <c r="B111" i="1"/>
  <c r="C111" i="1" s="1" a="1"/>
  <c r="C111" i="1" s="1"/>
  <c r="B112" i="1"/>
  <c r="C112" i="1" s="1" a="1"/>
  <c r="C112" i="1" s="1"/>
  <c r="B113" i="1"/>
  <c r="C113" i="1" s="1" a="1"/>
  <c r="C113" i="1" s="1"/>
  <c r="B114" i="1"/>
  <c r="C114" i="1" s="1" a="1"/>
  <c r="C114" i="1" s="1"/>
  <c r="B115" i="1"/>
  <c r="C115" i="1" s="1" a="1"/>
  <c r="C115" i="1" s="1"/>
  <c r="B116" i="1"/>
  <c r="C116" i="1" s="1" a="1"/>
  <c r="C116" i="1" s="1"/>
  <c r="B117" i="1"/>
  <c r="C117" i="1" s="1" a="1"/>
  <c r="C117" i="1" s="1"/>
  <c r="B118" i="1"/>
  <c r="C118" i="1" s="1" a="1"/>
  <c r="C118" i="1" s="1"/>
  <c r="B119" i="1"/>
  <c r="C119" i="1" s="1" a="1"/>
  <c r="C119" i="1" s="1"/>
  <c r="B120" i="1"/>
  <c r="C120" i="1" s="1" a="1"/>
  <c r="C120" i="1" s="1"/>
  <c r="B121" i="1"/>
  <c r="C121" i="1" s="1" a="1"/>
  <c r="C121" i="1" s="1"/>
  <c r="B122" i="1"/>
  <c r="C122" i="1" s="1" a="1"/>
  <c r="C122" i="1" s="1"/>
  <c r="B123" i="1"/>
  <c r="C123" i="1" s="1" a="1"/>
  <c r="C123" i="1" s="1"/>
  <c r="B124" i="1"/>
  <c r="C124" i="1" s="1" a="1"/>
  <c r="C124" i="1" s="1"/>
  <c r="B125" i="1"/>
  <c r="C125" i="1" s="1" a="1"/>
  <c r="C125" i="1" s="1"/>
  <c r="B126" i="1"/>
  <c r="C126" i="1" s="1" a="1"/>
  <c r="C126" i="1" s="1"/>
  <c r="B127" i="1"/>
  <c r="C127" i="1" s="1" a="1"/>
  <c r="C127" i="1" s="1"/>
  <c r="B128" i="1"/>
  <c r="C128" i="1" s="1" a="1"/>
  <c r="C128" i="1" s="1"/>
  <c r="B129" i="1"/>
  <c r="C129" i="1" s="1" a="1"/>
  <c r="C129" i="1" s="1"/>
  <c r="B130" i="1"/>
  <c r="C130" i="1" s="1" a="1"/>
  <c r="C130" i="1" s="1"/>
  <c r="B131" i="1"/>
  <c r="C131" i="1" s="1" a="1"/>
  <c r="C131" i="1" s="1"/>
  <c r="B132" i="1"/>
  <c r="C132" i="1" s="1" a="1"/>
  <c r="C132" i="1" s="1"/>
  <c r="B133" i="1"/>
  <c r="C133" i="1" s="1" a="1"/>
  <c r="C133" i="1" s="1"/>
  <c r="B134" i="1"/>
  <c r="C134" i="1" s="1" a="1"/>
  <c r="C134" i="1" s="1"/>
  <c r="B135" i="1"/>
  <c r="C135" i="1" s="1" a="1"/>
  <c r="C135" i="1" s="1"/>
  <c r="B136" i="1"/>
  <c r="C136" i="1" s="1" a="1"/>
  <c r="C136" i="1" s="1"/>
  <c r="B137" i="1"/>
  <c r="C137" i="1" s="1" a="1"/>
  <c r="C137" i="1" s="1"/>
  <c r="B138" i="1"/>
  <c r="C138" i="1" s="1" a="1"/>
  <c r="C138" i="1" s="1"/>
  <c r="B139" i="1"/>
  <c r="C139" i="1" s="1" a="1"/>
  <c r="C139" i="1" s="1"/>
  <c r="B140" i="1"/>
  <c r="C140" i="1" s="1" a="1"/>
  <c r="C140" i="1" s="1"/>
  <c r="B141" i="1"/>
  <c r="C141" i="1" s="1" a="1"/>
  <c r="C141" i="1" s="1"/>
  <c r="B142" i="1"/>
  <c r="C142" i="1" s="1" a="1"/>
  <c r="C142" i="1" s="1"/>
  <c r="B143" i="1"/>
  <c r="C143" i="1" s="1" a="1"/>
  <c r="C143" i="1" s="1"/>
  <c r="B144" i="1"/>
  <c r="C144" i="1" s="1" a="1"/>
  <c r="C144" i="1" s="1"/>
  <c r="B145" i="1"/>
  <c r="C145" i="1" s="1" a="1"/>
  <c r="C145" i="1" s="1"/>
  <c r="B146" i="1"/>
  <c r="C146" i="1" s="1" a="1"/>
  <c r="C146" i="1" s="1"/>
  <c r="B147" i="1"/>
  <c r="C147" i="1" s="1" a="1"/>
  <c r="C147" i="1" s="1"/>
  <c r="B148" i="1"/>
  <c r="C148" i="1" s="1" a="1"/>
  <c r="C148" i="1" s="1"/>
  <c r="B149" i="1"/>
  <c r="C149" i="1" s="1" a="1"/>
  <c r="C149" i="1" s="1"/>
  <c r="B150" i="1"/>
  <c r="C150" i="1" s="1" a="1"/>
  <c r="C150" i="1" s="1"/>
  <c r="B151" i="1"/>
  <c r="C151" i="1" s="1" a="1"/>
  <c r="C151" i="1" s="1"/>
  <c r="B152" i="1"/>
  <c r="C152" i="1" s="1" a="1"/>
  <c r="C152" i="1" s="1"/>
  <c r="B153" i="1"/>
  <c r="C153" i="1" s="1" a="1"/>
  <c r="C153" i="1" s="1"/>
  <c r="B154" i="1"/>
  <c r="C154" i="1" s="1" a="1"/>
  <c r="C154" i="1" s="1"/>
  <c r="B155" i="1"/>
  <c r="C155" i="1" s="1" a="1"/>
  <c r="C155" i="1" s="1"/>
  <c r="B156" i="1"/>
  <c r="C156" i="1" s="1" a="1"/>
  <c r="C156" i="1" s="1"/>
  <c r="B157" i="1"/>
  <c r="C157" i="1" s="1" a="1"/>
  <c r="C157" i="1" s="1"/>
  <c r="B158" i="1"/>
  <c r="C158" i="1" s="1" a="1"/>
  <c r="C158" i="1" s="1"/>
  <c r="B159" i="1"/>
  <c r="C159" i="1" s="1" a="1"/>
  <c r="C159" i="1" s="1"/>
  <c r="B160" i="1"/>
  <c r="C160" i="1" s="1" a="1"/>
  <c r="C160" i="1" s="1"/>
  <c r="B161" i="1"/>
  <c r="C161" i="1" s="1" a="1"/>
  <c r="C161" i="1" s="1"/>
  <c r="B162" i="1"/>
  <c r="C162" i="1" s="1" a="1"/>
  <c r="C162" i="1" s="1"/>
  <c r="B163" i="1"/>
  <c r="C163" i="1" s="1" a="1"/>
  <c r="C163" i="1" s="1"/>
  <c r="B164" i="1"/>
  <c r="C164" i="1" s="1" a="1"/>
  <c r="C164" i="1" s="1"/>
  <c r="B165" i="1"/>
  <c r="C165" i="1" s="1" a="1"/>
  <c r="C165" i="1" s="1"/>
  <c r="B166" i="1"/>
  <c r="C166" i="1" s="1" a="1"/>
  <c r="C166" i="1" s="1"/>
  <c r="B167" i="1"/>
  <c r="C167" i="1" s="1" a="1"/>
  <c r="C167" i="1" s="1"/>
  <c r="B168" i="1"/>
  <c r="C168" i="1" s="1" a="1"/>
  <c r="C168" i="1" s="1"/>
  <c r="B169" i="1"/>
  <c r="C169" i="1" s="1" a="1"/>
  <c r="C169" i="1" s="1"/>
  <c r="B170" i="1"/>
  <c r="C170" i="1" s="1" a="1"/>
  <c r="C170" i="1" s="1"/>
  <c r="B171" i="1"/>
  <c r="C171" i="1" s="1" a="1"/>
  <c r="C171" i="1" s="1"/>
  <c r="B172" i="1"/>
  <c r="C172" i="1" s="1" a="1"/>
  <c r="C172" i="1" s="1"/>
  <c r="B173" i="1"/>
  <c r="C173" i="1" s="1" a="1"/>
  <c r="C173" i="1" s="1"/>
  <c r="B174" i="1"/>
  <c r="C174" i="1" s="1" a="1"/>
  <c r="C174" i="1" s="1"/>
  <c r="B175" i="1"/>
  <c r="C175" i="1" s="1" a="1"/>
  <c r="C175" i="1" s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K2" i="1"/>
  <c r="AK3" i="1"/>
  <c r="AK4" i="1"/>
  <c r="AK5" i="1"/>
  <c r="AK6" i="1"/>
  <c r="AK7" i="1"/>
  <c r="AK8" i="1"/>
  <c r="AK9" i="1"/>
  <c r="AM9" i="1" s="1"/>
  <c r="AK10" i="1"/>
  <c r="AK11" i="1"/>
  <c r="AK12" i="1"/>
  <c r="AK13" i="1"/>
  <c r="AK14" i="1"/>
  <c r="AK15" i="1"/>
  <c r="AK16" i="1"/>
  <c r="AK17" i="1"/>
  <c r="AM17" i="1" s="1"/>
  <c r="AK18" i="1"/>
  <c r="AK19" i="1"/>
  <c r="AK20" i="1"/>
  <c r="AK21" i="1"/>
  <c r="AK22" i="1"/>
  <c r="AK23" i="1"/>
  <c r="AK24" i="1"/>
  <c r="AK25" i="1"/>
  <c r="AM25" i="1" s="1"/>
  <c r="AK26" i="1"/>
  <c r="AK27" i="1"/>
  <c r="AK28" i="1"/>
  <c r="AK29" i="1"/>
  <c r="AK30" i="1"/>
  <c r="AK31" i="1"/>
  <c r="AK32" i="1"/>
  <c r="AK33" i="1"/>
  <c r="AM33" i="1" s="1"/>
  <c r="AK34" i="1"/>
  <c r="AK35" i="1"/>
  <c r="AK36" i="1"/>
  <c r="AK37" i="1"/>
  <c r="AK38" i="1"/>
  <c r="AK39" i="1"/>
  <c r="AK40" i="1"/>
  <c r="AK41" i="1"/>
  <c r="AM41" i="1" s="1"/>
  <c r="AK42" i="1"/>
  <c r="AK43" i="1"/>
  <c r="AK44" i="1"/>
  <c r="AK45" i="1"/>
  <c r="AK46" i="1"/>
  <c r="AK47" i="1"/>
  <c r="AK48" i="1"/>
  <c r="AK49" i="1"/>
  <c r="AM49" i="1" s="1"/>
  <c r="AK50" i="1"/>
  <c r="AK51" i="1"/>
  <c r="AK52" i="1"/>
  <c r="AK53" i="1"/>
  <c r="AK54" i="1"/>
  <c r="AK55" i="1"/>
  <c r="AK56" i="1"/>
  <c r="AK57" i="1"/>
  <c r="AM57" i="1" s="1"/>
  <c r="AK58" i="1"/>
  <c r="AK59" i="1"/>
  <c r="AK60" i="1"/>
  <c r="AK61" i="1"/>
  <c r="AK62" i="1"/>
  <c r="AK63" i="1"/>
  <c r="AK64" i="1"/>
  <c r="AK65" i="1"/>
  <c r="AM65" i="1" s="1"/>
  <c r="AK66" i="1"/>
  <c r="AK67" i="1"/>
  <c r="AK68" i="1"/>
  <c r="AK69" i="1"/>
  <c r="AK70" i="1"/>
  <c r="AK71" i="1"/>
  <c r="AK72" i="1"/>
  <c r="AK73" i="1"/>
  <c r="AM73" i="1" s="1"/>
  <c r="AK74" i="1"/>
  <c r="AK75" i="1"/>
  <c r="AK76" i="1"/>
  <c r="AK77" i="1"/>
  <c r="AK78" i="1"/>
  <c r="AK79" i="1"/>
  <c r="AK80" i="1"/>
  <c r="AK81" i="1"/>
  <c r="AM81" i="1" s="1"/>
  <c r="AK82" i="1"/>
  <c r="AK83" i="1"/>
  <c r="AK84" i="1"/>
  <c r="AK85" i="1"/>
  <c r="AK86" i="1"/>
  <c r="AK87" i="1"/>
  <c r="AK88" i="1"/>
  <c r="AK89" i="1"/>
  <c r="AM89" i="1" s="1"/>
  <c r="AK90" i="1"/>
  <c r="AK91" i="1"/>
  <c r="AK92" i="1"/>
  <c r="AK93" i="1"/>
  <c r="AK94" i="1"/>
  <c r="AK95" i="1"/>
  <c r="AK96" i="1"/>
  <c r="AK97" i="1"/>
  <c r="AM97" i="1" s="1"/>
  <c r="AK98" i="1"/>
  <c r="AK99" i="1"/>
  <c r="AK100" i="1"/>
  <c r="AK101" i="1"/>
  <c r="AK102" i="1"/>
  <c r="AK103" i="1"/>
  <c r="AK104" i="1"/>
  <c r="AK105" i="1"/>
  <c r="AM105" i="1" s="1"/>
  <c r="AK106" i="1"/>
  <c r="AK107" i="1"/>
  <c r="AK108" i="1"/>
  <c r="AK109" i="1"/>
  <c r="AK110" i="1"/>
  <c r="AK111" i="1"/>
  <c r="AK112" i="1"/>
  <c r="AK113" i="1"/>
  <c r="AM113" i="1" s="1"/>
  <c r="AK114" i="1"/>
  <c r="AK115" i="1"/>
  <c r="AK116" i="1"/>
  <c r="AK117" i="1"/>
  <c r="AK118" i="1"/>
  <c r="AK119" i="1"/>
  <c r="AK120" i="1"/>
  <c r="AK121" i="1"/>
  <c r="AM121" i="1" s="1"/>
  <c r="AK122" i="1"/>
  <c r="AK123" i="1"/>
  <c r="AK124" i="1"/>
  <c r="AK125" i="1"/>
  <c r="AK126" i="1"/>
  <c r="AK127" i="1"/>
  <c r="AK128" i="1"/>
  <c r="AK129" i="1"/>
  <c r="AM129" i="1" s="1"/>
  <c r="AK130" i="1"/>
  <c r="AK131" i="1"/>
  <c r="AK132" i="1"/>
  <c r="AK133" i="1"/>
  <c r="AK134" i="1"/>
  <c r="AK135" i="1"/>
  <c r="AK136" i="1"/>
  <c r="AK137" i="1"/>
  <c r="AM137" i="1" s="1"/>
  <c r="AK138" i="1"/>
  <c r="AK139" i="1"/>
  <c r="AK140" i="1"/>
  <c r="AK141" i="1"/>
  <c r="AK142" i="1"/>
  <c r="AK143" i="1"/>
  <c r="AK144" i="1"/>
  <c r="AK145" i="1"/>
  <c r="AM145" i="1" s="1"/>
  <c r="AK146" i="1"/>
  <c r="AK147" i="1"/>
  <c r="AK148" i="1"/>
  <c r="AK149" i="1"/>
  <c r="AK150" i="1"/>
  <c r="AK151" i="1"/>
  <c r="AK152" i="1"/>
  <c r="AK153" i="1"/>
  <c r="AM153" i="1" s="1"/>
  <c r="AK154" i="1"/>
  <c r="AK155" i="1"/>
  <c r="AK156" i="1"/>
  <c r="AK157" i="1"/>
  <c r="AK158" i="1"/>
  <c r="AK159" i="1"/>
  <c r="AK160" i="1"/>
  <c r="AK161" i="1"/>
  <c r="AM161" i="1" s="1"/>
  <c r="AK162" i="1"/>
  <c r="AK163" i="1"/>
  <c r="AK164" i="1"/>
  <c r="AK165" i="1"/>
  <c r="AK166" i="1"/>
  <c r="AK167" i="1"/>
  <c r="AK168" i="1"/>
  <c r="AK169" i="1"/>
  <c r="AM169" i="1" s="1"/>
  <c r="AK170" i="1"/>
  <c r="AK171" i="1"/>
  <c r="AK172" i="1"/>
  <c r="AK173" i="1"/>
  <c r="AK174" i="1"/>
  <c r="AK175" i="1"/>
  <c r="AM172" i="1" l="1"/>
  <c r="AM164" i="1"/>
  <c r="AM156" i="1"/>
  <c r="AM148" i="1"/>
  <c r="AM140" i="1"/>
  <c r="AM132" i="1"/>
  <c r="AM124" i="1"/>
  <c r="AM116" i="1"/>
  <c r="AM108" i="1"/>
  <c r="AM100" i="1"/>
  <c r="AM92" i="1"/>
  <c r="AM84" i="1"/>
  <c r="AM76" i="1"/>
  <c r="AM68" i="1"/>
  <c r="AM60" i="1"/>
  <c r="AM52" i="1"/>
  <c r="AM44" i="1"/>
  <c r="AM36" i="1"/>
  <c r="AM28" i="1"/>
  <c r="AM20" i="1"/>
  <c r="AM12" i="1"/>
  <c r="AM4" i="1"/>
  <c r="AQ2" i="1" s="1"/>
  <c r="AM175" i="1"/>
  <c r="AM167" i="1"/>
  <c r="AM159" i="1"/>
  <c r="AM151" i="1"/>
  <c r="AM143" i="1"/>
  <c r="AM135" i="1"/>
  <c r="AM127" i="1"/>
  <c r="AM119" i="1"/>
  <c r="AM111" i="1"/>
  <c r="AM103" i="1"/>
  <c r="AM95" i="1"/>
  <c r="AM87" i="1"/>
  <c r="AM79" i="1"/>
  <c r="AM71" i="1"/>
  <c r="AM63" i="1"/>
  <c r="AM55" i="1"/>
  <c r="AM47" i="1"/>
  <c r="AM39" i="1"/>
  <c r="AM31" i="1"/>
  <c r="AM23" i="1"/>
  <c r="AM15" i="1"/>
  <c r="AM7" i="1"/>
  <c r="AM171" i="1"/>
  <c r="AM163" i="1"/>
  <c r="AM155" i="1"/>
  <c r="AM147" i="1"/>
  <c r="AM139" i="1"/>
  <c r="AM131" i="1"/>
  <c r="AM123" i="1"/>
  <c r="AM115" i="1"/>
  <c r="AM107" i="1"/>
  <c r="AM99" i="1"/>
  <c r="AM91" i="1"/>
  <c r="AM83" i="1"/>
  <c r="AM75" i="1"/>
  <c r="AM67" i="1"/>
  <c r="AM59" i="1"/>
  <c r="AM51" i="1"/>
  <c r="AM43" i="1"/>
  <c r="AM35" i="1"/>
  <c r="AM27" i="1"/>
  <c r="AM19" i="1"/>
  <c r="AM11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AM26" i="1"/>
  <c r="AM18" i="1"/>
  <c r="AM10" i="1"/>
  <c r="AR3" i="1" s="1"/>
  <c r="AM2" i="1"/>
  <c r="AM174" i="1"/>
  <c r="AM166" i="1"/>
  <c r="AM158" i="1"/>
  <c r="AM150" i="1"/>
  <c r="AM142" i="1"/>
  <c r="AM134" i="1"/>
  <c r="AM126" i="1"/>
  <c r="AM118" i="1"/>
  <c r="AM110" i="1"/>
  <c r="AM102" i="1"/>
  <c r="AM94" i="1"/>
  <c r="AM86" i="1"/>
  <c r="AM78" i="1"/>
  <c r="AM70" i="1"/>
  <c r="AM62" i="1"/>
  <c r="AM54" i="1"/>
  <c r="AM46" i="1"/>
  <c r="AM38" i="1"/>
  <c r="AM30" i="1"/>
  <c r="AM22" i="1"/>
  <c r="AM14" i="1"/>
  <c r="AM6" i="1"/>
  <c r="AM173" i="1"/>
  <c r="AM165" i="1"/>
  <c r="AM157" i="1"/>
  <c r="AM149" i="1"/>
  <c r="AM141" i="1"/>
  <c r="AM133" i="1"/>
  <c r="AM125" i="1"/>
  <c r="AM117" i="1"/>
  <c r="AM109" i="1"/>
  <c r="AM101" i="1"/>
  <c r="AM93" i="1"/>
  <c r="AM85" i="1"/>
  <c r="AM77" i="1"/>
  <c r="AM69" i="1"/>
  <c r="AM61" i="1"/>
  <c r="AM53" i="1"/>
  <c r="AM45" i="1"/>
  <c r="AM37" i="1"/>
  <c r="AM29" i="1"/>
  <c r="AM21" i="1"/>
  <c r="AM13" i="1"/>
  <c r="AM5" i="1"/>
  <c r="AM3" i="1"/>
  <c r="AM168" i="1"/>
  <c r="AM160" i="1"/>
  <c r="AM152" i="1"/>
  <c r="AM144" i="1"/>
  <c r="AM136" i="1"/>
  <c r="AM128" i="1"/>
  <c r="AM120" i="1"/>
  <c r="AM112" i="1"/>
  <c r="AM104" i="1"/>
  <c r="AM96" i="1"/>
  <c r="AM88" i="1"/>
  <c r="AM80" i="1"/>
  <c r="AM72" i="1"/>
  <c r="AM64" i="1"/>
  <c r="AM56" i="1"/>
  <c r="AM48" i="1"/>
  <c r="AM40" i="1"/>
  <c r="AM32" i="1"/>
  <c r="AM24" i="1"/>
  <c r="AM16" i="1"/>
  <c r="AM8" i="1"/>
  <c r="AP2" i="1" l="1"/>
  <c r="AP3" i="1"/>
  <c r="AQ3" i="1"/>
  <c r="AP4" i="1"/>
  <c r="AR2" i="1"/>
  <c r="AQ4" i="1"/>
  <c r="AR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<sst xmlns="http://schemas.openxmlformats.org/spreadsheetml/2006/main" count="1491" uniqueCount="381">
  <si>
    <t>horario</t>
  </si>
  <si>
    <t>Lugar</t>
  </si>
  <si>
    <t>Oponente</t>
  </si>
  <si>
    <t>Formacion</t>
  </si>
  <si>
    <t>Resultado</t>
  </si>
  <si>
    <t>total_tiros_local</t>
  </si>
  <si>
    <t>total_tiros_visitante</t>
  </si>
  <si>
    <t>Tiros_puerta_local</t>
  </si>
  <si>
    <t>tiros_puerta_visitante</t>
  </si>
  <si>
    <t>corner_local</t>
  </si>
  <si>
    <t>corner_visitante</t>
  </si>
  <si>
    <t>faltas_local</t>
  </si>
  <si>
    <t>faltas_visitante</t>
  </si>
  <si>
    <t>fuera_local</t>
  </si>
  <si>
    <t>fuera_visitante</t>
  </si>
  <si>
    <t>Arbitro</t>
  </si>
  <si>
    <t>Gol_local_primero</t>
  </si>
  <si>
    <t>Gol_visitante_primero</t>
  </si>
  <si>
    <t>Gol_local_segundo</t>
  </si>
  <si>
    <t>Gol_visitante_segundo</t>
  </si>
  <si>
    <t>Ranking_oponente</t>
  </si>
  <si>
    <t>Wed Sep 30, 2020</t>
  </si>
  <si>
    <t>20:45:00</t>
  </si>
  <si>
    <t>A</t>
  </si>
  <si>
    <t>Lazio </t>
  </si>
  <si>
    <t>3-4-2-1</t>
  </si>
  <si>
    <t>1:4</t>
  </si>
  <si>
    <t>Fabrio Maresca</t>
  </si>
  <si>
    <t>6.</t>
  </si>
  <si>
    <t>Sat Sep 26, 2020</t>
  </si>
  <si>
    <t>15:00:00</t>
  </si>
  <si>
    <t>Torino </t>
  </si>
  <si>
    <t>3-4-1-2</t>
  </si>
  <si>
    <t>2:4</t>
  </si>
  <si>
    <t>Massimiliano Irrati</t>
  </si>
  <si>
    <t>12.</t>
  </si>
  <si>
    <t>Sun Oct 4, 2020</t>
  </si>
  <si>
    <t>12:30:00</t>
  </si>
  <si>
    <t>H</t>
  </si>
  <si>
    <t>Cagliari Calcio </t>
  </si>
  <si>
    <t>5:2</t>
  </si>
  <si>
    <t>fabrizio Pasqua</t>
  </si>
  <si>
    <t>14.</t>
  </si>
  <si>
    <t>Sat Oct 17, 2020</t>
  </si>
  <si>
    <t>Napoli </t>
  </si>
  <si>
    <t>4:1</t>
  </si>
  <si>
    <t>Marco Di bello</t>
  </si>
  <si>
    <t>Sat Oct 24, 2020</t>
  </si>
  <si>
    <t>Sampdoria </t>
  </si>
  <si>
    <t>1:3</t>
  </si>
  <si>
    <t>Gianpaolo Calvarese</t>
  </si>
  <si>
    <t>10.</t>
  </si>
  <si>
    <t>Sat Oct 31, 2020</t>
  </si>
  <si>
    <t>Crotone </t>
  </si>
  <si>
    <t>1:2</t>
  </si>
  <si>
    <t>federico Dionisi</t>
  </si>
  <si>
    <t>20.</t>
  </si>
  <si>
    <t>Sun Nov 8, 2020</t>
  </si>
  <si>
    <t>Inter </t>
  </si>
  <si>
    <t>1:1</t>
  </si>
  <si>
    <t>Daniele Doveri</t>
  </si>
  <si>
    <t>Sat Nov 21, 2020</t>
  </si>
  <si>
    <t>18:00:00</t>
  </si>
  <si>
    <t>Spezia Calcio </t>
  </si>
  <si>
    <t>0:0</t>
  </si>
  <si>
    <t>Anotio Rapuano</t>
  </si>
  <si>
    <t>13.</t>
  </si>
  <si>
    <t>Sat Nov 28, 2020</t>
  </si>
  <si>
    <t>Hellas Verona </t>
  </si>
  <si>
    <t>0:2</t>
  </si>
  <si>
    <t>Davide Massa</t>
  </si>
  <si>
    <t>9.</t>
  </si>
  <si>
    <t>Wed Jan 20, 2021</t>
  </si>
  <si>
    <t>Udinese Calcio </t>
  </si>
  <si>
    <t>Sun Dec 13, 2020</t>
  </si>
  <si>
    <t>Fiorentina </t>
  </si>
  <si>
    <t>3:0</t>
  </si>
  <si>
    <t>Maurizio Mariani</t>
  </si>
  <si>
    <t>17.</t>
  </si>
  <si>
    <t>Wed Dec 16, 2020</t>
  </si>
  <si>
    <t>18:30:00</t>
  </si>
  <si>
    <t>4.</t>
  </si>
  <si>
    <t>Sun Dec 20, 2020</t>
  </si>
  <si>
    <t>AS Roma </t>
  </si>
  <si>
    <t>Marco Di Bello</t>
  </si>
  <si>
    <t>5.</t>
  </si>
  <si>
    <t>Wed Dec 23, 2020</t>
  </si>
  <si>
    <t>Bologna </t>
  </si>
  <si>
    <t>2:2</t>
  </si>
  <si>
    <t>Daniele Chiffi</t>
  </si>
  <si>
    <t>Sun Jan 3, 2021</t>
  </si>
  <si>
    <t>Sassuolo </t>
  </si>
  <si>
    <t>5:1</t>
  </si>
  <si>
    <t>Fabio Maresca</t>
  </si>
  <si>
    <t>Wed Jan 6, 2021</t>
  </si>
  <si>
    <t>Parma </t>
  </si>
  <si>
    <t>Juan Luca Sacchi</t>
  </si>
  <si>
    <t>16.</t>
  </si>
  <si>
    <t>Sat Jan 9, 2021</t>
  </si>
  <si>
    <t>Benevento </t>
  </si>
  <si>
    <t>Gianluca Manganiello</t>
  </si>
  <si>
    <t>Sun Jan 17, 2021</t>
  </si>
  <si>
    <t>Genoa </t>
  </si>
  <si>
    <t>Livio Marinelli</t>
  </si>
  <si>
    <t>Sat Jan 23, 2021</t>
  </si>
  <si>
    <t>AC Milan </t>
  </si>
  <si>
    <t>0:3</t>
  </si>
  <si>
    <t>1.</t>
  </si>
  <si>
    <t>Sun Jan 31, 2021</t>
  </si>
  <si>
    <t>Sat Feb 6, 2021</t>
  </si>
  <si>
    <t>3:3</t>
  </si>
  <si>
    <t>18.</t>
  </si>
  <si>
    <t>Sun Feb 14, 2021</t>
  </si>
  <si>
    <t>0:1</t>
  </si>
  <si>
    <t>Marco Piccinini</t>
  </si>
  <si>
    <t>Sun Feb 21, 2021</t>
  </si>
  <si>
    <t>4:2</t>
  </si>
  <si>
    <t>Sun Feb 28, 2021</t>
  </si>
  <si>
    <t>Wed Mar 3, 2021</t>
  </si>
  <si>
    <t>Simone Sozza</t>
  </si>
  <si>
    <t>Mon Mar 8, 2021</t>
  </si>
  <si>
    <t>1:0</t>
  </si>
  <si>
    <t>Fri Mar 12, 2021</t>
  </si>
  <si>
    <t>3:1</t>
  </si>
  <si>
    <t>Valerio Marini</t>
  </si>
  <si>
    <t>Sun Mar 21, 2021</t>
  </si>
  <si>
    <t>4-2-3-1</t>
  </si>
  <si>
    <t>Luca Pairetto</t>
  </si>
  <si>
    <t>Sat Apr 3, 2021</t>
  </si>
  <si>
    <t>3:2</t>
  </si>
  <si>
    <t>Gianluca manganiello</t>
  </si>
  <si>
    <t>Sun Apr 11, 2021</t>
  </si>
  <si>
    <t>2:3</t>
  </si>
  <si>
    <t>Sun Apr 18, 2021</t>
  </si>
  <si>
    <t>Daniele Orsato</t>
  </si>
  <si>
    <t>3.</t>
  </si>
  <si>
    <t>Thu Apr 22, 2021</t>
  </si>
  <si>
    <t>7.</t>
  </si>
  <si>
    <t>Sun Apr 25, 2021</t>
  </si>
  <si>
    <t>5:0</t>
  </si>
  <si>
    <t>Michael Fabbri</t>
  </si>
  <si>
    <t>11.</t>
  </si>
  <si>
    <t>Sun May 2, 2021</t>
  </si>
  <si>
    <t>8.</t>
  </si>
  <si>
    <t>Sun May 9, 2021</t>
  </si>
  <si>
    <t>2:5</t>
  </si>
  <si>
    <t>Antonio Giua</t>
  </si>
  <si>
    <t>19.</t>
  </si>
  <si>
    <t>Wed May 12, 2021</t>
  </si>
  <si>
    <t>4-3-1-2</t>
  </si>
  <si>
    <t>2:0</t>
  </si>
  <si>
    <t>Sat May 15, 2021</t>
  </si>
  <si>
    <t>3:4</t>
  </si>
  <si>
    <t>Sun May 23, 2021</t>
  </si>
  <si>
    <t>Sat Aug 21, 2021</t>
  </si>
  <si>
    <t>Sat Aug 28, 2021</t>
  </si>
  <si>
    <t>Sat Sep 11, 2021</t>
  </si>
  <si>
    <t>Sat Sep 18, 2021</t>
  </si>
  <si>
    <t>Salernitana </t>
  </si>
  <si>
    <t>paolo Valeri</t>
  </si>
  <si>
    <t>Tue Sep 21, 2021</t>
  </si>
  <si>
    <t>2:1</t>
  </si>
  <si>
    <t>Sat Sep 25, 2021</t>
  </si>
  <si>
    <t>2.</t>
  </si>
  <si>
    <t>Sun Oct 3, 2021</t>
  </si>
  <si>
    <t>Sun Oct 17, 2021</t>
  </si>
  <si>
    <t>FC Empoli </t>
  </si>
  <si>
    <t>Marco Serra</t>
  </si>
  <si>
    <t>Sun Oct 24, 2021</t>
  </si>
  <si>
    <t>Wed Oct 27, 2021</t>
  </si>
  <si>
    <t>Alessandro Prontera</t>
  </si>
  <si>
    <t>15.</t>
  </si>
  <si>
    <t>Sat Oct 30, 2021</t>
  </si>
  <si>
    <t>Marco Guida</t>
  </si>
  <si>
    <t>Sat Nov 6, 2021</t>
  </si>
  <si>
    <t>Sat Nov 20, 2021</t>
  </si>
  <si>
    <t>Rosario Abisso</t>
  </si>
  <si>
    <t>Sat Nov 27, 2021</t>
  </si>
  <si>
    <t>Giovanni Ayroldi</t>
  </si>
  <si>
    <t>Tue Nov 30, 2021</t>
  </si>
  <si>
    <t>4:0</t>
  </si>
  <si>
    <t>Alberto Santoro</t>
  </si>
  <si>
    <t>Sat Dec 4, 2021</t>
  </si>
  <si>
    <t>Sun Dec 12, 2021</t>
  </si>
  <si>
    <t>Sat Dec 18, 2021</t>
  </si>
  <si>
    <t>Tue Dec 21, 2021</t>
  </si>
  <si>
    <t>Paolo Valeri</t>
  </si>
  <si>
    <t>Wed Apr 27, 2022</t>
  </si>
  <si>
    <t>20:15:00</t>
  </si>
  <si>
    <t>4:4</t>
  </si>
  <si>
    <t>Sun Jan 9, 2022</t>
  </si>
  <si>
    <t>16:30:00</t>
  </si>
  <si>
    <t>2:6</t>
  </si>
  <si>
    <t>Sun Jan 16, 2022</t>
  </si>
  <si>
    <t>Sat Jan 22, 2022</t>
  </si>
  <si>
    <t>Sun Feb 6, 2022</t>
  </si>
  <si>
    <t>Sun Feb 13, 2022</t>
  </si>
  <si>
    <t>Sun Feb 20, 2022</t>
  </si>
  <si>
    <t>Mon Feb 28, 2022</t>
  </si>
  <si>
    <t>Sat Mar 5, 2022</t>
  </si>
  <si>
    <t>Sun Mar 13, 2022</t>
  </si>
  <si>
    <t>Sun Mar 20, 2022</t>
  </si>
  <si>
    <t>fabio Maresca</t>
  </si>
  <si>
    <t>Sun Apr 3, 2022</t>
  </si>
  <si>
    <t>Sun Apr 10, 2022</t>
  </si>
  <si>
    <t>Mon Apr 18, 2022</t>
  </si>
  <si>
    <t>21:00:00</t>
  </si>
  <si>
    <t>Sat Apr 23, 2022</t>
  </si>
  <si>
    <t>Francesco Fourneau</t>
  </si>
  <si>
    <t>Mon May 2, 2022</t>
  </si>
  <si>
    <t>Sun May 8, 2022</t>
  </si>
  <si>
    <t>Sun May 15, 2022</t>
  </si>
  <si>
    <t>Sat May 21, 2022</t>
  </si>
  <si>
    <t>Sat Aug 13, 2022</t>
  </si>
  <si>
    <t>Federico Dionisi</t>
  </si>
  <si>
    <t>Sun Aug 21, 2022</t>
  </si>
  <si>
    <t>Sun Aug 28, 2022</t>
  </si>
  <si>
    <t>Thu Sep 1, 2022</t>
  </si>
  <si>
    <t>Mon Sep 5, 2022</t>
  </si>
  <si>
    <t>Monza </t>
  </si>
  <si>
    <t>Sun Sep 11, 2022</t>
  </si>
  <si>
    <t>Cremonese </t>
  </si>
  <si>
    <t>Andrea Colombo</t>
  </si>
  <si>
    <t>Sun Sep 18, 2022</t>
  </si>
  <si>
    <t>Sun Oct 2, 2022</t>
  </si>
  <si>
    <t>Sun Oct 9, 2022</t>
  </si>
  <si>
    <t>Sat Oct 15, 2022</t>
  </si>
  <si>
    <t>Matteo Marcenaro</t>
  </si>
  <si>
    <t>Sun Oct 23, 2022</t>
  </si>
  <si>
    <t>Sun Oct 30, 2022</t>
  </si>
  <si>
    <t>Sat Nov 5, 2022</t>
  </si>
  <si>
    <t>Wed Nov 9, 2022</t>
  </si>
  <si>
    <t>Lecce </t>
  </si>
  <si>
    <t>Sun Nov 13, 2022</t>
  </si>
  <si>
    <t>Wed Jan 4, 2023</t>
  </si>
  <si>
    <t>14:30:00</t>
  </si>
  <si>
    <t>Mon Jan 9, 2023</t>
  </si>
  <si>
    <t>Sun Jan 15, 2023</t>
  </si>
  <si>
    <t>8:2</t>
  </si>
  <si>
    <t>Gianluca Aureliano</t>
  </si>
  <si>
    <t>Sun Jan 22, 2023</t>
  </si>
  <si>
    <t>Sat Jan 28, 2023</t>
  </si>
  <si>
    <t>Sat Feb 4, 2023</t>
  </si>
  <si>
    <t>Sat Feb 11, 2023</t>
  </si>
  <si>
    <t>Sun Feb 19, 2023</t>
  </si>
  <si>
    <t>Matteo Piccinini</t>
  </si>
  <si>
    <t>Sun Feb 26, 2023</t>
  </si>
  <si>
    <t>Sat Mar 4, 2023</t>
  </si>
  <si>
    <t>Davide Ghersini</t>
  </si>
  <si>
    <t>Sat Mar 11, 2023</t>
  </si>
  <si>
    <t>Fri Mar 17, 2023</t>
  </si>
  <si>
    <t>Sat Apr 1, 2023</t>
  </si>
  <si>
    <t>Sat Apr 8, 2023</t>
  </si>
  <si>
    <t>Mon Apr 17, 2023</t>
  </si>
  <si>
    <t>Mon Apr 24, 2023</t>
  </si>
  <si>
    <t>Sat Apr 29, 2023</t>
  </si>
  <si>
    <t>Wed May 3, 2023</t>
  </si>
  <si>
    <t>Sun May 7, 2023</t>
  </si>
  <si>
    <t>Sat May 13, 2023</t>
  </si>
  <si>
    <t>Sat May 20, 2023</t>
  </si>
  <si>
    <t>Sat May 27, 2023</t>
  </si>
  <si>
    <t>Sun Jun 4, 2023</t>
  </si>
  <si>
    <t>Sun Aug 20, 2023</t>
  </si>
  <si>
    <t>Matteo Marchetti</t>
  </si>
  <si>
    <t>Sat Aug 26, 2023</t>
  </si>
  <si>
    <t>Frosinone </t>
  </si>
  <si>
    <t>Sat Sep 2, 2023</t>
  </si>
  <si>
    <t>matteo Marcenaro</t>
  </si>
  <si>
    <t>Sun Sep 17, 2023</t>
  </si>
  <si>
    <t>Sun Sep 24, 2023</t>
  </si>
  <si>
    <t>Ermanno feliciani</t>
  </si>
  <si>
    <t>Wed Sep 27, 2023</t>
  </si>
  <si>
    <t>Sun Oct 1, 2023</t>
  </si>
  <si>
    <t>Sun Oct 8, 2023</t>
  </si>
  <si>
    <t>Sun Oct 22, 2023</t>
  </si>
  <si>
    <t>Mon Oct 30, 2023</t>
  </si>
  <si>
    <t>Luca Massimi</t>
  </si>
  <si>
    <t>Sat Nov 4, 2023</t>
  </si>
  <si>
    <t>Sun Nov 12, 2023</t>
  </si>
  <si>
    <t>Sat Nov 25, 2023</t>
  </si>
  <si>
    <t>Mon Dec 4, 2023</t>
  </si>
  <si>
    <t>Sat Dec 9, 2023</t>
  </si>
  <si>
    <t>federico La Penna</t>
  </si>
  <si>
    <t>Mon Dec 18, 2023</t>
  </si>
  <si>
    <t>Sat Dec 23, 2023</t>
  </si>
  <si>
    <t>Antonio Rapuano</t>
  </si>
  <si>
    <t>Sat Dec 30, 2023</t>
  </si>
  <si>
    <t>Sun Jan 7, 2024</t>
  </si>
  <si>
    <t>Mon Jan 15, 2024</t>
  </si>
  <si>
    <t>Wed Feb 28, 2024</t>
  </si>
  <si>
    <t>Sat Jan 27, 2024</t>
  </si>
  <si>
    <t>Sun Feb 4, 2024</t>
  </si>
  <si>
    <t>Sun Feb 11, 2024</t>
  </si>
  <si>
    <t>Sat Feb 17, 2024</t>
  </si>
  <si>
    <t>Sun Feb 25, 2024</t>
  </si>
  <si>
    <t>Sun Mar 3, 2024</t>
  </si>
  <si>
    <t>Sun Mar 10, 2024</t>
  </si>
  <si>
    <t>Sun Jun 2, 2024</t>
  </si>
  <si>
    <t>Sat Mar 30, 2024</t>
  </si>
  <si>
    <t>Sun Apr 7, 2024</t>
  </si>
  <si>
    <t>Mon Apr 15, 2024</t>
  </si>
  <si>
    <t>Sun Apr 21, 2024</t>
  </si>
  <si>
    <t>Sun Apr 28, 2024</t>
  </si>
  <si>
    <t>Mon May 6, 2024</t>
  </si>
  <si>
    <t>Sun May 12, 2024</t>
  </si>
  <si>
    <t>Sat May 18, 2024</t>
  </si>
  <si>
    <t>Sun May 26, 2024</t>
  </si>
  <si>
    <t>Mon Aug 19, 2024</t>
  </si>
  <si>
    <t>0:4</t>
  </si>
  <si>
    <t>Sun Aug 25, 2024</t>
  </si>
  <si>
    <t>Fri Aug 30, 2024</t>
  </si>
  <si>
    <t>Sun Sep 15, 2024</t>
  </si>
  <si>
    <t>Tue Sep 24, 2024</t>
  </si>
  <si>
    <t>Paride Tremolada</t>
  </si>
  <si>
    <t>Sat Sep 28, 2024</t>
  </si>
  <si>
    <t>Sat Oct 5, 2024</t>
  </si>
  <si>
    <t>Sun Oct 20, 2024</t>
  </si>
  <si>
    <t>Luca Zuferli</t>
  </si>
  <si>
    <t>Sat Oct 26, 2024</t>
  </si>
  <si>
    <t>6:1</t>
  </si>
  <si>
    <t>Ermanno Feliciani</t>
  </si>
  <si>
    <t>Wed Oct 30, 2024</t>
  </si>
  <si>
    <t>Sun Nov 3, 2024</t>
  </si>
  <si>
    <t>Sun Nov 10, 2024</t>
  </si>
  <si>
    <t>Sat Nov 23, 2024</t>
  </si>
  <si>
    <t>Mon Dec 2, 2024</t>
  </si>
  <si>
    <t>Fri Dec 6, 2024</t>
  </si>
  <si>
    <t>Sat Dec 14, 2024</t>
  </si>
  <si>
    <t>Sun Dec 22, 2024</t>
  </si>
  <si>
    <t>Sat Dec 28, 2024</t>
  </si>
  <si>
    <t>Sat Jan 11, 2025</t>
  </si>
  <si>
    <t>Sat Jan 18, 2025</t>
  </si>
  <si>
    <t>Etiquetas de fila</t>
  </si>
  <si>
    <t>Total general</t>
  </si>
  <si>
    <t>(Todas)</t>
  </si>
  <si>
    <t>N/A</t>
  </si>
  <si>
    <t>Columna1</t>
  </si>
  <si>
    <t>Goles_Atalanta</t>
  </si>
  <si>
    <t>Estado_Partido</t>
  </si>
  <si>
    <t>Cuenta de Estado_Partido</t>
  </si>
  <si>
    <t>Etiquetas de columna</t>
  </si>
  <si>
    <t>Derrota</t>
  </si>
  <si>
    <t>Empate</t>
  </si>
  <si>
    <t>Victoria</t>
  </si>
  <si>
    <t>Fecha</t>
  </si>
  <si>
    <t>Estación</t>
  </si>
  <si>
    <t>Promedio de Goles_Atalanta</t>
  </si>
  <si>
    <t>Faltas_Atalanta</t>
  </si>
  <si>
    <t>Faltas_visitante2</t>
  </si>
  <si>
    <t>Promedio de Faltas_Atalanta</t>
  </si>
  <si>
    <t>Tiros_puerta_Atalanta</t>
  </si>
  <si>
    <t>Tiros_puerta_visita</t>
  </si>
  <si>
    <t>Promedio de Tiros_puerta_Atalanta</t>
  </si>
  <si>
    <t>Total_Victorias</t>
  </si>
  <si>
    <t>Total_Empates</t>
  </si>
  <si>
    <t>Total_Derrotas</t>
  </si>
  <si>
    <t>Local</t>
  </si>
  <si>
    <t>Visitante</t>
  </si>
  <si>
    <t>Ubicación</t>
  </si>
  <si>
    <t>Tue Jan 14, 25</t>
  </si>
  <si>
    <t>Sat Jan 25, 25</t>
  </si>
  <si>
    <t>Total</t>
  </si>
  <si>
    <t>Juventus</t>
  </si>
  <si>
    <t>Como</t>
  </si>
  <si>
    <t>Posesion_visitante</t>
  </si>
  <si>
    <t>Posesion_local</t>
  </si>
  <si>
    <t>Posesion_Atalanta</t>
  </si>
  <si>
    <t>Posesion_Oponente</t>
  </si>
  <si>
    <t>Promedio de Faltas_oponente</t>
  </si>
  <si>
    <t>Goles_Oponente</t>
  </si>
  <si>
    <t>Venezia</t>
  </si>
  <si>
    <t>Corners_Atalanta</t>
  </si>
  <si>
    <t>Corners_Oponente</t>
  </si>
  <si>
    <t>Promedio de Corners_Atalanta</t>
  </si>
  <si>
    <t>Promedio de Corners_Oponente</t>
  </si>
  <si>
    <t>Tiros_Atalanta</t>
  </si>
  <si>
    <t>Tiros_Oponente</t>
  </si>
  <si>
    <t>Promedio de Tiros_Atalanta</t>
  </si>
  <si>
    <t>Promedio de Tiros_Oponente</t>
  </si>
  <si>
    <t>Máx. de Goles_Atalanta</t>
  </si>
  <si>
    <t>Máx. de Goles_Oponente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</si>
</sst>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0" borderId="0" xfId="1" applyNumberFormat="1" applyFont="1"/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/>
  </cellXfs>
  <cellStyles count="2">
    <cellStyle name="Millares" xfId="1" builtinId="3"/>
    <cellStyle name="Normal" xfId="0" builtinId="0"/>
  </cellStyles>
  <dxfs count="3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b/>
        <i val="0"/>
        <sz val="12"/>
      </font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</dxfs>
  <tableStyles count="2" defaultTableStyle="TableStyleMedium9" defaultPivotStyle="PivotStyleLight16">
    <tableStyle name="Estilo de segmentación de datos 1" pivot="0" table="0" count="1" xr9:uid="{A9950D46-1FDF-4995-9F22-146030351154}">
      <tableStyleElement type="wholeTable" dxfId="38"/>
    </tableStyle>
    <tableStyle name="Estilo de segmentación de datos 2" pivot="0" table="0" count="10" xr9:uid="{5C04204E-029D-4E58-A428-B2DE45FC1BC0}">
      <tableStyleElement type="wholeTable" dxfId="37"/>
      <tableStyleElement type="headerRow" dxfId="36"/>
    </tableStyle>
  </tableStyles>
  <extLst>
    <ext xmlns:x14="http://schemas.microsoft.com/office/spreadsheetml/2009/9/main" uri="{46F421CA-312F-682f-3DD2-61675219B42D}">
      <x14:dxfs count="6">
        <dxf>
          <fill>
            <patternFill>
              <bgColor theme="1" tint="0.24994659260841701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Estilo de segmentación de datos 2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/>
            <x14:slicerStyleElement type="hoveredUnselectedItemWithNoData" dxfId="0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[ProyectoParcial_Victor_DiSalvatore.xlsx]Tiros_Puerta_Goles!Promedio_tiros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400"/>
              <a:t>Tiros</a:t>
            </a:r>
            <a:r>
              <a:rPr lang="es-ES" sz="1400" baseline="0"/>
              <a:t> a puerta Atalanta vs Goles</a:t>
            </a:r>
            <a:endParaRPr lang="es-ES" sz="1400"/>
          </a:p>
        </c:rich>
      </c:tx>
      <c:layout>
        <c:manualLayout>
          <c:xMode val="edge"/>
          <c:yMode val="edge"/>
          <c:x val="0.17877809005652723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079513978018812E-2"/>
          <c:y val="6.6604415945734213E-2"/>
          <c:w val="0.9229941138755907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Tiros_Puerta_Goles!$B$3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Tiros_Puerta_Goles!$B$4:$B$5</c:f>
              <c:numCache>
                <c:formatCode>0.00</c:formatCode>
                <c:ptCount val="1"/>
                <c:pt idx="0">
                  <c:v>2.2222222222222223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4-4259-BB64-8943E60AE212}"/>
            </c:ext>
          </c:extLst>
        </c:ser>
        <c:ser>
          <c:idx val="1"/>
          <c:order val="1"/>
          <c:tx>
            <c:strRef>
              <c:f>Tiros_Puerta_Goles!$C$3</c:f>
              <c:strCache>
                <c:ptCount val="1"/>
                <c:pt idx="0">
                  <c:v>Promedio de Goles_Atalanta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Tiros_Puerta_Goles!$C$4:$C$5</c:f>
              <c:numCache>
                <c:formatCode>0.00</c:formatCode>
                <c:ptCount val="1"/>
                <c:pt idx="0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4-4259-BB64-8943E60AE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9863152"/>
        <c:axId val="459859408"/>
      </c:barChart>
      <c:catAx>
        <c:axId val="4598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9859408"/>
        <c:crosses val="autoZero"/>
        <c:auto val="1"/>
        <c:lblAlgn val="ctr"/>
        <c:lblOffset val="100"/>
        <c:noMultiLvlLbl val="0"/>
      </c:catAx>
      <c:valAx>
        <c:axId val="4598594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5986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[ProyectoParcial_Victor_DiSalvatore.xlsx]Prom_faltas!TablaDinámica14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Faltas Atalanta vs Oponente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142193815471112"/>
          <c:y val="8.196858097235224E-2"/>
          <c:w val="0.94345926497044463"/>
          <c:h val="0.84244060024632372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Prom_faltas!$B$3</c:f>
              <c:strCache>
                <c:ptCount val="1"/>
                <c:pt idx="0">
                  <c:v>Promedio de Faltas_Atalanta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Prom_faltas!$B$4:$B$5</c:f>
              <c:numCache>
                <c:formatCode>0.00</c:formatCode>
                <c:ptCount val="1"/>
                <c:pt idx="0">
                  <c:v>11.888888888888889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E-4587-9D80-0879F7DB7348}"/>
            </c:ext>
          </c:extLst>
        </c:ser>
        <c:ser>
          <c:idx val="1"/>
          <c:order val="1"/>
          <c:tx>
            <c:strRef>
              <c:f>Prom_faltas!$C$3</c:f>
              <c:strCache>
                <c:ptCount val="1"/>
                <c:pt idx="0">
                  <c:v>Promedio de Faltas_oponente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Prom_faltas!$C$4:$C$5</c:f>
              <c:numCache>
                <c:formatCode>0.00</c:formatCode>
                <c:ptCount val="1"/>
                <c:pt idx="0">
                  <c:v>11.333333333333334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E-4587-9D80-0879F7DB7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7868335"/>
        <c:axId val="897868751"/>
        <c:axId val="0"/>
      </c:bar3DChart>
      <c:valAx>
        <c:axId val="89786875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high"/>
        <c:crossAx val="897868335"/>
        <c:crosses val="autoZero"/>
        <c:crossBetween val="between"/>
      </c:valAx>
      <c:catAx>
        <c:axId val="8978683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868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[ProyectoParcial_Victor_DiSalvatore.xlsx]Tiros_vs_Tiros_Puerta!TablaDinámica13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Tiros</a:t>
            </a:r>
            <a:r>
              <a:rPr lang="es-ES" baseline="0"/>
              <a:t> vs tiros a puerta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Tiros_vs_Tiros_Puerta!$B$3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Tiros_vs_Tiros_Puerta!$B$4:$B$5</c:f>
              <c:numCache>
                <c:formatCode>0.00</c:formatCode>
                <c:ptCount val="1"/>
                <c:pt idx="0">
                  <c:v>15.777777777777779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E-4EF3-AEBE-611938768BC4}"/>
            </c:ext>
          </c:extLst>
        </c:ser>
        <c:ser>
          <c:idx val="1"/>
          <c:order val="1"/>
          <c:tx>
            <c:strRef>
              <c:f>Tiros_vs_Tiros_Puerta!$C$3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Tiros_vs_Tiros_Puerta!$C$4:$C$5</c:f>
              <c:numCache>
                <c:formatCode>0.00</c:formatCode>
                <c:ptCount val="1"/>
                <c:pt idx="0">
                  <c:v>2.2222222222222223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E-4EF3-AEBE-611938768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1802911"/>
        <c:axId val="761804159"/>
      </c:barChart>
      <c:catAx>
        <c:axId val="76180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804159"/>
        <c:crosses val="autoZero"/>
        <c:auto val="1"/>
        <c:lblAlgn val="ctr"/>
        <c:lblOffset val="100"/>
        <c:noMultiLvlLbl val="0"/>
      </c:catAx>
      <c:valAx>
        <c:axId val="7618041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6180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[ProyectoParcial_Victor_DiSalvatore.xlsx]Corners!TablaDinámica15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Corners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 </a:t>
                </a:r>
                <a:fld id="{AD18BFB5-6EE8-4733-91D7-73AE58CF3B6A}" type="VALUE">
                  <a:rPr lang="en-US" baseline="0"/>
                  <a:pPr>
                    <a:defRPr>
                      <a:solidFill>
                        <a:schemeClr val="bg1"/>
                      </a:solidFill>
                    </a:defRPr>
                  </a:pPr>
                  <a:t>[VALOR]</a:t>
                </a:fld>
                <a:endParaRPr lang="en-US" baseline="0"/>
              </a:p>
            </c:rich>
          </c:tx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Corners!$B$3</c:f>
              <c:strCache>
                <c:ptCount val="1"/>
                <c:pt idx="0">
                  <c:v>Promedio de Corners_Atalanta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Corners!$B$4:$B$5</c:f>
              <c:numCache>
                <c:formatCode>0.00</c:formatCode>
                <c:ptCount val="1"/>
                <c:pt idx="0">
                  <c:v>5.2222222222222223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F-41F9-8D16-A8604C3A9072}"/>
            </c:ext>
          </c:extLst>
        </c:ser>
        <c:ser>
          <c:idx val="1"/>
          <c:order val="1"/>
          <c:tx>
            <c:strRef>
              <c:f>Corners!$C$3</c:f>
              <c:strCache>
                <c:ptCount val="1"/>
                <c:pt idx="0">
                  <c:v>Promedio de Corners_Oponente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0800" dist="50800" dir="5400000" algn="ctr" rotWithShape="0">
                <a:schemeClr val="tx1">
                  <a:lumMod val="50000"/>
                  <a:lumOff val="50000"/>
                </a:scheme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Corners!$C$4:$C$5</c:f>
              <c:numCache>
                <c:formatCode>0.00</c:formatCode>
                <c:ptCount val="1"/>
                <c:pt idx="0">
                  <c:v>2.8888888888888888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F-41F9-8D16-A8604C3A9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240287"/>
        <c:axId val="1035228639"/>
      </c:barChart>
      <c:catAx>
        <c:axId val="10352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5228639"/>
        <c:crosses val="autoZero"/>
        <c:auto val="1"/>
        <c:lblAlgn val="ctr"/>
        <c:lblOffset val="100"/>
        <c:noMultiLvlLbl val="0"/>
      </c:catAx>
      <c:valAx>
        <c:axId val="103522863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3524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[ProyectoParcial_Victor_DiSalvatore.xlsx]Prom_Tiros!TablaDinámica17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Tiros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Prom_Tiros!$B$3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Prom_Tiros!$B$4:$B$5</c:f>
              <c:numCache>
                <c:formatCode>0.00</c:formatCode>
                <c:ptCount val="1"/>
                <c:pt idx="0">
                  <c:v>15.777777777777779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7-452C-AF4A-2DF0A1D0F6CF}"/>
            </c:ext>
          </c:extLst>
        </c:ser>
        <c:ser>
          <c:idx val="1"/>
          <c:order val="1"/>
          <c:tx>
            <c:strRef>
              <c:f>Prom_Tiros!$C$3</c:f>
              <c:strCache>
                <c:ptCount val="1"/>
                <c:pt idx="0">
                  <c:v>Promedio de Tiros_Oponente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Bologna </c:v>
                </c:pt>
              </c:strCache>
            </c:strRef>
          </c:cat>
          <c:val>
            <c:numRef>
              <c:f>Prom_Tiros!$C$4:$C$5</c:f>
              <c:numCache>
                <c:formatCode>0.00</c:formatCode>
                <c:ptCount val="1"/>
                <c:pt idx="0">
                  <c:v>9.2222222222222214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7-452C-AF4A-2DF0A1D0F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868847"/>
        <c:axId val="723330607"/>
      </c:barChart>
      <c:catAx>
        <c:axId val="71286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330607"/>
        <c:crosses val="autoZero"/>
        <c:auto val="1"/>
        <c:lblAlgn val="ctr"/>
        <c:lblOffset val="100"/>
        <c:noMultiLvlLbl val="0"/>
      </c:catAx>
      <c:valAx>
        <c:axId val="72333060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1286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1</xdr:row>
      <xdr:rowOff>104774</xdr:rowOff>
    </xdr:from>
    <xdr:ext cx="3514725" cy="704851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5401425-63FB-4957-8BEF-564B0418174F}"/>
            </a:ext>
          </a:extLst>
        </xdr:cNvPr>
        <xdr:cNvSpPr txBox="1"/>
      </xdr:nvSpPr>
      <xdr:spPr>
        <a:xfrm>
          <a:off x="7715250" y="285749"/>
          <a:ext cx="3514725" cy="70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600" b="1">
              <a:solidFill>
                <a:schemeClr val="bg1"/>
              </a:solidFill>
            </a:rPr>
            <a:t>Datos estadisticos Atalanta </a:t>
          </a:r>
        </a:p>
        <a:p>
          <a:pPr algn="ctr"/>
          <a:r>
            <a:rPr lang="es-ES" sz="1600" b="1">
              <a:solidFill>
                <a:schemeClr val="bg1"/>
              </a:solidFill>
            </a:rPr>
            <a:t>2020-2025</a:t>
          </a:r>
        </a:p>
      </xdr:txBody>
    </xdr:sp>
    <xdr:clientData/>
  </xdr:oneCellAnchor>
  <xdr:twoCellAnchor>
    <xdr:from>
      <xdr:col>0</xdr:col>
      <xdr:colOff>415290</xdr:colOff>
      <xdr:row>5</xdr:row>
      <xdr:rowOff>129541</xdr:rowOff>
    </xdr:from>
    <xdr:to>
      <xdr:col>4</xdr:col>
      <xdr:colOff>720091</xdr:colOff>
      <xdr:row>16</xdr:row>
      <xdr:rowOff>15240</xdr:rowOff>
    </xdr:to>
    <xdr:graphicFrame macro="">
      <xdr:nvGraphicFramePr>
        <xdr:cNvPr id="6" name="Tiros Atalanta">
          <a:extLst>
            <a:ext uri="{FF2B5EF4-FFF2-40B4-BE49-F238E27FC236}">
              <a16:creationId xmlns:a16="http://schemas.microsoft.com/office/drawing/2014/main" id="{DC306B32-49E4-429A-B81B-108116819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47625</xdr:colOff>
      <xdr:row>4</xdr:row>
      <xdr:rowOff>9525</xdr:rowOff>
    </xdr:from>
    <xdr:ext cx="1638300" cy="31149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ADB6FEC-0C23-498C-B626-C76709CE4EF4}"/>
            </a:ext>
          </a:extLst>
        </xdr:cNvPr>
        <xdr:cNvSpPr txBox="1"/>
      </xdr:nvSpPr>
      <xdr:spPr>
        <a:xfrm>
          <a:off x="47625" y="733425"/>
          <a:ext cx="16383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lang="es-ES" sz="1400"/>
        </a:p>
      </xdr:txBody>
    </xdr:sp>
    <xdr:clientData/>
  </xdr:oneCellAnchor>
  <xdr:twoCellAnchor>
    <xdr:from>
      <xdr:col>5</xdr:col>
      <xdr:colOff>167640</xdr:colOff>
      <xdr:row>5</xdr:row>
      <xdr:rowOff>55245</xdr:rowOff>
    </xdr:from>
    <xdr:to>
      <xdr:col>10</xdr:col>
      <xdr:colOff>782955</xdr:colOff>
      <xdr:row>15</xdr:row>
      <xdr:rowOff>66675</xdr:rowOff>
    </xdr:to>
    <xdr:graphicFrame macro="">
      <xdr:nvGraphicFramePr>
        <xdr:cNvPr id="8" name="Faltas Atalanta">
          <a:extLst>
            <a:ext uri="{FF2B5EF4-FFF2-40B4-BE49-F238E27FC236}">
              <a16:creationId xmlns:a16="http://schemas.microsoft.com/office/drawing/2014/main" id="{EF16E0E5-6751-4384-B431-CB1C82F0E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278130</xdr:colOff>
      <xdr:row>18</xdr:row>
      <xdr:rowOff>55245</xdr:rowOff>
    </xdr:from>
    <xdr:to>
      <xdr:col>16</xdr:col>
      <xdr:colOff>552450</xdr:colOff>
      <xdr:row>30</xdr:row>
      <xdr:rowOff>150495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Oponente 3">
              <a:extLst>
                <a:ext uri="{FF2B5EF4-FFF2-40B4-BE49-F238E27FC236}">
                  <a16:creationId xmlns:a16="http://schemas.microsoft.com/office/drawing/2014/main" id="{9240225E-4CC4-4916-97DC-40A16166A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40540" y="3688080"/>
              <a:ext cx="1847850" cy="249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16</xdr:col>
      <xdr:colOff>74296</xdr:colOff>
      <xdr:row>5</xdr:row>
      <xdr:rowOff>131446</xdr:rowOff>
    </xdr:from>
    <xdr:ext cx="2177414" cy="342899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56EAC90-AD04-46D8-A953-09BC96ED617C}"/>
            </a:ext>
          </a:extLst>
        </xdr:cNvPr>
        <xdr:cNvSpPr txBox="1"/>
      </xdr:nvSpPr>
      <xdr:spPr>
        <a:xfrm>
          <a:off x="13314046" y="1036321"/>
          <a:ext cx="2177414" cy="342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400" b="1">
              <a:solidFill>
                <a:schemeClr val="bg1"/>
              </a:solidFill>
            </a:rPr>
            <a:t>Fecha Unico gol Venezia</a:t>
          </a:r>
        </a:p>
      </xdr:txBody>
    </xdr:sp>
    <xdr:clientData/>
  </xdr:oneCellAnchor>
  <xdr:twoCellAnchor>
    <xdr:from>
      <xdr:col>9</xdr:col>
      <xdr:colOff>781050</xdr:colOff>
      <xdr:row>3</xdr:row>
      <xdr:rowOff>28575</xdr:rowOff>
    </xdr:from>
    <xdr:to>
      <xdr:col>12</xdr:col>
      <xdr:colOff>1095375</xdr:colOff>
      <xdr:row>3</xdr:row>
      <xdr:rowOff>28575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77BB906-A042-467C-971B-5770DA55AD5A}"/>
            </a:ext>
          </a:extLst>
        </xdr:cNvPr>
        <xdr:cNvCxnSpPr/>
      </xdr:nvCxnSpPr>
      <xdr:spPr>
        <a:xfrm>
          <a:off x="8153400" y="571500"/>
          <a:ext cx="26860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7</xdr:row>
      <xdr:rowOff>114300</xdr:rowOff>
    </xdr:from>
    <xdr:to>
      <xdr:col>18</xdr:col>
      <xdr:colOff>512445</xdr:colOff>
      <xdr:row>7</xdr:row>
      <xdr:rowOff>114300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1D3E216F-0037-4056-8205-D94EA56D285D}"/>
            </a:ext>
          </a:extLst>
        </xdr:cNvPr>
        <xdr:cNvCxnSpPr/>
      </xdr:nvCxnSpPr>
      <xdr:spPr>
        <a:xfrm>
          <a:off x="13468350" y="1381125"/>
          <a:ext cx="186499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158115</xdr:colOff>
      <xdr:row>5</xdr:row>
      <xdr:rowOff>47625</xdr:rowOff>
    </xdr:from>
    <xdr:to>
      <xdr:col>18</xdr:col>
      <xdr:colOff>600075</xdr:colOff>
      <xdr:row>9</xdr:row>
      <xdr:rowOff>93345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8C5036F-72F7-4BD1-8BB4-A3DBEEC4E73B}"/>
            </a:ext>
          </a:extLst>
        </xdr:cNvPr>
        <xdr:cNvSpPr/>
      </xdr:nvSpPr>
      <xdr:spPr>
        <a:xfrm>
          <a:off x="13397865" y="952500"/>
          <a:ext cx="2023110" cy="883920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582930</xdr:colOff>
      <xdr:row>9</xdr:row>
      <xdr:rowOff>238125</xdr:rowOff>
    </xdr:from>
    <xdr:ext cx="2956560" cy="27432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D7450137-BA78-4E93-922E-D15C3A5D6B83}"/>
            </a:ext>
          </a:extLst>
        </xdr:cNvPr>
        <xdr:cNvSpPr txBox="1"/>
      </xdr:nvSpPr>
      <xdr:spPr>
        <a:xfrm>
          <a:off x="13032105" y="1981200"/>
          <a:ext cx="295656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400" b="1">
              <a:solidFill>
                <a:schemeClr val="bg1"/>
              </a:solidFill>
            </a:rPr>
            <a:t>Mayor cantidad de goles Atalanta</a:t>
          </a:r>
          <a:r>
            <a:rPr lang="es-ES" sz="1400" b="1" baseline="0">
              <a:solidFill>
                <a:schemeClr val="bg1"/>
              </a:solidFill>
            </a:rPr>
            <a:t> vs </a:t>
          </a:r>
          <a:endParaRPr lang="es-E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676275</xdr:colOff>
      <xdr:row>11</xdr:row>
      <xdr:rowOff>152400</xdr:rowOff>
    </xdr:from>
    <xdr:to>
      <xdr:col>19</xdr:col>
      <xdr:colOff>169545</xdr:colOff>
      <xdr:row>11</xdr:row>
      <xdr:rowOff>152400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837C146-2634-4BBA-9001-2C975D151886}"/>
            </a:ext>
          </a:extLst>
        </xdr:cNvPr>
        <xdr:cNvCxnSpPr/>
      </xdr:nvCxnSpPr>
      <xdr:spPr>
        <a:xfrm>
          <a:off x="13125450" y="2343150"/>
          <a:ext cx="265557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598170</xdr:colOff>
      <xdr:row>9</xdr:row>
      <xdr:rowOff>200025</xdr:rowOff>
    </xdr:from>
    <xdr:to>
      <xdr:col>19</xdr:col>
      <xdr:colOff>224790</xdr:colOff>
      <xdr:row>16</xdr:row>
      <xdr:rowOff>64770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50CE1A86-AB5A-4962-8982-72058A905BA8}"/>
            </a:ext>
          </a:extLst>
        </xdr:cNvPr>
        <xdr:cNvSpPr/>
      </xdr:nvSpPr>
      <xdr:spPr>
        <a:xfrm>
          <a:off x="13047345" y="1943100"/>
          <a:ext cx="2788920" cy="138874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668654</xdr:colOff>
      <xdr:row>17</xdr:row>
      <xdr:rowOff>20955</xdr:rowOff>
    </xdr:from>
    <xdr:ext cx="1282066" cy="31149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ACBE2AD-C17D-4150-89DB-B82DBB4EEB90}"/>
            </a:ext>
          </a:extLst>
        </xdr:cNvPr>
        <xdr:cNvSpPr txBox="1"/>
      </xdr:nvSpPr>
      <xdr:spPr>
        <a:xfrm>
          <a:off x="14698979" y="3469005"/>
          <a:ext cx="128206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chemeClr val="bg1"/>
              </a:solidFill>
            </a:rPr>
            <a:t>Resultados vs</a:t>
          </a:r>
        </a:p>
      </xdr:txBody>
    </xdr:sp>
    <xdr:clientData/>
  </xdr:oneCellAnchor>
  <xdr:twoCellAnchor>
    <xdr:from>
      <xdr:col>16</xdr:col>
      <xdr:colOff>744855</xdr:colOff>
      <xdr:row>17</xdr:row>
      <xdr:rowOff>15240</xdr:rowOff>
    </xdr:from>
    <xdr:to>
      <xdr:col>20</xdr:col>
      <xdr:colOff>163830</xdr:colOff>
      <xdr:row>22</xdr:row>
      <xdr:rowOff>66675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048B9071-4FA1-482C-BF79-2F947E727DE9}"/>
            </a:ext>
          </a:extLst>
        </xdr:cNvPr>
        <xdr:cNvSpPr/>
      </xdr:nvSpPr>
      <xdr:spPr>
        <a:xfrm>
          <a:off x="13984605" y="3463290"/>
          <a:ext cx="2581275" cy="113728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125730</xdr:colOff>
      <xdr:row>18</xdr:row>
      <xdr:rowOff>53340</xdr:rowOff>
    </xdr:from>
    <xdr:to>
      <xdr:col>14</xdr:col>
      <xdr:colOff>57150</xdr:colOff>
      <xdr:row>30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Lugar">
              <a:extLst>
                <a:ext uri="{FF2B5EF4-FFF2-40B4-BE49-F238E27FC236}">
                  <a16:creationId xmlns:a16="http://schemas.microsoft.com/office/drawing/2014/main" id="{CF69EF4B-EE10-4B70-8984-99BCE5AB21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ug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3615" y="3686175"/>
              <a:ext cx="1838325" cy="2472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17</xdr:col>
      <xdr:colOff>142875</xdr:colOff>
      <xdr:row>18</xdr:row>
      <xdr:rowOff>160020</xdr:rowOff>
    </xdr:from>
    <xdr:to>
      <xdr:col>20</xdr:col>
      <xdr:colOff>20955</xdr:colOff>
      <xdr:row>18</xdr:row>
      <xdr:rowOff>163830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8F49D524-B0E7-4335-A571-C83481EFEB59}"/>
            </a:ext>
          </a:extLst>
        </xdr:cNvPr>
        <xdr:cNvCxnSpPr/>
      </xdr:nvCxnSpPr>
      <xdr:spPr>
        <a:xfrm flipV="1">
          <a:off x="14173200" y="3789045"/>
          <a:ext cx="2249805" cy="381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312420</xdr:colOff>
      <xdr:row>5</xdr:row>
      <xdr:rowOff>66675</xdr:rowOff>
    </xdr:from>
    <xdr:to>
      <xdr:col>15</xdr:col>
      <xdr:colOff>139065</xdr:colOff>
      <xdr:row>16</xdr:row>
      <xdr:rowOff>91440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300DD50-E477-4F8D-85A0-1C9209FC0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129540</xdr:colOff>
      <xdr:row>17</xdr:row>
      <xdr:rowOff>17145</xdr:rowOff>
    </xdr:from>
    <xdr:to>
      <xdr:col>5</xdr:col>
      <xdr:colOff>462915</xdr:colOff>
      <xdr:row>28</xdr:row>
      <xdr:rowOff>171450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C2D68CF-C0F3-4A79-A0DF-996914DC8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767716</xdr:colOff>
      <xdr:row>15</xdr:row>
      <xdr:rowOff>104776</xdr:rowOff>
    </xdr:from>
    <xdr:to>
      <xdr:col>11</xdr:col>
      <xdr:colOff>125730</xdr:colOff>
      <xdr:row>28</xdr:row>
      <xdr:rowOff>171451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D4452E89-EBA5-4B6F-BE69-2B0A51C7F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110490</xdr:colOff>
      <xdr:row>2</xdr:row>
      <xdr:rowOff>160020</xdr:rowOff>
    </xdr:from>
    <xdr:to>
      <xdr:col>6</xdr:col>
      <xdr:colOff>360045</xdr:colOff>
      <xdr:row>16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ponente 2">
              <a:extLst>
                <a:ext uri="{FF2B5EF4-FFF2-40B4-BE49-F238E27FC236}">
                  <a16:creationId xmlns:a16="http://schemas.microsoft.com/office/drawing/2014/main" id="{CA20047D-BFD0-4FA9-9C72-DF128EED8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9765" y="523875"/>
              <a:ext cx="1834515" cy="2463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</xdr:colOff>
      <xdr:row>2</xdr:row>
      <xdr:rowOff>133350</xdr:rowOff>
    </xdr:from>
    <xdr:to>
      <xdr:col>5</xdr:col>
      <xdr:colOff>59055</xdr:colOff>
      <xdr:row>16</xdr:row>
      <xdr:rowOff>59055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Oponente">
              <a:extLst>
                <a:ext uri="{FF2B5EF4-FFF2-40B4-BE49-F238E27FC236}">
                  <a16:creationId xmlns:a16="http://schemas.microsoft.com/office/drawing/2014/main" id="{7F75819E-14A2-40AF-A604-282963721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5055" y="491490"/>
              <a:ext cx="1824990" cy="2459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di salvatore" refreshedDate="45698.747687384261" createdVersion="7" refreshedVersion="7" minRefreshableVersion="3" recordCount="175" xr:uid="{396FC8A0-C7FC-46F0-856A-1E1809215C8C}">
  <cacheSource type="worksheet">
    <worksheetSource ref="A1:AM1048576" sheet="Atalanta"/>
  </cacheSource>
  <cacheFields count="41">
    <cacheField name="Fecha" numFmtId="0">
      <sharedItems containsBlank="1"/>
    </cacheField>
    <cacheField name="Columna1" numFmtId="0">
      <sharedItems containsBlank="1"/>
    </cacheField>
    <cacheField name="Estación" numFmtId="0">
      <sharedItems containsBlank="1"/>
    </cacheField>
    <cacheField name="horario" numFmtId="0">
      <sharedItems containsBlank="1"/>
    </cacheField>
    <cacheField name="Lugar" numFmtId="0">
      <sharedItems containsBlank="1" count="3">
        <s v="A"/>
        <s v="H"/>
        <m/>
      </sharedItems>
    </cacheField>
    <cacheField name="Oponente" numFmtId="0">
      <sharedItems containsBlank="1" count="33">
        <s v="Lazio "/>
        <s v="Torino "/>
        <s v="Cagliari Calcio "/>
        <s v="Napoli "/>
        <s v="Sampdoria "/>
        <s v="Crotone "/>
        <s v="Inter "/>
        <s v="Spezia Calcio "/>
        <s v="Hellas Verona "/>
        <s v="Udinese Calcio "/>
        <s v="Fiorentina "/>
        <s v="Juventus"/>
        <s v="AS Roma "/>
        <s v="Bologna "/>
        <s v="Sassuolo "/>
        <s v="Parma "/>
        <s v="Benevento "/>
        <s v="Genoa "/>
        <s v="AC Milan "/>
        <s v="Salernitana "/>
        <s v="FC Empoli "/>
        <s v="Venezia"/>
        <s v="Monza "/>
        <s v="Cremonese "/>
        <s v="Lecce "/>
        <s v="Frosinone "/>
        <s v="Como"/>
        <m/>
        <s v="Venezia " u="1"/>
        <s v="Como " u="1"/>
        <s v="Juventus  " u="1"/>
        <s v="Juventus " u="1"/>
        <s v="Como  " u="1"/>
      </sharedItems>
    </cacheField>
    <cacheField name="Formacion" numFmtId="0">
      <sharedItems containsBlank="1"/>
    </cacheField>
    <cacheField name="Resultado" numFmtId="0">
      <sharedItems containsBlank="1"/>
    </cacheField>
    <cacheField name="total_tiros_local" numFmtId="0">
      <sharedItems containsString="0" containsBlank="1" containsNumber="1" containsInteger="1" minValue="0" maxValue="40"/>
    </cacheField>
    <cacheField name="total_tiros_visitante" numFmtId="0">
      <sharedItems containsString="0" containsBlank="1" containsNumber="1" containsInteger="1" minValue="0" maxValue="27"/>
    </cacheField>
    <cacheField name="Tiros_Atalanta" numFmtId="0">
      <sharedItems containsString="0" containsBlank="1" containsNumber="1" containsInteger="1" minValue="0" maxValue="40"/>
    </cacheField>
    <cacheField name="Tiros_Oponente" numFmtId="0">
      <sharedItems containsString="0" containsBlank="1" containsNumber="1" containsInteger="1" minValue="0" maxValue="21"/>
    </cacheField>
    <cacheField name="Tiros_puerta_local" numFmtId="0">
      <sharedItems containsString="0" containsBlank="1" containsNumber="1" containsInteger="1" minValue="0" maxValue="14"/>
    </cacheField>
    <cacheField name="tiros_puerta_visitante" numFmtId="0">
      <sharedItems containsString="0" containsBlank="1" containsNumber="1" containsInteger="1" minValue="0" maxValue="11"/>
    </cacheField>
    <cacheField name="Tiros_puerta_Atalanta" numFmtId="0">
      <sharedItems containsString="0" containsBlank="1" containsNumber="1" containsInteger="1" minValue="0" maxValue="14"/>
    </cacheField>
    <cacheField name="Tiros_puerta_visita" numFmtId="0">
      <sharedItems containsString="0" containsBlank="1" containsNumber="1" containsInteger="1" minValue="0" maxValue="9"/>
    </cacheField>
    <cacheField name="Posesion_local" numFmtId="0">
      <sharedItems containsString="0" containsBlank="1" containsNumber="1" containsInteger="1" minValue="0" maxValue="72"/>
    </cacheField>
    <cacheField name="Posesion_visitante" numFmtId="0">
      <sharedItems containsString="0" containsBlank="1" containsNumber="1" containsInteger="1" minValue="0" maxValue="69"/>
    </cacheField>
    <cacheField name="Posesion_Atalanta" numFmtId="164">
      <sharedItems containsString="0" containsBlank="1" containsNumber="1" containsInteger="1" minValue="0" maxValue="72"/>
    </cacheField>
    <cacheField name="Posesion_Oponente" numFmtId="0">
      <sharedItems containsString="0" containsBlank="1" containsNumber="1" containsInteger="1" minValue="0" maxValue="68"/>
    </cacheField>
    <cacheField name="corner_local" numFmtId="0">
      <sharedItems containsString="0" containsBlank="1" containsNumber="1" containsInteger="1" minValue="0" maxValue="15"/>
    </cacheField>
    <cacheField name="corner_visitante" numFmtId="0">
      <sharedItems containsString="0" containsBlank="1" containsNumber="1" containsInteger="1" minValue="0" maxValue="11"/>
    </cacheField>
    <cacheField name="faltas_local" numFmtId="0">
      <sharedItems containsString="0" containsBlank="1" containsNumber="1" containsInteger="1" minValue="0" maxValue="23"/>
    </cacheField>
    <cacheField name="faltas_visitante" numFmtId="0">
      <sharedItems containsString="0" containsBlank="1" containsNumber="1" containsInteger="1" minValue="0" maxValue="26"/>
    </cacheField>
    <cacheField name="Corners_Atalanta" numFmtId="0">
      <sharedItems containsString="0" containsBlank="1" containsNumber="1" containsInteger="1" minValue="0" maxValue="15"/>
    </cacheField>
    <cacheField name="Corners_Oponente" numFmtId="0">
      <sharedItems containsString="0" containsBlank="1" containsNumber="1" containsInteger="1" minValue="0" maxValue="9"/>
    </cacheField>
    <cacheField name="Faltas_Atalanta" numFmtId="0">
      <sharedItems containsString="0" containsBlank="1" containsNumber="1" containsInteger="1" minValue="0" maxValue="26"/>
    </cacheField>
    <cacheField name="Faltas_visitante2" numFmtId="0">
      <sharedItems containsString="0" containsBlank="1" containsNumber="1" containsInteger="1" minValue="0" maxValue="23"/>
    </cacheField>
    <cacheField name="fuera_local" numFmtId="0">
      <sharedItems containsString="0" containsBlank="1" containsNumber="1" containsInteger="1" minValue="0" maxValue="6"/>
    </cacheField>
    <cacheField name="fuera_visitante" numFmtId="0">
      <sharedItems containsString="0" containsBlank="1" containsNumber="1" containsInteger="1" minValue="0" maxValue="6"/>
    </cacheField>
    <cacheField name="Arbitro" numFmtId="0">
      <sharedItems containsBlank="1"/>
    </cacheField>
    <cacheField name="Gol_local_primero" numFmtId="0">
      <sharedItems containsString="0" containsBlank="1" containsNumber="1" containsInteger="1" minValue="0" maxValue="6"/>
    </cacheField>
    <cacheField name="Gol_visitante_primero" numFmtId="0">
      <sharedItems containsString="0" containsBlank="1" containsNumber="1" containsInteger="1" minValue="0" maxValue="3"/>
    </cacheField>
    <cacheField name="Gol_local_segundo" numFmtId="0">
      <sharedItems containsString="0" containsBlank="1" containsNumber="1" containsInteger="1" minValue="0" maxValue="4"/>
    </cacheField>
    <cacheField name="Gol_visitante_segundo" numFmtId="0">
      <sharedItems containsString="0" containsBlank="1" containsNumber="1" containsInteger="1" minValue="0" maxValue="4"/>
    </cacheField>
    <cacheField name="Ranking_oponente" numFmtId="0">
      <sharedItems containsBlank="1"/>
    </cacheField>
    <cacheField name="Goles_Atalanta" numFmtId="0">
      <sharedItems containsString="0" containsBlank="1" containsNumber="1" containsInteger="1" minValue="0" maxValue="8"/>
    </cacheField>
    <cacheField name="Goles_Oponente" numFmtId="0">
      <sharedItems containsString="0" containsBlank="1" containsNumber="1" containsInteger="1" minValue="0" maxValue="4"/>
    </cacheField>
    <cacheField name="Estado_Partido" numFmtId="0">
      <sharedItems containsBlank="1" count="4">
        <s v="Victoria"/>
        <s v="Derrota"/>
        <s v="Empate"/>
        <m/>
      </sharedItems>
    </cacheField>
    <cacheField name="Promedio de Posesion Atalanta" numFmtId="0" formula="Posesion_Atalanta/100" databaseField="0"/>
    <cacheField name="de Posesion Oponente" numFmtId="0" formula="Posesion_Oponente/1000" databaseField="0"/>
  </cacheFields>
  <extLst>
    <ext xmlns:x14="http://schemas.microsoft.com/office/spreadsheetml/2009/9/main" uri="{725AE2AE-9491-48be-B2B4-4EB974FC3084}">
      <x14:pivotCacheDefinition pivotCacheId="15387434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s v="Wed Sep 30, 2020"/>
    <s v="Sep"/>
    <s v="Otoño"/>
    <s v="20:45:00"/>
    <x v="0"/>
    <x v="0"/>
    <s v="3-4-2-1"/>
    <s v="1:4"/>
    <n v="14"/>
    <n v="10"/>
    <n v="10"/>
    <n v="14"/>
    <n v="5"/>
    <n v="1"/>
    <n v="1"/>
    <n v="5"/>
    <n v="61"/>
    <n v="39"/>
    <n v="39"/>
    <n v="61"/>
    <n v="7"/>
    <n v="3"/>
    <n v="16"/>
    <n v="11"/>
    <n v="3"/>
    <n v="7"/>
    <n v="11"/>
    <n v="16"/>
    <n v="0"/>
    <n v="0"/>
    <s v="Fabrio Maresca"/>
    <n v="0"/>
    <n v="3"/>
    <n v="1"/>
    <n v="1"/>
    <s v="6."/>
    <n v="4"/>
    <n v="1"/>
    <x v="0"/>
  </r>
  <r>
    <s v="Sat Sep 26, 2020"/>
    <s v="Sep"/>
    <s v="Otoño"/>
    <s v="15:00:00"/>
    <x v="0"/>
    <x v="1"/>
    <s v="3-4-1-2"/>
    <s v="2:4"/>
    <n v="7"/>
    <n v="19"/>
    <n v="19"/>
    <n v="7"/>
    <n v="1"/>
    <n v="8"/>
    <n v="8"/>
    <n v="1"/>
    <n v="44"/>
    <n v="56"/>
    <n v="56"/>
    <n v="44"/>
    <n v="2"/>
    <n v="6"/>
    <n v="11"/>
    <n v="12"/>
    <n v="6"/>
    <n v="2"/>
    <n v="12"/>
    <n v="11"/>
    <n v="2"/>
    <n v="2"/>
    <s v="Massimiliano Irrati"/>
    <n v="2"/>
    <n v="3"/>
    <n v="0"/>
    <n v="1"/>
    <s v="12."/>
    <n v="4"/>
    <n v="2"/>
    <x v="0"/>
  </r>
  <r>
    <s v="Sun Oct 4, 2020"/>
    <s v="Oct"/>
    <s v="Otoño"/>
    <s v="12:30:00"/>
    <x v="1"/>
    <x v="2"/>
    <s v="3-4-1-2"/>
    <s v="5:2"/>
    <n v="21"/>
    <n v="12"/>
    <n v="21"/>
    <n v="12"/>
    <n v="5"/>
    <n v="4"/>
    <n v="5"/>
    <n v="4"/>
    <n v="59"/>
    <n v="41"/>
    <n v="59"/>
    <n v="41"/>
    <n v="3"/>
    <n v="9"/>
    <n v="11"/>
    <n v="9"/>
    <n v="3"/>
    <n v="9"/>
    <n v="11"/>
    <n v="9"/>
    <n v="2"/>
    <n v="0"/>
    <s v="fabrizio Pasqua"/>
    <n v="4"/>
    <n v="1"/>
    <n v="1"/>
    <n v="1"/>
    <s v="14."/>
    <n v="5"/>
    <n v="2"/>
    <x v="0"/>
  </r>
  <r>
    <s v="Sat Oct 17, 2020"/>
    <s v="Oct"/>
    <s v="Otoño"/>
    <s v="15:00:00"/>
    <x v="0"/>
    <x v="3"/>
    <s v="3-4-1-2"/>
    <s v="4:1"/>
    <n v="19"/>
    <n v="13"/>
    <n v="13"/>
    <n v="19"/>
    <n v="4"/>
    <n v="8"/>
    <n v="8"/>
    <n v="4"/>
    <n v="49"/>
    <n v="51"/>
    <n v="51"/>
    <n v="49"/>
    <n v="6"/>
    <n v="2"/>
    <n v="12"/>
    <n v="23"/>
    <n v="2"/>
    <n v="6"/>
    <n v="23"/>
    <n v="12"/>
    <n v="1"/>
    <n v="1"/>
    <s v="Marco Di bello"/>
    <n v="4"/>
    <n v="0"/>
    <n v="0"/>
    <n v="1"/>
    <s v="6."/>
    <n v="1"/>
    <n v="4"/>
    <x v="1"/>
  </r>
  <r>
    <s v="Sat Oct 24, 2020"/>
    <s v="Oct"/>
    <s v="Otoño"/>
    <s v="15:00:00"/>
    <x v="1"/>
    <x v="4"/>
    <s v="3-4-1-2"/>
    <s v="1:3"/>
    <n v="20"/>
    <n v="7"/>
    <n v="20"/>
    <n v="7"/>
    <n v="7"/>
    <n v="1"/>
    <n v="7"/>
    <n v="1"/>
    <n v="66"/>
    <n v="34"/>
    <n v="66"/>
    <n v="34"/>
    <n v="3"/>
    <n v="1"/>
    <n v="12"/>
    <n v="19"/>
    <n v="3"/>
    <n v="1"/>
    <n v="12"/>
    <n v="19"/>
    <n v="1"/>
    <n v="0"/>
    <s v="Gianpaolo Calvarese"/>
    <n v="0"/>
    <n v="1"/>
    <n v="1"/>
    <n v="2"/>
    <s v="10."/>
    <n v="1"/>
    <n v="3"/>
    <x v="1"/>
  </r>
  <r>
    <s v="Sat Oct 31, 2020"/>
    <s v="Oct"/>
    <s v="Otoño"/>
    <s v="15:00:00"/>
    <x v="0"/>
    <x v="5"/>
    <s v="3-4-2-1"/>
    <s v="1:2"/>
    <n v="6"/>
    <n v="19"/>
    <n v="19"/>
    <n v="6"/>
    <n v="3"/>
    <n v="11"/>
    <n v="11"/>
    <n v="3"/>
    <n v="41"/>
    <n v="59"/>
    <n v="59"/>
    <n v="41"/>
    <n v="1"/>
    <n v="3"/>
    <n v="11"/>
    <n v="22"/>
    <n v="3"/>
    <n v="1"/>
    <n v="22"/>
    <n v="11"/>
    <n v="2"/>
    <n v="1"/>
    <s v="federico Dionisi"/>
    <n v="1"/>
    <n v="2"/>
    <n v="0"/>
    <n v="0"/>
    <s v="20."/>
    <n v="2"/>
    <n v="1"/>
    <x v="0"/>
  </r>
  <r>
    <s v="Sun Nov 8, 2020"/>
    <s v="Nov"/>
    <s v="Otoño"/>
    <s v="15:00:00"/>
    <x v="1"/>
    <x v="6"/>
    <s v="3-4-2-1"/>
    <s v="1:1"/>
    <n v="9"/>
    <n v="10"/>
    <n v="9"/>
    <n v="10"/>
    <n v="4"/>
    <n v="5"/>
    <n v="4"/>
    <n v="5"/>
    <n v="53"/>
    <n v="47"/>
    <n v="53"/>
    <n v="47"/>
    <n v="2"/>
    <n v="5"/>
    <n v="15"/>
    <n v="13"/>
    <n v="2"/>
    <n v="5"/>
    <n v="15"/>
    <n v="13"/>
    <n v="1"/>
    <n v="0"/>
    <s v="Daniele Doveri"/>
    <n v="1"/>
    <n v="1"/>
    <n v="0"/>
    <n v="0"/>
    <s v="6."/>
    <n v="1"/>
    <n v="1"/>
    <x v="2"/>
  </r>
  <r>
    <s v="Sat Nov 21, 2020"/>
    <s v="Nov"/>
    <s v="Otoño"/>
    <s v="18:00:00"/>
    <x v="0"/>
    <x v="7"/>
    <s v="3-4-1-2"/>
    <s v="0:0"/>
    <n v="9"/>
    <n v="11"/>
    <n v="11"/>
    <n v="9"/>
    <n v="3"/>
    <n v="4"/>
    <n v="4"/>
    <n v="3"/>
    <n v="55"/>
    <n v="45"/>
    <n v="45"/>
    <n v="55"/>
    <n v="1"/>
    <n v="2"/>
    <n v="19"/>
    <n v="18"/>
    <n v="2"/>
    <n v="1"/>
    <n v="18"/>
    <n v="19"/>
    <n v="2"/>
    <n v="5"/>
    <s v="Anotio Rapuano"/>
    <n v="0"/>
    <n v="0"/>
    <n v="0"/>
    <n v="0"/>
    <s v="13."/>
    <n v="0"/>
    <n v="0"/>
    <x v="2"/>
  </r>
  <r>
    <s v="Sat Nov 28, 2020"/>
    <s v="Nov"/>
    <s v="Otoño"/>
    <s v="20:45:00"/>
    <x v="1"/>
    <x v="8"/>
    <s v="3-4-2-1"/>
    <s v="0:2"/>
    <n v="20"/>
    <n v="7"/>
    <n v="20"/>
    <n v="7"/>
    <n v="11"/>
    <n v="5"/>
    <n v="11"/>
    <n v="5"/>
    <n v="58"/>
    <n v="42"/>
    <n v="58"/>
    <n v="42"/>
    <n v="4"/>
    <n v="1"/>
    <n v="12"/>
    <n v="15"/>
    <n v="4"/>
    <n v="1"/>
    <n v="12"/>
    <n v="15"/>
    <n v="2"/>
    <n v="1"/>
    <s v="Davide Massa"/>
    <n v="0"/>
    <n v="0"/>
    <n v="0"/>
    <n v="2"/>
    <s v="9."/>
    <n v="0"/>
    <n v="2"/>
    <x v="1"/>
  </r>
  <r>
    <s v="Wed Jan 20, 2021"/>
    <s v="Jan"/>
    <s v="Invierno"/>
    <s v="15:00:00"/>
    <x v="0"/>
    <x v="9"/>
    <s v="3-4-2-1"/>
    <s v="1:1"/>
    <n v="6"/>
    <n v="17"/>
    <n v="17"/>
    <n v="6"/>
    <n v="4"/>
    <n v="8"/>
    <n v="8"/>
    <n v="4"/>
    <n v="34"/>
    <n v="66"/>
    <n v="66"/>
    <n v="34"/>
    <n v="2"/>
    <n v="7"/>
    <n v="20"/>
    <n v="26"/>
    <n v="7"/>
    <n v="2"/>
    <n v="26"/>
    <n v="20"/>
    <n v="0"/>
    <n v="0"/>
    <s v="Gianpaolo Calvarese"/>
    <n v="1"/>
    <n v="1"/>
    <n v="0"/>
    <n v="0"/>
    <s v="14."/>
    <n v="1"/>
    <n v="1"/>
    <x v="2"/>
  </r>
  <r>
    <s v="Sun Dec 13, 2020"/>
    <s v="Dec"/>
    <s v="Invierno"/>
    <s v="15:00:00"/>
    <x v="1"/>
    <x v="10"/>
    <s v="3-4-2-1"/>
    <s v="3:0"/>
    <n v="20"/>
    <n v="4"/>
    <n v="20"/>
    <n v="4"/>
    <n v="3"/>
    <n v="2"/>
    <n v="3"/>
    <n v="2"/>
    <n v="53"/>
    <n v="47"/>
    <n v="53"/>
    <n v="47"/>
    <n v="11"/>
    <n v="2"/>
    <n v="17"/>
    <n v="13"/>
    <n v="11"/>
    <n v="2"/>
    <n v="17"/>
    <n v="13"/>
    <n v="3"/>
    <n v="0"/>
    <s v="Maurizio Mariani"/>
    <n v="1"/>
    <n v="0"/>
    <n v="2"/>
    <n v="0"/>
    <s v="17."/>
    <n v="3"/>
    <n v="0"/>
    <x v="0"/>
  </r>
  <r>
    <s v="Wed Dec 16, 2020"/>
    <s v="Dec"/>
    <s v="Invierno"/>
    <s v="18:30:00"/>
    <x v="0"/>
    <x v="11"/>
    <s v="3-4-2-1"/>
    <s v="1:1"/>
    <n v="12"/>
    <n v="15"/>
    <n v="15"/>
    <n v="12"/>
    <n v="4"/>
    <n v="5"/>
    <n v="5"/>
    <n v="4"/>
    <n v="54"/>
    <n v="46"/>
    <n v="46"/>
    <n v="54"/>
    <n v="2"/>
    <n v="6"/>
    <n v="14"/>
    <n v="18"/>
    <n v="6"/>
    <n v="2"/>
    <n v="18"/>
    <n v="14"/>
    <n v="2"/>
    <n v="0"/>
    <s v="Daniele Doveri"/>
    <n v="1"/>
    <n v="0"/>
    <n v="0"/>
    <n v="1"/>
    <s v="4."/>
    <n v="1"/>
    <n v="1"/>
    <x v="2"/>
  </r>
  <r>
    <s v="Sun Dec 20, 2020"/>
    <s v="Dec"/>
    <s v="Invierno"/>
    <s v="18:00:00"/>
    <x v="1"/>
    <x v="12"/>
    <s v="3-4-2-1"/>
    <s v="4:1"/>
    <n v="14"/>
    <n v="5"/>
    <n v="14"/>
    <n v="5"/>
    <n v="1"/>
    <n v="2"/>
    <n v="1"/>
    <n v="2"/>
    <n v="55"/>
    <n v="45"/>
    <n v="55"/>
    <n v="45"/>
    <n v="2"/>
    <n v="2"/>
    <n v="15"/>
    <n v="14"/>
    <n v="2"/>
    <n v="2"/>
    <n v="15"/>
    <n v="14"/>
    <n v="1"/>
    <n v="1"/>
    <s v="Marco Di bello"/>
    <n v="0"/>
    <n v="1"/>
    <n v="4"/>
    <n v="0"/>
    <s v="5."/>
    <n v="4"/>
    <n v="1"/>
    <x v="0"/>
  </r>
  <r>
    <s v="Wed Dec 23, 2020"/>
    <s v="Dec"/>
    <s v="Invierno"/>
    <s v="20:45:00"/>
    <x v="0"/>
    <x v="13"/>
    <s v="3-4-1-2"/>
    <s v="2:2"/>
    <n v="9"/>
    <n v="12"/>
    <n v="12"/>
    <n v="9"/>
    <n v="2"/>
    <n v="3"/>
    <n v="3"/>
    <n v="2"/>
    <n v="54"/>
    <n v="46"/>
    <n v="46"/>
    <n v="54"/>
    <n v="1"/>
    <n v="5"/>
    <n v="12"/>
    <n v="14"/>
    <n v="5"/>
    <n v="1"/>
    <n v="14"/>
    <n v="12"/>
    <n v="0"/>
    <n v="2"/>
    <s v="Daniele Chiffi"/>
    <n v="0"/>
    <n v="2"/>
    <n v="2"/>
    <n v="0"/>
    <s v="13."/>
    <n v="2"/>
    <n v="2"/>
    <x v="2"/>
  </r>
  <r>
    <s v="Sun Jan 3, 2021"/>
    <s v="Jan"/>
    <s v="Invierno"/>
    <s v="15:00:00"/>
    <x v="1"/>
    <x v="14"/>
    <s v="3-4-1-2"/>
    <s v="5:1"/>
    <n v="23"/>
    <n v="10"/>
    <n v="23"/>
    <n v="10"/>
    <n v="14"/>
    <n v="3"/>
    <n v="14"/>
    <n v="3"/>
    <n v="46"/>
    <n v="54"/>
    <n v="46"/>
    <n v="54"/>
    <n v="8"/>
    <n v="3"/>
    <n v="13"/>
    <n v="9"/>
    <n v="8"/>
    <n v="3"/>
    <n v="13"/>
    <n v="9"/>
    <n v="1"/>
    <n v="1"/>
    <s v="Fabio Maresca"/>
    <n v="1"/>
    <n v="0"/>
    <n v="4"/>
    <n v="1"/>
    <s v="5."/>
    <n v="5"/>
    <n v="1"/>
    <x v="0"/>
  </r>
  <r>
    <s v="Wed Jan 6, 2021"/>
    <s v="Jan"/>
    <s v="Invierno"/>
    <s v="15:00:00"/>
    <x v="1"/>
    <x v="15"/>
    <s v="3-4-1-2"/>
    <s v="3:0"/>
    <n v="17"/>
    <n v="2"/>
    <n v="17"/>
    <n v="2"/>
    <n v="9"/>
    <n v="1"/>
    <n v="9"/>
    <n v="1"/>
    <n v="51"/>
    <n v="49"/>
    <n v="51"/>
    <n v="49"/>
    <n v="12"/>
    <n v="3"/>
    <n v="10"/>
    <n v="6"/>
    <n v="12"/>
    <n v="3"/>
    <n v="10"/>
    <n v="6"/>
    <n v="3"/>
    <n v="1"/>
    <s v="Juan Luca Sacchi"/>
    <n v="1"/>
    <n v="0"/>
    <n v="2"/>
    <n v="0"/>
    <s v="16."/>
    <n v="3"/>
    <n v="0"/>
    <x v="0"/>
  </r>
  <r>
    <s v="Sat Jan 9, 2021"/>
    <s v="Jan"/>
    <s v="Invierno"/>
    <s v="15:00:00"/>
    <x v="0"/>
    <x v="16"/>
    <s v="3-4-1-2"/>
    <s v="1:4"/>
    <n v="5"/>
    <n v="27"/>
    <n v="27"/>
    <n v="5"/>
    <n v="2"/>
    <n v="7"/>
    <n v="7"/>
    <n v="2"/>
    <n v="41"/>
    <n v="59"/>
    <n v="59"/>
    <n v="41"/>
    <n v="1"/>
    <n v="11"/>
    <n v="13"/>
    <n v="21"/>
    <n v="11"/>
    <n v="1"/>
    <n v="21"/>
    <n v="13"/>
    <n v="0"/>
    <n v="4"/>
    <s v="Gianluca Manganiello"/>
    <n v="0"/>
    <n v="1"/>
    <n v="1"/>
    <n v="3"/>
    <s v="10."/>
    <n v="4"/>
    <n v="1"/>
    <x v="0"/>
  </r>
  <r>
    <s v="Sun Jan 17, 2021"/>
    <s v="Jan"/>
    <s v="Invierno"/>
    <s v="18:00:00"/>
    <x v="1"/>
    <x v="17"/>
    <s v="3-4-2-1"/>
    <s v="0:0"/>
    <n v="19"/>
    <n v="7"/>
    <n v="19"/>
    <n v="7"/>
    <n v="11"/>
    <n v="2"/>
    <n v="11"/>
    <n v="2"/>
    <n v="64"/>
    <n v="36"/>
    <n v="64"/>
    <n v="36"/>
    <n v="9"/>
    <n v="1"/>
    <n v="14"/>
    <n v="13"/>
    <n v="9"/>
    <n v="1"/>
    <n v="14"/>
    <n v="13"/>
    <n v="0"/>
    <n v="0"/>
    <s v="Livio Marinelli"/>
    <n v="0"/>
    <n v="0"/>
    <n v="0"/>
    <n v="0"/>
    <s v="17."/>
    <n v="0"/>
    <n v="0"/>
    <x v="2"/>
  </r>
  <r>
    <s v="Sat Jan 23, 2021"/>
    <s v="Jan"/>
    <s v="Invierno"/>
    <s v="18:00:00"/>
    <x v="0"/>
    <x v="18"/>
    <s v="3-4-1-2"/>
    <s v="0:3"/>
    <n v="14"/>
    <n v="18"/>
    <n v="18"/>
    <n v="14"/>
    <n v="4"/>
    <n v="7"/>
    <n v="7"/>
    <n v="4"/>
    <n v="51"/>
    <n v="49"/>
    <n v="49"/>
    <n v="51"/>
    <n v="5"/>
    <n v="7"/>
    <n v="11"/>
    <n v="14"/>
    <n v="7"/>
    <n v="5"/>
    <n v="14"/>
    <n v="11"/>
    <n v="3"/>
    <n v="1"/>
    <s v="Maurizio Mariani"/>
    <n v="0"/>
    <n v="1"/>
    <n v="0"/>
    <n v="2"/>
    <s v="1."/>
    <n v="3"/>
    <n v="0"/>
    <x v="0"/>
  </r>
  <r>
    <s v="Sun Jan 31, 2021"/>
    <s v="Jan"/>
    <s v="Invierno"/>
    <s v="15:00:00"/>
    <x v="1"/>
    <x v="0"/>
    <s v="3-4-2-1"/>
    <s v="1:3"/>
    <n v="8"/>
    <n v="14"/>
    <n v="8"/>
    <n v="14"/>
    <n v="5"/>
    <n v="3"/>
    <n v="5"/>
    <n v="3"/>
    <n v="57"/>
    <n v="43"/>
    <n v="57"/>
    <n v="43"/>
    <n v="2"/>
    <n v="2"/>
    <n v="12"/>
    <n v="20"/>
    <n v="2"/>
    <n v="2"/>
    <n v="12"/>
    <n v="20"/>
    <n v="1"/>
    <n v="3"/>
    <s v="Daniele Chiffi"/>
    <n v="0"/>
    <n v="1"/>
    <n v="1"/>
    <n v="2"/>
    <s v="6."/>
    <n v="1"/>
    <n v="3"/>
    <x v="1"/>
  </r>
  <r>
    <s v="Sat Feb 6, 2021"/>
    <s v="Feb"/>
    <s v="Invierno"/>
    <s v="15:00:00"/>
    <x v="1"/>
    <x v="1"/>
    <s v="3-4-2-1"/>
    <s v="3: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3"/>
    <n v="1"/>
    <n v="0"/>
    <n v="2"/>
    <s v="18."/>
    <n v="3"/>
    <n v="3"/>
    <x v="2"/>
  </r>
  <r>
    <s v="Sun Feb 14, 2021"/>
    <s v="Feb"/>
    <s v="Invierno"/>
    <s v="15:00:00"/>
    <x v="0"/>
    <x v="2"/>
    <s v="3-4-2-1"/>
    <s v="0:1"/>
    <n v="4"/>
    <n v="10"/>
    <n v="10"/>
    <n v="4"/>
    <n v="1"/>
    <n v="5"/>
    <n v="5"/>
    <n v="1"/>
    <n v="36"/>
    <n v="64"/>
    <n v="64"/>
    <n v="36"/>
    <n v="6"/>
    <n v="6"/>
    <n v="13"/>
    <n v="17"/>
    <n v="6"/>
    <n v="6"/>
    <n v="17"/>
    <n v="13"/>
    <n v="0"/>
    <n v="2"/>
    <s v="Marco Piccinini"/>
    <n v="0"/>
    <n v="0"/>
    <n v="0"/>
    <n v="1"/>
    <s v="18."/>
    <n v="1"/>
    <n v="0"/>
    <x v="0"/>
  </r>
  <r>
    <s v="Sun Feb 21, 2021"/>
    <s v="Feb"/>
    <s v="Invierno"/>
    <s v="18:00:00"/>
    <x v="1"/>
    <x v="3"/>
    <s v="3-4-1-2"/>
    <s v="4:2"/>
    <n v="18"/>
    <n v="4"/>
    <n v="18"/>
    <n v="4"/>
    <n v="8"/>
    <n v="1"/>
    <n v="8"/>
    <n v="1"/>
    <n v="47"/>
    <n v="53"/>
    <n v="47"/>
    <n v="53"/>
    <n v="6"/>
    <n v="2"/>
    <n v="19"/>
    <n v="11"/>
    <n v="6"/>
    <n v="2"/>
    <n v="19"/>
    <n v="11"/>
    <n v="0"/>
    <n v="0"/>
    <s v="Marco Di bello"/>
    <n v="0"/>
    <n v="0"/>
    <n v="4"/>
    <n v="2"/>
    <s v="6."/>
    <n v="4"/>
    <n v="2"/>
    <x v="0"/>
  </r>
  <r>
    <s v="Sun Feb 28, 2021"/>
    <s v="Feb"/>
    <s v="Invierno"/>
    <s v="12:30:00"/>
    <x v="0"/>
    <x v="4"/>
    <s v="3-4-2-1"/>
    <s v="0:2"/>
    <n v="8"/>
    <n v="20"/>
    <n v="20"/>
    <n v="8"/>
    <n v="5"/>
    <n v="7"/>
    <n v="7"/>
    <n v="5"/>
    <n v="45"/>
    <n v="55"/>
    <n v="55"/>
    <n v="45"/>
    <n v="5"/>
    <n v="6"/>
    <n v="7"/>
    <n v="17"/>
    <n v="6"/>
    <n v="5"/>
    <n v="17"/>
    <n v="7"/>
    <n v="1"/>
    <n v="2"/>
    <s v="Livio Marinelli"/>
    <n v="0"/>
    <n v="1"/>
    <n v="0"/>
    <n v="1"/>
    <s v="10."/>
    <n v="2"/>
    <n v="0"/>
    <x v="0"/>
  </r>
  <r>
    <s v="Wed Mar 3, 2021"/>
    <s v="Mar"/>
    <s v="Primavera"/>
    <s v="20:45:00"/>
    <x v="1"/>
    <x v="5"/>
    <s v="3-4-2-1"/>
    <s v="5:1"/>
    <n v="21"/>
    <n v="4"/>
    <n v="21"/>
    <n v="4"/>
    <n v="8"/>
    <n v="1"/>
    <n v="8"/>
    <n v="1"/>
    <n v="65"/>
    <n v="35"/>
    <n v="65"/>
    <n v="35"/>
    <n v="4"/>
    <n v="3"/>
    <n v="12"/>
    <n v="6"/>
    <n v="4"/>
    <n v="3"/>
    <n v="12"/>
    <n v="6"/>
    <n v="1"/>
    <n v="0"/>
    <s v="Simone Sozza"/>
    <n v="1"/>
    <n v="1"/>
    <n v="4"/>
    <n v="0"/>
    <s v="20."/>
    <n v="5"/>
    <n v="1"/>
    <x v="0"/>
  </r>
  <r>
    <s v="Mon Mar 8, 2021"/>
    <s v="Mar"/>
    <s v="Primavera"/>
    <s v="20:45:00"/>
    <x v="0"/>
    <x v="6"/>
    <s v="3-4-2-1"/>
    <s v="1:0"/>
    <n v="5"/>
    <n v="13"/>
    <n v="13"/>
    <n v="5"/>
    <n v="2"/>
    <n v="0"/>
    <n v="0"/>
    <n v="2"/>
    <n v="45"/>
    <n v="55"/>
    <n v="55"/>
    <n v="45"/>
    <n v="7"/>
    <n v="7"/>
    <n v="11"/>
    <n v="17"/>
    <n v="7"/>
    <n v="7"/>
    <n v="17"/>
    <n v="11"/>
    <n v="2"/>
    <n v="0"/>
    <s v="Maurizio Mariani"/>
    <n v="0"/>
    <n v="0"/>
    <n v="1"/>
    <n v="0"/>
    <s v="1."/>
    <n v="0"/>
    <n v="1"/>
    <x v="1"/>
  </r>
  <r>
    <s v="Fri Mar 12, 2021"/>
    <s v="Mar"/>
    <s v="Primavera"/>
    <s v="20:45:00"/>
    <x v="1"/>
    <x v="7"/>
    <s v="3-4-1-2"/>
    <s v="3:1"/>
    <n v="14"/>
    <n v="7"/>
    <n v="14"/>
    <n v="7"/>
    <n v="2"/>
    <n v="4"/>
    <n v="2"/>
    <n v="4"/>
    <n v="47"/>
    <n v="53"/>
    <n v="47"/>
    <n v="53"/>
    <n v="3"/>
    <n v="5"/>
    <n v="17"/>
    <n v="6"/>
    <n v="3"/>
    <n v="5"/>
    <n v="17"/>
    <n v="6"/>
    <n v="2"/>
    <n v="3"/>
    <s v="Valerio Marini"/>
    <n v="0"/>
    <n v="0"/>
    <n v="3"/>
    <n v="1"/>
    <s v="14."/>
    <n v="3"/>
    <n v="1"/>
    <x v="0"/>
  </r>
  <r>
    <s v="Sun Mar 21, 2021"/>
    <s v="Mar"/>
    <s v="Primavera"/>
    <s v="12:30:00"/>
    <x v="0"/>
    <x v="8"/>
    <s v="4-2-3-1"/>
    <s v="0:2"/>
    <n v="3"/>
    <n v="16"/>
    <n v="16"/>
    <n v="3"/>
    <n v="4"/>
    <n v="1"/>
    <n v="1"/>
    <n v="4"/>
    <n v="52"/>
    <n v="48"/>
    <n v="48"/>
    <n v="52"/>
    <n v="4"/>
    <n v="7"/>
    <n v="23"/>
    <n v="20"/>
    <n v="7"/>
    <n v="4"/>
    <n v="20"/>
    <n v="23"/>
    <n v="3"/>
    <n v="3"/>
    <s v="Luca Pairetto"/>
    <n v="0"/>
    <n v="2"/>
    <n v="0"/>
    <n v="0"/>
    <s v="9."/>
    <n v="2"/>
    <n v="0"/>
    <x v="0"/>
  </r>
  <r>
    <s v="Sat Apr 3, 2021"/>
    <s v="Apr"/>
    <s v="Primavera"/>
    <s v="15:00:00"/>
    <x v="1"/>
    <x v="9"/>
    <s v="4-2-3-1"/>
    <s v="3:2"/>
    <n v="23"/>
    <n v="9"/>
    <n v="23"/>
    <n v="9"/>
    <n v="1"/>
    <n v="5"/>
    <n v="1"/>
    <n v="5"/>
    <n v="58"/>
    <n v="42"/>
    <n v="58"/>
    <n v="42"/>
    <n v="4"/>
    <n v="1"/>
    <n v="15"/>
    <n v="9"/>
    <n v="4"/>
    <n v="1"/>
    <n v="15"/>
    <n v="9"/>
    <n v="1"/>
    <n v="1"/>
    <s v="Gianluca Manganiello"/>
    <n v="2"/>
    <n v="0"/>
    <n v="1"/>
    <n v="2"/>
    <s v="12."/>
    <n v="3"/>
    <n v="2"/>
    <x v="0"/>
  </r>
  <r>
    <s v="Sun Apr 11, 2021"/>
    <s v="Apr"/>
    <s v="Primavera"/>
    <s v="20:45:00"/>
    <x v="0"/>
    <x v="10"/>
    <s v="4-2-3-1"/>
    <s v="2:3"/>
    <n v="10"/>
    <n v="15"/>
    <n v="15"/>
    <n v="10"/>
    <n v="5"/>
    <n v="0"/>
    <n v="0"/>
    <n v="5"/>
    <n v="40"/>
    <n v="60"/>
    <n v="60"/>
    <n v="40"/>
    <n v="0"/>
    <n v="6"/>
    <n v="15"/>
    <n v="13"/>
    <n v="6"/>
    <n v="0"/>
    <n v="13"/>
    <n v="15"/>
    <n v="2"/>
    <n v="2"/>
    <s v="Juan Luca Sacchi"/>
    <n v="0"/>
    <n v="2"/>
    <n v="2"/>
    <n v="1"/>
    <s v="14."/>
    <n v="3"/>
    <n v="2"/>
    <x v="0"/>
  </r>
  <r>
    <s v="Sun Apr 18, 2021"/>
    <s v="Apr"/>
    <s v="Primavera"/>
    <s v="15:00:00"/>
    <x v="1"/>
    <x v="11"/>
    <s v="3-4-1-2"/>
    <s v="1:0"/>
    <n v="14"/>
    <n v="11"/>
    <n v="14"/>
    <n v="11"/>
    <n v="1"/>
    <n v="1"/>
    <n v="1"/>
    <n v="1"/>
    <n v="46"/>
    <n v="54"/>
    <n v="46"/>
    <n v="54"/>
    <n v="3"/>
    <n v="8"/>
    <n v="18"/>
    <n v="16"/>
    <n v="3"/>
    <n v="8"/>
    <n v="18"/>
    <n v="16"/>
    <n v="0"/>
    <n v="0"/>
    <s v="Daniele Orsato"/>
    <n v="0"/>
    <n v="0"/>
    <n v="1"/>
    <n v="0"/>
    <s v="3."/>
    <n v="1"/>
    <n v="0"/>
    <x v="0"/>
  </r>
  <r>
    <s v="Thu Apr 22, 2021"/>
    <s v="Apr"/>
    <s v="Primavera"/>
    <s v="18:30:00"/>
    <x v="0"/>
    <x v="12"/>
    <s v="3-4-2-1"/>
    <s v="1:1"/>
    <n v="14"/>
    <n v="21"/>
    <n v="21"/>
    <n v="14"/>
    <n v="7"/>
    <n v="2"/>
    <n v="2"/>
    <n v="7"/>
    <n v="60"/>
    <n v="40"/>
    <n v="40"/>
    <n v="60"/>
    <n v="4"/>
    <n v="8"/>
    <n v="16"/>
    <n v="7"/>
    <n v="8"/>
    <n v="4"/>
    <n v="7"/>
    <n v="16"/>
    <n v="0"/>
    <n v="1"/>
    <s v="Gianpaolo Calvarese"/>
    <n v="0"/>
    <n v="1"/>
    <n v="1"/>
    <n v="0"/>
    <s v="7."/>
    <n v="1"/>
    <n v="1"/>
    <x v="2"/>
  </r>
  <r>
    <s v="Sun Apr 25, 2021"/>
    <s v="Apr"/>
    <s v="Primavera"/>
    <s v="20:45:00"/>
    <x v="1"/>
    <x v="13"/>
    <s v="3-4-2-1"/>
    <s v="5:0"/>
    <n v="25"/>
    <n v="8"/>
    <n v="25"/>
    <n v="8"/>
    <n v="3"/>
    <n v="4"/>
    <n v="3"/>
    <n v="4"/>
    <n v="57"/>
    <n v="43"/>
    <n v="57"/>
    <n v="43"/>
    <n v="8"/>
    <n v="3"/>
    <n v="12"/>
    <n v="8"/>
    <n v="8"/>
    <n v="3"/>
    <n v="12"/>
    <n v="8"/>
    <n v="1"/>
    <n v="1"/>
    <s v="Michael Fabbri"/>
    <n v="2"/>
    <n v="0"/>
    <n v="3"/>
    <n v="0"/>
    <s v="11."/>
    <n v="5"/>
    <n v="0"/>
    <x v="0"/>
  </r>
  <r>
    <s v="Sun May 2, 2021"/>
    <s v="May"/>
    <s v="Primavera"/>
    <s v="15:00:00"/>
    <x v="0"/>
    <x v="14"/>
    <s v="3-4-2-1"/>
    <s v="1:1"/>
    <n v="11"/>
    <n v="10"/>
    <n v="10"/>
    <n v="11"/>
    <n v="6"/>
    <n v="4"/>
    <n v="4"/>
    <n v="6"/>
    <n v="63"/>
    <n v="37"/>
    <n v="37"/>
    <n v="63"/>
    <n v="4"/>
    <n v="4"/>
    <n v="18"/>
    <n v="12"/>
    <n v="4"/>
    <n v="4"/>
    <n v="12"/>
    <n v="18"/>
    <n v="2"/>
    <n v="1"/>
    <s v="Luca Pairetto"/>
    <n v="0"/>
    <n v="1"/>
    <n v="1"/>
    <n v="0"/>
    <s v="8."/>
    <n v="1"/>
    <n v="1"/>
    <x v="2"/>
  </r>
  <r>
    <s v="Sun May 9, 2021"/>
    <s v="May"/>
    <s v="Primavera"/>
    <s v="15:00:00"/>
    <x v="0"/>
    <x v="15"/>
    <s v="3-4-2-1"/>
    <s v="2:5"/>
    <n v="7"/>
    <n v="18"/>
    <n v="18"/>
    <n v="7"/>
    <n v="7"/>
    <n v="0"/>
    <n v="0"/>
    <n v="7"/>
    <n v="44"/>
    <n v="56"/>
    <n v="56"/>
    <n v="44"/>
    <n v="1"/>
    <n v="3"/>
    <n v="12"/>
    <n v="15"/>
    <n v="3"/>
    <n v="1"/>
    <n v="15"/>
    <n v="12"/>
    <n v="2"/>
    <n v="4"/>
    <s v="Antonio Giua"/>
    <n v="0"/>
    <n v="1"/>
    <n v="2"/>
    <n v="4"/>
    <s v="19."/>
    <n v="5"/>
    <n v="2"/>
    <x v="0"/>
  </r>
  <r>
    <s v="Wed May 12, 2021"/>
    <s v="May"/>
    <s v="Primavera"/>
    <s v="20:45:00"/>
    <x v="1"/>
    <x v="16"/>
    <s v="4-3-1-2"/>
    <s v="2:0"/>
    <n v="15"/>
    <n v="4"/>
    <n v="15"/>
    <n v="4"/>
    <n v="0"/>
    <n v="2"/>
    <n v="0"/>
    <n v="2"/>
    <n v="72"/>
    <n v="28"/>
    <n v="72"/>
    <n v="28"/>
    <n v="7"/>
    <n v="5"/>
    <n v="19"/>
    <n v="11"/>
    <n v="7"/>
    <n v="5"/>
    <n v="19"/>
    <n v="11"/>
    <n v="0"/>
    <n v="3"/>
    <s v="Davide Massa"/>
    <n v="1"/>
    <n v="0"/>
    <n v="1"/>
    <n v="0"/>
    <s v="18."/>
    <n v="2"/>
    <n v="0"/>
    <x v="0"/>
  </r>
  <r>
    <s v="Sat May 15, 2021"/>
    <s v="May"/>
    <s v="Primavera"/>
    <s v="15:00:00"/>
    <x v="0"/>
    <x v="17"/>
    <s v="3-4-2-1"/>
    <s v="3:4"/>
    <n v="10"/>
    <n v="12"/>
    <n v="12"/>
    <n v="10"/>
    <n v="2"/>
    <n v="3"/>
    <n v="3"/>
    <n v="2"/>
    <n v="41"/>
    <n v="59"/>
    <n v="59"/>
    <n v="41"/>
    <n v="2"/>
    <n v="4"/>
    <n v="13"/>
    <n v="8"/>
    <n v="4"/>
    <n v="2"/>
    <n v="8"/>
    <n v="13"/>
    <n v="0"/>
    <n v="1"/>
    <s v="Livio Marinelli"/>
    <n v="0"/>
    <n v="3"/>
    <n v="3"/>
    <n v="1"/>
    <s v="14."/>
    <n v="4"/>
    <n v="3"/>
    <x v="0"/>
  </r>
  <r>
    <s v="Sun May 23, 2021"/>
    <s v="May"/>
    <s v="Primavera"/>
    <s v="20:45:00"/>
    <x v="1"/>
    <x v="18"/>
    <s v="3-4-2-1"/>
    <s v="0:2"/>
    <n v="13"/>
    <n v="6"/>
    <n v="13"/>
    <n v="6"/>
    <n v="0"/>
    <n v="1"/>
    <n v="0"/>
    <n v="1"/>
    <n v="70"/>
    <n v="30"/>
    <n v="70"/>
    <n v="30"/>
    <n v="3"/>
    <n v="0"/>
    <n v="17"/>
    <n v="11"/>
    <n v="3"/>
    <n v="0"/>
    <n v="17"/>
    <n v="11"/>
    <n v="1"/>
    <n v="0"/>
    <s v="Maurizio Mariani"/>
    <n v="0"/>
    <n v="1"/>
    <n v="0"/>
    <n v="1"/>
    <s v="3."/>
    <n v="0"/>
    <n v="2"/>
    <x v="1"/>
  </r>
  <r>
    <s v="Sat Aug 21, 2021"/>
    <s v="Aug"/>
    <s v="Verano"/>
    <s v="20:45:00"/>
    <x v="0"/>
    <x v="1"/>
    <s v="3-4-2-1"/>
    <s v="1:2"/>
    <n v="21"/>
    <n v="7"/>
    <n v="7"/>
    <n v="21"/>
    <n v="0"/>
    <n v="6"/>
    <n v="6"/>
    <n v="0"/>
    <n v="48"/>
    <n v="52"/>
    <n v="52"/>
    <n v="48"/>
    <n v="5"/>
    <n v="1"/>
    <n v="7"/>
    <n v="13"/>
    <n v="1"/>
    <n v="5"/>
    <n v="13"/>
    <n v="7"/>
    <n v="0"/>
    <n v="0"/>
    <s v="Daniele Chiffi"/>
    <n v="0"/>
    <n v="1"/>
    <n v="1"/>
    <n v="1"/>
    <s v="10."/>
    <n v="2"/>
    <n v="1"/>
    <x v="0"/>
  </r>
  <r>
    <s v="Sat Aug 28, 2021"/>
    <s v="Aug"/>
    <s v="Verano"/>
    <s v="18:30:00"/>
    <x v="1"/>
    <x v="13"/>
    <s v="3-4-2-1"/>
    <s v="0:0"/>
    <n v="22"/>
    <n v="4"/>
    <n v="22"/>
    <n v="4"/>
    <n v="1"/>
    <n v="3"/>
    <n v="1"/>
    <n v="3"/>
    <n v="59"/>
    <n v="41"/>
    <n v="59"/>
    <n v="41"/>
    <n v="5"/>
    <n v="5"/>
    <n v="11"/>
    <n v="14"/>
    <n v="5"/>
    <n v="5"/>
    <n v="11"/>
    <n v="14"/>
    <n v="2"/>
    <n v="0"/>
    <s v="Daniele Orsato"/>
    <n v="0"/>
    <n v="0"/>
    <n v="0"/>
    <n v="0"/>
    <s v="6."/>
    <n v="0"/>
    <n v="0"/>
    <x v="2"/>
  </r>
  <r>
    <s v="Sat Sep 11, 2021"/>
    <s v="Sep"/>
    <s v="Otoño"/>
    <s v="20:45:00"/>
    <x v="1"/>
    <x v="10"/>
    <s v="3-4-2-1"/>
    <s v="1:2"/>
    <n v="13"/>
    <n v="7"/>
    <n v="13"/>
    <n v="7"/>
    <n v="0"/>
    <n v="4"/>
    <n v="0"/>
    <n v="4"/>
    <n v="55"/>
    <n v="45"/>
    <n v="55"/>
    <n v="45"/>
    <n v="10"/>
    <n v="3"/>
    <n v="13"/>
    <n v="19"/>
    <n v="10"/>
    <n v="3"/>
    <n v="13"/>
    <n v="19"/>
    <n v="2"/>
    <n v="1"/>
    <s v="Valerio Marini"/>
    <n v="0"/>
    <n v="1"/>
    <n v="1"/>
    <n v="1"/>
    <s v="10."/>
    <n v="1"/>
    <n v="2"/>
    <x v="1"/>
  </r>
  <r>
    <s v="Sat Sep 18, 2021"/>
    <s v="Sep"/>
    <s v="Otoño"/>
    <s v="20:45:00"/>
    <x v="0"/>
    <x v="19"/>
    <s v="3-4-2-1"/>
    <s v="0:1"/>
    <n v="11"/>
    <n v="10"/>
    <n v="10"/>
    <n v="11"/>
    <n v="2"/>
    <n v="1"/>
    <n v="1"/>
    <n v="2"/>
    <n v="42"/>
    <n v="58"/>
    <n v="58"/>
    <n v="42"/>
    <n v="6"/>
    <n v="4"/>
    <n v="21"/>
    <n v="13"/>
    <n v="4"/>
    <n v="6"/>
    <n v="13"/>
    <n v="21"/>
    <n v="2"/>
    <n v="1"/>
    <s v="paolo Valeri"/>
    <n v="0"/>
    <n v="0"/>
    <n v="0"/>
    <n v="1"/>
    <s v="20."/>
    <n v="1"/>
    <n v="0"/>
    <x v="0"/>
  </r>
  <r>
    <s v="Tue Sep 21, 2021"/>
    <s v="Sep"/>
    <s v="Otoño"/>
    <s v="20:45:00"/>
    <x v="1"/>
    <x v="14"/>
    <s v="3-4-2-1"/>
    <s v="2:1"/>
    <n v="14"/>
    <n v="8"/>
    <n v="14"/>
    <n v="8"/>
    <n v="0"/>
    <n v="3"/>
    <n v="0"/>
    <n v="3"/>
    <n v="48"/>
    <n v="52"/>
    <n v="48"/>
    <n v="52"/>
    <n v="5"/>
    <n v="5"/>
    <n v="16"/>
    <n v="16"/>
    <n v="5"/>
    <n v="5"/>
    <n v="16"/>
    <n v="16"/>
    <n v="2"/>
    <n v="0"/>
    <s v="Davide Massa"/>
    <n v="2"/>
    <n v="1"/>
    <n v="0"/>
    <n v="0"/>
    <s v="12."/>
    <n v="2"/>
    <n v="1"/>
    <x v="0"/>
  </r>
  <r>
    <s v="Sat Sep 25, 2021"/>
    <s v="Sep"/>
    <s v="Otoño"/>
    <s v="18:00:00"/>
    <x v="0"/>
    <x v="6"/>
    <s v="3-4-2-1"/>
    <s v="2:2"/>
    <n v="19"/>
    <n v="21"/>
    <n v="21"/>
    <n v="19"/>
    <n v="3"/>
    <n v="4"/>
    <n v="4"/>
    <n v="3"/>
    <n v="49"/>
    <n v="51"/>
    <n v="51"/>
    <n v="49"/>
    <n v="4"/>
    <n v="11"/>
    <n v="13"/>
    <n v="11"/>
    <n v="11"/>
    <n v="4"/>
    <n v="11"/>
    <n v="13"/>
    <n v="0"/>
    <n v="1"/>
    <s v="Fabio Maresca"/>
    <n v="1"/>
    <n v="2"/>
    <n v="1"/>
    <n v="0"/>
    <s v="2."/>
    <n v="2"/>
    <n v="2"/>
    <x v="2"/>
  </r>
  <r>
    <s v="Sun Oct 3, 2021"/>
    <s v="Oct"/>
    <s v="Otoño"/>
    <s v="20:45:00"/>
    <x v="1"/>
    <x v="18"/>
    <s v="3-4-2-1"/>
    <s v="2:3"/>
    <n v="17"/>
    <n v="13"/>
    <n v="17"/>
    <n v="13"/>
    <n v="4"/>
    <n v="3"/>
    <n v="4"/>
    <n v="3"/>
    <n v="56"/>
    <n v="44"/>
    <n v="56"/>
    <n v="44"/>
    <n v="9"/>
    <n v="5"/>
    <n v="13"/>
    <n v="15"/>
    <n v="9"/>
    <n v="5"/>
    <n v="13"/>
    <n v="15"/>
    <n v="2"/>
    <n v="0"/>
    <s v="Marco Di bello"/>
    <n v="0"/>
    <n v="2"/>
    <n v="2"/>
    <n v="1"/>
    <s v="2."/>
    <n v="2"/>
    <n v="3"/>
    <x v="1"/>
  </r>
  <r>
    <s v="Sun Oct 17, 2021"/>
    <s v="Oct"/>
    <s v="Otoño"/>
    <s v="15:00:00"/>
    <x v="0"/>
    <x v="20"/>
    <s v="3-4-1-2"/>
    <s v="1:4"/>
    <n v="12"/>
    <n v="22"/>
    <n v="22"/>
    <n v="12"/>
    <n v="4"/>
    <n v="3"/>
    <n v="3"/>
    <n v="4"/>
    <n v="48"/>
    <n v="52"/>
    <n v="52"/>
    <n v="48"/>
    <n v="5"/>
    <n v="4"/>
    <n v="10"/>
    <n v="16"/>
    <n v="4"/>
    <n v="5"/>
    <n v="16"/>
    <n v="10"/>
    <n v="6"/>
    <n v="2"/>
    <s v="Marco Serra"/>
    <n v="1"/>
    <n v="2"/>
    <n v="0"/>
    <n v="2"/>
    <s v="10."/>
    <n v="4"/>
    <n v="1"/>
    <x v="0"/>
  </r>
  <r>
    <s v="Sun Oct 24, 2021"/>
    <s v="Oct"/>
    <s v="Otoño"/>
    <s v="12:30:00"/>
    <x v="1"/>
    <x v="9"/>
    <s v="3-4-2-1"/>
    <s v="1:1"/>
    <n v="8"/>
    <n v="9"/>
    <n v="8"/>
    <n v="9"/>
    <n v="3"/>
    <n v="2"/>
    <n v="3"/>
    <n v="2"/>
    <n v="67"/>
    <n v="33"/>
    <n v="67"/>
    <n v="33"/>
    <n v="6"/>
    <n v="3"/>
    <n v="15"/>
    <n v="15"/>
    <n v="6"/>
    <n v="3"/>
    <n v="15"/>
    <n v="15"/>
    <n v="1"/>
    <n v="0"/>
    <s v="Livio Marinelli"/>
    <n v="0"/>
    <n v="0"/>
    <n v="1"/>
    <n v="1"/>
    <s v="10."/>
    <n v="1"/>
    <n v="1"/>
    <x v="2"/>
  </r>
  <r>
    <s v="Wed Oct 27, 2021"/>
    <s v="Oct"/>
    <s v="Otoño"/>
    <s v="18:30:00"/>
    <x v="0"/>
    <x v="4"/>
    <s v="3-4-2-1"/>
    <s v="1:3"/>
    <n v="8"/>
    <n v="13"/>
    <n v="13"/>
    <n v="8"/>
    <n v="2"/>
    <n v="2"/>
    <n v="2"/>
    <n v="2"/>
    <n v="40"/>
    <n v="60"/>
    <n v="60"/>
    <n v="40"/>
    <n v="3"/>
    <n v="3"/>
    <n v="15"/>
    <n v="19"/>
    <n v="3"/>
    <n v="3"/>
    <n v="19"/>
    <n v="15"/>
    <n v="6"/>
    <n v="1"/>
    <s v="Alessandro Prontera"/>
    <n v="1"/>
    <n v="2"/>
    <n v="0"/>
    <n v="1"/>
    <s v="15."/>
    <n v="3"/>
    <n v="1"/>
    <x v="0"/>
  </r>
  <r>
    <s v="Sat Oct 30, 2021"/>
    <s v="Oct"/>
    <s v="Otoño"/>
    <s v="15:00:00"/>
    <x v="1"/>
    <x v="0"/>
    <s v="3-4-2-1"/>
    <s v="2:2"/>
    <n v="17"/>
    <n v="8"/>
    <n v="17"/>
    <n v="8"/>
    <n v="3"/>
    <n v="1"/>
    <n v="3"/>
    <n v="1"/>
    <n v="57"/>
    <n v="43"/>
    <n v="57"/>
    <n v="43"/>
    <n v="6"/>
    <n v="2"/>
    <n v="13"/>
    <n v="13"/>
    <n v="6"/>
    <n v="2"/>
    <n v="13"/>
    <n v="13"/>
    <n v="3"/>
    <n v="2"/>
    <s v="Marco Guida"/>
    <n v="1"/>
    <n v="0"/>
    <n v="2"/>
    <n v="1"/>
    <s v="6."/>
    <n v="3"/>
    <n v="1"/>
    <x v="0"/>
  </r>
  <r>
    <s v="Sat Nov 6, 2021"/>
    <s v="Nov"/>
    <s v="Otoño"/>
    <s v="20:45:00"/>
    <x v="0"/>
    <x v="2"/>
    <s v="3-4-2-1"/>
    <s v="1:2"/>
    <n v="7"/>
    <n v="21"/>
    <n v="21"/>
    <n v="7"/>
    <n v="6"/>
    <n v="0"/>
    <n v="0"/>
    <n v="6"/>
    <n v="37"/>
    <n v="63"/>
    <n v="63"/>
    <n v="37"/>
    <n v="2"/>
    <n v="7"/>
    <n v="11"/>
    <n v="9"/>
    <n v="7"/>
    <n v="2"/>
    <n v="9"/>
    <n v="11"/>
    <n v="3"/>
    <n v="0"/>
    <s v="Marco Piccinini"/>
    <n v="1"/>
    <n v="2"/>
    <n v="0"/>
    <n v="0"/>
    <s v="20."/>
    <n v="2"/>
    <n v="1"/>
    <x v="0"/>
  </r>
  <r>
    <s v="Sat Nov 20, 2021"/>
    <s v="Nov"/>
    <s v="Otoño"/>
    <s v="15:00:00"/>
    <x v="1"/>
    <x v="7"/>
    <s v="3-4-2-1"/>
    <s v="5:2"/>
    <n v="18"/>
    <n v="10"/>
    <n v="18"/>
    <n v="10"/>
    <n v="3"/>
    <n v="4"/>
    <n v="3"/>
    <n v="4"/>
    <n v="51"/>
    <n v="49"/>
    <n v="51"/>
    <n v="49"/>
    <n v="0"/>
    <n v="6"/>
    <n v="10"/>
    <n v="11"/>
    <n v="0"/>
    <n v="6"/>
    <n v="10"/>
    <n v="11"/>
    <n v="2"/>
    <n v="1"/>
    <s v="Rosario Abisso"/>
    <n v="3"/>
    <n v="1"/>
    <n v="2"/>
    <n v="0"/>
    <s v="16."/>
    <n v="5"/>
    <n v="1"/>
    <x v="0"/>
  </r>
  <r>
    <s v="Sat Nov 27, 2021"/>
    <s v="Nov"/>
    <s v="Otoño"/>
    <s v="18:00:00"/>
    <x v="0"/>
    <x v="11"/>
    <s v="3-4-2-1"/>
    <s v="0:1"/>
    <n v="15"/>
    <n v="7"/>
    <n v="7"/>
    <n v="15"/>
    <n v="0"/>
    <n v="2"/>
    <n v="2"/>
    <n v="0"/>
    <n v="59"/>
    <n v="41"/>
    <n v="41"/>
    <n v="59"/>
    <n v="6"/>
    <n v="4"/>
    <n v="13"/>
    <n v="20"/>
    <n v="4"/>
    <n v="6"/>
    <n v="20"/>
    <n v="13"/>
    <n v="1"/>
    <n v="0"/>
    <s v="Giovanni Ayroldi"/>
    <n v="0"/>
    <n v="1"/>
    <n v="0"/>
    <n v="0"/>
    <s v="6."/>
    <n v="1"/>
    <n v="0"/>
    <x v="0"/>
  </r>
  <r>
    <s v="Tue Nov 30, 2021"/>
    <s v="Nov"/>
    <s v="Otoño"/>
    <s v="18:30:00"/>
    <x v="1"/>
    <x v="21"/>
    <s v="3-4-1-2"/>
    <s v="4:0"/>
    <n v="19"/>
    <n v="8"/>
    <n v="19"/>
    <n v="8"/>
    <n v="4"/>
    <n v="2"/>
    <n v="4"/>
    <n v="2"/>
    <n v="59"/>
    <n v="41"/>
    <n v="59"/>
    <n v="41"/>
    <n v="4"/>
    <n v="2"/>
    <n v="11"/>
    <n v="9"/>
    <n v="4"/>
    <n v="2"/>
    <n v="11"/>
    <n v="9"/>
    <n v="2"/>
    <n v="3"/>
    <s v="Alberto Santoro"/>
    <n v="2"/>
    <n v="0"/>
    <n v="2"/>
    <n v="0"/>
    <s v="16."/>
    <n v="4"/>
    <n v="0"/>
    <x v="0"/>
  </r>
  <r>
    <s v="Sat Dec 4, 2021"/>
    <s v="Dec"/>
    <s v="Invierno"/>
    <s v="20:45:00"/>
    <x v="0"/>
    <x v="3"/>
    <s v="3-4-2-1"/>
    <s v="2:3"/>
    <n v="15"/>
    <n v="21"/>
    <n v="21"/>
    <n v="15"/>
    <n v="4"/>
    <n v="2"/>
    <n v="2"/>
    <n v="4"/>
    <n v="55"/>
    <n v="45"/>
    <n v="45"/>
    <n v="55"/>
    <n v="6"/>
    <n v="7"/>
    <n v="16"/>
    <n v="18"/>
    <n v="7"/>
    <n v="6"/>
    <n v="18"/>
    <n v="16"/>
    <n v="0"/>
    <n v="0"/>
    <s v="Maurizio Mariani"/>
    <n v="1"/>
    <n v="1"/>
    <n v="1"/>
    <n v="2"/>
    <s v="1."/>
    <n v="3"/>
    <n v="2"/>
    <x v="0"/>
  </r>
  <r>
    <s v="Sun Dec 12, 2021"/>
    <s v="Dec"/>
    <s v="Invierno"/>
    <s v="15:00:00"/>
    <x v="0"/>
    <x v="8"/>
    <s v="3-4-2-1"/>
    <s v="1:2"/>
    <n v="19"/>
    <n v="14"/>
    <n v="14"/>
    <n v="19"/>
    <n v="4"/>
    <n v="2"/>
    <n v="2"/>
    <n v="4"/>
    <n v="53"/>
    <n v="47"/>
    <n v="47"/>
    <n v="53"/>
    <n v="6"/>
    <n v="6"/>
    <n v="13"/>
    <n v="10"/>
    <n v="6"/>
    <n v="6"/>
    <n v="10"/>
    <n v="13"/>
    <n v="1"/>
    <n v="2"/>
    <s v="Juan Luca Sacchi"/>
    <n v="1"/>
    <n v="1"/>
    <n v="0"/>
    <n v="1"/>
    <s v="10."/>
    <n v="2"/>
    <n v="1"/>
    <x v="0"/>
  </r>
  <r>
    <s v="Sat Dec 18, 2021"/>
    <s v="Dec"/>
    <s v="Invierno"/>
    <s v="15:00:00"/>
    <x v="1"/>
    <x v="12"/>
    <s v="3-4-2-1"/>
    <s v="1:4"/>
    <n v="17"/>
    <n v="8"/>
    <n v="17"/>
    <n v="8"/>
    <n v="1"/>
    <n v="6"/>
    <n v="1"/>
    <n v="6"/>
    <n v="71"/>
    <n v="29"/>
    <n v="71"/>
    <n v="29"/>
    <n v="10"/>
    <n v="0"/>
    <n v="11"/>
    <n v="16"/>
    <n v="10"/>
    <n v="0"/>
    <n v="11"/>
    <n v="16"/>
    <n v="3"/>
    <n v="2"/>
    <s v="Massimiliano Irrati"/>
    <n v="0"/>
    <n v="2"/>
    <n v="1"/>
    <n v="2"/>
    <s v="7."/>
    <n v="1"/>
    <n v="4"/>
    <x v="1"/>
  </r>
  <r>
    <s v="Tue Dec 21, 2021"/>
    <s v="Dec"/>
    <s v="Invierno"/>
    <s v="20:45:00"/>
    <x v="0"/>
    <x v="17"/>
    <s v="3-4-2-1"/>
    <s v="0:0"/>
    <n v="1"/>
    <n v="14"/>
    <n v="14"/>
    <n v="1"/>
    <n v="3"/>
    <n v="3"/>
    <n v="3"/>
    <n v="3"/>
    <n v="46"/>
    <n v="54"/>
    <n v="54"/>
    <n v="46"/>
    <n v="3"/>
    <n v="7"/>
    <n v="13"/>
    <n v="11"/>
    <n v="7"/>
    <n v="3"/>
    <n v="11"/>
    <n v="13"/>
    <n v="3"/>
    <n v="2"/>
    <s v="paolo Valeri"/>
    <n v="0"/>
    <n v="0"/>
    <n v="0"/>
    <n v="0"/>
    <s v="18."/>
    <n v="0"/>
    <n v="0"/>
    <x v="2"/>
  </r>
  <r>
    <s v="Wed Apr 27, 2022"/>
    <s v="Apr"/>
    <s v="Primavera"/>
    <s v="20:15:00"/>
    <x v="1"/>
    <x v="1"/>
    <s v="3-4-1-2"/>
    <s v="4:4"/>
    <n v="16"/>
    <n v="5"/>
    <n v="16"/>
    <n v="5"/>
    <n v="1"/>
    <n v="1"/>
    <n v="1"/>
    <n v="1"/>
    <n v="50"/>
    <n v="50"/>
    <n v="50"/>
    <n v="50"/>
    <n v="8"/>
    <n v="0"/>
    <n v="12"/>
    <n v="11"/>
    <n v="8"/>
    <n v="0"/>
    <n v="12"/>
    <n v="11"/>
    <n v="2"/>
    <n v="1"/>
    <s v="Rosario Abisso"/>
    <n v="2"/>
    <n v="2"/>
    <n v="2"/>
    <n v="2"/>
    <s v="11."/>
    <n v="4"/>
    <n v="4"/>
    <x v="2"/>
  </r>
  <r>
    <s v="Sun Jan 9, 2022"/>
    <s v="Jan"/>
    <s v="Invierno"/>
    <s v="16:30:00"/>
    <x v="0"/>
    <x v="9"/>
    <s v="3-4-2-1"/>
    <s v="2:6"/>
    <n v="8"/>
    <n v="21"/>
    <n v="21"/>
    <n v="8"/>
    <n v="1"/>
    <n v="3"/>
    <n v="3"/>
    <n v="1"/>
    <n v="39"/>
    <n v="61"/>
    <n v="61"/>
    <n v="39"/>
    <n v="2"/>
    <n v="5"/>
    <n v="9"/>
    <n v="12"/>
    <n v="5"/>
    <n v="2"/>
    <n v="12"/>
    <n v="9"/>
    <n v="2"/>
    <n v="1"/>
    <s v="Michael Fabbri"/>
    <n v="0"/>
    <n v="3"/>
    <n v="2"/>
    <n v="3"/>
    <s v="14."/>
    <n v="6"/>
    <n v="2"/>
    <x v="0"/>
  </r>
  <r>
    <s v="Sun Jan 16, 2022"/>
    <s v="Jan"/>
    <s v="Invierno"/>
    <s v="20:45:00"/>
    <x v="1"/>
    <x v="6"/>
    <s v="4-2-3-1"/>
    <s v="0:0"/>
    <n v="12"/>
    <n v="11"/>
    <n v="12"/>
    <n v="11"/>
    <n v="3"/>
    <n v="6"/>
    <n v="3"/>
    <n v="6"/>
    <n v="36"/>
    <n v="64"/>
    <n v="36"/>
    <n v="64"/>
    <n v="6"/>
    <n v="4"/>
    <n v="12"/>
    <n v="10"/>
    <n v="6"/>
    <n v="4"/>
    <n v="12"/>
    <n v="10"/>
    <n v="0"/>
    <n v="3"/>
    <s v="Davide Massa"/>
    <n v="0"/>
    <n v="0"/>
    <n v="0"/>
    <n v="0"/>
    <s v="1."/>
    <n v="0"/>
    <n v="0"/>
    <x v="2"/>
  </r>
  <r>
    <s v="Sat Jan 22, 2022"/>
    <s v="Jan"/>
    <s v="Invierno"/>
    <s v="20:45:00"/>
    <x v="0"/>
    <x v="0"/>
    <s v="3-4-1-2"/>
    <s v="0:0"/>
    <n v="9"/>
    <n v="6"/>
    <n v="6"/>
    <n v="9"/>
    <n v="2"/>
    <n v="1"/>
    <n v="1"/>
    <n v="2"/>
    <n v="61"/>
    <n v="39"/>
    <n v="39"/>
    <n v="61"/>
    <n v="4"/>
    <n v="1"/>
    <n v="10"/>
    <n v="17"/>
    <n v="1"/>
    <n v="4"/>
    <n v="17"/>
    <n v="10"/>
    <n v="2"/>
    <n v="2"/>
    <s v="Simone Sozza"/>
    <n v="0"/>
    <n v="0"/>
    <n v="0"/>
    <n v="0"/>
    <s v="6."/>
    <n v="0"/>
    <n v="0"/>
    <x v="2"/>
  </r>
  <r>
    <s v="Sun Feb 6, 2022"/>
    <s v="Feb"/>
    <s v="Invierno"/>
    <s v="12:30:00"/>
    <x v="1"/>
    <x v="2"/>
    <s v="4-2-3-1"/>
    <s v="1:2"/>
    <n v="10"/>
    <n v="7"/>
    <n v="10"/>
    <n v="7"/>
    <n v="2"/>
    <n v="2"/>
    <n v="2"/>
    <n v="2"/>
    <n v="60"/>
    <n v="40"/>
    <n v="60"/>
    <n v="40"/>
    <n v="3"/>
    <n v="1"/>
    <n v="13"/>
    <n v="14"/>
    <n v="3"/>
    <n v="1"/>
    <n v="13"/>
    <n v="14"/>
    <n v="1"/>
    <n v="3"/>
    <s v="Alessandro Prontera"/>
    <n v="0"/>
    <n v="0"/>
    <n v="1"/>
    <n v="2"/>
    <s v="18."/>
    <n v="1"/>
    <n v="2"/>
    <x v="1"/>
  </r>
  <r>
    <s v="Sun Feb 13, 2022"/>
    <s v="Feb"/>
    <s v="Invierno"/>
    <s v="20:45:00"/>
    <x v="1"/>
    <x v="11"/>
    <s v="3-4-2-1"/>
    <s v="1:1"/>
    <n v="21"/>
    <n v="15"/>
    <n v="21"/>
    <n v="15"/>
    <n v="5"/>
    <n v="2"/>
    <n v="5"/>
    <n v="2"/>
    <n v="53"/>
    <n v="47"/>
    <n v="53"/>
    <n v="47"/>
    <n v="8"/>
    <n v="8"/>
    <n v="13"/>
    <n v="9"/>
    <n v="8"/>
    <n v="8"/>
    <n v="13"/>
    <n v="9"/>
    <n v="0"/>
    <n v="3"/>
    <s v="Maurizio Mariani"/>
    <n v="0"/>
    <n v="0"/>
    <n v="1"/>
    <n v="1"/>
    <s v="4."/>
    <n v="1"/>
    <n v="1"/>
    <x v="2"/>
  </r>
  <r>
    <s v="Sun Feb 20, 2022"/>
    <s v="Feb"/>
    <s v="Invierno"/>
    <s v="12:30:00"/>
    <x v="0"/>
    <x v="10"/>
    <s v="3-4-2-1"/>
    <s v="1:0"/>
    <n v="6"/>
    <n v="7"/>
    <n v="7"/>
    <n v="6"/>
    <n v="1"/>
    <n v="2"/>
    <n v="2"/>
    <n v="1"/>
    <n v="50"/>
    <n v="50"/>
    <n v="50"/>
    <n v="50"/>
    <n v="2"/>
    <n v="1"/>
    <n v="17"/>
    <n v="20"/>
    <n v="1"/>
    <n v="2"/>
    <n v="20"/>
    <n v="17"/>
    <n v="3"/>
    <n v="5"/>
    <s v="Daniele Doveri"/>
    <n v="0"/>
    <n v="0"/>
    <n v="1"/>
    <n v="0"/>
    <s v="8."/>
    <n v="0"/>
    <n v="1"/>
    <x v="1"/>
  </r>
  <r>
    <s v="Mon Feb 28, 2022"/>
    <s v="Feb"/>
    <s v="Invierno"/>
    <s v="20:45:00"/>
    <x v="1"/>
    <x v="4"/>
    <s v="4-2-3-1"/>
    <s v="4:0"/>
    <n v="19"/>
    <n v="6"/>
    <n v="19"/>
    <n v="6"/>
    <n v="1"/>
    <n v="5"/>
    <n v="1"/>
    <n v="5"/>
    <n v="56"/>
    <n v="44"/>
    <n v="56"/>
    <n v="44"/>
    <n v="8"/>
    <n v="1"/>
    <n v="16"/>
    <n v="4"/>
    <n v="8"/>
    <n v="1"/>
    <n v="16"/>
    <n v="4"/>
    <n v="4"/>
    <n v="1"/>
    <s v="Simone Sozza"/>
    <n v="2"/>
    <n v="0"/>
    <n v="2"/>
    <n v="0"/>
    <s v="15."/>
    <n v="4"/>
    <n v="0"/>
    <x v="0"/>
  </r>
  <r>
    <s v="Sat Mar 5, 2022"/>
    <s v="Mar"/>
    <s v="Primavera"/>
    <s v="18:00:00"/>
    <x v="0"/>
    <x v="12"/>
    <s v="4-2-3-1"/>
    <s v="1:0"/>
    <n v="13"/>
    <n v="7"/>
    <n v="7"/>
    <n v="13"/>
    <n v="4"/>
    <n v="3"/>
    <n v="3"/>
    <n v="4"/>
    <n v="35"/>
    <n v="65"/>
    <n v="65"/>
    <n v="35"/>
    <n v="6"/>
    <n v="3"/>
    <n v="17"/>
    <n v="16"/>
    <n v="3"/>
    <n v="6"/>
    <n v="16"/>
    <n v="17"/>
    <n v="3"/>
    <n v="4"/>
    <s v="Davide Massa"/>
    <n v="1"/>
    <n v="0"/>
    <n v="0"/>
    <n v="0"/>
    <s v="6."/>
    <n v="0"/>
    <n v="1"/>
    <x v="1"/>
  </r>
  <r>
    <s v="Sun Mar 13, 2022"/>
    <s v="Mar"/>
    <s v="Primavera"/>
    <s v="18:00:00"/>
    <x v="1"/>
    <x v="17"/>
    <s v="3-4-1-2"/>
    <s v="0:0"/>
    <n v="11"/>
    <n v="13"/>
    <n v="11"/>
    <n v="13"/>
    <n v="3"/>
    <n v="2"/>
    <n v="3"/>
    <n v="2"/>
    <n v="58"/>
    <n v="42"/>
    <n v="58"/>
    <n v="42"/>
    <n v="4"/>
    <n v="3"/>
    <n v="13"/>
    <n v="18"/>
    <n v="4"/>
    <n v="3"/>
    <n v="13"/>
    <n v="18"/>
    <n v="2"/>
    <n v="1"/>
    <s v="Rosario Abisso"/>
    <n v="0"/>
    <n v="0"/>
    <n v="0"/>
    <n v="0"/>
    <s v="20."/>
    <n v="0"/>
    <n v="0"/>
    <x v="2"/>
  </r>
  <r>
    <s v="Sun Mar 20, 2022"/>
    <s v="Mar"/>
    <s v="Primavera"/>
    <s v="20:45:00"/>
    <x v="0"/>
    <x v="13"/>
    <s v="3-4-2-1"/>
    <s v="0:1"/>
    <n v="12"/>
    <n v="15"/>
    <n v="15"/>
    <n v="12"/>
    <n v="1"/>
    <n v="3"/>
    <n v="3"/>
    <n v="1"/>
    <n v="61"/>
    <n v="39"/>
    <n v="39"/>
    <n v="61"/>
    <n v="6"/>
    <n v="3"/>
    <n v="9"/>
    <n v="12"/>
    <n v="3"/>
    <n v="6"/>
    <n v="12"/>
    <n v="9"/>
    <n v="2"/>
    <n v="5"/>
    <s v="Fabio Maresca"/>
    <n v="0"/>
    <n v="0"/>
    <n v="0"/>
    <n v="1"/>
    <s v="12."/>
    <n v="1"/>
    <n v="0"/>
    <x v="0"/>
  </r>
  <r>
    <s v="Sun Apr 3, 2022"/>
    <s v="Apr"/>
    <s v="Primavera"/>
    <s v="15:00:00"/>
    <x v="1"/>
    <x v="3"/>
    <s v="3-4-1-2"/>
    <s v="1:3"/>
    <n v="19"/>
    <n v="6"/>
    <n v="19"/>
    <n v="6"/>
    <n v="2"/>
    <n v="2"/>
    <n v="2"/>
    <n v="2"/>
    <n v="56"/>
    <n v="44"/>
    <n v="56"/>
    <n v="44"/>
    <n v="9"/>
    <n v="1"/>
    <n v="15"/>
    <n v="11"/>
    <n v="9"/>
    <n v="1"/>
    <n v="15"/>
    <n v="11"/>
    <n v="0"/>
    <n v="3"/>
    <s v="Marco Di bello"/>
    <n v="0"/>
    <n v="2"/>
    <n v="1"/>
    <n v="1"/>
    <s v="2."/>
    <n v="1"/>
    <n v="3"/>
    <x v="1"/>
  </r>
  <r>
    <s v="Sun Apr 10, 2022"/>
    <s v="Apr"/>
    <s v="Primavera"/>
    <s v="15:00:00"/>
    <x v="0"/>
    <x v="14"/>
    <s v="3-4-2-1"/>
    <s v="2:1"/>
    <n v="14"/>
    <n v="15"/>
    <n v="15"/>
    <n v="14"/>
    <n v="3"/>
    <n v="5"/>
    <n v="5"/>
    <n v="3"/>
    <n v="50"/>
    <n v="50"/>
    <n v="50"/>
    <n v="50"/>
    <n v="8"/>
    <n v="8"/>
    <n v="18"/>
    <n v="14"/>
    <n v="8"/>
    <n v="8"/>
    <n v="14"/>
    <n v="18"/>
    <n v="2"/>
    <n v="4"/>
    <s v="Juan Luca Sacchi"/>
    <n v="1"/>
    <n v="0"/>
    <n v="1"/>
    <n v="1"/>
    <s v="10."/>
    <n v="1"/>
    <n v="2"/>
    <x v="1"/>
  </r>
  <r>
    <s v="Mon Apr 18, 2022"/>
    <s v="Apr"/>
    <s v="Primavera"/>
    <s v="21:00:00"/>
    <x v="1"/>
    <x v="8"/>
    <s v="3-4-2-1"/>
    <s v="1:2"/>
    <n v="17"/>
    <n v="21"/>
    <n v="17"/>
    <n v="21"/>
    <n v="5"/>
    <n v="3"/>
    <n v="5"/>
    <n v="3"/>
    <n v="56"/>
    <n v="44"/>
    <n v="56"/>
    <n v="44"/>
    <n v="10"/>
    <n v="1"/>
    <n v="13"/>
    <n v="13"/>
    <n v="10"/>
    <n v="1"/>
    <n v="13"/>
    <n v="13"/>
    <n v="1"/>
    <n v="1"/>
    <s v="Marco Piccinini"/>
    <n v="0"/>
    <n v="0"/>
    <n v="1"/>
    <n v="2"/>
    <s v="10."/>
    <n v="1"/>
    <n v="2"/>
    <x v="1"/>
  </r>
  <r>
    <s v="Sat Apr 23, 2022"/>
    <s v="Apr"/>
    <s v="Primavera"/>
    <s v="15:00:00"/>
    <x v="0"/>
    <x v="21"/>
    <s v="3-4-1-2"/>
    <s v="1:3"/>
    <n v="8"/>
    <n v="19"/>
    <n v="19"/>
    <n v="8"/>
    <n v="1"/>
    <n v="1"/>
    <n v="1"/>
    <n v="1"/>
    <n v="40"/>
    <n v="60"/>
    <n v="60"/>
    <n v="40"/>
    <n v="0"/>
    <n v="7"/>
    <n v="12"/>
    <n v="13"/>
    <n v="7"/>
    <n v="0"/>
    <n v="13"/>
    <n v="12"/>
    <n v="2"/>
    <n v="0"/>
    <s v="Francesco Fourneau"/>
    <n v="0"/>
    <n v="0"/>
    <n v="1"/>
    <n v="3"/>
    <s v="20."/>
    <n v="3"/>
    <n v="1"/>
    <x v="0"/>
  </r>
  <r>
    <s v="Mon May 2, 2022"/>
    <s v="May"/>
    <s v="Primavera"/>
    <s v="20:45:00"/>
    <x v="1"/>
    <x v="19"/>
    <s v="3-4-2-1"/>
    <s v="1:1"/>
    <n v="20"/>
    <n v="11"/>
    <n v="20"/>
    <n v="11"/>
    <n v="8"/>
    <n v="4"/>
    <n v="8"/>
    <n v="4"/>
    <n v="63"/>
    <n v="37"/>
    <n v="63"/>
    <n v="37"/>
    <n v="11"/>
    <n v="4"/>
    <n v="13"/>
    <n v="9"/>
    <n v="11"/>
    <n v="4"/>
    <n v="13"/>
    <n v="9"/>
    <n v="2"/>
    <n v="0"/>
    <s v="Marco Guida"/>
    <n v="0"/>
    <n v="0"/>
    <n v="1"/>
    <n v="1"/>
    <s v="18."/>
    <n v="1"/>
    <n v="1"/>
    <x v="2"/>
  </r>
  <r>
    <s v="Sun May 8, 2022"/>
    <s v="May"/>
    <s v="Primavera"/>
    <s v="12:30:00"/>
    <x v="0"/>
    <x v="7"/>
    <s v="3-4-2-1"/>
    <s v="1:3"/>
    <n v="5"/>
    <n v="17"/>
    <n v="17"/>
    <n v="5"/>
    <n v="3"/>
    <n v="0"/>
    <n v="0"/>
    <n v="3"/>
    <n v="35"/>
    <n v="65"/>
    <n v="65"/>
    <n v="35"/>
    <n v="0"/>
    <n v="3"/>
    <n v="10"/>
    <n v="12"/>
    <n v="3"/>
    <n v="0"/>
    <n v="12"/>
    <n v="10"/>
    <n v="4"/>
    <n v="3"/>
    <s v="Fabio Maresca"/>
    <n v="1"/>
    <n v="1"/>
    <n v="0"/>
    <n v="2"/>
    <s v="16."/>
    <n v="3"/>
    <n v="1"/>
    <x v="0"/>
  </r>
  <r>
    <s v="Sun May 15, 2022"/>
    <s v="May"/>
    <s v="Primavera"/>
    <s v="18:00:00"/>
    <x v="0"/>
    <x v="18"/>
    <s v="3-4-2-1"/>
    <s v="2:0"/>
    <n v="12"/>
    <n v="12"/>
    <n v="12"/>
    <n v="12"/>
    <n v="2"/>
    <n v="4"/>
    <n v="4"/>
    <n v="2"/>
    <n v="46"/>
    <n v="54"/>
    <n v="54"/>
    <n v="46"/>
    <n v="4"/>
    <n v="6"/>
    <n v="8"/>
    <n v="14"/>
    <n v="6"/>
    <n v="4"/>
    <n v="14"/>
    <n v="8"/>
    <n v="0"/>
    <n v="1"/>
    <s v="Daniele Orsato"/>
    <n v="0"/>
    <n v="0"/>
    <n v="2"/>
    <n v="0"/>
    <s v="1."/>
    <n v="0"/>
    <n v="2"/>
    <x v="1"/>
  </r>
  <r>
    <s v="Sat May 21, 2022"/>
    <s v="May"/>
    <s v="Primavera"/>
    <s v="20:45:00"/>
    <x v="1"/>
    <x v="20"/>
    <s v="3-4-1-2"/>
    <s v="0:1"/>
    <n v="40"/>
    <n v="7"/>
    <n v="40"/>
    <n v="7"/>
    <n v="2"/>
    <n v="9"/>
    <n v="2"/>
    <n v="9"/>
    <n v="62"/>
    <n v="38"/>
    <n v="62"/>
    <n v="38"/>
    <n v="15"/>
    <n v="2"/>
    <n v="6"/>
    <n v="7"/>
    <n v="15"/>
    <n v="2"/>
    <n v="6"/>
    <n v="7"/>
    <n v="2"/>
    <n v="2"/>
    <s v="Rosario Abisso"/>
    <n v="0"/>
    <n v="0"/>
    <n v="0"/>
    <n v="1"/>
    <s v="14."/>
    <n v="0"/>
    <n v="1"/>
    <x v="1"/>
  </r>
  <r>
    <s v="Sat Aug 13, 2022"/>
    <s v="Aug"/>
    <s v="Verano"/>
    <s v="18:30:00"/>
    <x v="0"/>
    <x v="4"/>
    <s v="3-4-1-2"/>
    <s v="0:2"/>
    <n v="11"/>
    <n v="9"/>
    <n v="9"/>
    <n v="11"/>
    <n v="1"/>
    <n v="1"/>
    <n v="1"/>
    <n v="1"/>
    <n v="55"/>
    <n v="45"/>
    <n v="45"/>
    <n v="55"/>
    <n v="3"/>
    <n v="2"/>
    <n v="13"/>
    <n v="21"/>
    <n v="2"/>
    <n v="3"/>
    <n v="21"/>
    <n v="13"/>
    <n v="1"/>
    <n v="2"/>
    <s v="Federico Dionisi"/>
    <n v="0"/>
    <n v="1"/>
    <n v="0"/>
    <n v="1"/>
    <s v="20."/>
    <n v="2"/>
    <n v="0"/>
    <x v="0"/>
  </r>
  <r>
    <s v="Sun Aug 21, 2022"/>
    <s v="Aug"/>
    <s v="Verano"/>
    <s v="20:45:00"/>
    <x v="1"/>
    <x v="18"/>
    <s v="3-4-2-1"/>
    <s v="1:1"/>
    <n v="11"/>
    <n v="18"/>
    <n v="11"/>
    <n v="18"/>
    <n v="6"/>
    <n v="1"/>
    <n v="6"/>
    <n v="1"/>
    <n v="41"/>
    <n v="59"/>
    <n v="41"/>
    <n v="59"/>
    <n v="4"/>
    <n v="6"/>
    <n v="15"/>
    <n v="6"/>
    <n v="4"/>
    <n v="6"/>
    <n v="15"/>
    <n v="6"/>
    <n v="0"/>
    <n v="3"/>
    <s v="fabio Maresca"/>
    <n v="1"/>
    <n v="0"/>
    <n v="0"/>
    <n v="1"/>
    <s v="2."/>
    <n v="1"/>
    <n v="1"/>
    <x v="2"/>
  </r>
  <r>
    <s v="Sun Aug 28, 2022"/>
    <s v="Aug"/>
    <s v="Verano"/>
    <s v="18:30:00"/>
    <x v="0"/>
    <x v="8"/>
    <s v="3-4-2-1"/>
    <s v="0:1"/>
    <n v="14"/>
    <n v="15"/>
    <n v="15"/>
    <n v="14"/>
    <n v="6"/>
    <n v="2"/>
    <n v="2"/>
    <n v="6"/>
    <n v="49"/>
    <n v="51"/>
    <n v="51"/>
    <n v="49"/>
    <n v="7"/>
    <n v="6"/>
    <n v="15"/>
    <n v="7"/>
    <n v="6"/>
    <n v="7"/>
    <n v="7"/>
    <n v="15"/>
    <n v="2"/>
    <n v="0"/>
    <s v="Alessandro Prontera"/>
    <n v="0"/>
    <n v="0"/>
    <n v="0"/>
    <n v="1"/>
    <s v="14."/>
    <n v="1"/>
    <n v="0"/>
    <x v="0"/>
  </r>
  <r>
    <s v="Thu Sep 1, 2022"/>
    <s v="Sep"/>
    <s v="Otoño"/>
    <s v="20:45:00"/>
    <x v="1"/>
    <x v="1"/>
    <s v="3-4-2-1"/>
    <s v="3:1"/>
    <n v="12"/>
    <n v="8"/>
    <n v="12"/>
    <n v="8"/>
    <n v="1"/>
    <n v="2"/>
    <n v="1"/>
    <n v="2"/>
    <n v="41"/>
    <n v="59"/>
    <n v="41"/>
    <n v="59"/>
    <n v="7"/>
    <n v="2"/>
    <n v="14"/>
    <n v="13"/>
    <n v="7"/>
    <n v="2"/>
    <n v="14"/>
    <n v="13"/>
    <n v="5"/>
    <n v="3"/>
    <s v="Marco Di Bello"/>
    <n v="0"/>
    <n v="0"/>
    <n v="3"/>
    <n v="1"/>
    <s v="4."/>
    <n v="3"/>
    <n v="1"/>
    <x v="0"/>
  </r>
  <r>
    <s v="Mon Sep 5, 2022"/>
    <s v="Sep"/>
    <s v="Otoño"/>
    <s v="18:30:00"/>
    <x v="0"/>
    <x v="22"/>
    <s v="4-2-3-1"/>
    <s v="0:2"/>
    <n v="10"/>
    <n v="13"/>
    <n v="13"/>
    <n v="10"/>
    <n v="5"/>
    <n v="3"/>
    <n v="3"/>
    <n v="5"/>
    <n v="59"/>
    <n v="41"/>
    <n v="41"/>
    <n v="59"/>
    <n v="4"/>
    <n v="9"/>
    <n v="9"/>
    <n v="10"/>
    <n v="9"/>
    <n v="4"/>
    <n v="10"/>
    <n v="9"/>
    <n v="0"/>
    <n v="1"/>
    <s v="Juan Luca Sacchi"/>
    <n v="0"/>
    <n v="0"/>
    <n v="0"/>
    <n v="2"/>
    <s v="19."/>
    <n v="2"/>
    <n v="0"/>
    <x v="0"/>
  </r>
  <r>
    <s v="Sun Sep 11, 2022"/>
    <s v="Sep"/>
    <s v="Otoño"/>
    <s v="12:30:00"/>
    <x v="1"/>
    <x v="23"/>
    <s v="3-4-2-1"/>
    <s v="1:1"/>
    <n v="14"/>
    <n v="7"/>
    <n v="14"/>
    <n v="7"/>
    <n v="3"/>
    <n v="5"/>
    <n v="3"/>
    <n v="5"/>
    <n v="58"/>
    <n v="42"/>
    <n v="58"/>
    <n v="42"/>
    <n v="3"/>
    <n v="3"/>
    <n v="9"/>
    <n v="17"/>
    <n v="3"/>
    <n v="3"/>
    <n v="9"/>
    <n v="17"/>
    <n v="2"/>
    <n v="0"/>
    <s v="Andrea Colombo"/>
    <n v="0"/>
    <n v="0"/>
    <n v="1"/>
    <n v="1"/>
    <s v="18."/>
    <n v="1"/>
    <n v="1"/>
    <x v="2"/>
  </r>
  <r>
    <s v="Sun Sep 18, 2022"/>
    <s v="Sep"/>
    <s v="Otoño"/>
    <s v="18:00:00"/>
    <x v="0"/>
    <x v="12"/>
    <s v="3-4-2-1"/>
    <s v="0:1"/>
    <n v="21"/>
    <n v="4"/>
    <n v="4"/>
    <n v="21"/>
    <n v="0"/>
    <n v="5"/>
    <n v="5"/>
    <n v="0"/>
    <n v="56"/>
    <n v="44"/>
    <n v="44"/>
    <n v="56"/>
    <n v="5"/>
    <n v="1"/>
    <n v="9"/>
    <n v="19"/>
    <n v="1"/>
    <n v="5"/>
    <n v="19"/>
    <n v="9"/>
    <n v="1"/>
    <n v="0"/>
    <s v="Daniele Chiffi"/>
    <n v="0"/>
    <n v="0"/>
    <n v="0"/>
    <n v="1"/>
    <s v="5."/>
    <n v="1"/>
    <n v="0"/>
    <x v="0"/>
  </r>
  <r>
    <s v="Sun Oct 2, 2022"/>
    <s v="Oct"/>
    <s v="Otoño"/>
    <s v="18:00:00"/>
    <x v="1"/>
    <x v="10"/>
    <s v="3-4-1-2"/>
    <s v="1:0"/>
    <n v="10"/>
    <n v="16"/>
    <n v="10"/>
    <n v="16"/>
    <n v="5"/>
    <n v="4"/>
    <n v="5"/>
    <n v="4"/>
    <n v="37"/>
    <n v="63"/>
    <n v="37"/>
    <n v="63"/>
    <n v="1"/>
    <n v="5"/>
    <n v="12"/>
    <n v="10"/>
    <n v="1"/>
    <n v="5"/>
    <n v="12"/>
    <n v="10"/>
    <n v="2"/>
    <n v="0"/>
    <s v="Massimiliano Irrati"/>
    <n v="0"/>
    <n v="0"/>
    <n v="1"/>
    <n v="0"/>
    <s v="9."/>
    <n v="1"/>
    <n v="0"/>
    <x v="0"/>
  </r>
  <r>
    <s v="Sun Oct 9, 2022"/>
    <s v="Oct"/>
    <s v="Otoño"/>
    <s v="15:00:00"/>
    <x v="0"/>
    <x v="9"/>
    <s v="3-4-2-1"/>
    <s v="2:2"/>
    <n v="10"/>
    <n v="9"/>
    <n v="9"/>
    <n v="10"/>
    <n v="3"/>
    <n v="0"/>
    <n v="0"/>
    <n v="3"/>
    <n v="59"/>
    <n v="41"/>
    <n v="41"/>
    <n v="59"/>
    <n v="5"/>
    <n v="3"/>
    <n v="11"/>
    <n v="12"/>
    <n v="3"/>
    <n v="5"/>
    <n v="12"/>
    <n v="11"/>
    <n v="0"/>
    <n v="1"/>
    <s v="Daniele Doveri"/>
    <n v="0"/>
    <n v="1"/>
    <n v="2"/>
    <n v="1"/>
    <s v="3."/>
    <n v="2"/>
    <n v="2"/>
    <x v="2"/>
  </r>
  <r>
    <s v="Sat Oct 15, 2022"/>
    <s v="Oct"/>
    <s v="Otoño"/>
    <s v="20:45:00"/>
    <x v="1"/>
    <x v="14"/>
    <s v="3-4-1-2"/>
    <s v="2:1"/>
    <n v="16"/>
    <n v="11"/>
    <n v="16"/>
    <n v="11"/>
    <n v="2"/>
    <n v="2"/>
    <n v="2"/>
    <n v="2"/>
    <n v="48"/>
    <n v="52"/>
    <n v="48"/>
    <n v="52"/>
    <n v="3"/>
    <n v="3"/>
    <n v="10"/>
    <n v="8"/>
    <n v="3"/>
    <n v="3"/>
    <n v="10"/>
    <n v="8"/>
    <n v="3"/>
    <n v="2"/>
    <s v="Matteo Marcenaro"/>
    <n v="0"/>
    <n v="1"/>
    <n v="2"/>
    <n v="0"/>
    <s v="8."/>
    <n v="2"/>
    <n v="1"/>
    <x v="0"/>
  </r>
  <r>
    <s v="Sun Oct 23, 2022"/>
    <s v="Oct"/>
    <s v="Otoño"/>
    <s v="18:00:00"/>
    <x v="1"/>
    <x v="0"/>
    <s v="3-4-1-2"/>
    <s v="0:2"/>
    <n v="7"/>
    <n v="12"/>
    <n v="7"/>
    <n v="12"/>
    <n v="3"/>
    <n v="0"/>
    <n v="3"/>
    <n v="0"/>
    <n v="47"/>
    <n v="53"/>
    <n v="47"/>
    <n v="53"/>
    <n v="5"/>
    <n v="8"/>
    <n v="15"/>
    <n v="9"/>
    <n v="5"/>
    <n v="8"/>
    <n v="15"/>
    <n v="9"/>
    <n v="1"/>
    <n v="0"/>
    <s v="Rosario Abisso"/>
    <n v="0"/>
    <n v="1"/>
    <n v="0"/>
    <n v="1"/>
    <s v="5."/>
    <n v="0"/>
    <n v="2"/>
    <x v="1"/>
  </r>
  <r>
    <s v="Sun Oct 30, 2022"/>
    <s v="Oct"/>
    <s v="Otoño"/>
    <s v="12:30:00"/>
    <x v="0"/>
    <x v="20"/>
    <s v="3-4-2-1"/>
    <s v="0:2"/>
    <n v="13"/>
    <n v="20"/>
    <n v="20"/>
    <n v="13"/>
    <n v="4"/>
    <n v="3"/>
    <n v="3"/>
    <n v="4"/>
    <n v="52"/>
    <n v="48"/>
    <n v="48"/>
    <n v="52"/>
    <n v="7"/>
    <n v="2"/>
    <n v="10"/>
    <n v="13"/>
    <n v="2"/>
    <n v="7"/>
    <n v="13"/>
    <n v="10"/>
    <n v="4"/>
    <n v="2"/>
    <s v="Giovanni Ayroldi"/>
    <n v="0"/>
    <n v="1"/>
    <n v="0"/>
    <n v="1"/>
    <s v="11."/>
    <n v="2"/>
    <n v="0"/>
    <x v="0"/>
  </r>
  <r>
    <s v="Sat Nov 5, 2022"/>
    <s v="Nov"/>
    <s v="Otoño"/>
    <s v="18:00:00"/>
    <x v="1"/>
    <x v="3"/>
    <s v="3-4-1-2"/>
    <s v="1:2"/>
    <n v="17"/>
    <n v="7"/>
    <n v="17"/>
    <n v="7"/>
    <n v="3"/>
    <n v="3"/>
    <n v="3"/>
    <n v="3"/>
    <n v="54"/>
    <n v="46"/>
    <n v="54"/>
    <n v="46"/>
    <n v="5"/>
    <n v="2"/>
    <n v="10"/>
    <n v="9"/>
    <n v="5"/>
    <n v="2"/>
    <n v="10"/>
    <n v="9"/>
    <n v="2"/>
    <n v="2"/>
    <s v="Maurizio Mariani"/>
    <n v="1"/>
    <n v="2"/>
    <n v="0"/>
    <n v="0"/>
    <s v="1."/>
    <n v="1"/>
    <n v="2"/>
    <x v="1"/>
  </r>
  <r>
    <s v="Wed Nov 9, 2022"/>
    <s v="Nov"/>
    <s v="Otoño"/>
    <s v="18:30:00"/>
    <x v="0"/>
    <x v="24"/>
    <s v="3-4-1-2"/>
    <s v="2: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1"/>
    <n v="0"/>
    <n v="0"/>
    <s v="16."/>
    <n v="1"/>
    <n v="2"/>
    <x v="1"/>
  </r>
  <r>
    <s v="Sun Nov 13, 2022"/>
    <s v="Nov"/>
    <s v="Otoño"/>
    <s v="12:30:00"/>
    <x v="1"/>
    <x v="6"/>
    <s v="4-2-3-1"/>
    <s v="2:3"/>
    <n v="19"/>
    <n v="14"/>
    <n v="19"/>
    <n v="14"/>
    <n v="1"/>
    <n v="5"/>
    <n v="1"/>
    <n v="5"/>
    <n v="46"/>
    <n v="54"/>
    <n v="46"/>
    <n v="54"/>
    <n v="5"/>
    <n v="4"/>
    <n v="10"/>
    <n v="11"/>
    <n v="5"/>
    <n v="4"/>
    <n v="10"/>
    <n v="11"/>
    <n v="1"/>
    <n v="0"/>
    <s v="Daniele Chiffi"/>
    <n v="1"/>
    <n v="1"/>
    <n v="1"/>
    <n v="2"/>
    <s v="4."/>
    <n v="2"/>
    <n v="3"/>
    <x v="1"/>
  </r>
  <r>
    <s v="Wed Jan 4, 2023"/>
    <s v="Jan"/>
    <s v="Invierno"/>
    <s v="14:30:00"/>
    <x v="0"/>
    <x v="7"/>
    <s v="3-4-2-1"/>
    <s v="2:2"/>
    <n v="7"/>
    <n v="19"/>
    <n v="19"/>
    <n v="7"/>
    <n v="1"/>
    <n v="1"/>
    <n v="1"/>
    <n v="1"/>
    <n v="35"/>
    <n v="65"/>
    <n v="65"/>
    <n v="35"/>
    <n v="3"/>
    <n v="8"/>
    <n v="11"/>
    <n v="11"/>
    <n v="8"/>
    <n v="3"/>
    <n v="11"/>
    <n v="11"/>
    <n v="1"/>
    <n v="1"/>
    <s v="Antonio Giua"/>
    <n v="2"/>
    <n v="0"/>
    <n v="0"/>
    <n v="2"/>
    <s v="17."/>
    <n v="2"/>
    <n v="2"/>
    <x v="2"/>
  </r>
  <r>
    <s v="Mon Jan 9, 2023"/>
    <s v="Jan"/>
    <s v="Invierno"/>
    <s v="20:45:00"/>
    <x v="0"/>
    <x v="13"/>
    <s v="3-4-1-2"/>
    <s v="1:2"/>
    <n v="12"/>
    <n v="7"/>
    <n v="7"/>
    <n v="12"/>
    <n v="1"/>
    <n v="2"/>
    <n v="2"/>
    <n v="1"/>
    <n v="51"/>
    <n v="49"/>
    <n v="49"/>
    <n v="51"/>
    <n v="4"/>
    <n v="0"/>
    <n v="16"/>
    <n v="15"/>
    <n v="0"/>
    <n v="4"/>
    <n v="15"/>
    <n v="16"/>
    <n v="1"/>
    <n v="1"/>
    <s v="Marco Di bello"/>
    <n v="1"/>
    <n v="0"/>
    <n v="0"/>
    <n v="2"/>
    <s v="11."/>
    <n v="2"/>
    <n v="1"/>
    <x v="0"/>
  </r>
  <r>
    <s v="Sun Jan 15, 2023"/>
    <s v="Jan"/>
    <s v="Invierno"/>
    <s v="18:00:00"/>
    <x v="1"/>
    <x v="19"/>
    <s v="3-4-2-1"/>
    <s v="8:2"/>
    <n v="19"/>
    <n v="7"/>
    <n v="19"/>
    <n v="7"/>
    <n v="0"/>
    <n v="5"/>
    <n v="0"/>
    <n v="5"/>
    <n v="57"/>
    <n v="43"/>
    <n v="57"/>
    <n v="43"/>
    <n v="5"/>
    <n v="2"/>
    <n v="10"/>
    <n v="12"/>
    <n v="5"/>
    <n v="2"/>
    <n v="10"/>
    <n v="12"/>
    <n v="1"/>
    <n v="2"/>
    <s v="Gianluca Aureliano"/>
    <n v="6"/>
    <n v="1"/>
    <n v="2"/>
    <n v="1"/>
    <s v="15."/>
    <n v="8"/>
    <n v="2"/>
    <x v="0"/>
  </r>
  <r>
    <s v="Sun Jan 22, 2023"/>
    <s v="Jan"/>
    <s v="Invierno"/>
    <s v="20:45:00"/>
    <x v="0"/>
    <x v="11"/>
    <s v="3-4-2-1"/>
    <s v="3:3"/>
    <n v="15"/>
    <n v="14"/>
    <n v="14"/>
    <n v="15"/>
    <n v="1"/>
    <n v="5"/>
    <n v="5"/>
    <n v="1"/>
    <n v="47"/>
    <n v="53"/>
    <n v="53"/>
    <n v="47"/>
    <n v="6"/>
    <n v="4"/>
    <n v="9"/>
    <n v="6"/>
    <n v="4"/>
    <n v="6"/>
    <n v="6"/>
    <n v="9"/>
    <n v="2"/>
    <n v="0"/>
    <s v="Livio Marinelli"/>
    <n v="2"/>
    <n v="1"/>
    <n v="1"/>
    <n v="2"/>
    <s v="7."/>
    <n v="3"/>
    <n v="3"/>
    <x v="2"/>
  </r>
  <r>
    <s v="Sat Jan 28, 2023"/>
    <s v="Jan"/>
    <s v="Invierno"/>
    <s v="20:45:00"/>
    <x v="1"/>
    <x v="4"/>
    <s v="3-4-2-1"/>
    <s v="2:0"/>
    <n v="21"/>
    <n v="15"/>
    <n v="21"/>
    <n v="15"/>
    <n v="5"/>
    <n v="3"/>
    <n v="5"/>
    <n v="3"/>
    <n v="62"/>
    <n v="38"/>
    <n v="62"/>
    <n v="38"/>
    <n v="7"/>
    <n v="4"/>
    <n v="17"/>
    <n v="11"/>
    <n v="7"/>
    <n v="4"/>
    <n v="17"/>
    <n v="11"/>
    <n v="1"/>
    <n v="1"/>
    <s v="Daniele Doveri"/>
    <n v="1"/>
    <n v="0"/>
    <n v="1"/>
    <n v="0"/>
    <s v="19."/>
    <n v="2"/>
    <n v="0"/>
    <x v="0"/>
  </r>
  <r>
    <s v="Sat Feb 4, 2023"/>
    <s v="Feb"/>
    <s v="Invierno"/>
    <s v="20:45:00"/>
    <x v="0"/>
    <x v="14"/>
    <s v="3-4-2-1"/>
    <s v="1:0"/>
    <n v="18"/>
    <n v="7"/>
    <n v="7"/>
    <n v="18"/>
    <n v="2"/>
    <n v="7"/>
    <n v="7"/>
    <n v="2"/>
    <n v="53"/>
    <n v="47"/>
    <n v="47"/>
    <n v="53"/>
    <n v="2"/>
    <n v="7"/>
    <n v="12"/>
    <n v="13"/>
    <n v="7"/>
    <n v="2"/>
    <n v="13"/>
    <n v="12"/>
    <n v="0"/>
    <n v="2"/>
    <s v="Matteo Marcenaro"/>
    <n v="0"/>
    <n v="0"/>
    <n v="1"/>
    <n v="0"/>
    <s v="15."/>
    <n v="0"/>
    <n v="1"/>
    <x v="1"/>
  </r>
  <r>
    <s v="Sat Feb 11, 2023"/>
    <s v="Feb"/>
    <s v="Invierno"/>
    <s v="20:45:00"/>
    <x v="0"/>
    <x v="0"/>
    <s v="3-4-2-1"/>
    <s v="0:2"/>
    <n v="13"/>
    <n v="23"/>
    <n v="23"/>
    <n v="13"/>
    <n v="8"/>
    <n v="5"/>
    <n v="5"/>
    <n v="8"/>
    <n v="60"/>
    <n v="40"/>
    <n v="40"/>
    <n v="60"/>
    <n v="5"/>
    <n v="7"/>
    <n v="12"/>
    <n v="14"/>
    <n v="7"/>
    <n v="5"/>
    <n v="14"/>
    <n v="12"/>
    <n v="0"/>
    <n v="0"/>
    <s v="Daniele Orsato"/>
    <n v="0"/>
    <n v="1"/>
    <n v="0"/>
    <n v="1"/>
    <s v="4."/>
    <n v="2"/>
    <n v="0"/>
    <x v="0"/>
  </r>
  <r>
    <s v="Sun Feb 19, 2023"/>
    <s v="Feb"/>
    <s v="Invierno"/>
    <s v="12:30:00"/>
    <x v="1"/>
    <x v="24"/>
    <s v="3-4-2-1"/>
    <s v="1:2"/>
    <n v="20"/>
    <n v="4"/>
    <n v="20"/>
    <n v="4"/>
    <n v="0"/>
    <n v="9"/>
    <n v="0"/>
    <n v="9"/>
    <n v="70"/>
    <n v="30"/>
    <n v="70"/>
    <n v="30"/>
    <n v="6"/>
    <n v="1"/>
    <n v="10"/>
    <n v="12"/>
    <n v="6"/>
    <n v="1"/>
    <n v="10"/>
    <n v="12"/>
    <n v="2"/>
    <n v="2"/>
    <s v="Matteo Piccinini"/>
    <n v="0"/>
    <n v="1"/>
    <n v="1"/>
    <n v="1"/>
    <s v="15."/>
    <n v="1"/>
    <n v="2"/>
    <x v="1"/>
  </r>
  <r>
    <s v="Sun Feb 26, 2023"/>
    <s v="Feb"/>
    <s v="Invierno"/>
    <s v="20:45:00"/>
    <x v="0"/>
    <x v="18"/>
    <s v="3-4-2-1"/>
    <s v="2:0"/>
    <n v="13"/>
    <n v="3"/>
    <n v="3"/>
    <n v="13"/>
    <n v="0"/>
    <n v="2"/>
    <n v="2"/>
    <n v="0"/>
    <n v="48"/>
    <n v="52"/>
    <n v="52"/>
    <n v="48"/>
    <n v="4"/>
    <n v="3"/>
    <n v="11"/>
    <n v="11"/>
    <n v="3"/>
    <n v="4"/>
    <n v="11"/>
    <n v="11"/>
    <n v="1"/>
    <n v="1"/>
    <s v="Maurizio Mariani"/>
    <n v="1"/>
    <n v="0"/>
    <n v="1"/>
    <n v="0"/>
    <s v="4."/>
    <n v="0"/>
    <n v="2"/>
    <x v="1"/>
  </r>
  <r>
    <s v="Sat Mar 4, 2023"/>
    <s v="Mar"/>
    <s v="Primavera"/>
    <s v="18:00:00"/>
    <x v="1"/>
    <x v="9"/>
    <s v="3-4-2-1"/>
    <s v="0:0"/>
    <n v="17"/>
    <n v="5"/>
    <n v="17"/>
    <n v="5"/>
    <n v="1"/>
    <n v="5"/>
    <n v="1"/>
    <n v="5"/>
    <n v="67"/>
    <n v="33"/>
    <n v="67"/>
    <n v="33"/>
    <n v="12"/>
    <n v="3"/>
    <n v="12"/>
    <n v="12"/>
    <n v="12"/>
    <n v="3"/>
    <n v="12"/>
    <n v="12"/>
    <n v="3"/>
    <n v="2"/>
    <s v="Davide Ghersini"/>
    <n v="0"/>
    <n v="0"/>
    <n v="0"/>
    <n v="0"/>
    <s v="10."/>
    <n v="0"/>
    <n v="0"/>
    <x v="2"/>
  </r>
  <r>
    <s v="Sat Mar 11, 2023"/>
    <s v="Mar"/>
    <s v="Primavera"/>
    <s v="18:00:00"/>
    <x v="0"/>
    <x v="3"/>
    <s v="3-4-1-2"/>
    <s v="2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0"/>
    <n v="0"/>
    <n v="0"/>
    <s v="1."/>
    <n v="0"/>
    <n v="2"/>
    <x v="1"/>
  </r>
  <r>
    <s v="Fri Mar 17, 2023"/>
    <s v="Mar"/>
    <s v="Primavera"/>
    <s v="20:45:00"/>
    <x v="1"/>
    <x v="20"/>
    <s v="3-4-1-2"/>
    <s v="2:1"/>
    <n v="27"/>
    <n v="5"/>
    <n v="27"/>
    <n v="5"/>
    <n v="1"/>
    <n v="3"/>
    <n v="1"/>
    <n v="3"/>
    <n v="69"/>
    <n v="31"/>
    <n v="69"/>
    <n v="31"/>
    <n v="13"/>
    <n v="2"/>
    <n v="11"/>
    <n v="10"/>
    <n v="13"/>
    <n v="2"/>
    <n v="11"/>
    <n v="10"/>
    <n v="2"/>
    <n v="1"/>
    <s v="Federico Dionisi"/>
    <n v="0"/>
    <n v="0"/>
    <n v="2"/>
    <n v="1"/>
    <s v="14."/>
    <n v="2"/>
    <n v="1"/>
    <x v="0"/>
  </r>
  <r>
    <s v="Sat Apr 1, 2023"/>
    <s v="Apr"/>
    <s v="Primavera"/>
    <s v="15:00:00"/>
    <x v="0"/>
    <x v="23"/>
    <s v="3-4-1-2"/>
    <s v="1:3"/>
    <n v="15"/>
    <n v="12"/>
    <n v="12"/>
    <n v="15"/>
    <n v="1"/>
    <n v="3"/>
    <n v="3"/>
    <n v="1"/>
    <n v="42"/>
    <n v="58"/>
    <n v="58"/>
    <n v="42"/>
    <n v="0"/>
    <n v="6"/>
    <n v="13"/>
    <n v="10"/>
    <n v="6"/>
    <n v="0"/>
    <n v="10"/>
    <n v="13"/>
    <n v="0"/>
    <n v="3"/>
    <s v="Livio Marinelli"/>
    <n v="0"/>
    <n v="0"/>
    <n v="1"/>
    <n v="3"/>
    <s v="20."/>
    <n v="3"/>
    <n v="1"/>
    <x v="0"/>
  </r>
  <r>
    <s v="Sat Apr 8, 2023"/>
    <s v="Apr"/>
    <s v="Primavera"/>
    <s v="16:30:00"/>
    <x v="1"/>
    <x v="13"/>
    <s v="3-4-1-2"/>
    <s v="0:2"/>
    <n v="15"/>
    <n v="13"/>
    <n v="15"/>
    <n v="13"/>
    <n v="4"/>
    <n v="6"/>
    <n v="4"/>
    <n v="6"/>
    <n v="49"/>
    <n v="51"/>
    <n v="49"/>
    <n v="51"/>
    <n v="6"/>
    <n v="0"/>
    <n v="6"/>
    <n v="5"/>
    <n v="6"/>
    <n v="0"/>
    <n v="6"/>
    <n v="5"/>
    <n v="1"/>
    <n v="6"/>
    <s v="Daniele Orsato"/>
    <n v="0"/>
    <n v="0"/>
    <n v="0"/>
    <n v="2"/>
    <s v="8."/>
    <n v="0"/>
    <n v="2"/>
    <x v="1"/>
  </r>
  <r>
    <s v="Mon Apr 17, 2023"/>
    <s v="Apr"/>
    <s v="Primavera"/>
    <s v="20:45:00"/>
    <x v="0"/>
    <x v="10"/>
    <s v="3-4-1-2"/>
    <s v="1:1"/>
    <n v="18"/>
    <n v="6"/>
    <n v="6"/>
    <n v="18"/>
    <n v="0"/>
    <n v="6"/>
    <n v="6"/>
    <n v="0"/>
    <n v="63"/>
    <n v="37"/>
    <n v="37"/>
    <n v="63"/>
    <n v="5"/>
    <n v="1"/>
    <n v="8"/>
    <n v="20"/>
    <n v="1"/>
    <n v="5"/>
    <n v="20"/>
    <n v="8"/>
    <n v="0"/>
    <n v="1"/>
    <s v="Marco Guida"/>
    <n v="0"/>
    <n v="1"/>
    <n v="1"/>
    <n v="0"/>
    <s v="9."/>
    <n v="1"/>
    <n v="1"/>
    <x v="2"/>
  </r>
  <r>
    <s v="Mon Apr 24, 2023"/>
    <s v="Apr"/>
    <s v="Primavera"/>
    <s v="20:45:00"/>
    <x v="1"/>
    <x v="12"/>
    <s v="3-4-2-1"/>
    <s v="3:1"/>
    <n v="7"/>
    <n v="14"/>
    <n v="7"/>
    <n v="14"/>
    <n v="0"/>
    <n v="1"/>
    <n v="0"/>
    <n v="1"/>
    <n v="37"/>
    <n v="63"/>
    <n v="37"/>
    <n v="63"/>
    <n v="3"/>
    <n v="4"/>
    <n v="15"/>
    <n v="11"/>
    <n v="3"/>
    <n v="4"/>
    <n v="15"/>
    <n v="11"/>
    <n v="1"/>
    <n v="1"/>
    <s v="Massimiliano Irrati"/>
    <n v="1"/>
    <n v="0"/>
    <n v="2"/>
    <n v="1"/>
    <s v="3."/>
    <n v="3"/>
    <n v="1"/>
    <x v="0"/>
  </r>
  <r>
    <s v="Sat Apr 29, 2023"/>
    <s v="Apr"/>
    <s v="Primavera"/>
    <s v="20:45:00"/>
    <x v="0"/>
    <x v="1"/>
    <s v="3-4-2-1"/>
    <s v="1:2"/>
    <n v="4"/>
    <n v="9"/>
    <n v="9"/>
    <n v="4"/>
    <n v="3"/>
    <n v="3"/>
    <n v="3"/>
    <n v="3"/>
    <n v="62"/>
    <n v="38"/>
    <n v="38"/>
    <n v="62"/>
    <n v="3"/>
    <n v="3"/>
    <n v="6"/>
    <n v="10"/>
    <n v="3"/>
    <n v="3"/>
    <n v="10"/>
    <n v="6"/>
    <n v="2"/>
    <n v="2"/>
    <s v="Juan Luca Sacchi"/>
    <n v="0"/>
    <n v="1"/>
    <n v="1"/>
    <n v="1"/>
    <s v="9."/>
    <n v="2"/>
    <n v="1"/>
    <x v="0"/>
  </r>
  <r>
    <s v="Wed May 3, 2023"/>
    <s v="May"/>
    <s v="Primavera"/>
    <s v="18:00:00"/>
    <x v="1"/>
    <x v="7"/>
    <s v="3-4-1-2"/>
    <s v="3:2"/>
    <n v="14"/>
    <n v="9"/>
    <n v="14"/>
    <n v="9"/>
    <n v="2"/>
    <n v="3"/>
    <n v="2"/>
    <n v="3"/>
    <n v="56"/>
    <n v="44"/>
    <n v="56"/>
    <n v="44"/>
    <n v="12"/>
    <n v="3"/>
    <n v="8"/>
    <n v="10"/>
    <n v="12"/>
    <n v="3"/>
    <n v="8"/>
    <n v="10"/>
    <n v="3"/>
    <n v="0"/>
    <s v="Livio Marinelli"/>
    <n v="1"/>
    <n v="1"/>
    <n v="2"/>
    <n v="1"/>
    <s v="17."/>
    <n v="3"/>
    <n v="2"/>
    <x v="0"/>
  </r>
  <r>
    <s v="Sun May 7, 2023"/>
    <s v="May"/>
    <s v="Primavera"/>
    <s v="12:30:00"/>
    <x v="1"/>
    <x v="11"/>
    <s v="3-4-2-1"/>
    <s v="0:2"/>
    <n v="24"/>
    <n v="10"/>
    <n v="24"/>
    <n v="10"/>
    <n v="3"/>
    <n v="1"/>
    <n v="3"/>
    <n v="1"/>
    <n v="59"/>
    <n v="41"/>
    <n v="59"/>
    <n v="41"/>
    <n v="7"/>
    <n v="3"/>
    <n v="13"/>
    <n v="16"/>
    <n v="7"/>
    <n v="3"/>
    <n v="13"/>
    <n v="16"/>
    <n v="0"/>
    <n v="2"/>
    <s v="Daniele Doveri"/>
    <n v="0"/>
    <n v="0"/>
    <n v="0"/>
    <n v="2"/>
    <s v="7."/>
    <n v="0"/>
    <n v="2"/>
    <x v="1"/>
  </r>
  <r>
    <s v="Sat May 13, 2023"/>
    <s v="May"/>
    <s v="Primavera"/>
    <s v="15:00:00"/>
    <x v="0"/>
    <x v="19"/>
    <s v="3-4-2-1"/>
    <s v="1:0"/>
    <n v="10"/>
    <n v="13"/>
    <n v="13"/>
    <n v="10"/>
    <n v="3"/>
    <n v="3"/>
    <n v="3"/>
    <n v="3"/>
    <n v="52"/>
    <n v="48"/>
    <n v="48"/>
    <n v="52"/>
    <n v="5"/>
    <n v="3"/>
    <n v="9"/>
    <n v="18"/>
    <n v="3"/>
    <n v="5"/>
    <n v="18"/>
    <n v="9"/>
    <n v="1"/>
    <n v="2"/>
    <s v="Marco Piccinini"/>
    <n v="0"/>
    <n v="0"/>
    <n v="1"/>
    <n v="0"/>
    <s v="15."/>
    <n v="0"/>
    <n v="1"/>
    <x v="1"/>
  </r>
  <r>
    <s v="Sat May 20, 2023"/>
    <s v="May"/>
    <s v="Primavera"/>
    <s v="18:00:00"/>
    <x v="1"/>
    <x v="8"/>
    <s v="3-4-2-1"/>
    <s v="3:1"/>
    <n v="13"/>
    <n v="10"/>
    <n v="13"/>
    <n v="10"/>
    <n v="1"/>
    <n v="2"/>
    <n v="1"/>
    <n v="2"/>
    <n v="59"/>
    <n v="41"/>
    <n v="59"/>
    <n v="41"/>
    <n v="6"/>
    <n v="3"/>
    <n v="9"/>
    <n v="11"/>
    <n v="6"/>
    <n v="3"/>
    <n v="9"/>
    <n v="11"/>
    <n v="4"/>
    <n v="1"/>
    <s v="Simone Sozza"/>
    <n v="1"/>
    <n v="1"/>
    <n v="2"/>
    <n v="1"/>
    <s v="18."/>
    <n v="3"/>
    <n v="2"/>
    <x v="0"/>
  </r>
  <r>
    <s v="Sat May 27, 2023"/>
    <s v="May"/>
    <s v="Primavera"/>
    <s v="20:45:00"/>
    <x v="0"/>
    <x v="6"/>
    <s v="3-4-2-1"/>
    <s v="3:2"/>
    <n v="20"/>
    <n v="11"/>
    <n v="11"/>
    <n v="20"/>
    <n v="2"/>
    <n v="8"/>
    <n v="8"/>
    <n v="2"/>
    <n v="52"/>
    <n v="48"/>
    <n v="48"/>
    <n v="52"/>
    <n v="9"/>
    <n v="7"/>
    <n v="8"/>
    <n v="18"/>
    <n v="7"/>
    <n v="9"/>
    <n v="18"/>
    <n v="8"/>
    <n v="1"/>
    <n v="1"/>
    <s v="Daniele Orsato"/>
    <n v="2"/>
    <n v="1"/>
    <n v="1"/>
    <n v="1"/>
    <s v="3."/>
    <n v="2"/>
    <n v="3"/>
    <x v="1"/>
  </r>
  <r>
    <s v="Sun Jun 4, 2023"/>
    <s v="Jun"/>
    <s v="Verano"/>
    <s v="21:00:00"/>
    <x v="1"/>
    <x v="22"/>
    <s v="3-4-2-1"/>
    <s v="5:2"/>
    <n v="20"/>
    <n v="8"/>
    <n v="20"/>
    <n v="8"/>
    <n v="2"/>
    <n v="5"/>
    <n v="2"/>
    <n v="5"/>
    <n v="39"/>
    <n v="61"/>
    <n v="39"/>
    <n v="61"/>
    <n v="5"/>
    <n v="1"/>
    <n v="13"/>
    <n v="8"/>
    <n v="5"/>
    <n v="1"/>
    <n v="13"/>
    <n v="8"/>
    <n v="2"/>
    <n v="3"/>
    <s v="Marco Di Bello"/>
    <n v="1"/>
    <n v="0"/>
    <n v="4"/>
    <n v="2"/>
    <s v="10."/>
    <n v="5"/>
    <n v="2"/>
    <x v="0"/>
  </r>
  <r>
    <s v="Sun Aug 20, 2023"/>
    <s v="Aug"/>
    <s v="Verano"/>
    <s v="18:30:00"/>
    <x v="0"/>
    <x v="14"/>
    <s v="3-4-2-1"/>
    <s v="0:2"/>
    <n v="11"/>
    <n v="16"/>
    <n v="16"/>
    <n v="11"/>
    <n v="2"/>
    <n v="3"/>
    <n v="3"/>
    <n v="2"/>
    <n v="49"/>
    <n v="51"/>
    <n v="51"/>
    <n v="49"/>
    <n v="7"/>
    <n v="7"/>
    <n v="9"/>
    <n v="13"/>
    <n v="7"/>
    <n v="7"/>
    <n v="13"/>
    <n v="9"/>
    <n v="0"/>
    <n v="2"/>
    <s v="Matteo Marchetti"/>
    <n v="0"/>
    <n v="0"/>
    <n v="0"/>
    <n v="2"/>
    <s v="19."/>
    <n v="2"/>
    <n v="0"/>
    <x v="0"/>
  </r>
  <r>
    <s v="Sat Aug 26, 2023"/>
    <s v="Aug"/>
    <s v="Verano"/>
    <s v="18:30:00"/>
    <x v="0"/>
    <x v="25"/>
    <s v="3-4-1-2"/>
    <s v="2:1"/>
    <n v="13"/>
    <n v="18"/>
    <n v="18"/>
    <n v="13"/>
    <n v="5"/>
    <n v="3"/>
    <n v="3"/>
    <n v="5"/>
    <n v="37"/>
    <n v="63"/>
    <n v="63"/>
    <n v="37"/>
    <n v="3"/>
    <n v="7"/>
    <n v="10"/>
    <n v="10"/>
    <n v="7"/>
    <n v="3"/>
    <n v="10"/>
    <n v="10"/>
    <n v="1"/>
    <n v="1"/>
    <s v="Juan Luca Sacchi"/>
    <n v="2"/>
    <n v="0"/>
    <n v="0"/>
    <n v="1"/>
    <s v="15."/>
    <n v="1"/>
    <n v="2"/>
    <x v="1"/>
  </r>
  <r>
    <s v="Sat Sep 2, 2023"/>
    <s v="Sep"/>
    <s v="Otoño"/>
    <s v="20:45:00"/>
    <x v="1"/>
    <x v="22"/>
    <s v="3-4-2-1"/>
    <s v="3:0"/>
    <n v="18"/>
    <n v="8"/>
    <n v="18"/>
    <n v="8"/>
    <n v="2"/>
    <n v="5"/>
    <n v="2"/>
    <n v="5"/>
    <n v="41"/>
    <n v="59"/>
    <n v="41"/>
    <n v="59"/>
    <n v="7"/>
    <n v="3"/>
    <n v="11"/>
    <n v="9"/>
    <n v="7"/>
    <n v="3"/>
    <n v="11"/>
    <n v="9"/>
    <n v="4"/>
    <n v="1"/>
    <s v="matteo Marcenaro"/>
    <n v="2"/>
    <n v="0"/>
    <n v="1"/>
    <n v="0"/>
    <s v="9."/>
    <n v="3"/>
    <n v="0"/>
    <x v="0"/>
  </r>
  <r>
    <s v="Sun Sep 17, 2023"/>
    <s v="Sep"/>
    <s v="Otoño"/>
    <s v="18:00:00"/>
    <x v="0"/>
    <x v="10"/>
    <s v="3-4-1-2"/>
    <s v="3:2"/>
    <n v="15"/>
    <n v="11"/>
    <n v="11"/>
    <n v="15"/>
    <n v="2"/>
    <n v="5"/>
    <n v="5"/>
    <n v="2"/>
    <n v="57"/>
    <n v="43"/>
    <n v="43"/>
    <n v="57"/>
    <n v="3"/>
    <n v="4"/>
    <n v="8"/>
    <n v="14"/>
    <n v="4"/>
    <n v="3"/>
    <n v="14"/>
    <n v="8"/>
    <n v="0"/>
    <n v="2"/>
    <s v="Luca Pairetto"/>
    <n v="1"/>
    <n v="1"/>
    <n v="2"/>
    <n v="1"/>
    <s v="8."/>
    <n v="2"/>
    <n v="3"/>
    <x v="1"/>
  </r>
  <r>
    <s v="Sun Sep 24, 2023"/>
    <s v="Sep"/>
    <s v="Otoño"/>
    <s v="15:00:00"/>
    <x v="1"/>
    <x v="2"/>
    <s v="3-4-2-1"/>
    <s v="2:0"/>
    <n v="10"/>
    <n v="10"/>
    <n v="10"/>
    <n v="10"/>
    <n v="0"/>
    <n v="4"/>
    <n v="0"/>
    <n v="4"/>
    <n v="57"/>
    <n v="43"/>
    <n v="57"/>
    <n v="43"/>
    <n v="7"/>
    <n v="7"/>
    <n v="6"/>
    <n v="11"/>
    <n v="7"/>
    <n v="7"/>
    <n v="6"/>
    <n v="11"/>
    <n v="5"/>
    <n v="1"/>
    <s v="Ermanno feliciani"/>
    <n v="1"/>
    <n v="0"/>
    <n v="1"/>
    <n v="0"/>
    <s v="18."/>
    <n v="2"/>
    <n v="0"/>
    <x v="0"/>
  </r>
  <r>
    <s v="Wed Sep 27, 2023"/>
    <s v="Sep"/>
    <s v="Otoño"/>
    <s v="18:30:00"/>
    <x v="0"/>
    <x v="8"/>
    <s v="3-4-2-1"/>
    <s v="0:1"/>
    <n v="11"/>
    <n v="8"/>
    <n v="8"/>
    <n v="11"/>
    <n v="1"/>
    <n v="2"/>
    <n v="2"/>
    <n v="1"/>
    <n v="51"/>
    <n v="49"/>
    <n v="49"/>
    <n v="51"/>
    <n v="4"/>
    <n v="1"/>
    <n v="10"/>
    <n v="25"/>
    <n v="1"/>
    <n v="4"/>
    <n v="25"/>
    <n v="10"/>
    <n v="1"/>
    <n v="3"/>
    <s v="federico Dionisi"/>
    <n v="0"/>
    <n v="1"/>
    <n v="0"/>
    <n v="0"/>
    <s v="10."/>
    <n v="1"/>
    <n v="0"/>
    <x v="0"/>
  </r>
  <r>
    <s v="Sun Oct 1, 2023"/>
    <s v="Oct"/>
    <s v="Otoño"/>
    <s v="20:45:00"/>
    <x v="1"/>
    <x v="11"/>
    <s v="3-4-2-1"/>
    <s v="0:0"/>
    <n v="15"/>
    <n v="5"/>
    <n v="15"/>
    <n v="5"/>
    <n v="3"/>
    <n v="2"/>
    <n v="3"/>
    <n v="2"/>
    <n v="52"/>
    <n v="48"/>
    <n v="52"/>
    <n v="48"/>
    <n v="5"/>
    <n v="2"/>
    <n v="13"/>
    <n v="7"/>
    <n v="5"/>
    <n v="2"/>
    <n v="13"/>
    <n v="7"/>
    <n v="0"/>
    <n v="1"/>
    <s v="Daniele Chiffi"/>
    <n v="0"/>
    <n v="0"/>
    <n v="0"/>
    <n v="0"/>
    <s v="3."/>
    <n v="0"/>
    <n v="0"/>
    <x v="2"/>
  </r>
  <r>
    <s v="Sun Oct 8, 2023"/>
    <s v="Oct"/>
    <s v="Otoño"/>
    <s v="15:00:00"/>
    <x v="0"/>
    <x v="0"/>
    <s v="3-4-1-2"/>
    <s v="3:2"/>
    <n v="12"/>
    <n v="12"/>
    <n v="12"/>
    <n v="12"/>
    <n v="2"/>
    <n v="2"/>
    <n v="2"/>
    <n v="2"/>
    <n v="46"/>
    <n v="54"/>
    <n v="54"/>
    <n v="46"/>
    <n v="4"/>
    <n v="6"/>
    <n v="7"/>
    <n v="10"/>
    <n v="6"/>
    <n v="4"/>
    <n v="10"/>
    <n v="7"/>
    <n v="3"/>
    <n v="2"/>
    <s v="Daniele Orsato"/>
    <n v="2"/>
    <n v="1"/>
    <n v="1"/>
    <n v="1"/>
    <s v="16."/>
    <n v="2"/>
    <n v="3"/>
    <x v="1"/>
  </r>
  <r>
    <s v="Sun Oct 22, 2023"/>
    <s v="Oct"/>
    <s v="Otoño"/>
    <s v="18:00:00"/>
    <x v="1"/>
    <x v="17"/>
    <s v="3-4-2-1"/>
    <s v="2:0"/>
    <n v="13"/>
    <n v="15"/>
    <n v="13"/>
    <n v="15"/>
    <n v="4"/>
    <n v="6"/>
    <n v="4"/>
    <n v="6"/>
    <n v="57"/>
    <n v="43"/>
    <n v="57"/>
    <n v="43"/>
    <n v="8"/>
    <n v="4"/>
    <n v="17"/>
    <n v="9"/>
    <n v="8"/>
    <n v="4"/>
    <n v="17"/>
    <n v="9"/>
    <n v="1"/>
    <n v="1"/>
    <s v="Livio Marinelli"/>
    <n v="0"/>
    <n v="0"/>
    <n v="2"/>
    <n v="0"/>
    <s v="15."/>
    <n v="2"/>
    <n v="0"/>
    <x v="0"/>
  </r>
  <r>
    <s v="Mon Oct 30, 2023"/>
    <s v="Oct"/>
    <s v="Otoño"/>
    <s v="18:30:00"/>
    <x v="0"/>
    <x v="20"/>
    <s v="3-4-1-2"/>
    <s v="0:3"/>
    <n v="9"/>
    <n v="18"/>
    <n v="18"/>
    <n v="9"/>
    <n v="3"/>
    <n v="2"/>
    <n v="2"/>
    <n v="3"/>
    <n v="43"/>
    <n v="57"/>
    <n v="57"/>
    <n v="43"/>
    <n v="3"/>
    <n v="6"/>
    <n v="10"/>
    <n v="13"/>
    <n v="6"/>
    <n v="3"/>
    <n v="13"/>
    <n v="10"/>
    <n v="3"/>
    <n v="1"/>
    <s v="Luca Massimi"/>
    <n v="0"/>
    <n v="2"/>
    <n v="0"/>
    <n v="1"/>
    <s v="17."/>
    <n v="3"/>
    <n v="0"/>
    <x v="0"/>
  </r>
  <r>
    <s v="Sat Nov 4, 2023"/>
    <s v="Nov"/>
    <s v="Otoño"/>
    <s v="18:00:00"/>
    <x v="1"/>
    <x v="6"/>
    <s v="3-4-2-1"/>
    <s v="1:2"/>
    <n v="14"/>
    <n v="10"/>
    <n v="14"/>
    <n v="10"/>
    <n v="2"/>
    <n v="3"/>
    <n v="2"/>
    <n v="3"/>
    <n v="54"/>
    <n v="46"/>
    <n v="54"/>
    <n v="46"/>
    <n v="6"/>
    <n v="1"/>
    <n v="13"/>
    <n v="9"/>
    <n v="6"/>
    <n v="1"/>
    <n v="13"/>
    <n v="9"/>
    <n v="2"/>
    <n v="2"/>
    <s v="Simone Sozza"/>
    <n v="0"/>
    <n v="1"/>
    <n v="1"/>
    <n v="1"/>
    <s v="1."/>
    <n v="1"/>
    <n v="2"/>
    <x v="1"/>
  </r>
  <r>
    <s v="Sun Nov 12, 2023"/>
    <s v="Nov"/>
    <s v="Otoño"/>
    <s v="15:00:00"/>
    <x v="0"/>
    <x v="9"/>
    <s v="3-4-2-1"/>
    <s v="1:1"/>
    <n v="13"/>
    <n v="8"/>
    <n v="8"/>
    <n v="13"/>
    <n v="1"/>
    <n v="3"/>
    <n v="3"/>
    <n v="1"/>
    <n v="34"/>
    <n v="66"/>
    <n v="66"/>
    <n v="34"/>
    <n v="7"/>
    <n v="7"/>
    <n v="13"/>
    <n v="13"/>
    <n v="7"/>
    <n v="7"/>
    <n v="13"/>
    <n v="13"/>
    <n v="2"/>
    <n v="2"/>
    <s v="Gianluca Aureliano"/>
    <n v="1"/>
    <n v="0"/>
    <n v="0"/>
    <n v="1"/>
    <s v="16."/>
    <n v="1"/>
    <n v="1"/>
    <x v="2"/>
  </r>
  <r>
    <s v="Sat Nov 25, 2023"/>
    <s v="Nov"/>
    <s v="Otoño"/>
    <s v="18:00:00"/>
    <x v="1"/>
    <x v="3"/>
    <s v="3-4-1-2"/>
    <s v="1: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0"/>
    <n v="0"/>
    <n v="1"/>
    <n v="2"/>
    <s v="4."/>
    <n v="1"/>
    <n v="2"/>
    <x v="1"/>
  </r>
  <r>
    <s v="Mon Dec 4, 2023"/>
    <s v="Dec"/>
    <s v="Invierno"/>
    <s v="20:45:00"/>
    <x v="0"/>
    <x v="1"/>
    <s v="3-4-2-1"/>
    <s v="3:0"/>
    <n v="9"/>
    <n v="10"/>
    <n v="10"/>
    <n v="9"/>
    <n v="4"/>
    <n v="2"/>
    <n v="2"/>
    <n v="4"/>
    <n v="54"/>
    <n v="46"/>
    <n v="46"/>
    <n v="54"/>
    <n v="4"/>
    <n v="3"/>
    <n v="12"/>
    <n v="14"/>
    <n v="3"/>
    <n v="4"/>
    <n v="14"/>
    <n v="12"/>
    <n v="2"/>
    <n v="1"/>
    <s v="Marco Piccinini"/>
    <n v="1"/>
    <n v="0"/>
    <n v="2"/>
    <n v="0"/>
    <s v="12."/>
    <n v="0"/>
    <n v="3"/>
    <x v="1"/>
  </r>
  <r>
    <s v="Sat Dec 9, 2023"/>
    <s v="Dec"/>
    <s v="Invierno"/>
    <s v="18:00:00"/>
    <x v="1"/>
    <x v="18"/>
    <s v="3-4-1-2"/>
    <s v="3:2"/>
    <n v="19"/>
    <n v="14"/>
    <n v="19"/>
    <n v="14"/>
    <n v="1"/>
    <n v="4"/>
    <n v="1"/>
    <n v="4"/>
    <n v="42"/>
    <n v="58"/>
    <n v="42"/>
    <n v="58"/>
    <n v="6"/>
    <n v="4"/>
    <n v="11"/>
    <n v="11"/>
    <n v="6"/>
    <n v="4"/>
    <n v="11"/>
    <n v="11"/>
    <n v="1"/>
    <n v="1"/>
    <s v="federico La Penna"/>
    <n v="1"/>
    <n v="0"/>
    <n v="2"/>
    <n v="2"/>
    <s v="3."/>
    <n v="3"/>
    <n v="2"/>
    <x v="0"/>
  </r>
  <r>
    <s v="Mon Dec 18, 2023"/>
    <s v="Dec"/>
    <s v="Invierno"/>
    <s v="20:45:00"/>
    <x v="1"/>
    <x v="19"/>
    <s v="3-4-1-2"/>
    <s v="4:1"/>
    <n v="20"/>
    <n v="10"/>
    <n v="20"/>
    <n v="10"/>
    <n v="2"/>
    <n v="7"/>
    <n v="2"/>
    <n v="7"/>
    <n v="51"/>
    <n v="49"/>
    <n v="51"/>
    <n v="49"/>
    <n v="10"/>
    <n v="7"/>
    <n v="9"/>
    <n v="11"/>
    <n v="10"/>
    <n v="7"/>
    <n v="9"/>
    <n v="11"/>
    <n v="1"/>
    <n v="3"/>
    <s v="Ermanno feliciani"/>
    <n v="0"/>
    <n v="1"/>
    <n v="4"/>
    <n v="0"/>
    <s v="20."/>
    <n v="4"/>
    <n v="1"/>
    <x v="0"/>
  </r>
  <r>
    <s v="Sat Dec 23, 2023"/>
    <s v="Dec"/>
    <s v="Invierno"/>
    <s v="15:00:00"/>
    <x v="0"/>
    <x v="13"/>
    <s v="3-4-1-2"/>
    <s v="1:0"/>
    <n v="9"/>
    <n v="12"/>
    <n v="12"/>
    <n v="9"/>
    <n v="2"/>
    <n v="0"/>
    <n v="0"/>
    <n v="2"/>
    <n v="60"/>
    <n v="40"/>
    <n v="40"/>
    <n v="60"/>
    <n v="3"/>
    <n v="5"/>
    <n v="10"/>
    <n v="14"/>
    <n v="5"/>
    <n v="3"/>
    <n v="14"/>
    <n v="10"/>
    <n v="0"/>
    <n v="1"/>
    <s v="Antonio Rapuano"/>
    <n v="0"/>
    <n v="0"/>
    <n v="1"/>
    <n v="0"/>
    <s v="4."/>
    <n v="0"/>
    <n v="1"/>
    <x v="1"/>
  </r>
  <r>
    <s v="Sat Dec 30, 2023"/>
    <s v="Dec"/>
    <s v="Invierno"/>
    <s v="12:30:00"/>
    <x v="1"/>
    <x v="24"/>
    <s v="3-4-1-2"/>
    <s v="1:0"/>
    <n v="17"/>
    <n v="15"/>
    <n v="17"/>
    <n v="15"/>
    <n v="2"/>
    <n v="2"/>
    <n v="2"/>
    <n v="2"/>
    <n v="62"/>
    <n v="38"/>
    <n v="62"/>
    <n v="38"/>
    <n v="5"/>
    <n v="6"/>
    <n v="10"/>
    <n v="16"/>
    <n v="5"/>
    <n v="6"/>
    <n v="10"/>
    <n v="16"/>
    <n v="2"/>
    <n v="3"/>
    <s v="Gianluca Manganiello"/>
    <n v="0"/>
    <n v="0"/>
    <n v="1"/>
    <n v="0"/>
    <s v="12."/>
    <n v="1"/>
    <n v="0"/>
    <x v="0"/>
  </r>
  <r>
    <s v="Sun Jan 7, 2024"/>
    <s v="Jan"/>
    <s v="Invierno"/>
    <s v="20:45:00"/>
    <x v="0"/>
    <x v="12"/>
    <s v="3-4-2-1"/>
    <s v="1:1"/>
    <n v="16"/>
    <n v="8"/>
    <n v="8"/>
    <n v="16"/>
    <n v="1"/>
    <n v="7"/>
    <n v="7"/>
    <n v="1"/>
    <n v="55"/>
    <n v="45"/>
    <n v="45"/>
    <n v="55"/>
    <n v="6"/>
    <n v="5"/>
    <n v="14"/>
    <n v="14"/>
    <n v="5"/>
    <n v="6"/>
    <n v="14"/>
    <n v="14"/>
    <n v="2"/>
    <n v="1"/>
    <s v="Gianluca Aureliano"/>
    <n v="1"/>
    <n v="1"/>
    <n v="0"/>
    <n v="0"/>
    <s v="7."/>
    <n v="1"/>
    <n v="1"/>
    <x v="2"/>
  </r>
  <r>
    <s v="Mon Jan 15, 2024"/>
    <s v="Jan"/>
    <s v="Invierno"/>
    <s v="20:45:00"/>
    <x v="1"/>
    <x v="25"/>
    <s v="3-4-2-1"/>
    <s v="5:0"/>
    <n v="21"/>
    <n v="8"/>
    <n v="21"/>
    <n v="8"/>
    <n v="5"/>
    <n v="4"/>
    <n v="5"/>
    <n v="4"/>
    <n v="48"/>
    <n v="52"/>
    <n v="48"/>
    <n v="52"/>
    <n v="8"/>
    <n v="2"/>
    <n v="11"/>
    <n v="8"/>
    <n v="8"/>
    <n v="2"/>
    <n v="11"/>
    <n v="8"/>
    <n v="0"/>
    <n v="2"/>
    <s v="Alessandro Prontera"/>
    <n v="3"/>
    <n v="0"/>
    <n v="2"/>
    <n v="0"/>
    <s v="14."/>
    <n v="5"/>
    <n v="0"/>
    <x v="0"/>
  </r>
  <r>
    <s v="Wed Feb 28, 2024"/>
    <s v="Feb"/>
    <s v="Invierno"/>
    <s v="20:45:00"/>
    <x v="0"/>
    <x v="6"/>
    <s v="3-4-2-1"/>
    <s v="4:0"/>
    <n v="15"/>
    <n v="6"/>
    <n v="6"/>
    <n v="15"/>
    <n v="1"/>
    <n v="3"/>
    <n v="3"/>
    <n v="1"/>
    <n v="59"/>
    <n v="41"/>
    <n v="41"/>
    <n v="59"/>
    <n v="4"/>
    <n v="1"/>
    <n v="10"/>
    <n v="15"/>
    <n v="1"/>
    <n v="4"/>
    <n v="15"/>
    <n v="10"/>
    <n v="2"/>
    <n v="2"/>
    <s v="Andrea Colombo"/>
    <n v="1"/>
    <n v="0"/>
    <n v="3"/>
    <n v="0"/>
    <s v="1."/>
    <n v="0"/>
    <n v="4"/>
    <x v="1"/>
  </r>
  <r>
    <s v="Sat Jan 27, 2024"/>
    <s v="Jan"/>
    <s v="Invierno"/>
    <s v="15:00:00"/>
    <x v="1"/>
    <x v="9"/>
    <s v="3-4-2-1"/>
    <s v="2:0"/>
    <n v="14"/>
    <n v="13"/>
    <n v="14"/>
    <n v="13"/>
    <n v="5"/>
    <n v="9"/>
    <n v="5"/>
    <n v="9"/>
    <n v="59"/>
    <n v="41"/>
    <n v="59"/>
    <n v="41"/>
    <n v="4"/>
    <n v="4"/>
    <n v="8"/>
    <n v="11"/>
    <n v="4"/>
    <n v="4"/>
    <n v="8"/>
    <n v="11"/>
    <n v="1"/>
    <n v="3"/>
    <s v="Marco Piccinini"/>
    <n v="1"/>
    <n v="0"/>
    <n v="1"/>
    <n v="0"/>
    <s v="16."/>
    <n v="2"/>
    <n v="0"/>
    <x v="0"/>
  </r>
  <r>
    <s v="Sun Feb 4, 2024"/>
    <s v="Feb"/>
    <s v="Invierno"/>
    <s v="18:00:00"/>
    <x v="1"/>
    <x v="0"/>
    <s v="3-4-1-2"/>
    <s v="3:1"/>
    <n v="19"/>
    <n v="7"/>
    <n v="19"/>
    <n v="7"/>
    <n v="0"/>
    <n v="2"/>
    <n v="0"/>
    <n v="2"/>
    <n v="53"/>
    <n v="47"/>
    <n v="53"/>
    <n v="47"/>
    <n v="6"/>
    <n v="1"/>
    <n v="13"/>
    <n v="14"/>
    <n v="6"/>
    <n v="1"/>
    <n v="13"/>
    <n v="14"/>
    <n v="1"/>
    <n v="1"/>
    <s v="Marco Guida"/>
    <n v="2"/>
    <n v="0"/>
    <n v="1"/>
    <n v="1"/>
    <s v="4."/>
    <n v="3"/>
    <n v="1"/>
    <x v="0"/>
  </r>
  <r>
    <s v="Sun Feb 11, 2024"/>
    <s v="Feb"/>
    <s v="Invierno"/>
    <s v="18:00:00"/>
    <x v="0"/>
    <x v="17"/>
    <s v="3-4-2-1"/>
    <s v="1:4"/>
    <n v="15"/>
    <n v="14"/>
    <n v="14"/>
    <n v="15"/>
    <n v="5"/>
    <n v="5"/>
    <n v="5"/>
    <n v="5"/>
    <n v="55"/>
    <n v="45"/>
    <n v="45"/>
    <n v="55"/>
    <n v="7"/>
    <n v="4"/>
    <n v="8"/>
    <n v="13"/>
    <n v="4"/>
    <n v="7"/>
    <n v="13"/>
    <n v="8"/>
    <n v="0"/>
    <n v="1"/>
    <s v="Andrea Colombo"/>
    <n v="0"/>
    <n v="1"/>
    <n v="1"/>
    <n v="3"/>
    <s v="12."/>
    <n v="4"/>
    <n v="1"/>
    <x v="0"/>
  </r>
  <r>
    <s v="Sat Feb 17, 2024"/>
    <s v="Feb"/>
    <s v="Invierno"/>
    <s v="20:45:00"/>
    <x v="1"/>
    <x v="14"/>
    <s v="3-4-1-2"/>
    <s v="3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1"/>
    <n v="0"/>
    <n v="2"/>
    <n v="0"/>
    <s v="17."/>
    <n v="3"/>
    <n v="0"/>
    <x v="0"/>
  </r>
  <r>
    <s v="Sun Feb 25, 2024"/>
    <s v="Feb"/>
    <s v="Invierno"/>
    <s v="20:45:00"/>
    <x v="0"/>
    <x v="18"/>
    <s v="3-4-1-2"/>
    <s v="1:1"/>
    <n v="20"/>
    <n v="8"/>
    <n v="8"/>
    <n v="20"/>
    <n v="2"/>
    <n v="5"/>
    <n v="5"/>
    <n v="2"/>
    <n v="68"/>
    <n v="32"/>
    <n v="32"/>
    <n v="68"/>
    <n v="5"/>
    <n v="3"/>
    <n v="12"/>
    <n v="16"/>
    <n v="3"/>
    <n v="5"/>
    <n v="16"/>
    <n v="12"/>
    <n v="0"/>
    <n v="1"/>
    <s v="Daniele Orsato"/>
    <n v="1"/>
    <n v="1"/>
    <n v="0"/>
    <n v="0"/>
    <s v="3."/>
    <n v="1"/>
    <n v="1"/>
    <x v="2"/>
  </r>
  <r>
    <s v="Sun Mar 3, 2024"/>
    <s v="Mar"/>
    <s v="Primavera"/>
    <s v="18:00:00"/>
    <x v="1"/>
    <x v="13"/>
    <s v="3-4-1-2"/>
    <s v="1:2"/>
    <n v="11"/>
    <n v="11"/>
    <n v="11"/>
    <n v="11"/>
    <n v="4"/>
    <n v="1"/>
    <n v="4"/>
    <n v="1"/>
    <n v="55"/>
    <n v="45"/>
    <n v="55"/>
    <n v="45"/>
    <n v="6"/>
    <n v="2"/>
    <n v="11"/>
    <n v="12"/>
    <n v="6"/>
    <n v="2"/>
    <n v="11"/>
    <n v="12"/>
    <n v="2"/>
    <n v="2"/>
    <s v="federico La Penna"/>
    <n v="1"/>
    <n v="0"/>
    <n v="0"/>
    <n v="2"/>
    <s v="4."/>
    <n v="1"/>
    <n v="2"/>
    <x v="1"/>
  </r>
  <r>
    <s v="Sun Mar 10, 2024"/>
    <s v="Mar"/>
    <s v="Primavera"/>
    <s v="18:00:00"/>
    <x v="0"/>
    <x v="11"/>
    <s v="3-4-2-1"/>
    <s v="2:2"/>
    <n v="18"/>
    <n v="7"/>
    <n v="7"/>
    <n v="18"/>
    <n v="1"/>
    <n v="3"/>
    <n v="3"/>
    <n v="1"/>
    <n v="51"/>
    <n v="49"/>
    <n v="49"/>
    <n v="51"/>
    <n v="4"/>
    <n v="3"/>
    <n v="12"/>
    <n v="10"/>
    <n v="3"/>
    <n v="4"/>
    <n v="10"/>
    <n v="12"/>
    <n v="2"/>
    <n v="0"/>
    <s v="Marco Guida"/>
    <n v="0"/>
    <n v="1"/>
    <n v="2"/>
    <n v="1"/>
    <s v="2."/>
    <n v="2"/>
    <n v="2"/>
    <x v="2"/>
  </r>
  <r>
    <s v="Sun Jun 2, 2024"/>
    <s v="Jun"/>
    <s v="Verano"/>
    <s v="18:00:00"/>
    <x v="1"/>
    <x v="10"/>
    <s v="3-4-1-2"/>
    <s v="2:3"/>
    <n v="12"/>
    <n v="8"/>
    <n v="12"/>
    <n v="8"/>
    <n v="1"/>
    <n v="1"/>
    <n v="1"/>
    <n v="1"/>
    <n v="54"/>
    <n v="46"/>
    <n v="54"/>
    <n v="46"/>
    <n v="4"/>
    <n v="4"/>
    <n v="5"/>
    <n v="9"/>
    <n v="4"/>
    <n v="4"/>
    <n v="5"/>
    <n v="9"/>
    <n v="5"/>
    <n v="4"/>
    <s v="Daniele Orsato"/>
    <n v="2"/>
    <n v="2"/>
    <n v="0"/>
    <n v="1"/>
    <s v="8."/>
    <n v="2"/>
    <n v="3"/>
    <x v="1"/>
  </r>
  <r>
    <s v="Sat Mar 30, 2024"/>
    <s v="Mar"/>
    <s v="Primavera"/>
    <s v="12:30:00"/>
    <x v="0"/>
    <x v="3"/>
    <s v="3-4-1-2"/>
    <s v="0:3"/>
    <n v="20"/>
    <n v="12"/>
    <n v="12"/>
    <n v="20"/>
    <n v="3"/>
    <n v="5"/>
    <n v="5"/>
    <n v="3"/>
    <n v="61"/>
    <n v="39"/>
    <n v="39"/>
    <n v="61"/>
    <n v="7"/>
    <n v="5"/>
    <n v="6"/>
    <n v="13"/>
    <n v="5"/>
    <n v="7"/>
    <n v="13"/>
    <n v="6"/>
    <n v="3"/>
    <n v="2"/>
    <s v="Luca Pairetto"/>
    <n v="0"/>
    <n v="1"/>
    <n v="0"/>
    <n v="2"/>
    <s v="8."/>
    <n v="3"/>
    <n v="0"/>
    <x v="0"/>
  </r>
  <r>
    <s v="Sun Apr 7, 2024"/>
    <s v="Apr"/>
    <s v="Primavera"/>
    <s v="18:00:00"/>
    <x v="0"/>
    <x v="2"/>
    <s v="3-4-1-2"/>
    <s v="2:1"/>
    <n v="11"/>
    <n v="7"/>
    <n v="7"/>
    <n v="11"/>
    <n v="1"/>
    <n v="1"/>
    <n v="1"/>
    <n v="1"/>
    <n v="38"/>
    <n v="62"/>
    <n v="62"/>
    <n v="38"/>
    <n v="4"/>
    <n v="4"/>
    <n v="16"/>
    <n v="19"/>
    <n v="4"/>
    <n v="4"/>
    <n v="19"/>
    <n v="16"/>
    <n v="2"/>
    <n v="1"/>
    <s v="Antonio Rapuano"/>
    <n v="0"/>
    <n v="1"/>
    <n v="2"/>
    <n v="0"/>
    <s v="16."/>
    <n v="1"/>
    <n v="2"/>
    <x v="1"/>
  </r>
  <r>
    <s v="Mon Apr 15, 2024"/>
    <s v="Apr"/>
    <s v="Primavera"/>
    <s v="20:45:00"/>
    <x v="1"/>
    <x v="8"/>
    <s v="3-4-1-2"/>
    <s v="2:2"/>
    <n v="16"/>
    <n v="13"/>
    <n v="16"/>
    <n v="13"/>
    <n v="3"/>
    <n v="7"/>
    <n v="3"/>
    <n v="7"/>
    <n v="59"/>
    <n v="41"/>
    <n v="59"/>
    <n v="41"/>
    <n v="5"/>
    <n v="4"/>
    <n v="6"/>
    <n v="10"/>
    <n v="5"/>
    <n v="4"/>
    <n v="6"/>
    <n v="10"/>
    <n v="2"/>
    <n v="2"/>
    <s v="Juan Luca Sacchi"/>
    <n v="2"/>
    <n v="0"/>
    <n v="0"/>
    <n v="2"/>
    <s v="17."/>
    <n v="2"/>
    <n v="2"/>
    <x v="2"/>
  </r>
  <r>
    <s v="Sun Apr 21, 2024"/>
    <s v="Apr"/>
    <s v="Primavera"/>
    <s v="20:45:00"/>
    <x v="0"/>
    <x v="22"/>
    <s v="3-4-1-2"/>
    <s v="1:2"/>
    <n v="17"/>
    <n v="12"/>
    <n v="12"/>
    <n v="17"/>
    <n v="4"/>
    <n v="1"/>
    <n v="1"/>
    <n v="4"/>
    <n v="58"/>
    <n v="42"/>
    <n v="42"/>
    <n v="58"/>
    <n v="2"/>
    <n v="8"/>
    <n v="8"/>
    <n v="13"/>
    <n v="8"/>
    <n v="2"/>
    <n v="13"/>
    <n v="8"/>
    <n v="0"/>
    <n v="1"/>
    <s v="Antonio Giua"/>
    <n v="0"/>
    <n v="0"/>
    <n v="1"/>
    <n v="2"/>
    <s v="11."/>
    <n v="2"/>
    <n v="1"/>
    <x v="0"/>
  </r>
  <r>
    <s v="Sun Apr 28, 2024"/>
    <s v="Apr"/>
    <s v="Primavera"/>
    <s v="18:00:00"/>
    <x v="1"/>
    <x v="20"/>
    <s v="3-4-2-1"/>
    <s v="2:0"/>
    <n v="17"/>
    <n v="11"/>
    <n v="17"/>
    <n v="11"/>
    <n v="2"/>
    <n v="3"/>
    <n v="2"/>
    <n v="3"/>
    <n v="59"/>
    <n v="41"/>
    <n v="59"/>
    <n v="41"/>
    <n v="8"/>
    <n v="1"/>
    <n v="19"/>
    <n v="14"/>
    <n v="8"/>
    <n v="1"/>
    <n v="19"/>
    <n v="14"/>
    <n v="1"/>
    <n v="1"/>
    <s v="Michael Fabbri"/>
    <n v="0"/>
    <n v="1"/>
    <n v="0"/>
    <n v="1"/>
    <s v="16."/>
    <n v="0"/>
    <n v="2"/>
    <x v="1"/>
  </r>
  <r>
    <s v="Mon May 6, 2024"/>
    <s v="May"/>
    <s v="Primavera"/>
    <s v="18:00:00"/>
    <x v="0"/>
    <x v="19"/>
    <s v="3-4-2-1"/>
    <s v="1:2"/>
    <n v="9"/>
    <n v="17"/>
    <n v="17"/>
    <n v="9"/>
    <n v="2"/>
    <n v="1"/>
    <n v="1"/>
    <n v="2"/>
    <n v="31"/>
    <n v="69"/>
    <n v="69"/>
    <n v="31"/>
    <n v="1"/>
    <n v="7"/>
    <n v="12"/>
    <n v="10"/>
    <n v="7"/>
    <n v="1"/>
    <n v="10"/>
    <n v="12"/>
    <n v="0"/>
    <n v="3"/>
    <s v="Ermanno feliciani"/>
    <n v="1"/>
    <n v="0"/>
    <n v="0"/>
    <n v="2"/>
    <s v="20."/>
    <n v="2"/>
    <n v="1"/>
    <x v="0"/>
  </r>
  <r>
    <s v="Sun May 12, 2024"/>
    <s v="May"/>
    <s v="Primavera"/>
    <s v="20:45:00"/>
    <x v="1"/>
    <x v="12"/>
    <s v="3-4-2-1"/>
    <s v="2:1"/>
    <n v="24"/>
    <n v="9"/>
    <n v="24"/>
    <n v="9"/>
    <n v="5"/>
    <n v="6"/>
    <n v="5"/>
    <n v="6"/>
    <n v="57"/>
    <n v="43"/>
    <n v="57"/>
    <n v="43"/>
    <n v="6"/>
    <n v="1"/>
    <n v="11"/>
    <n v="11"/>
    <n v="6"/>
    <n v="1"/>
    <n v="11"/>
    <n v="11"/>
    <n v="2"/>
    <n v="1"/>
    <s v="Marco Guida"/>
    <n v="2"/>
    <n v="0"/>
    <n v="0"/>
    <n v="1"/>
    <s v="6."/>
    <n v="2"/>
    <n v="1"/>
    <x v="0"/>
  </r>
  <r>
    <s v="Sat May 18, 2024"/>
    <s v="May"/>
    <s v="Primavera"/>
    <s v="18:00:00"/>
    <x v="0"/>
    <x v="24"/>
    <s v="3-4-1-2"/>
    <s v="0:2"/>
    <n v="11"/>
    <n v="19"/>
    <n v="19"/>
    <n v="11"/>
    <n v="7"/>
    <n v="3"/>
    <n v="3"/>
    <n v="7"/>
    <n v="44"/>
    <n v="56"/>
    <n v="56"/>
    <n v="44"/>
    <n v="2"/>
    <n v="5"/>
    <n v="7"/>
    <n v="20"/>
    <n v="5"/>
    <n v="2"/>
    <n v="20"/>
    <n v="7"/>
    <n v="1"/>
    <n v="0"/>
    <s v="Antonio Rapuano"/>
    <n v="0"/>
    <n v="0"/>
    <n v="0"/>
    <n v="2"/>
    <s v="13."/>
    <n v="2"/>
    <n v="0"/>
    <x v="0"/>
  </r>
  <r>
    <s v="Sun May 26, 2024"/>
    <s v="May"/>
    <s v="Primavera"/>
    <s v="18:00:00"/>
    <x v="1"/>
    <x v="1"/>
    <s v="3-4-2-1"/>
    <s v="3:0"/>
    <n v="18"/>
    <n v="8"/>
    <n v="18"/>
    <n v="8"/>
    <n v="1"/>
    <n v="4"/>
    <n v="1"/>
    <n v="4"/>
    <n v="40"/>
    <n v="60"/>
    <n v="40"/>
    <n v="60"/>
    <n v="2"/>
    <n v="5"/>
    <n v="18"/>
    <n v="10"/>
    <n v="2"/>
    <n v="5"/>
    <n v="18"/>
    <n v="10"/>
    <n v="1"/>
    <n v="3"/>
    <s v="Simone Sozza"/>
    <n v="1"/>
    <n v="0"/>
    <n v="2"/>
    <n v="0"/>
    <s v="9."/>
    <n v="3"/>
    <n v="0"/>
    <x v="0"/>
  </r>
  <r>
    <s v="Mon Aug 19, 2024"/>
    <s v="Aug"/>
    <s v="Verano"/>
    <s v="18:30:00"/>
    <x v="0"/>
    <x v="24"/>
    <s v="3-4-1-2"/>
    <s v="0:4"/>
    <n v="21"/>
    <n v="11"/>
    <n v="11"/>
    <n v="21"/>
    <n v="2"/>
    <n v="4"/>
    <n v="4"/>
    <n v="2"/>
    <n v="47"/>
    <n v="53"/>
    <n v="53"/>
    <n v="47"/>
    <n v="5"/>
    <n v="3"/>
    <n v="10"/>
    <n v="24"/>
    <n v="3"/>
    <n v="5"/>
    <n v="24"/>
    <n v="10"/>
    <n v="1"/>
    <n v="1"/>
    <s v="Davide Massa"/>
    <n v="0"/>
    <n v="1"/>
    <n v="0"/>
    <n v="3"/>
    <s v="17."/>
    <n v="4"/>
    <n v="0"/>
    <x v="0"/>
  </r>
  <r>
    <s v="Sun Aug 25, 2024"/>
    <s v="Aug"/>
    <s v="Verano"/>
    <s v="18:30:00"/>
    <x v="0"/>
    <x v="1"/>
    <s v="3-4-2-1"/>
    <s v="2:1"/>
    <n v="13"/>
    <n v="25"/>
    <n v="25"/>
    <n v="13"/>
    <n v="8"/>
    <n v="4"/>
    <n v="4"/>
    <n v="8"/>
    <n v="42"/>
    <n v="58"/>
    <n v="58"/>
    <n v="42"/>
    <n v="4"/>
    <n v="6"/>
    <n v="11"/>
    <n v="14"/>
    <n v="6"/>
    <n v="4"/>
    <n v="14"/>
    <n v="11"/>
    <n v="1"/>
    <n v="0"/>
    <s v="Antonio Rapuano"/>
    <n v="1"/>
    <n v="1"/>
    <n v="1"/>
    <n v="0"/>
    <s v="7."/>
    <n v="1"/>
    <n v="2"/>
    <x v="1"/>
  </r>
  <r>
    <s v="Fri Aug 30, 2024"/>
    <s v="Aug"/>
    <s v="Verano"/>
    <s v="20:45:00"/>
    <x v="0"/>
    <x v="6"/>
    <s v="3-4-2-1"/>
    <s v="4:0"/>
    <n v="13"/>
    <n v="11"/>
    <n v="11"/>
    <n v="13"/>
    <n v="1"/>
    <n v="1"/>
    <n v="1"/>
    <n v="1"/>
    <n v="55"/>
    <n v="45"/>
    <n v="45"/>
    <n v="55"/>
    <n v="3"/>
    <n v="4"/>
    <n v="6"/>
    <n v="15"/>
    <n v="4"/>
    <n v="3"/>
    <n v="15"/>
    <n v="6"/>
    <n v="5"/>
    <n v="1"/>
    <s v="Matteo Marchetti"/>
    <n v="2"/>
    <n v="0"/>
    <n v="2"/>
    <n v="0"/>
    <s v="2."/>
    <n v="0"/>
    <n v="4"/>
    <x v="1"/>
  </r>
  <r>
    <s v="Sun Sep 15, 2024"/>
    <s v="Sep"/>
    <s v="Otoño"/>
    <s v="15:00:00"/>
    <x v="1"/>
    <x v="10"/>
    <s v="3-4-2-1"/>
    <s v="3:2"/>
    <n v="13"/>
    <n v="15"/>
    <n v="13"/>
    <n v="15"/>
    <n v="4"/>
    <n v="4"/>
    <n v="4"/>
    <n v="4"/>
    <n v="51"/>
    <n v="49"/>
    <n v="51"/>
    <n v="49"/>
    <n v="5"/>
    <n v="2"/>
    <n v="16"/>
    <n v="15"/>
    <n v="5"/>
    <n v="2"/>
    <n v="16"/>
    <n v="15"/>
    <n v="2"/>
    <n v="4"/>
    <s v="Juan Luca Sacchi"/>
    <n v="1"/>
    <n v="2"/>
    <n v="2"/>
    <n v="0"/>
    <s v="11."/>
    <n v="3"/>
    <n v="2"/>
    <x v="0"/>
  </r>
  <r>
    <s v="Tue Sep 24, 2024"/>
    <s v="Sep"/>
    <s v="Otoño"/>
    <s v="20:45:00"/>
    <x v="1"/>
    <x v="26"/>
    <s v="3-4-1-2"/>
    <s v="2:3"/>
    <n v="8"/>
    <n v="14"/>
    <n v="8"/>
    <n v="14"/>
    <n v="5"/>
    <n v="3"/>
    <n v="5"/>
    <n v="3"/>
    <n v="59"/>
    <n v="41"/>
    <n v="59"/>
    <n v="41"/>
    <n v="6"/>
    <n v="2"/>
    <n v="12"/>
    <n v="17"/>
    <n v="6"/>
    <n v="2"/>
    <n v="12"/>
    <n v="17"/>
    <n v="0"/>
    <n v="0"/>
    <s v="Paride Tremolada"/>
    <n v="1"/>
    <n v="0"/>
    <n v="1"/>
    <n v="3"/>
    <s v="18."/>
    <n v="2"/>
    <n v="3"/>
    <x v="1"/>
  </r>
  <r>
    <s v="Sat Sep 28, 2024"/>
    <s v="Sep"/>
    <s v="Otoño"/>
    <s v="20:45:00"/>
    <x v="0"/>
    <x v="13"/>
    <s v="3-4-1-2"/>
    <s v="1:1"/>
    <n v="5"/>
    <n v="23"/>
    <n v="23"/>
    <n v="5"/>
    <n v="3"/>
    <n v="0"/>
    <n v="0"/>
    <n v="3"/>
    <n v="36"/>
    <n v="64"/>
    <n v="64"/>
    <n v="36"/>
    <n v="2"/>
    <n v="9"/>
    <n v="16"/>
    <n v="12"/>
    <n v="9"/>
    <n v="2"/>
    <n v="12"/>
    <n v="16"/>
    <n v="3"/>
    <n v="1"/>
    <s v="Antonio Rapuano"/>
    <n v="0"/>
    <n v="0"/>
    <n v="1"/>
    <n v="1"/>
    <s v="13."/>
    <n v="1"/>
    <n v="1"/>
    <x v="2"/>
  </r>
  <r>
    <s v="Sat Oct 5, 2024"/>
    <s v="Oct"/>
    <s v="Otoño"/>
    <s v="18:00:00"/>
    <x v="1"/>
    <x v="17"/>
    <s v="3-4-2-1"/>
    <s v="5:1"/>
    <n v="23"/>
    <n v="7"/>
    <n v="23"/>
    <n v="7"/>
    <n v="1"/>
    <n v="3"/>
    <n v="1"/>
    <n v="3"/>
    <n v="63"/>
    <n v="37"/>
    <n v="63"/>
    <n v="37"/>
    <n v="4"/>
    <n v="2"/>
    <n v="9"/>
    <n v="15"/>
    <n v="4"/>
    <n v="2"/>
    <n v="9"/>
    <n v="15"/>
    <n v="1"/>
    <n v="1"/>
    <s v="Daniele Chiffi"/>
    <n v="1"/>
    <n v="0"/>
    <n v="4"/>
    <n v="1"/>
    <s v="16."/>
    <n v="5"/>
    <n v="1"/>
    <x v="0"/>
  </r>
  <r>
    <s v="Sun Oct 20, 2024"/>
    <s v="Oct"/>
    <s v="Otoño"/>
    <s v="15:00:00"/>
    <x v="0"/>
    <x v="21"/>
    <s v="3-4-2-1"/>
    <s v="0:2"/>
    <n v="12"/>
    <n v="16"/>
    <n v="16"/>
    <n v="12"/>
    <n v="5"/>
    <n v="4"/>
    <n v="4"/>
    <n v="5"/>
    <n v="42"/>
    <n v="58"/>
    <n v="58"/>
    <n v="42"/>
    <n v="2"/>
    <n v="5"/>
    <n v="12"/>
    <n v="6"/>
    <n v="5"/>
    <n v="2"/>
    <n v="6"/>
    <n v="12"/>
    <n v="2"/>
    <n v="2"/>
    <s v="Luca Zuferli"/>
    <n v="0"/>
    <n v="1"/>
    <n v="0"/>
    <n v="1"/>
    <s v="20."/>
    <n v="2"/>
    <n v="0"/>
    <x v="0"/>
  </r>
  <r>
    <s v="Sat Oct 26, 2024"/>
    <s v="Oct"/>
    <s v="Otoño"/>
    <s v="20:45:00"/>
    <x v="1"/>
    <x v="8"/>
    <s v="3-4-2-1"/>
    <s v="6:1"/>
    <n v="19"/>
    <n v="4"/>
    <n v="19"/>
    <n v="4"/>
    <n v="1"/>
    <n v="4"/>
    <n v="1"/>
    <n v="4"/>
    <n v="69"/>
    <n v="31"/>
    <n v="69"/>
    <n v="31"/>
    <n v="4"/>
    <n v="2"/>
    <n v="3"/>
    <n v="15"/>
    <n v="4"/>
    <n v="2"/>
    <n v="3"/>
    <n v="15"/>
    <n v="1"/>
    <n v="2"/>
    <s v="Ermanno Feliciani"/>
    <n v="5"/>
    <n v="1"/>
    <n v="1"/>
    <n v="0"/>
    <s v="13."/>
    <n v="6"/>
    <n v="1"/>
    <x v="0"/>
  </r>
  <r>
    <s v="Wed Oct 30, 2024"/>
    <s v="Oct"/>
    <s v="Otoño"/>
    <s v="20:45:00"/>
    <x v="1"/>
    <x v="22"/>
    <s v="3-4-2-1"/>
    <s v="2:0"/>
    <n v="16"/>
    <n v="4"/>
    <n v="16"/>
    <n v="4"/>
    <n v="3"/>
    <n v="3"/>
    <n v="3"/>
    <n v="3"/>
    <n v="54"/>
    <n v="46"/>
    <n v="54"/>
    <n v="46"/>
    <n v="5"/>
    <n v="1"/>
    <n v="14"/>
    <n v="11"/>
    <n v="5"/>
    <n v="1"/>
    <n v="14"/>
    <n v="11"/>
    <n v="0"/>
    <n v="1"/>
    <s v="Marco Piccinini"/>
    <n v="0"/>
    <n v="0"/>
    <n v="2"/>
    <n v="0"/>
    <s v="16."/>
    <n v="2"/>
    <n v="0"/>
    <x v="0"/>
  </r>
  <r>
    <s v="Sun Nov 3, 2024"/>
    <s v="Nov"/>
    <s v="Otoño"/>
    <s v="12:30:00"/>
    <x v="0"/>
    <x v="3"/>
    <s v="3-4-1-2"/>
    <s v="0:3"/>
    <n v="13"/>
    <n v="12"/>
    <n v="12"/>
    <n v="13"/>
    <n v="0"/>
    <n v="3"/>
    <n v="3"/>
    <n v="0"/>
    <n v="50"/>
    <n v="50"/>
    <n v="50"/>
    <n v="50"/>
    <n v="4"/>
    <n v="3"/>
    <n v="10"/>
    <n v="8"/>
    <n v="3"/>
    <n v="4"/>
    <n v="8"/>
    <n v="10"/>
    <n v="1"/>
    <n v="3"/>
    <s v="Daniele Doveri"/>
    <n v="0"/>
    <n v="2"/>
    <n v="0"/>
    <n v="1"/>
    <s v="1."/>
    <n v="3"/>
    <n v="0"/>
    <x v="0"/>
  </r>
  <r>
    <s v="Sun Nov 10, 2024"/>
    <s v="Nov"/>
    <s v="Otoño"/>
    <s v="12:30:00"/>
    <x v="1"/>
    <x v="9"/>
    <s v="3-4-2-1"/>
    <s v="2:1"/>
    <n v="10"/>
    <n v="11"/>
    <n v="10"/>
    <n v="11"/>
    <n v="4"/>
    <n v="5"/>
    <n v="4"/>
    <n v="5"/>
    <n v="54"/>
    <n v="46"/>
    <n v="54"/>
    <n v="46"/>
    <n v="4"/>
    <n v="5"/>
    <n v="10"/>
    <n v="13"/>
    <n v="4"/>
    <n v="5"/>
    <n v="10"/>
    <n v="13"/>
    <n v="2"/>
    <n v="0"/>
    <s v="Marco Di Bello"/>
    <n v="0"/>
    <n v="0"/>
    <n v="2"/>
    <n v="1"/>
    <s v="8."/>
    <n v="2"/>
    <n v="1"/>
    <x v="0"/>
  </r>
  <r>
    <s v="Sat Nov 23, 2024"/>
    <s v="Nov"/>
    <s v="Otoño"/>
    <s v="20:45:00"/>
    <x v="0"/>
    <x v="15"/>
    <s v="3-4-1-2"/>
    <s v="1:3"/>
    <n v="9"/>
    <n v="15"/>
    <n v="15"/>
    <n v="9"/>
    <n v="3"/>
    <n v="2"/>
    <n v="2"/>
    <n v="3"/>
    <n v="45"/>
    <n v="55"/>
    <n v="55"/>
    <n v="45"/>
    <n v="2"/>
    <n v="5"/>
    <n v="6"/>
    <n v="8"/>
    <n v="5"/>
    <n v="2"/>
    <n v="8"/>
    <n v="6"/>
    <n v="0"/>
    <n v="6"/>
    <s v="Gianluca manganiello"/>
    <n v="0"/>
    <n v="2"/>
    <n v="1"/>
    <n v="1"/>
    <s v="13."/>
    <n v="3"/>
    <n v="1"/>
    <x v="0"/>
  </r>
  <r>
    <s v="Mon Dec 2, 2024"/>
    <s v="Dec"/>
    <s v="Invierno"/>
    <s v="20:45:00"/>
    <x v="0"/>
    <x v="12"/>
    <s v="3-4-2-1"/>
    <s v="0:2"/>
    <n v="5"/>
    <n v="18"/>
    <n v="18"/>
    <n v="5"/>
    <n v="5"/>
    <n v="1"/>
    <n v="1"/>
    <n v="5"/>
    <n v="48"/>
    <n v="52"/>
    <n v="52"/>
    <n v="48"/>
    <n v="2"/>
    <n v="4"/>
    <n v="17"/>
    <n v="13"/>
    <n v="4"/>
    <n v="2"/>
    <n v="13"/>
    <n v="17"/>
    <n v="1"/>
    <n v="1"/>
    <s v="Marco Guida"/>
    <n v="0"/>
    <n v="0"/>
    <n v="0"/>
    <n v="2"/>
    <s v="12."/>
    <n v="2"/>
    <n v="0"/>
    <x v="0"/>
  </r>
  <r>
    <s v="Fri Dec 6, 2024"/>
    <s v="Dec"/>
    <s v="Invierno"/>
    <s v="20:45:00"/>
    <x v="1"/>
    <x v="18"/>
    <s v="3-4-1-2"/>
    <s v="2:1"/>
    <n v="17"/>
    <n v="6"/>
    <n v="17"/>
    <n v="6"/>
    <n v="1"/>
    <n v="6"/>
    <n v="1"/>
    <n v="6"/>
    <n v="52"/>
    <n v="48"/>
    <n v="52"/>
    <n v="48"/>
    <n v="7"/>
    <n v="0"/>
    <n v="14"/>
    <n v="13"/>
    <n v="7"/>
    <n v="0"/>
    <n v="14"/>
    <n v="13"/>
    <n v="0"/>
    <n v="2"/>
    <s v="federico La Penna"/>
    <n v="1"/>
    <n v="1"/>
    <n v="1"/>
    <n v="0"/>
    <s v="7."/>
    <n v="2"/>
    <n v="1"/>
    <x v="0"/>
  </r>
  <r>
    <s v="Sat Dec 14, 2024"/>
    <s v="Dec"/>
    <s v="Invierno"/>
    <s v="15:00:00"/>
    <x v="0"/>
    <x v="2"/>
    <s v="3-4-2-1"/>
    <s v="0:1"/>
    <n v="12"/>
    <n v="12"/>
    <n v="12"/>
    <n v="12"/>
    <n v="1"/>
    <n v="8"/>
    <n v="8"/>
    <n v="1"/>
    <n v="44"/>
    <n v="56"/>
    <n v="56"/>
    <n v="44"/>
    <n v="2"/>
    <n v="5"/>
    <n v="16"/>
    <n v="10"/>
    <n v="5"/>
    <n v="2"/>
    <n v="10"/>
    <n v="16"/>
    <n v="1"/>
    <n v="4"/>
    <s v="Luca Pairetto"/>
    <n v="0"/>
    <n v="0"/>
    <n v="0"/>
    <n v="1"/>
    <s v="15."/>
    <n v="1"/>
    <n v="0"/>
    <x v="0"/>
  </r>
  <r>
    <s v="Sun Dec 22, 2024"/>
    <s v="Dec"/>
    <s v="Invierno"/>
    <s v="18:00:00"/>
    <x v="1"/>
    <x v="20"/>
    <s v="3-4-2-1"/>
    <s v="3:2"/>
    <n v="16"/>
    <n v="7"/>
    <n v="16"/>
    <n v="7"/>
    <n v="1"/>
    <n v="3"/>
    <n v="1"/>
    <n v="3"/>
    <n v="65"/>
    <n v="35"/>
    <n v="65"/>
    <n v="35"/>
    <n v="6"/>
    <n v="3"/>
    <n v="11"/>
    <n v="15"/>
    <n v="6"/>
    <n v="3"/>
    <n v="11"/>
    <n v="15"/>
    <n v="1"/>
    <n v="1"/>
    <s v="Ermanno Feliciani"/>
    <n v="1"/>
    <n v="1"/>
    <n v="2"/>
    <n v="1"/>
    <s v="10."/>
    <n v="3"/>
    <n v="2"/>
    <x v="0"/>
  </r>
  <r>
    <s v="Sat Dec 28, 2024"/>
    <s v="Dec"/>
    <s v="Invierno"/>
    <s v="20:45:00"/>
    <x v="0"/>
    <x v="0"/>
    <s v="3-4-2-1"/>
    <s v="1:1"/>
    <n v="11"/>
    <n v="14"/>
    <n v="14"/>
    <n v="11"/>
    <n v="2"/>
    <n v="4"/>
    <n v="4"/>
    <n v="2"/>
    <n v="40"/>
    <n v="60"/>
    <n v="60"/>
    <n v="40"/>
    <n v="2"/>
    <n v="7"/>
    <n v="6"/>
    <n v="11"/>
    <n v="7"/>
    <n v="2"/>
    <n v="11"/>
    <n v="6"/>
    <n v="0"/>
    <n v="3"/>
    <s v="Davide Massa"/>
    <n v="1"/>
    <n v="0"/>
    <n v="0"/>
    <n v="1"/>
    <s v="4."/>
    <n v="1"/>
    <n v="1"/>
    <x v="2"/>
  </r>
  <r>
    <s v="Sat Jan 11, 2025"/>
    <s v="Jan"/>
    <s v="Invierno"/>
    <s v="15:00:00"/>
    <x v="0"/>
    <x v="9"/>
    <s v="3-4-1-2"/>
    <s v="0:0"/>
    <n v="12"/>
    <n v="4"/>
    <n v="4"/>
    <n v="12"/>
    <n v="4"/>
    <n v="1"/>
    <n v="1"/>
    <n v="4"/>
    <n v="46"/>
    <n v="54"/>
    <n v="54"/>
    <n v="46"/>
    <n v="5"/>
    <n v="3"/>
    <n v="4"/>
    <n v="16"/>
    <n v="3"/>
    <n v="5"/>
    <n v="16"/>
    <n v="4"/>
    <n v="0"/>
    <n v="2"/>
    <s v="Maurizio Mariani"/>
    <n v="0"/>
    <n v="0"/>
    <n v="0"/>
    <n v="0"/>
    <s v="9."/>
    <n v="0"/>
    <n v="0"/>
    <x v="2"/>
  </r>
  <r>
    <s v="Tue Jan 14, 25"/>
    <s v="Jan"/>
    <s v="Invierno"/>
    <s v="20:45:00"/>
    <x v="1"/>
    <x v="11"/>
    <s v="3-4-1-2"/>
    <s v="1:1"/>
    <n v="17"/>
    <n v="17"/>
    <n v="17"/>
    <n v="17"/>
    <n v="7"/>
    <n v="4"/>
    <n v="7"/>
    <n v="4"/>
    <n v="60"/>
    <n v="40"/>
    <n v="60"/>
    <n v="40"/>
    <n v="3"/>
    <n v="3"/>
    <n v="10"/>
    <n v="7"/>
    <n v="3"/>
    <n v="3"/>
    <n v="10"/>
    <n v="7"/>
    <n v="2"/>
    <n v="2"/>
    <s v="Daniele Doveri"/>
    <n v="0"/>
    <n v="0"/>
    <n v="1"/>
    <n v="1"/>
    <s v="6."/>
    <n v="1"/>
    <n v="1"/>
    <x v="2"/>
  </r>
  <r>
    <s v="Sat Jan 18, 2025"/>
    <s v="Jan"/>
    <s v="Invierno"/>
    <s v="20:45:00"/>
    <x v="1"/>
    <x v="3"/>
    <s v="3-4-1-2"/>
    <s v="2:3"/>
    <n v="15"/>
    <n v="6"/>
    <n v="15"/>
    <n v="6"/>
    <n v="7"/>
    <n v="2"/>
    <n v="7"/>
    <n v="2"/>
    <n v="57"/>
    <n v="43"/>
    <n v="57"/>
    <n v="43"/>
    <n v="3"/>
    <n v="1"/>
    <n v="18"/>
    <n v="9"/>
    <n v="3"/>
    <n v="1"/>
    <n v="18"/>
    <n v="9"/>
    <n v="1"/>
    <n v="1"/>
    <s v="Andrea Colombo"/>
    <n v="1"/>
    <n v="2"/>
    <n v="1"/>
    <n v="1"/>
    <s v="1."/>
    <n v="2"/>
    <n v="3"/>
    <x v="1"/>
  </r>
  <r>
    <s v="Sat Jan 25, 25"/>
    <s v="Jan"/>
    <s v="Invierno"/>
    <s v="15:00:00"/>
    <x v="0"/>
    <x v="26"/>
    <s v="3-4-2-1"/>
    <s v="1:2"/>
    <n v="15"/>
    <n v="5"/>
    <n v="5"/>
    <n v="15"/>
    <n v="1"/>
    <n v="4"/>
    <n v="4"/>
    <n v="1"/>
    <n v="54"/>
    <n v="46"/>
    <n v="46"/>
    <n v="54"/>
    <n v="4"/>
    <n v="5"/>
    <n v="15"/>
    <n v="10"/>
    <n v="5"/>
    <n v="4"/>
    <n v="10"/>
    <n v="15"/>
    <n v="1"/>
    <n v="3"/>
    <s v="Luca Pairetto"/>
    <n v="1"/>
    <n v="0"/>
    <n v="0"/>
    <n v="2"/>
    <s v="13."/>
    <n v="2"/>
    <n v="1"/>
    <x v="0"/>
  </r>
  <r>
    <m/>
    <m/>
    <m/>
    <m/>
    <x v="2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32002-CF3D-42C2-A2E6-48ACC6ED0727}" name="TablaDinámica1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1">
  <location ref="A3:C5" firstHeaderRow="0" firstDataRow="1" firstDataCol="1" rowPageCount="1" colPageCount="1"/>
  <pivotFields count="41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axis="axisRow" showAll="0">
      <items count="34">
        <item h="1" x="18"/>
        <item h="1" x="12"/>
        <item h="1" x="16"/>
        <item x="13"/>
        <item h="1" x="2"/>
        <item h="1" m="1" x="29"/>
        <item h="1" m="1" x="32"/>
        <item h="1" x="23"/>
        <item h="1" x="5"/>
        <item h="1" x="20"/>
        <item h="1" x="10"/>
        <item h="1" x="25"/>
        <item h="1" x="17"/>
        <item h="1" x="8"/>
        <item h="1" x="6"/>
        <item h="1" m="1" x="31"/>
        <item h="1" m="1" x="30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m="1" x="28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24" numFmtId="2"/>
    <dataField name="Promedio de Tiros_puerta_Atalanta" fld="14" subtotal="average" baseField="5" baseItem="0"/>
  </dataFields>
  <formats count="2">
    <format dxfId="17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4">
    <chartFormat chart="9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C335A4-BA62-4993-9925-6F1BA89B8B40}" name="TablaDinámica1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1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axis="axisRow" showAll="0">
      <items count="34">
        <item h="1" x="18"/>
        <item h="1" x="12"/>
        <item h="1" x="16"/>
        <item x="13"/>
        <item h="1" x="2"/>
        <item h="1" x="26"/>
        <item h="1" m="1" x="29"/>
        <item h="1" m="1" x="32"/>
        <item h="1" x="23"/>
        <item h="1" x="5"/>
        <item h="1" x="20"/>
        <item h="1" x="10"/>
        <item h="1" x="25"/>
        <item h="1" x="17"/>
        <item h="1" x="8"/>
        <item h="1" x="6"/>
        <item h="1" x="11"/>
        <item h="1" m="1" x="31"/>
        <item h="1" m="1" x="30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m="1" x="28"/>
        <item h="1" x="27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Faltas_Atalanta" fld="26" subtotal="average" baseField="0" baseItem="2" numFmtId="2"/>
    <dataField name="Promedio de Faltas_oponente" fld="27" subtotal="average" baseField="0" baseItem="2" numFmtId="2"/>
  </dataField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B20A3E-B086-406A-B3F3-CBCE9709A4B0}" name="Promedio_tiros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3:C5" firstHeaderRow="0" firstDataRow="1" firstDataCol="1" rowPageCount="1" colPageCount="1"/>
  <pivotFields count="41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axis="axisRow" showAll="0">
      <items count="34">
        <item h="1" x="18"/>
        <item h="1" x="12"/>
        <item h="1" x="16"/>
        <item x="13"/>
        <item h="1" x="2"/>
        <item h="1" m="1" x="29"/>
        <item h="1" m="1" x="32"/>
        <item h="1" x="23"/>
        <item h="1" x="5"/>
        <item h="1" x="20"/>
        <item h="1" x="10"/>
        <item h="1" x="25"/>
        <item h="1" x="17"/>
        <item h="1" x="8"/>
        <item h="1" x="6"/>
        <item h="1" m="1" x="31"/>
        <item h="1" m="1" x="30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m="1" x="28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puerta_Atalanta" fld="14" subtotal="average" baseField="5" baseItem="0"/>
    <dataField name="Promedio de Goles_Atalanta" fld="36" subtotal="average" baseField="5" baseItem="0" numFmtId="2"/>
  </dataFields>
  <formats count="2">
    <format dxfId="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</formats>
  <chartFormats count="2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F94B0E-2834-43F3-AD24-39B44CDE4E3C}" name="Goles_Prom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107:C109" firstHeaderRow="0" firstDataRow="1" firstDataCol="1" rowPageCount="1" colPageCount="1"/>
  <pivotFields count="41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axis="axisRow" showAll="0">
      <items count="34">
        <item h="1" x="18"/>
        <item h="1" x="12"/>
        <item h="1" x="16"/>
        <item x="13"/>
        <item h="1" x="2"/>
        <item h="1" m="1" x="29"/>
        <item h="1" m="1" x="32"/>
        <item h="1" x="23"/>
        <item h="1" x="5"/>
        <item h="1" x="20"/>
        <item h="1" x="10"/>
        <item h="1" x="25"/>
        <item h="1" x="17"/>
        <item h="1" x="8"/>
        <item h="1" x="6"/>
        <item h="1" m="1" x="31"/>
        <item h="1" m="1" x="30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m="1" x="28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Máx. de Goles_Atalanta" fld="36" subtotal="max" baseField="5" baseItem="2"/>
    <dataField name="Máx. de Goles_Oponente" fld="37" subtotal="max" baseField="5" baseItem="2"/>
  </dataField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C9105-8F29-4403-A526-39854F65B6FF}" name="TablaDinámica17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>
  <location ref="A3:C5" firstHeaderRow="0" firstDataRow="1" firstDataCol="1" rowPageCount="1" colPageCount="1"/>
  <pivotFields count="41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axis="axisRow" showAll="0">
      <items count="34">
        <item h="1" x="18"/>
        <item h="1" x="12"/>
        <item h="1" x="16"/>
        <item x="13"/>
        <item h="1" x="2"/>
        <item h="1" m="1" x="29"/>
        <item h="1" m="1" x="32"/>
        <item h="1" x="23"/>
        <item h="1" x="5"/>
        <item h="1" x="20"/>
        <item h="1" x="10"/>
        <item h="1" x="25"/>
        <item h="1" x="17"/>
        <item h="1" x="8"/>
        <item h="1" x="6"/>
        <item h="1" m="1" x="31"/>
        <item h="1" m="1" x="30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m="1" x="28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4"/>
    <dataField name="Promedio de Tiros_Oponente" fld="11" subtotal="average" baseField="5" baseItem="4"/>
  </dataFields>
  <formats count="1">
    <format dxfId="13">
      <pivotArea outline="0" collapsedLevelsAreSubtotals="1" fieldPosition="0"/>
    </format>
  </formats>
  <chartFormats count="10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31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1"/>
          </reference>
          <reference field="5" count="1" selected="0">
            <x v="32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FA4CB-333E-4EF4-BA2A-E1BFF70DC909}" name="TablaDinámica1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1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x="2"/>
        <item t="default"/>
      </items>
    </pivotField>
    <pivotField axis="axisRow" showAll="0">
      <items count="34">
        <item h="1" x="18"/>
        <item h="1" x="12"/>
        <item h="1" x="16"/>
        <item x="13"/>
        <item h="1" x="2"/>
        <item h="1" m="1" x="29"/>
        <item h="1" m="1" x="32"/>
        <item h="1" x="23"/>
        <item h="1" x="5"/>
        <item h="1" x="20"/>
        <item h="1" x="10"/>
        <item h="1" x="25"/>
        <item h="1" x="17"/>
        <item h="1" x="8"/>
        <item h="1" x="6"/>
        <item h="1" m="1" x="31"/>
        <item h="1" m="1" x="30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m="1" x="28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Corners_Atalanta" fld="24" subtotal="average" baseField="5" baseItem="13"/>
    <dataField name="Promedio de Corners_Oponente" fld="25" subtotal="average" baseField="5" baseItem="13"/>
  </dataFields>
  <formats count="1">
    <format dxfId="12">
      <pivotArea collapsedLevelsAreSubtotals="1" fieldPosition="0">
        <references count="1">
          <reference field="5" count="0"/>
        </references>
      </pivotArea>
    </format>
  </formats>
  <chartFormats count="10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285CD-D260-4A64-A8C0-76A3D444D9AF}" name="TablaDinámica36" cacheId="0" applyNumberFormats="0" applyBorderFormats="0" applyFontFormats="0" applyPatternFormats="0" applyAlignmentFormats="0" applyWidthHeightFormats="1" dataCaption="Valores" missingCaption="0" updatedVersion="7" minRefreshableVersion="3" useAutoFormatting="1" itemPrintTitles="1" createdVersion="7" indent="0" outline="1" outlineData="1" chartFormat="20">
  <location ref="A4:E7" firstHeaderRow="1" firstDataRow="2" firstDataCol="1" rowPageCount="1" colPageCount="1"/>
  <pivotFields count="41">
    <pivotField showAll="0"/>
    <pivotField showAll="0"/>
    <pivotField showAll="0"/>
    <pivotField showAll="0"/>
    <pivotField axis="axisPage" multipleItemSelectionAllowed="1">
      <items count="4">
        <item x="0"/>
        <item x="1"/>
        <item x="2"/>
        <item t="default"/>
      </items>
    </pivotField>
    <pivotField axis="axisRow" showAll="0">
      <items count="34">
        <item h="1" x="18"/>
        <item h="1" x="12"/>
        <item h="1" x="16"/>
        <item x="13"/>
        <item h="1" x="2"/>
        <item h="1" m="1" x="29"/>
        <item h="1" m="1" x="32"/>
        <item h="1" x="23"/>
        <item h="1" x="5"/>
        <item h="1" x="20"/>
        <item h="1" x="10"/>
        <item h="1" x="25"/>
        <item h="1" x="17"/>
        <item h="1" x="8"/>
        <item h="1" x="6"/>
        <item h="1" m="1" x="31"/>
        <item h="1" m="1" x="30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m="1" x="28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>
      <items count="5">
        <item x="1"/>
        <item x="2"/>
        <item x="0"/>
        <item h="1" x="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5"/>
  </rowFields>
  <rowItems count="2">
    <i>
      <x v="3"/>
    </i>
    <i t="grand">
      <x/>
    </i>
  </rowItems>
  <colFields count="1">
    <field x="38"/>
  </colFields>
  <colItems count="4">
    <i>
      <x/>
    </i>
    <i>
      <x v="1"/>
    </i>
    <i>
      <x v="2"/>
    </i>
    <i t="grand">
      <x/>
    </i>
  </colItems>
  <pageFields count="1">
    <pageField fld="4" hier="-1"/>
  </pageFields>
  <dataFields count="1">
    <dataField name="Cuenta de Estado_Partido" fld="38" subtotal="count" baseField="5" baseItem="30" numFmtId="1"/>
  </dataFields>
  <pivotTableStyleInfo name="PivotStyleDark20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onente2" xr10:uid="{41412230-801C-4111-8936-189E78C10EE0}" sourceName="Oponente">
  <pivotTables>
    <pivotTable tabId="14" name="TablaDinámica14"/>
    <pivotTable tabId="16" name="Promedio_tiros"/>
    <pivotTable tabId="16" name="Goles_Prom"/>
    <pivotTable tabId="29" name="TablaDinámica36"/>
    <pivotTable tabId="30" name="TablaDinámica13"/>
    <pivotTable tabId="31" name="TablaDinámica15"/>
    <pivotTable tabId="32" name="TablaDinámica17"/>
  </pivotTables>
  <data>
    <tabular pivotCacheId="1538743490">
      <items count="33">
        <i x="18"/>
        <i x="12"/>
        <i x="16"/>
        <i x="13" s="1"/>
        <i x="2"/>
        <i x="26"/>
        <i x="23"/>
        <i x="5"/>
        <i x="20"/>
        <i x="10"/>
        <i x="25"/>
        <i x="17"/>
        <i x="8"/>
        <i x="6"/>
        <i x="11"/>
        <i x="0"/>
        <i x="24"/>
        <i x="22"/>
        <i x="3"/>
        <i x="15"/>
        <i x="19"/>
        <i x="4"/>
        <i x="14"/>
        <i x="7"/>
        <i x="1"/>
        <i x="9"/>
        <i x="21"/>
        <i x="29" nd="1"/>
        <i x="32" nd="1"/>
        <i x="31" nd="1"/>
        <i x="30" nd="1"/>
        <i x="28" nd="1"/>
        <i x="2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ugar" xr10:uid="{0495021F-EF89-4259-B958-78CE23B847E0}" sourceName="Lugar">
  <pivotTables>
    <pivotTable tabId="29" name="TablaDinámica36"/>
    <pivotTable tabId="14" name="TablaDinámica14"/>
    <pivotTable tabId="16" name="Goles_Prom"/>
    <pivotTable tabId="16" name="Promedio_tiros"/>
    <pivotTable tabId="30" name="TablaDinámica13"/>
    <pivotTable tabId="31" name="TablaDinámica15"/>
    <pivotTable tabId="32" name="TablaDinámica17"/>
  </pivotTables>
  <data>
    <tabular pivotCacheId="1538743490">
      <items count="3">
        <i x="0" s="1"/>
        <i x="1" s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3" xr10:uid="{E6A742E9-1419-47C2-8EA2-F4E0F902257E}" cache="SegmentaciónDeDatos_Oponente2" caption="Oponente" startItem="3" style="Estilo de segmentación de datos 2" rowHeight="234950"/>
  <slicer name="Lugar" xr10:uid="{1B6FC04F-B63A-44CC-9C2C-5725EA4E938D}" cache="SegmentaciónDeDatos_Lugar" caption="Lugar" style="Estilo de segmentación de datos 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2" xr10:uid="{A1A78239-9B7B-4625-B8C2-101E50BFEFBD}" cache="SegmentaciónDeDatos_Oponente2" caption="Oponente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" xr10:uid="{B0838606-49EE-43D1-AEE7-3F7A408E0130}" cache="SegmentaciónDeDatos_Oponente2" caption="Oponente" startItem="9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547FD-39E1-4BF3-B180-0C4EC3FFB732}" name="Tabla1" displayName="Tabla1" ref="A1:AM175" totalsRowShown="0">
  <autoFilter ref="A1:AM175" xr:uid="{355547FD-39E1-4BF3-B180-0C4EC3FFB732}"/>
  <tableColumns count="39">
    <tableColumn id="2" xr3:uid="{7A6FC9FC-A8B9-4AEF-A48B-984C97164F7E}" name="Fecha"/>
    <tableColumn id="34" xr3:uid="{C56268D1-8088-4FF7-9032-B8952FB87A94}" name="Columna1" dataDxfId="32">
      <calculatedColumnFormula>MID(A2,5,3)</calculatedColumnFormula>
    </tableColumn>
    <tableColumn id="35" xr3:uid="{AF824162-31FA-4F88-8AA8-968891EA145C}" name="Estación" dataDxfId="31">
      <calculatedColumnFormula array="1">_xlfn.IFS(OR(B2="Dec", B2="Jan", B2="Feb"), "Invierno", OR(B2="Mar", B2="Apr", B2="May"), "Primavera", OR(B2="Jun", B2="Jul", B2="Aug"), "Verano", OR(B2="Sep", B2="Oct", B2="Nov"), "Otoño")</calculatedColumnFormula>
    </tableColumn>
    <tableColumn id="3" xr3:uid="{32885D5F-67BB-4987-88B7-6A348B3BA146}" name="horario"/>
    <tableColumn id="4" xr3:uid="{AE8FE2EA-F9DA-4B0D-9825-EC20CA1A1606}" name="Lugar"/>
    <tableColumn id="6" xr3:uid="{0B88DB3C-1EE4-4B6B-86D8-0B16621BC13F}" name="Oponente"/>
    <tableColumn id="7" xr3:uid="{F9E70187-744C-4974-9143-63775BF54126}" name="Formacion"/>
    <tableColumn id="9" xr3:uid="{17A300F6-37BB-4718-966B-E6B07EEF10C8}" name="Resultado"/>
    <tableColumn id="10" xr3:uid="{96C2DA7C-A230-4D83-A949-9BE6D68D41A6}" name="total_tiros_local"/>
    <tableColumn id="11" xr3:uid="{6FBAF3D1-4241-4424-BB75-FE300A13BFFB}" name="total_tiros_visitante"/>
    <tableColumn id="46" xr3:uid="{E36F3A63-6863-4C54-B2BD-6F54DAD70DDE}" name="Tiros_Atalanta" dataDxfId="30">
      <calculatedColumnFormula>IF(E2 = "H", I2, IF(E2 = "A", J2))</calculatedColumnFormula>
    </tableColumn>
    <tableColumn id="45" xr3:uid="{75CE91D6-5438-4EF2-AFE3-7A50DFD72EF7}" name="Tiros_Oponente" dataDxfId="29">
      <calculatedColumnFormula>IF(E2 = "A", I2, IF(E2 = "H", J2))</calculatedColumnFormula>
    </tableColumn>
    <tableColumn id="12" xr3:uid="{8BC0EF46-88A3-4307-9E88-5D2A0D6CB7F1}" name="Tiros_puerta_local"/>
    <tableColumn id="13" xr3:uid="{B86083AB-08BE-4B80-A768-ACF840FF9391}" name="tiros_puerta_visitante"/>
    <tableColumn id="39" xr3:uid="{DE483E76-E90C-480F-8171-540476ABA232}" name="Tiros_puerta_Atalanta" dataDxfId="28">
      <calculatedColumnFormula>IF(E2 = "H", M2, IF(E2 = "A", N2,0))</calculatedColumnFormula>
    </tableColumn>
    <tableColumn id="40" xr3:uid="{F7307B9D-F355-4F03-BB98-D7A52A102644}" name="Tiros_puerta_visita" dataDxfId="27">
      <calculatedColumnFormula>IF(E2 = "A", M2, IF(E2 = "H", N2))</calculatedColumnFormula>
    </tableColumn>
    <tableColumn id="14" xr3:uid="{901080BF-7355-4D92-AA65-44446DDBB5A8}" name="Posesion_local"/>
    <tableColumn id="15" xr3:uid="{E59BD9AB-348F-4F69-98AF-17F28326E9D7}" name="Posesion_visitante"/>
    <tableColumn id="41" xr3:uid="{AB45D7A5-F8E2-4880-BC97-1B73E4332AEF}" name="Posesion_Atalanta" dataDxfId="26" dataCellStyle="Millares">
      <calculatedColumnFormula>IF(E2 = "H", Q2, IF(E2 ="A", R2,0))</calculatedColumnFormula>
    </tableColumn>
    <tableColumn id="42" xr3:uid="{C1AD16B1-36B2-495B-AA15-634F12E05EA4}" name="Posesion_Oponente" dataDxfId="25">
      <calculatedColumnFormula>IF(E2 = "A", Q2, IF(E2 = "H", R2))</calculatedColumnFormula>
    </tableColumn>
    <tableColumn id="16" xr3:uid="{1AA04300-3141-4172-802E-B02927F56EC4}" name="corner_local"/>
    <tableColumn id="17" xr3:uid="{FA1BB7BE-6FFD-4746-BBB7-98FDCEBF7774}" name="corner_visitante"/>
    <tableColumn id="18" xr3:uid="{4FE6B110-603B-44D2-A39A-A3C7693D4297}" name="faltas_local"/>
    <tableColumn id="19" xr3:uid="{F68F88BE-A303-4B3C-8E6F-65DDE598693B}" name="faltas_visitante"/>
    <tableColumn id="43" xr3:uid="{33AF1F8D-328E-4682-BC5A-2694E6424EB4}" name="Corners_Atalanta" dataDxfId="24">
      <calculatedColumnFormula>IF(E2 = "H", U2, IF(E2 = "A", V2))</calculatedColumnFormula>
    </tableColumn>
    <tableColumn id="44" xr3:uid="{B2916983-6748-4231-8D64-7B9CEB25B8A0}" name="Corners_Oponente" dataDxfId="23">
      <calculatedColumnFormula>IF(E2 = "A", U2, IF(E2 = "H", V2))</calculatedColumnFormula>
    </tableColumn>
    <tableColumn id="37" xr3:uid="{8A30EDF4-E374-4DBF-92AC-2E35348B3B1C}" name="Faltas_Atalanta" dataDxfId="22">
      <calculatedColumnFormula>IF(E2 = "H", W2, IF(E2= "A", X2, 0))</calculatedColumnFormula>
    </tableColumn>
    <tableColumn id="38" xr3:uid="{1A993E24-211A-47C4-A40C-6C113A44BAE8}" name="Faltas_visitante2" dataDxfId="21">
      <calculatedColumnFormula>IF(E2 = "A", W2, IF(E2 = "H", X2, 0))</calculatedColumnFormula>
    </tableColumn>
    <tableColumn id="20" xr3:uid="{7FEAAC95-3178-4B7C-8D6C-ECB287BBC036}" name="fuera_local"/>
    <tableColumn id="21" xr3:uid="{3439DA6E-BFA7-4FE6-B71C-DC82BC166F12}" name="fuera_visitante"/>
    <tableColumn id="22" xr3:uid="{CF54476B-E64C-43C7-8E03-3AE9DADBED24}" name="Arbitro"/>
    <tableColumn id="23" xr3:uid="{55A2BC1F-3FA7-43E3-BF17-4857524847D2}" name="Gol_local_primero"/>
    <tableColumn id="24" xr3:uid="{CEA96F65-3795-478F-BCD1-E0248953855F}" name="Gol_visitante_primero"/>
    <tableColumn id="25" xr3:uid="{3EDE1ECA-1582-4E23-A765-8F617C869508}" name="Gol_local_segundo"/>
    <tableColumn id="26" xr3:uid="{8DF42E66-1C77-4056-BF47-6D8A71437EC7}" name="Gol_visitante_segundo"/>
    <tableColumn id="27" xr3:uid="{FFD73A8B-1FB2-4AC1-81EA-77743CBB8321}" name="Ranking_oponente"/>
    <tableColumn id="29" xr3:uid="{381B3AC3-E660-4879-9971-0F95BEE107F5}" name="Goles_Atalanta" dataDxfId="20">
      <calculatedColumnFormula>IF(E2="H", AF2+AH2, IF(E2="A", AG2+AI2, 0))</calculatedColumnFormula>
    </tableColumn>
    <tableColumn id="31" xr3:uid="{DD97BDEA-07D3-41FB-B1E2-A1CAC6DD09F4}" name="Goles_Oponente" dataDxfId="19">
      <calculatedColumnFormula>IF(E2="A", AF2+AH2, IF(E2="H", AG2+AI2, 0))</calculatedColumnFormula>
    </tableColumn>
    <tableColumn id="32" xr3:uid="{D75BB505-9C94-49F7-9AF4-5361A93A897C}" name="Estado_Partido" dataDxfId="18">
      <calculatedColumnFormula>IF(AK2&gt;AL2,"Victoria",IF(AL2&gt;AK2,"Derrota",IF(AL2=AK2,"Empate")))</calculatedColumnFormula>
    </tableColumn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5AE872-5B7E-4D42-B5CB-2E7F04EF99EE}" name="Tabla3" displayName="Tabla3" ref="AO1:AR4" totalsRowShown="0">
  <autoFilter ref="AO1:AR4" xr:uid="{465AE872-5B7E-4D42-B5CB-2E7F04EF99EE}"/>
  <tableColumns count="4">
    <tableColumn id="1" xr3:uid="{1D903F11-7F6C-4C8C-B842-3901CE98A5BC}" name="Ubicación"/>
    <tableColumn id="2" xr3:uid="{6D6F4951-8F33-4C45-BD00-6049B8CEDAAE}" name="Total_Victorias"/>
    <tableColumn id="3" xr3:uid="{E349624E-1D73-4A38-94E2-B754438F6060}" name="Total_Empates"/>
    <tableColumn id="4" xr3:uid="{3F8409F1-2195-4F75-8951-9CF661E7A2BC}" name="Total_Derrota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microsoft.com/office/2007/relationships/slicer" Target="../slicers/slicer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5"/>
  <sheetViews>
    <sheetView showGridLines="0" workbookViewId="0">
      <selection activeCell="B4" sqref="B4"/>
    </sheetView>
  </sheetViews>
  <sheetFormatPr baseColWidth="10" defaultColWidth="8.88671875" defaultRowHeight="14.4" x14ac:dyDescent="0.3"/>
  <cols>
    <col min="1" max="3" width="10" customWidth="1"/>
    <col min="4" max="4" width="9.21875" customWidth="1"/>
    <col min="6" max="6" width="11.6640625" customWidth="1"/>
    <col min="7" max="7" width="12" customWidth="1"/>
    <col min="8" max="8" width="11.5546875" customWidth="1"/>
    <col min="9" max="9" width="16.77734375" customWidth="1"/>
    <col min="10" max="12" width="20.33203125" customWidth="1"/>
    <col min="13" max="13" width="18.77734375" customWidth="1"/>
    <col min="14" max="16" width="22" customWidth="1"/>
    <col min="17" max="17" width="15.6640625" customWidth="1"/>
    <col min="18" max="18" width="19.21875" customWidth="1"/>
    <col min="19" max="19" width="19.21875" style="10" customWidth="1"/>
    <col min="20" max="20" width="19.21875" customWidth="1"/>
    <col min="21" max="21" width="13.44140625" hidden="1" customWidth="1"/>
    <col min="22" max="22" width="17" hidden="1" customWidth="1"/>
    <col min="23" max="23" width="12.6640625" hidden="1" customWidth="1"/>
    <col min="24" max="24" width="16.109375" hidden="1" customWidth="1"/>
    <col min="25" max="28" width="16.109375" customWidth="1"/>
    <col min="29" max="29" width="12.5546875" customWidth="1"/>
    <col min="30" max="30" width="16" customWidth="1"/>
    <col min="31" max="31" width="9" customWidth="1"/>
    <col min="32" max="32" width="18.77734375" customWidth="1"/>
    <col min="33" max="33" width="22.21875" customWidth="1"/>
    <col min="34" max="34" width="19.21875" customWidth="1"/>
    <col min="35" max="35" width="22.6640625" customWidth="1"/>
    <col min="36" max="36" width="19.21875" customWidth="1"/>
    <col min="37" max="37" width="11.21875" customWidth="1"/>
    <col min="41" max="41" width="11.5546875" customWidth="1"/>
    <col min="42" max="42" width="15.6640625" customWidth="1"/>
    <col min="43" max="44" width="15.5546875" customWidth="1"/>
  </cols>
  <sheetData>
    <row r="1" spans="1:44" x14ac:dyDescent="0.3">
      <c r="A1" t="s">
        <v>344</v>
      </c>
      <c r="B1" t="s">
        <v>336</v>
      </c>
      <c r="C1" t="s">
        <v>345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375</v>
      </c>
      <c r="L1" t="s">
        <v>376</v>
      </c>
      <c r="M1" t="s">
        <v>7</v>
      </c>
      <c r="N1" t="s">
        <v>8</v>
      </c>
      <c r="O1" t="s">
        <v>350</v>
      </c>
      <c r="P1" t="s">
        <v>351</v>
      </c>
      <c r="Q1" t="s">
        <v>365</v>
      </c>
      <c r="R1" t="s">
        <v>364</v>
      </c>
      <c r="S1" s="10" t="s">
        <v>366</v>
      </c>
      <c r="T1" t="s">
        <v>367</v>
      </c>
      <c r="U1" t="s">
        <v>9</v>
      </c>
      <c r="V1" t="s">
        <v>10</v>
      </c>
      <c r="W1" t="s">
        <v>11</v>
      </c>
      <c r="X1" t="s">
        <v>12</v>
      </c>
      <c r="Y1" t="s">
        <v>371</v>
      </c>
      <c r="Z1" t="s">
        <v>372</v>
      </c>
      <c r="AA1" t="s">
        <v>347</v>
      </c>
      <c r="AB1" t="s">
        <v>348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337</v>
      </c>
      <c r="AL1" t="s">
        <v>369</v>
      </c>
      <c r="AM1" t="s">
        <v>338</v>
      </c>
      <c r="AO1" t="s">
        <v>358</v>
      </c>
      <c r="AP1" t="s">
        <v>353</v>
      </c>
      <c r="AQ1" t="s">
        <v>354</v>
      </c>
      <c r="AR1" t="s">
        <v>355</v>
      </c>
    </row>
    <row r="2" spans="1:44" x14ac:dyDescent="0.3">
      <c r="A2" t="s">
        <v>21</v>
      </c>
      <c r="B2" t="str">
        <f t="shared" ref="B2:B33" si="0">MID(A2,5,3)</f>
        <v>Sep</v>
      </c>
      <c r="C2" t="str" cm="1">
        <f t="array" ref="C2">_xlfn.IFS(OR(B2="Dec", B2="Jan", B2="Feb"), "Invierno", OR(B2="Mar", B2="Apr", B2="May"), "Primavera", OR(B2="Jun", B2="Jul", B2="Aug"), "Verano", OR(B2="Sep", B2="Oct", B2="Nov"), "Otoño")</f>
        <v>Otoño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14</v>
      </c>
      <c r="J2">
        <v>10</v>
      </c>
      <c r="K2">
        <f t="shared" ref="K2:K33" si="1">IF(E2 = "H", I2, IF(E2 = "A", J2))</f>
        <v>10</v>
      </c>
      <c r="L2">
        <f t="shared" ref="L2:L33" si="2">IF(E2 = "A", I2, IF(E2 = "H", J2))</f>
        <v>14</v>
      </c>
      <c r="M2">
        <v>5</v>
      </c>
      <c r="N2">
        <v>1</v>
      </c>
      <c r="O2">
        <f t="shared" ref="O2:O33" si="3">IF(E2 = "H", M2, IF(E2 = "A", N2,0))</f>
        <v>1</v>
      </c>
      <c r="P2">
        <f t="shared" ref="P2:P33" si="4">IF(E2 = "A", M2, IF(E2 = "H", N2))</f>
        <v>5</v>
      </c>
      <c r="Q2">
        <v>61</v>
      </c>
      <c r="R2">
        <v>39</v>
      </c>
      <c r="S2" s="10">
        <f t="shared" ref="S2:S33" si="5">IF(E2 = "H", Q2, IF(E2 ="A", R2,0))</f>
        <v>39</v>
      </c>
      <c r="T2">
        <f t="shared" ref="T2:T33" si="6">IF(E2 = "A", Q2, IF(E2 = "H", R2))</f>
        <v>61</v>
      </c>
      <c r="U2">
        <v>7</v>
      </c>
      <c r="V2">
        <v>3</v>
      </c>
      <c r="W2">
        <v>16</v>
      </c>
      <c r="X2">
        <v>11</v>
      </c>
      <c r="Y2">
        <f t="shared" ref="Y2:Y33" si="7">IF(E2 = "H", U2, IF(E2 = "A", V2))</f>
        <v>3</v>
      </c>
      <c r="Z2">
        <f t="shared" ref="Z2:Z33" si="8">IF(E2 = "A", U2, IF(E2 = "H", V2))</f>
        <v>7</v>
      </c>
      <c r="AA2">
        <f t="shared" ref="AA2:AA33" si="9">IF(E2 = "H", W2, IF(E2= "A", X2, 0))</f>
        <v>11</v>
      </c>
      <c r="AB2">
        <f t="shared" ref="AB2:AB33" si="10">IF(E2 = "A", W2, IF(E2 = "H", X2, 0))</f>
        <v>16</v>
      </c>
      <c r="AC2">
        <v>0</v>
      </c>
      <c r="AD2">
        <v>0</v>
      </c>
      <c r="AE2" t="s">
        <v>27</v>
      </c>
      <c r="AF2">
        <v>0</v>
      </c>
      <c r="AG2">
        <v>3</v>
      </c>
      <c r="AH2">
        <v>1</v>
      </c>
      <c r="AI2">
        <v>1</v>
      </c>
      <c r="AJ2" t="s">
        <v>28</v>
      </c>
      <c r="AK2">
        <f t="shared" ref="AK2:AK33" si="11">IF(E2="H", AF2+AH2, IF(E2="A", AG2+AI2, 0))</f>
        <v>4</v>
      </c>
      <c r="AL2">
        <f t="shared" ref="AL2:AL33" si="12">IF(E2="A", AF2+AH2, IF(E2="H", AG2+AI2, 0))</f>
        <v>1</v>
      </c>
      <c r="AM2" t="str">
        <f t="shared" ref="AM2:AM33" si="13">IF(AK2&gt;AL2,"Victoria",IF(AL2&gt;AK2,"Derrota",IF(AL2=AK2,"Empate")))</f>
        <v>Victoria</v>
      </c>
      <c r="AO2" t="s">
        <v>361</v>
      </c>
      <c r="AP2">
        <f>COUNTIF(AM:AM, "Victoria")</f>
        <v>93</v>
      </c>
      <c r="AQ2">
        <f>COUNTIF(AM:AM,"Empate")</f>
        <v>36</v>
      </c>
      <c r="AR2">
        <f>COUNTIF(AM:AM, "Derrota")</f>
        <v>45</v>
      </c>
    </row>
    <row r="3" spans="1:44" x14ac:dyDescent="0.3">
      <c r="A3" t="s">
        <v>29</v>
      </c>
      <c r="B3" t="str">
        <f t="shared" si="0"/>
        <v>Sep</v>
      </c>
      <c r="C3" t="str" cm="1">
        <f t="array" ref="C3">_xlfn.IFS(OR(B3="Dec", B3="Jan", B3="Feb"), "Invierno", OR(B3="Mar", B3="Apr", B3="May"), "Primavera", OR(B3="Jun", B3="Jul", B3="Aug"), "Verano", OR(B3="Sep", B3="Oct", B3="Nov"), "Otoño")</f>
        <v>Otoño</v>
      </c>
      <c r="D3" t="s">
        <v>30</v>
      </c>
      <c r="E3" t="s">
        <v>23</v>
      </c>
      <c r="F3" t="s">
        <v>31</v>
      </c>
      <c r="G3" t="s">
        <v>32</v>
      </c>
      <c r="H3" t="s">
        <v>33</v>
      </c>
      <c r="I3">
        <v>7</v>
      </c>
      <c r="J3">
        <v>19</v>
      </c>
      <c r="K3">
        <f t="shared" si="1"/>
        <v>19</v>
      </c>
      <c r="L3">
        <f t="shared" si="2"/>
        <v>7</v>
      </c>
      <c r="M3">
        <v>1</v>
      </c>
      <c r="N3">
        <v>8</v>
      </c>
      <c r="O3">
        <f t="shared" si="3"/>
        <v>8</v>
      </c>
      <c r="P3">
        <f t="shared" si="4"/>
        <v>1</v>
      </c>
      <c r="Q3">
        <v>44</v>
      </c>
      <c r="R3">
        <v>56</v>
      </c>
      <c r="S3" s="10">
        <f t="shared" si="5"/>
        <v>56</v>
      </c>
      <c r="T3">
        <f t="shared" si="6"/>
        <v>44</v>
      </c>
      <c r="U3">
        <v>2</v>
      </c>
      <c r="V3">
        <v>6</v>
      </c>
      <c r="W3">
        <v>11</v>
      </c>
      <c r="X3">
        <v>12</v>
      </c>
      <c r="Y3">
        <f t="shared" si="7"/>
        <v>6</v>
      </c>
      <c r="Z3">
        <f t="shared" si="8"/>
        <v>2</v>
      </c>
      <c r="AA3">
        <f t="shared" si="9"/>
        <v>12</v>
      </c>
      <c r="AB3">
        <f t="shared" si="10"/>
        <v>11</v>
      </c>
      <c r="AC3">
        <v>2</v>
      </c>
      <c r="AD3">
        <v>2</v>
      </c>
      <c r="AE3" t="s">
        <v>34</v>
      </c>
      <c r="AF3">
        <v>2</v>
      </c>
      <c r="AG3">
        <v>3</v>
      </c>
      <c r="AH3">
        <v>0</v>
      </c>
      <c r="AI3">
        <v>1</v>
      </c>
      <c r="AJ3" t="s">
        <v>35</v>
      </c>
      <c r="AK3">
        <f t="shared" si="11"/>
        <v>4</v>
      </c>
      <c r="AL3">
        <f t="shared" si="12"/>
        <v>2</v>
      </c>
      <c r="AM3" t="str">
        <f t="shared" si="13"/>
        <v>Victoria</v>
      </c>
      <c r="AO3" t="s">
        <v>356</v>
      </c>
      <c r="AP3">
        <f>COUNTIFS(E:E, "H", AM:AM, "Victoria")</f>
        <v>46</v>
      </c>
      <c r="AQ3">
        <f>COUNTIFS(E:E, "H",AM:AM, "Empate")</f>
        <v>16</v>
      </c>
      <c r="AR3">
        <f>COUNTIFS(E:E, "H", AM:AM, "Derrota")</f>
        <v>24</v>
      </c>
    </row>
    <row r="4" spans="1:44" x14ac:dyDescent="0.3">
      <c r="A4" t="s">
        <v>36</v>
      </c>
      <c r="B4" t="str">
        <f t="shared" si="0"/>
        <v>Oct</v>
      </c>
      <c r="C4" t="str" cm="1">
        <f t="array" ref="C4">_xlfn.IFS(OR(B4="Dec", B4="Jan", B4="Feb"), "Invierno", OR(B4="Mar", B4="Apr", B4="May"), "Primavera", OR(B4="Jun", B4="Jul", B4="Aug"), "Verano", OR(B4="Sep", B4="Oct", B4="Nov"), "Otoño")</f>
        <v>Otoño</v>
      </c>
      <c r="D4" t="s">
        <v>37</v>
      </c>
      <c r="E4" t="s">
        <v>38</v>
      </c>
      <c r="F4" t="s">
        <v>39</v>
      </c>
      <c r="G4" t="s">
        <v>32</v>
      </c>
      <c r="H4" t="s">
        <v>40</v>
      </c>
      <c r="I4">
        <v>21</v>
      </c>
      <c r="J4">
        <v>12</v>
      </c>
      <c r="K4">
        <f t="shared" si="1"/>
        <v>21</v>
      </c>
      <c r="L4">
        <f t="shared" si="2"/>
        <v>12</v>
      </c>
      <c r="M4">
        <v>5</v>
      </c>
      <c r="N4">
        <v>4</v>
      </c>
      <c r="O4">
        <f t="shared" si="3"/>
        <v>5</v>
      </c>
      <c r="P4">
        <f t="shared" si="4"/>
        <v>4</v>
      </c>
      <c r="Q4">
        <v>59</v>
      </c>
      <c r="R4">
        <v>41</v>
      </c>
      <c r="S4" s="10">
        <f t="shared" si="5"/>
        <v>59</v>
      </c>
      <c r="T4">
        <f t="shared" si="6"/>
        <v>41</v>
      </c>
      <c r="U4">
        <v>3</v>
      </c>
      <c r="V4">
        <v>9</v>
      </c>
      <c r="W4">
        <v>11</v>
      </c>
      <c r="X4">
        <v>9</v>
      </c>
      <c r="Y4">
        <f t="shared" si="7"/>
        <v>3</v>
      </c>
      <c r="Z4">
        <f t="shared" si="8"/>
        <v>9</v>
      </c>
      <c r="AA4">
        <f t="shared" si="9"/>
        <v>11</v>
      </c>
      <c r="AB4">
        <f t="shared" si="10"/>
        <v>9</v>
      </c>
      <c r="AC4">
        <v>2</v>
      </c>
      <c r="AD4">
        <v>0</v>
      </c>
      <c r="AE4" t="s">
        <v>41</v>
      </c>
      <c r="AF4">
        <v>4</v>
      </c>
      <c r="AG4">
        <v>1</v>
      </c>
      <c r="AH4">
        <v>1</v>
      </c>
      <c r="AI4">
        <v>1</v>
      </c>
      <c r="AJ4" t="s">
        <v>42</v>
      </c>
      <c r="AK4">
        <f t="shared" si="11"/>
        <v>5</v>
      </c>
      <c r="AL4">
        <f t="shared" si="12"/>
        <v>2</v>
      </c>
      <c r="AM4" t="str">
        <f t="shared" si="13"/>
        <v>Victoria</v>
      </c>
      <c r="AO4" t="s">
        <v>357</v>
      </c>
      <c r="AP4">
        <f>COUNTIFS(E:E, "A", AM:AM, "Victoria")</f>
        <v>47</v>
      </c>
      <c r="AQ4">
        <f>COUNTIFS(E:E, "A", AM:AM, "Empate")</f>
        <v>20</v>
      </c>
      <c r="AR4">
        <f>COUNTIFS(E:E,"A",AM:AM, "Derrota")</f>
        <v>21</v>
      </c>
    </row>
    <row r="5" spans="1:44" x14ac:dyDescent="0.3">
      <c r="A5" t="s">
        <v>43</v>
      </c>
      <c r="B5" t="str">
        <f t="shared" si="0"/>
        <v>Oct</v>
      </c>
      <c r="C5" t="str" cm="1">
        <f t="array" ref="C5">_xlfn.IFS(OR(B5="Dec", B5="Jan", B5="Feb"), "Invierno", OR(B5="Mar", B5="Apr", B5="May"), "Primavera", OR(B5="Jun", B5="Jul", B5="Aug"), "Verano", OR(B5="Sep", B5="Oct", B5="Nov"), "Otoño")</f>
        <v>Otoño</v>
      </c>
      <c r="D5" t="s">
        <v>30</v>
      </c>
      <c r="E5" t="s">
        <v>23</v>
      </c>
      <c r="F5" t="s">
        <v>44</v>
      </c>
      <c r="G5" t="s">
        <v>32</v>
      </c>
      <c r="H5" t="s">
        <v>45</v>
      </c>
      <c r="I5">
        <v>19</v>
      </c>
      <c r="J5">
        <v>13</v>
      </c>
      <c r="K5">
        <f t="shared" si="1"/>
        <v>13</v>
      </c>
      <c r="L5">
        <f t="shared" si="2"/>
        <v>19</v>
      </c>
      <c r="M5">
        <v>4</v>
      </c>
      <c r="N5">
        <v>8</v>
      </c>
      <c r="O5">
        <f t="shared" si="3"/>
        <v>8</v>
      </c>
      <c r="P5">
        <f t="shared" si="4"/>
        <v>4</v>
      </c>
      <c r="Q5">
        <v>49</v>
      </c>
      <c r="R5">
        <v>51</v>
      </c>
      <c r="S5" s="10">
        <f t="shared" si="5"/>
        <v>51</v>
      </c>
      <c r="T5">
        <f t="shared" si="6"/>
        <v>49</v>
      </c>
      <c r="U5">
        <v>6</v>
      </c>
      <c r="V5">
        <v>2</v>
      </c>
      <c r="W5">
        <v>12</v>
      </c>
      <c r="X5">
        <v>23</v>
      </c>
      <c r="Y5">
        <f t="shared" si="7"/>
        <v>2</v>
      </c>
      <c r="Z5">
        <f t="shared" si="8"/>
        <v>6</v>
      </c>
      <c r="AA5">
        <f t="shared" si="9"/>
        <v>23</v>
      </c>
      <c r="AB5">
        <f t="shared" si="10"/>
        <v>12</v>
      </c>
      <c r="AC5">
        <v>1</v>
      </c>
      <c r="AD5">
        <v>1</v>
      </c>
      <c r="AE5" t="s">
        <v>46</v>
      </c>
      <c r="AF5">
        <v>4</v>
      </c>
      <c r="AG5">
        <v>0</v>
      </c>
      <c r="AH5">
        <v>0</v>
      </c>
      <c r="AI5">
        <v>1</v>
      </c>
      <c r="AJ5" t="s">
        <v>28</v>
      </c>
      <c r="AK5">
        <f t="shared" si="11"/>
        <v>1</v>
      </c>
      <c r="AL5">
        <f t="shared" si="12"/>
        <v>4</v>
      </c>
      <c r="AM5" t="str">
        <f t="shared" si="13"/>
        <v>Derrota</v>
      </c>
    </row>
    <row r="6" spans="1:44" x14ac:dyDescent="0.3">
      <c r="A6" t="s">
        <v>47</v>
      </c>
      <c r="B6" t="str">
        <f t="shared" si="0"/>
        <v>Oct</v>
      </c>
      <c r="C6" t="str" cm="1">
        <f t="array" ref="C6">_xlfn.IFS(OR(B6="Dec", B6="Jan", B6="Feb"), "Invierno", OR(B6="Mar", B6="Apr", B6="May"), "Primavera", OR(B6="Jun", B6="Jul", B6="Aug"), "Verano", OR(B6="Sep", B6="Oct", B6="Nov"), "Otoño")</f>
        <v>Otoño</v>
      </c>
      <c r="D6" t="s">
        <v>30</v>
      </c>
      <c r="E6" t="s">
        <v>38</v>
      </c>
      <c r="F6" t="s">
        <v>48</v>
      </c>
      <c r="G6" t="s">
        <v>32</v>
      </c>
      <c r="H6" t="s">
        <v>49</v>
      </c>
      <c r="I6">
        <v>20</v>
      </c>
      <c r="J6">
        <v>7</v>
      </c>
      <c r="K6">
        <f t="shared" si="1"/>
        <v>20</v>
      </c>
      <c r="L6">
        <f t="shared" si="2"/>
        <v>7</v>
      </c>
      <c r="M6">
        <v>7</v>
      </c>
      <c r="N6">
        <v>1</v>
      </c>
      <c r="O6">
        <f t="shared" si="3"/>
        <v>7</v>
      </c>
      <c r="P6">
        <f t="shared" si="4"/>
        <v>1</v>
      </c>
      <c r="Q6">
        <v>66</v>
      </c>
      <c r="R6">
        <v>34</v>
      </c>
      <c r="S6" s="10">
        <f t="shared" si="5"/>
        <v>66</v>
      </c>
      <c r="T6">
        <f t="shared" si="6"/>
        <v>34</v>
      </c>
      <c r="U6">
        <v>3</v>
      </c>
      <c r="V6">
        <v>1</v>
      </c>
      <c r="W6">
        <v>12</v>
      </c>
      <c r="X6">
        <v>19</v>
      </c>
      <c r="Y6">
        <f t="shared" si="7"/>
        <v>3</v>
      </c>
      <c r="Z6">
        <f t="shared" si="8"/>
        <v>1</v>
      </c>
      <c r="AA6">
        <f t="shared" si="9"/>
        <v>12</v>
      </c>
      <c r="AB6">
        <f t="shared" si="10"/>
        <v>19</v>
      </c>
      <c r="AC6">
        <v>1</v>
      </c>
      <c r="AD6">
        <v>0</v>
      </c>
      <c r="AE6" t="s">
        <v>50</v>
      </c>
      <c r="AF6">
        <v>0</v>
      </c>
      <c r="AG6">
        <v>1</v>
      </c>
      <c r="AH6">
        <v>1</v>
      </c>
      <c r="AI6">
        <v>2</v>
      </c>
      <c r="AJ6" t="s">
        <v>51</v>
      </c>
      <c r="AK6">
        <f t="shared" si="11"/>
        <v>1</v>
      </c>
      <c r="AL6">
        <f t="shared" si="12"/>
        <v>3</v>
      </c>
      <c r="AM6" t="str">
        <f t="shared" si="13"/>
        <v>Derrota</v>
      </c>
    </row>
    <row r="7" spans="1:44" x14ac:dyDescent="0.3">
      <c r="A7" t="s">
        <v>52</v>
      </c>
      <c r="B7" t="str">
        <f t="shared" si="0"/>
        <v>Oct</v>
      </c>
      <c r="C7" t="str" cm="1">
        <f t="array" ref="C7">_xlfn.IFS(OR(B7="Dec", B7="Jan", B7="Feb"), "Invierno", OR(B7="Mar", B7="Apr", B7="May"), "Primavera", OR(B7="Jun", B7="Jul", B7="Aug"), "Verano", OR(B7="Sep", B7="Oct", B7="Nov"), "Otoño")</f>
        <v>Otoño</v>
      </c>
      <c r="D7" t="s">
        <v>30</v>
      </c>
      <c r="E7" t="s">
        <v>23</v>
      </c>
      <c r="F7" t="s">
        <v>53</v>
      </c>
      <c r="G7" t="s">
        <v>25</v>
      </c>
      <c r="H7" t="s">
        <v>54</v>
      </c>
      <c r="I7">
        <v>6</v>
      </c>
      <c r="J7">
        <v>19</v>
      </c>
      <c r="K7">
        <f t="shared" si="1"/>
        <v>19</v>
      </c>
      <c r="L7">
        <f t="shared" si="2"/>
        <v>6</v>
      </c>
      <c r="M7">
        <v>3</v>
      </c>
      <c r="N7">
        <v>11</v>
      </c>
      <c r="O7">
        <f t="shared" si="3"/>
        <v>11</v>
      </c>
      <c r="P7">
        <f t="shared" si="4"/>
        <v>3</v>
      </c>
      <c r="Q7">
        <v>41</v>
      </c>
      <c r="R7">
        <v>59</v>
      </c>
      <c r="S7" s="10">
        <f t="shared" si="5"/>
        <v>59</v>
      </c>
      <c r="T7">
        <f t="shared" si="6"/>
        <v>41</v>
      </c>
      <c r="U7">
        <v>1</v>
      </c>
      <c r="V7">
        <v>3</v>
      </c>
      <c r="W7">
        <v>11</v>
      </c>
      <c r="X7">
        <v>22</v>
      </c>
      <c r="Y7">
        <f t="shared" si="7"/>
        <v>3</v>
      </c>
      <c r="Z7">
        <f t="shared" si="8"/>
        <v>1</v>
      </c>
      <c r="AA7">
        <f t="shared" si="9"/>
        <v>22</v>
      </c>
      <c r="AB7">
        <f t="shared" si="10"/>
        <v>11</v>
      </c>
      <c r="AC7">
        <v>2</v>
      </c>
      <c r="AD7">
        <v>1</v>
      </c>
      <c r="AE7" t="s">
        <v>55</v>
      </c>
      <c r="AF7">
        <v>1</v>
      </c>
      <c r="AG7">
        <v>2</v>
      </c>
      <c r="AH7">
        <v>0</v>
      </c>
      <c r="AI7">
        <v>0</v>
      </c>
      <c r="AJ7" t="s">
        <v>56</v>
      </c>
      <c r="AK7">
        <f t="shared" si="11"/>
        <v>2</v>
      </c>
      <c r="AL7">
        <f t="shared" si="12"/>
        <v>1</v>
      </c>
      <c r="AM7" t="str">
        <f t="shared" si="13"/>
        <v>Victoria</v>
      </c>
    </row>
    <row r="8" spans="1:44" x14ac:dyDescent="0.3">
      <c r="A8" t="s">
        <v>57</v>
      </c>
      <c r="B8" t="str">
        <f t="shared" si="0"/>
        <v>Nov</v>
      </c>
      <c r="C8" t="str" cm="1">
        <f t="array" ref="C8">_xlfn.IFS(OR(B8="Dec", B8="Jan", B8="Feb"), "Invierno", OR(B8="Mar", B8="Apr", B8="May"), "Primavera", OR(B8="Jun", B8="Jul", B8="Aug"), "Verano", OR(B8="Sep", B8="Oct", B8="Nov"), "Otoño")</f>
        <v>Otoño</v>
      </c>
      <c r="D8" t="s">
        <v>30</v>
      </c>
      <c r="E8" t="s">
        <v>38</v>
      </c>
      <c r="F8" t="s">
        <v>58</v>
      </c>
      <c r="G8" t="s">
        <v>25</v>
      </c>
      <c r="H8" t="s">
        <v>59</v>
      </c>
      <c r="I8">
        <v>9</v>
      </c>
      <c r="J8">
        <v>10</v>
      </c>
      <c r="K8">
        <f t="shared" si="1"/>
        <v>9</v>
      </c>
      <c r="L8">
        <f t="shared" si="2"/>
        <v>10</v>
      </c>
      <c r="M8">
        <v>4</v>
      </c>
      <c r="N8">
        <v>5</v>
      </c>
      <c r="O8">
        <f t="shared" si="3"/>
        <v>4</v>
      </c>
      <c r="P8">
        <f t="shared" si="4"/>
        <v>5</v>
      </c>
      <c r="Q8">
        <v>53</v>
      </c>
      <c r="R8">
        <v>47</v>
      </c>
      <c r="S8" s="10">
        <f t="shared" si="5"/>
        <v>53</v>
      </c>
      <c r="T8">
        <f t="shared" si="6"/>
        <v>47</v>
      </c>
      <c r="U8">
        <v>2</v>
      </c>
      <c r="V8">
        <v>5</v>
      </c>
      <c r="W8">
        <v>15</v>
      </c>
      <c r="X8">
        <v>13</v>
      </c>
      <c r="Y8">
        <f t="shared" si="7"/>
        <v>2</v>
      </c>
      <c r="Z8">
        <f t="shared" si="8"/>
        <v>5</v>
      </c>
      <c r="AA8">
        <f t="shared" si="9"/>
        <v>15</v>
      </c>
      <c r="AB8">
        <f t="shared" si="10"/>
        <v>13</v>
      </c>
      <c r="AC8">
        <v>1</v>
      </c>
      <c r="AD8">
        <v>0</v>
      </c>
      <c r="AE8" t="s">
        <v>60</v>
      </c>
      <c r="AF8">
        <v>1</v>
      </c>
      <c r="AG8">
        <v>1</v>
      </c>
      <c r="AH8">
        <v>0</v>
      </c>
      <c r="AI8">
        <v>0</v>
      </c>
      <c r="AJ8" t="s">
        <v>28</v>
      </c>
      <c r="AK8">
        <f t="shared" si="11"/>
        <v>1</v>
      </c>
      <c r="AL8">
        <f t="shared" si="12"/>
        <v>1</v>
      </c>
      <c r="AM8" t="str">
        <f t="shared" si="13"/>
        <v>Empate</v>
      </c>
    </row>
    <row r="9" spans="1:44" x14ac:dyDescent="0.3">
      <c r="A9" t="s">
        <v>61</v>
      </c>
      <c r="B9" t="str">
        <f t="shared" si="0"/>
        <v>Nov</v>
      </c>
      <c r="C9" t="str" cm="1">
        <f t="array" ref="C9">_xlfn.IFS(OR(B9="Dec", B9="Jan", B9="Feb"), "Invierno", OR(B9="Mar", B9="Apr", B9="May"), "Primavera", OR(B9="Jun", B9="Jul", B9="Aug"), "Verano", OR(B9="Sep", B9="Oct", B9="Nov"), "Otoño")</f>
        <v>Otoño</v>
      </c>
      <c r="D9" t="s">
        <v>62</v>
      </c>
      <c r="E9" t="s">
        <v>23</v>
      </c>
      <c r="F9" t="s">
        <v>63</v>
      </c>
      <c r="G9" t="s">
        <v>32</v>
      </c>
      <c r="H9" t="s">
        <v>64</v>
      </c>
      <c r="I9">
        <v>9</v>
      </c>
      <c r="J9">
        <v>11</v>
      </c>
      <c r="K9">
        <f t="shared" si="1"/>
        <v>11</v>
      </c>
      <c r="L9">
        <f t="shared" si="2"/>
        <v>9</v>
      </c>
      <c r="M9">
        <v>3</v>
      </c>
      <c r="N9">
        <v>4</v>
      </c>
      <c r="O9">
        <f t="shared" si="3"/>
        <v>4</v>
      </c>
      <c r="P9">
        <f t="shared" si="4"/>
        <v>3</v>
      </c>
      <c r="Q9">
        <v>55</v>
      </c>
      <c r="R9">
        <v>45</v>
      </c>
      <c r="S9" s="10">
        <f t="shared" si="5"/>
        <v>45</v>
      </c>
      <c r="T9">
        <f t="shared" si="6"/>
        <v>55</v>
      </c>
      <c r="U9">
        <v>1</v>
      </c>
      <c r="V9">
        <v>2</v>
      </c>
      <c r="W9">
        <v>19</v>
      </c>
      <c r="X9">
        <v>18</v>
      </c>
      <c r="Y9">
        <f t="shared" si="7"/>
        <v>2</v>
      </c>
      <c r="Z9">
        <f t="shared" si="8"/>
        <v>1</v>
      </c>
      <c r="AA9">
        <f t="shared" si="9"/>
        <v>18</v>
      </c>
      <c r="AB9">
        <f t="shared" si="10"/>
        <v>19</v>
      </c>
      <c r="AC9">
        <v>2</v>
      </c>
      <c r="AD9">
        <v>5</v>
      </c>
      <c r="AE9" t="s">
        <v>65</v>
      </c>
      <c r="AF9">
        <v>0</v>
      </c>
      <c r="AG9">
        <v>0</v>
      </c>
      <c r="AH9">
        <v>0</v>
      </c>
      <c r="AI9">
        <v>0</v>
      </c>
      <c r="AJ9" t="s">
        <v>66</v>
      </c>
      <c r="AK9">
        <f t="shared" si="11"/>
        <v>0</v>
      </c>
      <c r="AL9">
        <f t="shared" si="12"/>
        <v>0</v>
      </c>
      <c r="AM9" t="str">
        <f t="shared" si="13"/>
        <v>Empate</v>
      </c>
    </row>
    <row r="10" spans="1:44" x14ac:dyDescent="0.3">
      <c r="A10" t="s">
        <v>67</v>
      </c>
      <c r="B10" t="str">
        <f t="shared" si="0"/>
        <v>Nov</v>
      </c>
      <c r="C10" t="str" cm="1">
        <f t="array" ref="C10">_xlfn.IFS(OR(B10="Dec", B10="Jan", B10="Feb"), "Invierno", OR(B10="Mar", B10="Apr", B10="May"), "Primavera", OR(B10="Jun", B10="Jul", B10="Aug"), "Verano", OR(B10="Sep", B10="Oct", B10="Nov"), "Otoño")</f>
        <v>Otoño</v>
      </c>
      <c r="D10" t="s">
        <v>22</v>
      </c>
      <c r="E10" t="s">
        <v>38</v>
      </c>
      <c r="F10" t="s">
        <v>68</v>
      </c>
      <c r="G10" t="s">
        <v>25</v>
      </c>
      <c r="H10" t="s">
        <v>69</v>
      </c>
      <c r="I10">
        <v>20</v>
      </c>
      <c r="J10">
        <v>7</v>
      </c>
      <c r="K10">
        <f t="shared" si="1"/>
        <v>20</v>
      </c>
      <c r="L10">
        <f t="shared" si="2"/>
        <v>7</v>
      </c>
      <c r="M10">
        <v>11</v>
      </c>
      <c r="N10">
        <v>5</v>
      </c>
      <c r="O10">
        <f t="shared" si="3"/>
        <v>11</v>
      </c>
      <c r="P10">
        <f t="shared" si="4"/>
        <v>5</v>
      </c>
      <c r="Q10">
        <v>58</v>
      </c>
      <c r="R10">
        <v>42</v>
      </c>
      <c r="S10" s="10">
        <f t="shared" si="5"/>
        <v>58</v>
      </c>
      <c r="T10">
        <f t="shared" si="6"/>
        <v>42</v>
      </c>
      <c r="U10">
        <v>4</v>
      </c>
      <c r="V10">
        <v>1</v>
      </c>
      <c r="W10">
        <v>12</v>
      </c>
      <c r="X10">
        <v>15</v>
      </c>
      <c r="Y10">
        <f t="shared" si="7"/>
        <v>4</v>
      </c>
      <c r="Z10">
        <f t="shared" si="8"/>
        <v>1</v>
      </c>
      <c r="AA10">
        <f t="shared" si="9"/>
        <v>12</v>
      </c>
      <c r="AB10">
        <f t="shared" si="10"/>
        <v>15</v>
      </c>
      <c r="AC10">
        <v>2</v>
      </c>
      <c r="AD10">
        <v>1</v>
      </c>
      <c r="AE10" t="s">
        <v>70</v>
      </c>
      <c r="AF10">
        <v>0</v>
      </c>
      <c r="AG10">
        <v>0</v>
      </c>
      <c r="AH10">
        <v>0</v>
      </c>
      <c r="AI10">
        <v>2</v>
      </c>
      <c r="AJ10" t="s">
        <v>71</v>
      </c>
      <c r="AK10">
        <f t="shared" si="11"/>
        <v>0</v>
      </c>
      <c r="AL10">
        <f t="shared" si="12"/>
        <v>2</v>
      </c>
      <c r="AM10" t="str">
        <f t="shared" si="13"/>
        <v>Derrota</v>
      </c>
    </row>
    <row r="11" spans="1:44" x14ac:dyDescent="0.3">
      <c r="A11" t="s">
        <v>72</v>
      </c>
      <c r="B11" t="str">
        <f t="shared" si="0"/>
        <v>Jan</v>
      </c>
      <c r="C11" t="str" cm="1">
        <f t="array" ref="C11">_xlfn.IFS(OR(B11="Dec", B11="Jan", B11="Feb"), "Invierno", OR(B11="Mar", B11="Apr", B11="May"), "Primavera", OR(B11="Jun", B11="Jul", B11="Aug"), "Verano", OR(B11="Sep", B11="Oct", B11="Nov"), "Otoño")</f>
        <v>Invierno</v>
      </c>
      <c r="D11" t="s">
        <v>30</v>
      </c>
      <c r="E11" t="s">
        <v>23</v>
      </c>
      <c r="F11" t="s">
        <v>73</v>
      </c>
      <c r="G11" t="s">
        <v>25</v>
      </c>
      <c r="H11" t="s">
        <v>59</v>
      </c>
      <c r="I11">
        <v>6</v>
      </c>
      <c r="J11">
        <v>17</v>
      </c>
      <c r="K11">
        <f t="shared" si="1"/>
        <v>17</v>
      </c>
      <c r="L11">
        <f t="shared" si="2"/>
        <v>6</v>
      </c>
      <c r="M11">
        <v>4</v>
      </c>
      <c r="N11">
        <v>8</v>
      </c>
      <c r="O11">
        <f t="shared" si="3"/>
        <v>8</v>
      </c>
      <c r="P11">
        <f t="shared" si="4"/>
        <v>4</v>
      </c>
      <c r="Q11">
        <v>34</v>
      </c>
      <c r="R11">
        <v>66</v>
      </c>
      <c r="S11" s="10">
        <f t="shared" si="5"/>
        <v>66</v>
      </c>
      <c r="T11">
        <f t="shared" si="6"/>
        <v>34</v>
      </c>
      <c r="U11">
        <v>2</v>
      </c>
      <c r="V11">
        <v>7</v>
      </c>
      <c r="W11">
        <v>20</v>
      </c>
      <c r="X11">
        <v>26</v>
      </c>
      <c r="Y11">
        <f t="shared" si="7"/>
        <v>7</v>
      </c>
      <c r="Z11">
        <f t="shared" si="8"/>
        <v>2</v>
      </c>
      <c r="AA11">
        <f t="shared" si="9"/>
        <v>26</v>
      </c>
      <c r="AB11">
        <f t="shared" si="10"/>
        <v>20</v>
      </c>
      <c r="AC11">
        <v>0</v>
      </c>
      <c r="AD11">
        <v>0</v>
      </c>
      <c r="AE11" t="s">
        <v>50</v>
      </c>
      <c r="AF11">
        <v>1</v>
      </c>
      <c r="AG11">
        <v>1</v>
      </c>
      <c r="AH11">
        <v>0</v>
      </c>
      <c r="AI11">
        <v>0</v>
      </c>
      <c r="AJ11" t="s">
        <v>42</v>
      </c>
      <c r="AK11">
        <f t="shared" si="11"/>
        <v>1</v>
      </c>
      <c r="AL11">
        <f t="shared" si="12"/>
        <v>1</v>
      </c>
      <c r="AM11" t="str">
        <f t="shared" si="13"/>
        <v>Empate</v>
      </c>
    </row>
    <row r="12" spans="1:44" x14ac:dyDescent="0.3">
      <c r="A12" t="s">
        <v>74</v>
      </c>
      <c r="B12" t="str">
        <f t="shared" si="0"/>
        <v>Dec</v>
      </c>
      <c r="C12" t="str" cm="1">
        <f t="array" ref="C12">_xlfn.IFS(OR(B12="Dec", B12="Jan", B12="Feb"), "Invierno", OR(B12="Mar", B12="Apr", B12="May"), "Primavera", OR(B12="Jun", B12="Jul", B12="Aug"), "Verano", OR(B12="Sep", B12="Oct", B12="Nov"), "Otoño")</f>
        <v>Invierno</v>
      </c>
      <c r="D12" t="s">
        <v>30</v>
      </c>
      <c r="E12" t="s">
        <v>38</v>
      </c>
      <c r="F12" t="s">
        <v>75</v>
      </c>
      <c r="G12" t="s">
        <v>25</v>
      </c>
      <c r="H12" t="s">
        <v>76</v>
      </c>
      <c r="I12">
        <v>20</v>
      </c>
      <c r="J12">
        <v>4</v>
      </c>
      <c r="K12">
        <f t="shared" si="1"/>
        <v>20</v>
      </c>
      <c r="L12">
        <f t="shared" si="2"/>
        <v>4</v>
      </c>
      <c r="M12">
        <v>3</v>
      </c>
      <c r="N12">
        <v>2</v>
      </c>
      <c r="O12">
        <f t="shared" si="3"/>
        <v>3</v>
      </c>
      <c r="P12">
        <f t="shared" si="4"/>
        <v>2</v>
      </c>
      <c r="Q12">
        <v>53</v>
      </c>
      <c r="R12">
        <v>47</v>
      </c>
      <c r="S12" s="10">
        <f t="shared" si="5"/>
        <v>53</v>
      </c>
      <c r="T12">
        <f t="shared" si="6"/>
        <v>47</v>
      </c>
      <c r="U12">
        <v>11</v>
      </c>
      <c r="V12">
        <v>2</v>
      </c>
      <c r="W12">
        <v>17</v>
      </c>
      <c r="X12">
        <v>13</v>
      </c>
      <c r="Y12">
        <f t="shared" si="7"/>
        <v>11</v>
      </c>
      <c r="Z12">
        <f t="shared" si="8"/>
        <v>2</v>
      </c>
      <c r="AA12">
        <f t="shared" si="9"/>
        <v>17</v>
      </c>
      <c r="AB12">
        <f t="shared" si="10"/>
        <v>13</v>
      </c>
      <c r="AC12">
        <v>3</v>
      </c>
      <c r="AD12">
        <v>0</v>
      </c>
      <c r="AE12" t="s">
        <v>77</v>
      </c>
      <c r="AF12">
        <v>1</v>
      </c>
      <c r="AG12">
        <v>0</v>
      </c>
      <c r="AH12">
        <v>2</v>
      </c>
      <c r="AI12">
        <v>0</v>
      </c>
      <c r="AJ12" t="s">
        <v>78</v>
      </c>
      <c r="AK12">
        <f t="shared" si="11"/>
        <v>3</v>
      </c>
      <c r="AL12">
        <f t="shared" si="12"/>
        <v>0</v>
      </c>
      <c r="AM12" t="str">
        <f t="shared" si="13"/>
        <v>Victoria</v>
      </c>
    </row>
    <row r="13" spans="1:44" x14ac:dyDescent="0.3">
      <c r="A13" t="s">
        <v>79</v>
      </c>
      <c r="B13" t="str">
        <f t="shared" si="0"/>
        <v>Dec</v>
      </c>
      <c r="C13" t="str" cm="1">
        <f t="array" ref="C13">_xlfn.IFS(OR(B13="Dec", B13="Jan", B13="Feb"), "Invierno", OR(B13="Mar", B13="Apr", B13="May"), "Primavera", OR(B13="Jun", B13="Jul", B13="Aug"), "Verano", OR(B13="Sep", B13="Oct", B13="Nov"), "Otoño")</f>
        <v>Invierno</v>
      </c>
      <c r="D13" t="s">
        <v>80</v>
      </c>
      <c r="E13" t="s">
        <v>23</v>
      </c>
      <c r="F13" t="s">
        <v>362</v>
      </c>
      <c r="G13" t="s">
        <v>25</v>
      </c>
      <c r="H13" t="s">
        <v>59</v>
      </c>
      <c r="I13">
        <v>12</v>
      </c>
      <c r="J13">
        <v>15</v>
      </c>
      <c r="K13">
        <f t="shared" si="1"/>
        <v>15</v>
      </c>
      <c r="L13">
        <f t="shared" si="2"/>
        <v>12</v>
      </c>
      <c r="M13">
        <v>4</v>
      </c>
      <c r="N13">
        <v>5</v>
      </c>
      <c r="O13">
        <f t="shared" si="3"/>
        <v>5</v>
      </c>
      <c r="P13">
        <f t="shared" si="4"/>
        <v>4</v>
      </c>
      <c r="Q13">
        <v>54</v>
      </c>
      <c r="R13">
        <v>46</v>
      </c>
      <c r="S13" s="10">
        <f t="shared" si="5"/>
        <v>46</v>
      </c>
      <c r="T13">
        <f t="shared" si="6"/>
        <v>54</v>
      </c>
      <c r="U13">
        <v>2</v>
      </c>
      <c r="V13">
        <v>6</v>
      </c>
      <c r="W13">
        <v>14</v>
      </c>
      <c r="X13">
        <v>18</v>
      </c>
      <c r="Y13">
        <f t="shared" si="7"/>
        <v>6</v>
      </c>
      <c r="Z13">
        <f t="shared" si="8"/>
        <v>2</v>
      </c>
      <c r="AA13">
        <f t="shared" si="9"/>
        <v>18</v>
      </c>
      <c r="AB13">
        <f t="shared" si="10"/>
        <v>14</v>
      </c>
      <c r="AC13">
        <v>2</v>
      </c>
      <c r="AD13">
        <v>0</v>
      </c>
      <c r="AE13" t="s">
        <v>60</v>
      </c>
      <c r="AF13">
        <v>1</v>
      </c>
      <c r="AG13">
        <v>0</v>
      </c>
      <c r="AH13">
        <v>0</v>
      </c>
      <c r="AI13">
        <v>1</v>
      </c>
      <c r="AJ13" t="s">
        <v>81</v>
      </c>
      <c r="AK13">
        <f t="shared" si="11"/>
        <v>1</v>
      </c>
      <c r="AL13">
        <f t="shared" si="12"/>
        <v>1</v>
      </c>
      <c r="AM13" t="str">
        <f t="shared" si="13"/>
        <v>Empate</v>
      </c>
    </row>
    <row r="14" spans="1:44" x14ac:dyDescent="0.3">
      <c r="A14" t="s">
        <v>82</v>
      </c>
      <c r="B14" t="str">
        <f t="shared" si="0"/>
        <v>Dec</v>
      </c>
      <c r="C14" t="str" cm="1">
        <f t="array" ref="C14">_xlfn.IFS(OR(B14="Dec", B14="Jan", B14="Feb"), "Invierno", OR(B14="Mar", B14="Apr", B14="May"), "Primavera", OR(B14="Jun", B14="Jul", B14="Aug"), "Verano", OR(B14="Sep", B14="Oct", B14="Nov"), "Otoño")</f>
        <v>Invierno</v>
      </c>
      <c r="D14" t="s">
        <v>62</v>
      </c>
      <c r="E14" t="s">
        <v>38</v>
      </c>
      <c r="F14" t="s">
        <v>83</v>
      </c>
      <c r="G14" t="s">
        <v>25</v>
      </c>
      <c r="H14" t="s">
        <v>45</v>
      </c>
      <c r="I14">
        <v>14</v>
      </c>
      <c r="J14">
        <v>5</v>
      </c>
      <c r="K14">
        <f t="shared" si="1"/>
        <v>14</v>
      </c>
      <c r="L14">
        <f t="shared" si="2"/>
        <v>5</v>
      </c>
      <c r="M14">
        <v>1</v>
      </c>
      <c r="N14">
        <v>2</v>
      </c>
      <c r="O14">
        <f t="shared" si="3"/>
        <v>1</v>
      </c>
      <c r="P14">
        <f t="shared" si="4"/>
        <v>2</v>
      </c>
      <c r="Q14">
        <v>55</v>
      </c>
      <c r="R14">
        <v>45</v>
      </c>
      <c r="S14" s="10">
        <f t="shared" si="5"/>
        <v>55</v>
      </c>
      <c r="T14">
        <f t="shared" si="6"/>
        <v>45</v>
      </c>
      <c r="U14">
        <v>2</v>
      </c>
      <c r="V14">
        <v>2</v>
      </c>
      <c r="W14">
        <v>15</v>
      </c>
      <c r="X14">
        <v>14</v>
      </c>
      <c r="Y14">
        <f t="shared" si="7"/>
        <v>2</v>
      </c>
      <c r="Z14">
        <f t="shared" si="8"/>
        <v>2</v>
      </c>
      <c r="AA14">
        <f t="shared" si="9"/>
        <v>15</v>
      </c>
      <c r="AB14">
        <f t="shared" si="10"/>
        <v>14</v>
      </c>
      <c r="AC14">
        <v>1</v>
      </c>
      <c r="AD14">
        <v>1</v>
      </c>
      <c r="AE14" t="s">
        <v>84</v>
      </c>
      <c r="AF14">
        <v>0</v>
      </c>
      <c r="AG14">
        <v>1</v>
      </c>
      <c r="AH14">
        <v>4</v>
      </c>
      <c r="AI14">
        <v>0</v>
      </c>
      <c r="AJ14" t="s">
        <v>85</v>
      </c>
      <c r="AK14">
        <f t="shared" si="11"/>
        <v>4</v>
      </c>
      <c r="AL14">
        <f t="shared" si="12"/>
        <v>1</v>
      </c>
      <c r="AM14" t="str">
        <f t="shared" si="13"/>
        <v>Victoria</v>
      </c>
    </row>
    <row r="15" spans="1:44" x14ac:dyDescent="0.3">
      <c r="A15" t="s">
        <v>86</v>
      </c>
      <c r="B15" t="str">
        <f t="shared" si="0"/>
        <v>Dec</v>
      </c>
      <c r="C15" t="str" cm="1">
        <f t="array" ref="C15">_xlfn.IFS(OR(B15="Dec", B15="Jan", B15="Feb"), "Invierno", OR(B15="Mar", B15="Apr", B15="May"), "Primavera", OR(B15="Jun", B15="Jul", B15="Aug"), "Verano", OR(B15="Sep", B15="Oct", B15="Nov"), "Otoño")</f>
        <v>Invierno</v>
      </c>
      <c r="D15" t="s">
        <v>22</v>
      </c>
      <c r="E15" t="s">
        <v>23</v>
      </c>
      <c r="F15" t="s">
        <v>87</v>
      </c>
      <c r="G15" t="s">
        <v>32</v>
      </c>
      <c r="H15" t="s">
        <v>88</v>
      </c>
      <c r="I15">
        <v>9</v>
      </c>
      <c r="J15">
        <v>12</v>
      </c>
      <c r="K15">
        <f t="shared" si="1"/>
        <v>12</v>
      </c>
      <c r="L15">
        <f t="shared" si="2"/>
        <v>9</v>
      </c>
      <c r="M15">
        <v>2</v>
      </c>
      <c r="N15">
        <v>3</v>
      </c>
      <c r="O15">
        <f t="shared" si="3"/>
        <v>3</v>
      </c>
      <c r="P15">
        <f t="shared" si="4"/>
        <v>2</v>
      </c>
      <c r="Q15">
        <v>54</v>
      </c>
      <c r="R15">
        <v>46</v>
      </c>
      <c r="S15" s="10">
        <f t="shared" si="5"/>
        <v>46</v>
      </c>
      <c r="T15">
        <f t="shared" si="6"/>
        <v>54</v>
      </c>
      <c r="U15">
        <v>1</v>
      </c>
      <c r="V15">
        <v>5</v>
      </c>
      <c r="W15">
        <v>12</v>
      </c>
      <c r="X15">
        <v>14</v>
      </c>
      <c r="Y15">
        <f t="shared" si="7"/>
        <v>5</v>
      </c>
      <c r="Z15">
        <f t="shared" si="8"/>
        <v>1</v>
      </c>
      <c r="AA15">
        <f t="shared" si="9"/>
        <v>14</v>
      </c>
      <c r="AB15">
        <f t="shared" si="10"/>
        <v>12</v>
      </c>
      <c r="AC15">
        <v>0</v>
      </c>
      <c r="AD15">
        <v>2</v>
      </c>
      <c r="AE15" t="s">
        <v>89</v>
      </c>
      <c r="AF15">
        <v>0</v>
      </c>
      <c r="AG15">
        <v>2</v>
      </c>
      <c r="AH15">
        <v>2</v>
      </c>
      <c r="AI15">
        <v>0</v>
      </c>
      <c r="AJ15" t="s">
        <v>66</v>
      </c>
      <c r="AK15">
        <f t="shared" si="11"/>
        <v>2</v>
      </c>
      <c r="AL15">
        <f t="shared" si="12"/>
        <v>2</v>
      </c>
      <c r="AM15" t="str">
        <f t="shared" si="13"/>
        <v>Empate</v>
      </c>
    </row>
    <row r="16" spans="1:44" x14ac:dyDescent="0.3">
      <c r="A16" t="s">
        <v>90</v>
      </c>
      <c r="B16" t="str">
        <f t="shared" si="0"/>
        <v>Jan</v>
      </c>
      <c r="C16" t="str" cm="1">
        <f t="array" ref="C16">_xlfn.IFS(OR(B16="Dec", B16="Jan", B16="Feb"), "Invierno", OR(B16="Mar", B16="Apr", B16="May"), "Primavera", OR(B16="Jun", B16="Jul", B16="Aug"), "Verano", OR(B16="Sep", B16="Oct", B16="Nov"), "Otoño")</f>
        <v>Invierno</v>
      </c>
      <c r="D16" t="s">
        <v>30</v>
      </c>
      <c r="E16" t="s">
        <v>38</v>
      </c>
      <c r="F16" t="s">
        <v>91</v>
      </c>
      <c r="G16" t="s">
        <v>32</v>
      </c>
      <c r="H16" t="s">
        <v>92</v>
      </c>
      <c r="I16">
        <v>23</v>
      </c>
      <c r="J16">
        <v>10</v>
      </c>
      <c r="K16">
        <f t="shared" si="1"/>
        <v>23</v>
      </c>
      <c r="L16">
        <f t="shared" si="2"/>
        <v>10</v>
      </c>
      <c r="M16">
        <v>14</v>
      </c>
      <c r="N16">
        <v>3</v>
      </c>
      <c r="O16">
        <f t="shared" si="3"/>
        <v>14</v>
      </c>
      <c r="P16">
        <f t="shared" si="4"/>
        <v>3</v>
      </c>
      <c r="Q16">
        <v>46</v>
      </c>
      <c r="R16">
        <v>54</v>
      </c>
      <c r="S16" s="10">
        <f t="shared" si="5"/>
        <v>46</v>
      </c>
      <c r="T16">
        <f t="shared" si="6"/>
        <v>54</v>
      </c>
      <c r="U16">
        <v>8</v>
      </c>
      <c r="V16">
        <v>3</v>
      </c>
      <c r="W16">
        <v>13</v>
      </c>
      <c r="X16">
        <v>9</v>
      </c>
      <c r="Y16">
        <f t="shared" si="7"/>
        <v>8</v>
      </c>
      <c r="Z16">
        <f t="shared" si="8"/>
        <v>3</v>
      </c>
      <c r="AA16">
        <f t="shared" si="9"/>
        <v>13</v>
      </c>
      <c r="AB16">
        <f t="shared" si="10"/>
        <v>9</v>
      </c>
      <c r="AC16">
        <v>1</v>
      </c>
      <c r="AD16">
        <v>1</v>
      </c>
      <c r="AE16" t="s">
        <v>93</v>
      </c>
      <c r="AF16">
        <v>1</v>
      </c>
      <c r="AG16">
        <v>0</v>
      </c>
      <c r="AH16">
        <v>4</v>
      </c>
      <c r="AI16">
        <v>1</v>
      </c>
      <c r="AJ16" t="s">
        <v>85</v>
      </c>
      <c r="AK16">
        <f t="shared" si="11"/>
        <v>5</v>
      </c>
      <c r="AL16">
        <f t="shared" si="12"/>
        <v>1</v>
      </c>
      <c r="AM16" t="str">
        <f t="shared" si="13"/>
        <v>Victoria</v>
      </c>
    </row>
    <row r="17" spans="1:39" x14ac:dyDescent="0.3">
      <c r="A17" t="s">
        <v>94</v>
      </c>
      <c r="B17" t="str">
        <f t="shared" si="0"/>
        <v>Jan</v>
      </c>
      <c r="C17" t="str" cm="1">
        <f t="array" ref="C17">_xlfn.IFS(OR(B17="Dec", B17="Jan", B17="Feb"), "Invierno", OR(B17="Mar", B17="Apr", B17="May"), "Primavera", OR(B17="Jun", B17="Jul", B17="Aug"), "Verano", OR(B17="Sep", B17="Oct", B17="Nov"), "Otoño")</f>
        <v>Invierno</v>
      </c>
      <c r="D17" t="s">
        <v>30</v>
      </c>
      <c r="E17" t="s">
        <v>38</v>
      </c>
      <c r="F17" t="s">
        <v>95</v>
      </c>
      <c r="G17" t="s">
        <v>32</v>
      </c>
      <c r="H17" t="s">
        <v>76</v>
      </c>
      <c r="I17">
        <v>17</v>
      </c>
      <c r="J17">
        <v>2</v>
      </c>
      <c r="K17">
        <f t="shared" si="1"/>
        <v>17</v>
      </c>
      <c r="L17">
        <f t="shared" si="2"/>
        <v>2</v>
      </c>
      <c r="M17">
        <v>9</v>
      </c>
      <c r="N17">
        <v>1</v>
      </c>
      <c r="O17">
        <f t="shared" si="3"/>
        <v>9</v>
      </c>
      <c r="P17">
        <f t="shared" si="4"/>
        <v>1</v>
      </c>
      <c r="Q17">
        <v>51</v>
      </c>
      <c r="R17">
        <v>49</v>
      </c>
      <c r="S17" s="10">
        <f t="shared" si="5"/>
        <v>51</v>
      </c>
      <c r="T17">
        <f t="shared" si="6"/>
        <v>49</v>
      </c>
      <c r="U17">
        <v>12</v>
      </c>
      <c r="V17">
        <v>3</v>
      </c>
      <c r="W17">
        <v>10</v>
      </c>
      <c r="X17">
        <v>6</v>
      </c>
      <c r="Y17">
        <f t="shared" si="7"/>
        <v>12</v>
      </c>
      <c r="Z17">
        <f t="shared" si="8"/>
        <v>3</v>
      </c>
      <c r="AA17">
        <f t="shared" si="9"/>
        <v>10</v>
      </c>
      <c r="AB17">
        <f t="shared" si="10"/>
        <v>6</v>
      </c>
      <c r="AC17">
        <v>3</v>
      </c>
      <c r="AD17">
        <v>1</v>
      </c>
      <c r="AE17" t="s">
        <v>96</v>
      </c>
      <c r="AF17">
        <v>1</v>
      </c>
      <c r="AG17">
        <v>0</v>
      </c>
      <c r="AH17">
        <v>2</v>
      </c>
      <c r="AI17">
        <v>0</v>
      </c>
      <c r="AJ17" t="s">
        <v>97</v>
      </c>
      <c r="AK17">
        <f t="shared" si="11"/>
        <v>3</v>
      </c>
      <c r="AL17">
        <f t="shared" si="12"/>
        <v>0</v>
      </c>
      <c r="AM17" t="str">
        <f t="shared" si="13"/>
        <v>Victoria</v>
      </c>
    </row>
    <row r="18" spans="1:39" x14ac:dyDescent="0.3">
      <c r="A18" t="s">
        <v>98</v>
      </c>
      <c r="B18" t="str">
        <f t="shared" si="0"/>
        <v>Jan</v>
      </c>
      <c r="C18" t="str" cm="1">
        <f t="array" ref="C18">_xlfn.IFS(OR(B18="Dec", B18="Jan", B18="Feb"), "Invierno", OR(B18="Mar", B18="Apr", B18="May"), "Primavera", OR(B18="Jun", B18="Jul", B18="Aug"), "Verano", OR(B18="Sep", B18="Oct", B18="Nov"), "Otoño")</f>
        <v>Invierno</v>
      </c>
      <c r="D18" t="s">
        <v>30</v>
      </c>
      <c r="E18" t="s">
        <v>23</v>
      </c>
      <c r="F18" t="s">
        <v>99</v>
      </c>
      <c r="G18" t="s">
        <v>32</v>
      </c>
      <c r="H18" t="s">
        <v>26</v>
      </c>
      <c r="I18">
        <v>5</v>
      </c>
      <c r="J18">
        <v>27</v>
      </c>
      <c r="K18">
        <f t="shared" si="1"/>
        <v>27</v>
      </c>
      <c r="L18">
        <f t="shared" si="2"/>
        <v>5</v>
      </c>
      <c r="M18">
        <v>2</v>
      </c>
      <c r="N18">
        <v>7</v>
      </c>
      <c r="O18">
        <f t="shared" si="3"/>
        <v>7</v>
      </c>
      <c r="P18">
        <f t="shared" si="4"/>
        <v>2</v>
      </c>
      <c r="Q18">
        <v>41</v>
      </c>
      <c r="R18">
        <v>59</v>
      </c>
      <c r="S18" s="10">
        <f t="shared" si="5"/>
        <v>59</v>
      </c>
      <c r="T18">
        <f t="shared" si="6"/>
        <v>41</v>
      </c>
      <c r="U18">
        <v>1</v>
      </c>
      <c r="V18">
        <v>11</v>
      </c>
      <c r="W18">
        <v>13</v>
      </c>
      <c r="X18">
        <v>21</v>
      </c>
      <c r="Y18">
        <f t="shared" si="7"/>
        <v>11</v>
      </c>
      <c r="Z18">
        <f t="shared" si="8"/>
        <v>1</v>
      </c>
      <c r="AA18">
        <f t="shared" si="9"/>
        <v>21</v>
      </c>
      <c r="AB18">
        <f t="shared" si="10"/>
        <v>13</v>
      </c>
      <c r="AC18">
        <v>0</v>
      </c>
      <c r="AD18">
        <v>4</v>
      </c>
      <c r="AE18" t="s">
        <v>100</v>
      </c>
      <c r="AF18">
        <v>0</v>
      </c>
      <c r="AG18">
        <v>1</v>
      </c>
      <c r="AH18">
        <v>1</v>
      </c>
      <c r="AI18">
        <v>3</v>
      </c>
      <c r="AJ18" t="s">
        <v>51</v>
      </c>
      <c r="AK18">
        <f t="shared" si="11"/>
        <v>4</v>
      </c>
      <c r="AL18">
        <f t="shared" si="12"/>
        <v>1</v>
      </c>
      <c r="AM18" t="str">
        <f t="shared" si="13"/>
        <v>Victoria</v>
      </c>
    </row>
    <row r="19" spans="1:39" x14ac:dyDescent="0.3">
      <c r="A19" t="s">
        <v>101</v>
      </c>
      <c r="B19" t="str">
        <f t="shared" si="0"/>
        <v>Jan</v>
      </c>
      <c r="C19" t="str" cm="1">
        <f t="array" ref="C19">_xlfn.IFS(OR(B19="Dec", B19="Jan", B19="Feb"), "Invierno", OR(B19="Mar", B19="Apr", B19="May"), "Primavera", OR(B19="Jun", B19="Jul", B19="Aug"), "Verano", OR(B19="Sep", B19="Oct", B19="Nov"), "Otoño")</f>
        <v>Invierno</v>
      </c>
      <c r="D19" t="s">
        <v>62</v>
      </c>
      <c r="E19" t="s">
        <v>38</v>
      </c>
      <c r="F19" t="s">
        <v>102</v>
      </c>
      <c r="G19" t="s">
        <v>25</v>
      </c>
      <c r="H19" t="s">
        <v>64</v>
      </c>
      <c r="I19">
        <v>19</v>
      </c>
      <c r="J19">
        <v>7</v>
      </c>
      <c r="K19">
        <f t="shared" si="1"/>
        <v>19</v>
      </c>
      <c r="L19">
        <f t="shared" si="2"/>
        <v>7</v>
      </c>
      <c r="M19">
        <v>11</v>
      </c>
      <c r="N19">
        <v>2</v>
      </c>
      <c r="O19">
        <f t="shared" si="3"/>
        <v>11</v>
      </c>
      <c r="P19">
        <f t="shared" si="4"/>
        <v>2</v>
      </c>
      <c r="Q19">
        <v>64</v>
      </c>
      <c r="R19">
        <v>36</v>
      </c>
      <c r="S19" s="10">
        <f t="shared" si="5"/>
        <v>64</v>
      </c>
      <c r="T19">
        <f t="shared" si="6"/>
        <v>36</v>
      </c>
      <c r="U19">
        <v>9</v>
      </c>
      <c r="V19">
        <v>1</v>
      </c>
      <c r="W19">
        <v>14</v>
      </c>
      <c r="X19">
        <v>13</v>
      </c>
      <c r="Y19">
        <f t="shared" si="7"/>
        <v>9</v>
      </c>
      <c r="Z19">
        <f t="shared" si="8"/>
        <v>1</v>
      </c>
      <c r="AA19">
        <f t="shared" si="9"/>
        <v>14</v>
      </c>
      <c r="AB19">
        <f t="shared" si="10"/>
        <v>13</v>
      </c>
      <c r="AC19">
        <v>0</v>
      </c>
      <c r="AD19">
        <v>0</v>
      </c>
      <c r="AE19" t="s">
        <v>103</v>
      </c>
      <c r="AF19">
        <v>0</v>
      </c>
      <c r="AG19">
        <v>0</v>
      </c>
      <c r="AH19">
        <v>0</v>
      </c>
      <c r="AI19">
        <v>0</v>
      </c>
      <c r="AJ19" t="s">
        <v>78</v>
      </c>
      <c r="AK19">
        <f t="shared" si="11"/>
        <v>0</v>
      </c>
      <c r="AL19">
        <f t="shared" si="12"/>
        <v>0</v>
      </c>
      <c r="AM19" t="str">
        <f t="shared" si="13"/>
        <v>Empate</v>
      </c>
    </row>
    <row r="20" spans="1:39" x14ac:dyDescent="0.3">
      <c r="A20" t="s">
        <v>104</v>
      </c>
      <c r="B20" t="str">
        <f t="shared" si="0"/>
        <v>Jan</v>
      </c>
      <c r="C20" t="str" cm="1">
        <f t="array" ref="C20">_xlfn.IFS(OR(B20="Dec", B20="Jan", B20="Feb"), "Invierno", OR(B20="Mar", B20="Apr", B20="May"), "Primavera", OR(B20="Jun", B20="Jul", B20="Aug"), "Verano", OR(B20="Sep", B20="Oct", B20="Nov"), "Otoño")</f>
        <v>Invierno</v>
      </c>
      <c r="D20" t="s">
        <v>62</v>
      </c>
      <c r="E20" t="s">
        <v>23</v>
      </c>
      <c r="F20" t="s">
        <v>105</v>
      </c>
      <c r="G20" t="s">
        <v>32</v>
      </c>
      <c r="H20" t="s">
        <v>106</v>
      </c>
      <c r="I20">
        <v>14</v>
      </c>
      <c r="J20">
        <v>18</v>
      </c>
      <c r="K20">
        <f t="shared" si="1"/>
        <v>18</v>
      </c>
      <c r="L20">
        <f t="shared" si="2"/>
        <v>14</v>
      </c>
      <c r="M20">
        <v>4</v>
      </c>
      <c r="N20">
        <v>7</v>
      </c>
      <c r="O20">
        <f t="shared" si="3"/>
        <v>7</v>
      </c>
      <c r="P20">
        <f t="shared" si="4"/>
        <v>4</v>
      </c>
      <c r="Q20">
        <v>51</v>
      </c>
      <c r="R20">
        <v>49</v>
      </c>
      <c r="S20" s="10">
        <f t="shared" si="5"/>
        <v>49</v>
      </c>
      <c r="T20">
        <f t="shared" si="6"/>
        <v>51</v>
      </c>
      <c r="U20">
        <v>5</v>
      </c>
      <c r="V20">
        <v>7</v>
      </c>
      <c r="W20">
        <v>11</v>
      </c>
      <c r="X20">
        <v>14</v>
      </c>
      <c r="Y20">
        <f t="shared" si="7"/>
        <v>7</v>
      </c>
      <c r="Z20">
        <f t="shared" si="8"/>
        <v>5</v>
      </c>
      <c r="AA20">
        <f t="shared" si="9"/>
        <v>14</v>
      </c>
      <c r="AB20">
        <f t="shared" si="10"/>
        <v>11</v>
      </c>
      <c r="AC20">
        <v>3</v>
      </c>
      <c r="AD20">
        <v>1</v>
      </c>
      <c r="AE20" t="s">
        <v>77</v>
      </c>
      <c r="AF20">
        <v>0</v>
      </c>
      <c r="AG20">
        <v>1</v>
      </c>
      <c r="AH20">
        <v>0</v>
      </c>
      <c r="AI20">
        <v>2</v>
      </c>
      <c r="AJ20" t="s">
        <v>107</v>
      </c>
      <c r="AK20">
        <f t="shared" si="11"/>
        <v>3</v>
      </c>
      <c r="AL20">
        <f t="shared" si="12"/>
        <v>0</v>
      </c>
      <c r="AM20" t="str">
        <f t="shared" si="13"/>
        <v>Victoria</v>
      </c>
    </row>
    <row r="21" spans="1:39" x14ac:dyDescent="0.3">
      <c r="A21" t="s">
        <v>108</v>
      </c>
      <c r="B21" t="str">
        <f t="shared" si="0"/>
        <v>Jan</v>
      </c>
      <c r="C21" t="str" cm="1">
        <f t="array" ref="C21">_xlfn.IFS(OR(B21="Dec", B21="Jan", B21="Feb"), "Invierno", OR(B21="Mar", B21="Apr", B21="May"), "Primavera", OR(B21="Jun", B21="Jul", B21="Aug"), "Verano", OR(B21="Sep", B21="Oct", B21="Nov"), "Otoño")</f>
        <v>Invierno</v>
      </c>
      <c r="D21" t="s">
        <v>30</v>
      </c>
      <c r="E21" t="s">
        <v>38</v>
      </c>
      <c r="F21" t="s">
        <v>24</v>
      </c>
      <c r="G21" t="s">
        <v>25</v>
      </c>
      <c r="H21" t="s">
        <v>49</v>
      </c>
      <c r="I21">
        <v>8</v>
      </c>
      <c r="J21">
        <v>14</v>
      </c>
      <c r="K21">
        <f t="shared" si="1"/>
        <v>8</v>
      </c>
      <c r="L21">
        <f t="shared" si="2"/>
        <v>14</v>
      </c>
      <c r="M21">
        <v>5</v>
      </c>
      <c r="N21">
        <v>3</v>
      </c>
      <c r="O21">
        <f t="shared" si="3"/>
        <v>5</v>
      </c>
      <c r="P21">
        <f t="shared" si="4"/>
        <v>3</v>
      </c>
      <c r="Q21">
        <v>57</v>
      </c>
      <c r="R21">
        <v>43</v>
      </c>
      <c r="S21" s="10">
        <f t="shared" si="5"/>
        <v>57</v>
      </c>
      <c r="T21">
        <f t="shared" si="6"/>
        <v>43</v>
      </c>
      <c r="U21">
        <v>2</v>
      </c>
      <c r="V21">
        <v>2</v>
      </c>
      <c r="W21">
        <v>12</v>
      </c>
      <c r="X21">
        <v>20</v>
      </c>
      <c r="Y21">
        <f t="shared" si="7"/>
        <v>2</v>
      </c>
      <c r="Z21">
        <f t="shared" si="8"/>
        <v>2</v>
      </c>
      <c r="AA21">
        <f t="shared" si="9"/>
        <v>12</v>
      </c>
      <c r="AB21">
        <f t="shared" si="10"/>
        <v>20</v>
      </c>
      <c r="AC21">
        <v>1</v>
      </c>
      <c r="AD21">
        <v>3</v>
      </c>
      <c r="AE21" t="s">
        <v>89</v>
      </c>
      <c r="AF21">
        <v>0</v>
      </c>
      <c r="AG21">
        <v>1</v>
      </c>
      <c r="AH21">
        <v>1</v>
      </c>
      <c r="AI21">
        <v>2</v>
      </c>
      <c r="AJ21" t="s">
        <v>28</v>
      </c>
      <c r="AK21">
        <f t="shared" si="11"/>
        <v>1</v>
      </c>
      <c r="AL21">
        <f t="shared" si="12"/>
        <v>3</v>
      </c>
      <c r="AM21" t="str">
        <f t="shared" si="13"/>
        <v>Derrota</v>
      </c>
    </row>
    <row r="22" spans="1:39" x14ac:dyDescent="0.3">
      <c r="A22" t="s">
        <v>109</v>
      </c>
      <c r="B22" t="str">
        <f t="shared" si="0"/>
        <v>Feb</v>
      </c>
      <c r="C22" t="str" cm="1">
        <f t="array" ref="C22">_xlfn.IFS(OR(B22="Dec", B22="Jan", B22="Feb"), "Invierno", OR(B22="Mar", B22="Apr", B22="May"), "Primavera", OR(B22="Jun", B22="Jul", B22="Aug"), "Verano", OR(B22="Sep", B22="Oct", B22="Nov"), "Otoño")</f>
        <v>Invierno</v>
      </c>
      <c r="D22" t="s">
        <v>30</v>
      </c>
      <c r="E22" t="s">
        <v>38</v>
      </c>
      <c r="F22" t="s">
        <v>31</v>
      </c>
      <c r="G22" t="s">
        <v>25</v>
      </c>
      <c r="H22" t="s">
        <v>110</v>
      </c>
      <c r="I22">
        <v>0</v>
      </c>
      <c r="J22">
        <v>0</v>
      </c>
      <c r="K22">
        <f t="shared" si="1"/>
        <v>0</v>
      </c>
      <c r="L22">
        <f t="shared" si="2"/>
        <v>0</v>
      </c>
      <c r="M22">
        <v>0</v>
      </c>
      <c r="N22">
        <v>0</v>
      </c>
      <c r="O22">
        <f t="shared" si="3"/>
        <v>0</v>
      </c>
      <c r="P22">
        <f t="shared" si="4"/>
        <v>0</v>
      </c>
      <c r="Q22">
        <v>0</v>
      </c>
      <c r="R22">
        <v>0</v>
      </c>
      <c r="S22" s="10">
        <f t="shared" si="5"/>
        <v>0</v>
      </c>
      <c r="T22">
        <f t="shared" si="6"/>
        <v>0</v>
      </c>
      <c r="U22">
        <v>0</v>
      </c>
      <c r="V22">
        <v>0</v>
      </c>
      <c r="W22">
        <v>0</v>
      </c>
      <c r="X22">
        <v>0</v>
      </c>
      <c r="Y22">
        <f t="shared" si="7"/>
        <v>0</v>
      </c>
      <c r="Z22">
        <f t="shared" si="8"/>
        <v>0</v>
      </c>
      <c r="AA22">
        <f t="shared" si="9"/>
        <v>0</v>
      </c>
      <c r="AB22">
        <f t="shared" si="10"/>
        <v>0</v>
      </c>
      <c r="AC22">
        <v>0</v>
      </c>
      <c r="AD22">
        <v>0</v>
      </c>
      <c r="AE22" t="s">
        <v>335</v>
      </c>
      <c r="AF22">
        <v>3</v>
      </c>
      <c r="AG22">
        <v>1</v>
      </c>
      <c r="AH22">
        <v>0</v>
      </c>
      <c r="AI22">
        <v>2</v>
      </c>
      <c r="AJ22" t="s">
        <v>111</v>
      </c>
      <c r="AK22">
        <f t="shared" si="11"/>
        <v>3</v>
      </c>
      <c r="AL22">
        <f t="shared" si="12"/>
        <v>3</v>
      </c>
      <c r="AM22" t="str">
        <f t="shared" si="13"/>
        <v>Empate</v>
      </c>
    </row>
    <row r="23" spans="1:39" x14ac:dyDescent="0.3">
      <c r="A23" t="s">
        <v>112</v>
      </c>
      <c r="B23" t="str">
        <f t="shared" si="0"/>
        <v>Feb</v>
      </c>
      <c r="C23" t="str" cm="1">
        <f t="array" ref="C23">_xlfn.IFS(OR(B23="Dec", B23="Jan", B23="Feb"), "Invierno", OR(B23="Mar", B23="Apr", B23="May"), "Primavera", OR(B23="Jun", B23="Jul", B23="Aug"), "Verano", OR(B23="Sep", B23="Oct", B23="Nov"), "Otoño")</f>
        <v>Invierno</v>
      </c>
      <c r="D23" t="s">
        <v>30</v>
      </c>
      <c r="E23" t="s">
        <v>23</v>
      </c>
      <c r="F23" t="s">
        <v>39</v>
      </c>
      <c r="G23" t="s">
        <v>25</v>
      </c>
      <c r="H23" t="s">
        <v>113</v>
      </c>
      <c r="I23">
        <v>4</v>
      </c>
      <c r="J23">
        <v>10</v>
      </c>
      <c r="K23">
        <f t="shared" si="1"/>
        <v>10</v>
      </c>
      <c r="L23">
        <f t="shared" si="2"/>
        <v>4</v>
      </c>
      <c r="M23">
        <v>1</v>
      </c>
      <c r="N23">
        <v>5</v>
      </c>
      <c r="O23">
        <f t="shared" si="3"/>
        <v>5</v>
      </c>
      <c r="P23">
        <f t="shared" si="4"/>
        <v>1</v>
      </c>
      <c r="Q23">
        <v>36</v>
      </c>
      <c r="R23">
        <v>64</v>
      </c>
      <c r="S23" s="10">
        <f t="shared" si="5"/>
        <v>64</v>
      </c>
      <c r="T23">
        <f t="shared" si="6"/>
        <v>36</v>
      </c>
      <c r="U23">
        <v>6</v>
      </c>
      <c r="V23">
        <v>6</v>
      </c>
      <c r="W23">
        <v>13</v>
      </c>
      <c r="X23">
        <v>17</v>
      </c>
      <c r="Y23">
        <f t="shared" si="7"/>
        <v>6</v>
      </c>
      <c r="Z23">
        <f t="shared" si="8"/>
        <v>6</v>
      </c>
      <c r="AA23">
        <f t="shared" si="9"/>
        <v>17</v>
      </c>
      <c r="AB23">
        <f t="shared" si="10"/>
        <v>13</v>
      </c>
      <c r="AC23">
        <v>0</v>
      </c>
      <c r="AD23">
        <v>2</v>
      </c>
      <c r="AE23" t="s">
        <v>114</v>
      </c>
      <c r="AF23">
        <v>0</v>
      </c>
      <c r="AG23">
        <v>0</v>
      </c>
      <c r="AH23">
        <v>0</v>
      </c>
      <c r="AI23">
        <v>1</v>
      </c>
      <c r="AJ23" t="s">
        <v>111</v>
      </c>
      <c r="AK23">
        <f t="shared" si="11"/>
        <v>1</v>
      </c>
      <c r="AL23">
        <f t="shared" si="12"/>
        <v>0</v>
      </c>
      <c r="AM23" t="str">
        <f t="shared" si="13"/>
        <v>Victoria</v>
      </c>
    </row>
    <row r="24" spans="1:39" x14ac:dyDescent="0.3">
      <c r="A24" t="s">
        <v>115</v>
      </c>
      <c r="B24" t="str">
        <f t="shared" si="0"/>
        <v>Feb</v>
      </c>
      <c r="C24" t="str" cm="1">
        <f t="array" ref="C24">_xlfn.IFS(OR(B24="Dec", B24="Jan", B24="Feb"), "Invierno", OR(B24="Mar", B24="Apr", B24="May"), "Primavera", OR(B24="Jun", B24="Jul", B24="Aug"), "Verano", OR(B24="Sep", B24="Oct", B24="Nov"), "Otoño")</f>
        <v>Invierno</v>
      </c>
      <c r="D24" t="s">
        <v>62</v>
      </c>
      <c r="E24" t="s">
        <v>38</v>
      </c>
      <c r="F24" t="s">
        <v>44</v>
      </c>
      <c r="G24" t="s">
        <v>32</v>
      </c>
      <c r="H24" t="s">
        <v>116</v>
      </c>
      <c r="I24">
        <v>18</v>
      </c>
      <c r="J24">
        <v>4</v>
      </c>
      <c r="K24">
        <f t="shared" si="1"/>
        <v>18</v>
      </c>
      <c r="L24">
        <f t="shared" si="2"/>
        <v>4</v>
      </c>
      <c r="M24">
        <v>8</v>
      </c>
      <c r="N24">
        <v>1</v>
      </c>
      <c r="O24">
        <f t="shared" si="3"/>
        <v>8</v>
      </c>
      <c r="P24">
        <f t="shared" si="4"/>
        <v>1</v>
      </c>
      <c r="Q24">
        <v>47</v>
      </c>
      <c r="R24">
        <v>53</v>
      </c>
      <c r="S24" s="10">
        <f t="shared" si="5"/>
        <v>47</v>
      </c>
      <c r="T24">
        <f t="shared" si="6"/>
        <v>53</v>
      </c>
      <c r="U24">
        <v>6</v>
      </c>
      <c r="V24">
        <v>2</v>
      </c>
      <c r="W24">
        <v>19</v>
      </c>
      <c r="X24">
        <v>11</v>
      </c>
      <c r="Y24">
        <f t="shared" si="7"/>
        <v>6</v>
      </c>
      <c r="Z24">
        <f t="shared" si="8"/>
        <v>2</v>
      </c>
      <c r="AA24">
        <f t="shared" si="9"/>
        <v>19</v>
      </c>
      <c r="AB24">
        <f t="shared" si="10"/>
        <v>11</v>
      </c>
      <c r="AC24">
        <v>0</v>
      </c>
      <c r="AD24">
        <v>0</v>
      </c>
      <c r="AE24" t="s">
        <v>84</v>
      </c>
      <c r="AF24">
        <v>0</v>
      </c>
      <c r="AG24">
        <v>0</v>
      </c>
      <c r="AH24">
        <v>4</v>
      </c>
      <c r="AI24">
        <v>2</v>
      </c>
      <c r="AJ24" t="s">
        <v>28</v>
      </c>
      <c r="AK24">
        <f t="shared" si="11"/>
        <v>4</v>
      </c>
      <c r="AL24">
        <f t="shared" si="12"/>
        <v>2</v>
      </c>
      <c r="AM24" t="str">
        <f t="shared" si="13"/>
        <v>Victoria</v>
      </c>
    </row>
    <row r="25" spans="1:39" x14ac:dyDescent="0.3">
      <c r="A25" t="s">
        <v>117</v>
      </c>
      <c r="B25" t="str">
        <f t="shared" si="0"/>
        <v>Feb</v>
      </c>
      <c r="C25" t="str" cm="1">
        <f t="array" ref="C25">_xlfn.IFS(OR(B25="Dec", B25="Jan", B25="Feb"), "Invierno", OR(B25="Mar", B25="Apr", B25="May"), "Primavera", OR(B25="Jun", B25="Jul", B25="Aug"), "Verano", OR(B25="Sep", B25="Oct", B25="Nov"), "Otoño")</f>
        <v>Invierno</v>
      </c>
      <c r="D25" t="s">
        <v>37</v>
      </c>
      <c r="E25" t="s">
        <v>23</v>
      </c>
      <c r="F25" t="s">
        <v>48</v>
      </c>
      <c r="G25" t="s">
        <v>25</v>
      </c>
      <c r="H25" t="s">
        <v>69</v>
      </c>
      <c r="I25">
        <v>8</v>
      </c>
      <c r="J25">
        <v>20</v>
      </c>
      <c r="K25">
        <f t="shared" si="1"/>
        <v>20</v>
      </c>
      <c r="L25">
        <f t="shared" si="2"/>
        <v>8</v>
      </c>
      <c r="M25">
        <v>5</v>
      </c>
      <c r="N25">
        <v>7</v>
      </c>
      <c r="O25">
        <f t="shared" si="3"/>
        <v>7</v>
      </c>
      <c r="P25">
        <f t="shared" si="4"/>
        <v>5</v>
      </c>
      <c r="Q25">
        <v>45</v>
      </c>
      <c r="R25">
        <v>55</v>
      </c>
      <c r="S25" s="10">
        <f t="shared" si="5"/>
        <v>55</v>
      </c>
      <c r="T25">
        <f t="shared" si="6"/>
        <v>45</v>
      </c>
      <c r="U25">
        <v>5</v>
      </c>
      <c r="V25">
        <v>6</v>
      </c>
      <c r="W25">
        <v>7</v>
      </c>
      <c r="X25">
        <v>17</v>
      </c>
      <c r="Y25">
        <f t="shared" si="7"/>
        <v>6</v>
      </c>
      <c r="Z25">
        <f t="shared" si="8"/>
        <v>5</v>
      </c>
      <c r="AA25">
        <f t="shared" si="9"/>
        <v>17</v>
      </c>
      <c r="AB25">
        <f t="shared" si="10"/>
        <v>7</v>
      </c>
      <c r="AC25">
        <v>1</v>
      </c>
      <c r="AD25">
        <v>2</v>
      </c>
      <c r="AE25" t="s">
        <v>103</v>
      </c>
      <c r="AF25">
        <v>0</v>
      </c>
      <c r="AG25">
        <v>1</v>
      </c>
      <c r="AH25">
        <v>0</v>
      </c>
      <c r="AI25">
        <v>1</v>
      </c>
      <c r="AJ25" t="s">
        <v>51</v>
      </c>
      <c r="AK25">
        <f t="shared" si="11"/>
        <v>2</v>
      </c>
      <c r="AL25">
        <f t="shared" si="12"/>
        <v>0</v>
      </c>
      <c r="AM25" t="str">
        <f t="shared" si="13"/>
        <v>Victoria</v>
      </c>
    </row>
    <row r="26" spans="1:39" x14ac:dyDescent="0.3">
      <c r="A26" t="s">
        <v>118</v>
      </c>
      <c r="B26" t="str">
        <f t="shared" si="0"/>
        <v>Mar</v>
      </c>
      <c r="C26" t="str" cm="1">
        <f t="array" ref="C26">_xlfn.IFS(OR(B26="Dec", B26="Jan", B26="Feb"), "Invierno", OR(B26="Mar", B26="Apr", B26="May"), "Primavera", OR(B26="Jun", B26="Jul", B26="Aug"), "Verano", OR(B26="Sep", B26="Oct", B26="Nov"), "Otoño")</f>
        <v>Primavera</v>
      </c>
      <c r="D26" t="s">
        <v>22</v>
      </c>
      <c r="E26" t="s">
        <v>38</v>
      </c>
      <c r="F26" t="s">
        <v>53</v>
      </c>
      <c r="G26" t="s">
        <v>25</v>
      </c>
      <c r="H26" t="s">
        <v>92</v>
      </c>
      <c r="I26">
        <v>21</v>
      </c>
      <c r="J26">
        <v>4</v>
      </c>
      <c r="K26">
        <f t="shared" si="1"/>
        <v>21</v>
      </c>
      <c r="L26">
        <f t="shared" si="2"/>
        <v>4</v>
      </c>
      <c r="M26">
        <v>8</v>
      </c>
      <c r="N26">
        <v>1</v>
      </c>
      <c r="O26">
        <f t="shared" si="3"/>
        <v>8</v>
      </c>
      <c r="P26">
        <f t="shared" si="4"/>
        <v>1</v>
      </c>
      <c r="Q26">
        <v>65</v>
      </c>
      <c r="R26">
        <v>35</v>
      </c>
      <c r="S26" s="10">
        <f t="shared" si="5"/>
        <v>65</v>
      </c>
      <c r="T26">
        <f t="shared" si="6"/>
        <v>35</v>
      </c>
      <c r="U26">
        <v>4</v>
      </c>
      <c r="V26">
        <v>3</v>
      </c>
      <c r="W26">
        <v>12</v>
      </c>
      <c r="X26">
        <v>6</v>
      </c>
      <c r="Y26">
        <f t="shared" si="7"/>
        <v>4</v>
      </c>
      <c r="Z26">
        <f t="shared" si="8"/>
        <v>3</v>
      </c>
      <c r="AA26">
        <f t="shared" si="9"/>
        <v>12</v>
      </c>
      <c r="AB26">
        <f t="shared" si="10"/>
        <v>6</v>
      </c>
      <c r="AC26">
        <v>1</v>
      </c>
      <c r="AD26">
        <v>0</v>
      </c>
      <c r="AE26" t="s">
        <v>119</v>
      </c>
      <c r="AF26">
        <v>1</v>
      </c>
      <c r="AG26">
        <v>1</v>
      </c>
      <c r="AH26">
        <v>4</v>
      </c>
      <c r="AI26">
        <v>0</v>
      </c>
      <c r="AJ26" t="s">
        <v>56</v>
      </c>
      <c r="AK26">
        <f t="shared" si="11"/>
        <v>5</v>
      </c>
      <c r="AL26">
        <f t="shared" si="12"/>
        <v>1</v>
      </c>
      <c r="AM26" t="str">
        <f t="shared" si="13"/>
        <v>Victoria</v>
      </c>
    </row>
    <row r="27" spans="1:39" x14ac:dyDescent="0.3">
      <c r="A27" t="s">
        <v>120</v>
      </c>
      <c r="B27" t="str">
        <f t="shared" si="0"/>
        <v>Mar</v>
      </c>
      <c r="C27" t="str" cm="1">
        <f t="array" ref="C27">_xlfn.IFS(OR(B27="Dec", B27="Jan", B27="Feb"), "Invierno", OR(B27="Mar", B27="Apr", B27="May"), "Primavera", OR(B27="Jun", B27="Jul", B27="Aug"), "Verano", OR(B27="Sep", B27="Oct", B27="Nov"), "Otoño")</f>
        <v>Primavera</v>
      </c>
      <c r="D27" t="s">
        <v>22</v>
      </c>
      <c r="E27" t="s">
        <v>23</v>
      </c>
      <c r="F27" t="s">
        <v>58</v>
      </c>
      <c r="G27" t="s">
        <v>25</v>
      </c>
      <c r="H27" t="s">
        <v>121</v>
      </c>
      <c r="I27">
        <v>5</v>
      </c>
      <c r="J27">
        <v>13</v>
      </c>
      <c r="K27">
        <f t="shared" si="1"/>
        <v>13</v>
      </c>
      <c r="L27">
        <f t="shared" si="2"/>
        <v>5</v>
      </c>
      <c r="M27">
        <v>2</v>
      </c>
      <c r="N27">
        <v>0</v>
      </c>
      <c r="O27">
        <f t="shared" si="3"/>
        <v>0</v>
      </c>
      <c r="P27">
        <f t="shared" si="4"/>
        <v>2</v>
      </c>
      <c r="Q27">
        <v>45</v>
      </c>
      <c r="R27">
        <v>55</v>
      </c>
      <c r="S27" s="10">
        <f t="shared" si="5"/>
        <v>55</v>
      </c>
      <c r="T27">
        <f t="shared" si="6"/>
        <v>45</v>
      </c>
      <c r="U27">
        <v>7</v>
      </c>
      <c r="V27">
        <v>7</v>
      </c>
      <c r="W27">
        <v>11</v>
      </c>
      <c r="X27">
        <v>17</v>
      </c>
      <c r="Y27">
        <f t="shared" si="7"/>
        <v>7</v>
      </c>
      <c r="Z27">
        <f t="shared" si="8"/>
        <v>7</v>
      </c>
      <c r="AA27">
        <f t="shared" si="9"/>
        <v>17</v>
      </c>
      <c r="AB27">
        <f t="shared" si="10"/>
        <v>11</v>
      </c>
      <c r="AC27">
        <v>2</v>
      </c>
      <c r="AD27">
        <v>0</v>
      </c>
      <c r="AE27" t="s">
        <v>77</v>
      </c>
      <c r="AF27">
        <v>0</v>
      </c>
      <c r="AG27">
        <v>0</v>
      </c>
      <c r="AH27">
        <v>1</v>
      </c>
      <c r="AI27">
        <v>0</v>
      </c>
      <c r="AJ27" t="s">
        <v>107</v>
      </c>
      <c r="AK27">
        <f t="shared" si="11"/>
        <v>0</v>
      </c>
      <c r="AL27">
        <f t="shared" si="12"/>
        <v>1</v>
      </c>
      <c r="AM27" t="str">
        <f t="shared" si="13"/>
        <v>Derrota</v>
      </c>
    </row>
    <row r="28" spans="1:39" x14ac:dyDescent="0.3">
      <c r="A28" t="s">
        <v>122</v>
      </c>
      <c r="B28" t="str">
        <f t="shared" si="0"/>
        <v>Mar</v>
      </c>
      <c r="C28" t="str" cm="1">
        <f t="array" ref="C28">_xlfn.IFS(OR(B28="Dec", B28="Jan", B28="Feb"), "Invierno", OR(B28="Mar", B28="Apr", B28="May"), "Primavera", OR(B28="Jun", B28="Jul", B28="Aug"), "Verano", OR(B28="Sep", B28="Oct", B28="Nov"), "Otoño")</f>
        <v>Primavera</v>
      </c>
      <c r="D28" t="s">
        <v>22</v>
      </c>
      <c r="E28" t="s">
        <v>38</v>
      </c>
      <c r="F28" t="s">
        <v>63</v>
      </c>
      <c r="G28" t="s">
        <v>32</v>
      </c>
      <c r="H28" t="s">
        <v>123</v>
      </c>
      <c r="I28">
        <v>14</v>
      </c>
      <c r="J28">
        <v>7</v>
      </c>
      <c r="K28">
        <f t="shared" si="1"/>
        <v>14</v>
      </c>
      <c r="L28">
        <f t="shared" si="2"/>
        <v>7</v>
      </c>
      <c r="M28">
        <v>2</v>
      </c>
      <c r="N28">
        <v>4</v>
      </c>
      <c r="O28">
        <f t="shared" si="3"/>
        <v>2</v>
      </c>
      <c r="P28">
        <f t="shared" si="4"/>
        <v>4</v>
      </c>
      <c r="Q28">
        <v>47</v>
      </c>
      <c r="R28">
        <v>53</v>
      </c>
      <c r="S28" s="10">
        <f t="shared" si="5"/>
        <v>47</v>
      </c>
      <c r="T28">
        <f t="shared" si="6"/>
        <v>53</v>
      </c>
      <c r="U28">
        <v>3</v>
      </c>
      <c r="V28">
        <v>5</v>
      </c>
      <c r="W28">
        <v>17</v>
      </c>
      <c r="X28">
        <v>6</v>
      </c>
      <c r="Y28">
        <f t="shared" si="7"/>
        <v>3</v>
      </c>
      <c r="Z28">
        <f t="shared" si="8"/>
        <v>5</v>
      </c>
      <c r="AA28">
        <f t="shared" si="9"/>
        <v>17</v>
      </c>
      <c r="AB28">
        <f t="shared" si="10"/>
        <v>6</v>
      </c>
      <c r="AC28">
        <v>2</v>
      </c>
      <c r="AD28">
        <v>3</v>
      </c>
      <c r="AE28" t="s">
        <v>124</v>
      </c>
      <c r="AF28">
        <v>0</v>
      </c>
      <c r="AG28">
        <v>0</v>
      </c>
      <c r="AH28">
        <v>3</v>
      </c>
      <c r="AI28">
        <v>1</v>
      </c>
      <c r="AJ28" t="s">
        <v>42</v>
      </c>
      <c r="AK28">
        <f t="shared" si="11"/>
        <v>3</v>
      </c>
      <c r="AL28">
        <f t="shared" si="12"/>
        <v>1</v>
      </c>
      <c r="AM28" t="str">
        <f t="shared" si="13"/>
        <v>Victoria</v>
      </c>
    </row>
    <row r="29" spans="1:39" x14ac:dyDescent="0.3">
      <c r="A29" t="s">
        <v>125</v>
      </c>
      <c r="B29" t="str">
        <f t="shared" si="0"/>
        <v>Mar</v>
      </c>
      <c r="C29" t="str" cm="1">
        <f t="array" ref="C29">_xlfn.IFS(OR(B29="Dec", B29="Jan", B29="Feb"), "Invierno", OR(B29="Mar", B29="Apr", B29="May"), "Primavera", OR(B29="Jun", B29="Jul", B29="Aug"), "Verano", OR(B29="Sep", B29="Oct", B29="Nov"), "Otoño")</f>
        <v>Primavera</v>
      </c>
      <c r="D29" t="s">
        <v>37</v>
      </c>
      <c r="E29" t="s">
        <v>23</v>
      </c>
      <c r="F29" t="s">
        <v>68</v>
      </c>
      <c r="G29" t="s">
        <v>126</v>
      </c>
      <c r="H29" t="s">
        <v>69</v>
      </c>
      <c r="I29">
        <v>3</v>
      </c>
      <c r="J29">
        <v>16</v>
      </c>
      <c r="K29">
        <f t="shared" si="1"/>
        <v>16</v>
      </c>
      <c r="L29">
        <f t="shared" si="2"/>
        <v>3</v>
      </c>
      <c r="M29">
        <v>4</v>
      </c>
      <c r="N29">
        <v>1</v>
      </c>
      <c r="O29">
        <f t="shared" si="3"/>
        <v>1</v>
      </c>
      <c r="P29">
        <f t="shared" si="4"/>
        <v>4</v>
      </c>
      <c r="Q29">
        <v>52</v>
      </c>
      <c r="R29">
        <v>48</v>
      </c>
      <c r="S29" s="10">
        <f t="shared" si="5"/>
        <v>48</v>
      </c>
      <c r="T29">
        <f t="shared" si="6"/>
        <v>52</v>
      </c>
      <c r="U29">
        <v>4</v>
      </c>
      <c r="V29">
        <v>7</v>
      </c>
      <c r="W29">
        <v>23</v>
      </c>
      <c r="X29">
        <v>20</v>
      </c>
      <c r="Y29">
        <f t="shared" si="7"/>
        <v>7</v>
      </c>
      <c r="Z29">
        <f t="shared" si="8"/>
        <v>4</v>
      </c>
      <c r="AA29">
        <f t="shared" si="9"/>
        <v>20</v>
      </c>
      <c r="AB29">
        <f t="shared" si="10"/>
        <v>23</v>
      </c>
      <c r="AC29">
        <v>3</v>
      </c>
      <c r="AD29">
        <v>3</v>
      </c>
      <c r="AE29" t="s">
        <v>127</v>
      </c>
      <c r="AF29">
        <v>0</v>
      </c>
      <c r="AG29">
        <v>2</v>
      </c>
      <c r="AH29">
        <v>0</v>
      </c>
      <c r="AI29">
        <v>0</v>
      </c>
      <c r="AJ29" t="s">
        <v>71</v>
      </c>
      <c r="AK29">
        <f t="shared" si="11"/>
        <v>2</v>
      </c>
      <c r="AL29">
        <f t="shared" si="12"/>
        <v>0</v>
      </c>
      <c r="AM29" t="str">
        <f t="shared" si="13"/>
        <v>Victoria</v>
      </c>
    </row>
    <row r="30" spans="1:39" x14ac:dyDescent="0.3">
      <c r="A30" t="s">
        <v>128</v>
      </c>
      <c r="B30" t="str">
        <f t="shared" si="0"/>
        <v>Apr</v>
      </c>
      <c r="C30" t="str" cm="1">
        <f t="array" ref="C30">_xlfn.IFS(OR(B30="Dec", B30="Jan", B30="Feb"), "Invierno", OR(B30="Mar", B30="Apr", B30="May"), "Primavera", OR(B30="Jun", B30="Jul", B30="Aug"), "Verano", OR(B30="Sep", B30="Oct", B30="Nov"), "Otoño")</f>
        <v>Primavera</v>
      </c>
      <c r="D30" t="s">
        <v>30</v>
      </c>
      <c r="E30" t="s">
        <v>38</v>
      </c>
      <c r="F30" t="s">
        <v>73</v>
      </c>
      <c r="G30" t="s">
        <v>126</v>
      </c>
      <c r="H30" t="s">
        <v>129</v>
      </c>
      <c r="I30">
        <v>23</v>
      </c>
      <c r="J30">
        <v>9</v>
      </c>
      <c r="K30">
        <f t="shared" si="1"/>
        <v>23</v>
      </c>
      <c r="L30">
        <f t="shared" si="2"/>
        <v>9</v>
      </c>
      <c r="M30">
        <v>1</v>
      </c>
      <c r="N30">
        <v>5</v>
      </c>
      <c r="O30">
        <f t="shared" si="3"/>
        <v>1</v>
      </c>
      <c r="P30">
        <f t="shared" si="4"/>
        <v>5</v>
      </c>
      <c r="Q30">
        <v>58</v>
      </c>
      <c r="R30">
        <v>42</v>
      </c>
      <c r="S30" s="10">
        <f t="shared" si="5"/>
        <v>58</v>
      </c>
      <c r="T30">
        <f t="shared" si="6"/>
        <v>42</v>
      </c>
      <c r="U30">
        <v>4</v>
      </c>
      <c r="V30">
        <v>1</v>
      </c>
      <c r="W30">
        <v>15</v>
      </c>
      <c r="X30">
        <v>9</v>
      </c>
      <c r="Y30">
        <f t="shared" si="7"/>
        <v>4</v>
      </c>
      <c r="Z30">
        <f t="shared" si="8"/>
        <v>1</v>
      </c>
      <c r="AA30">
        <f t="shared" si="9"/>
        <v>15</v>
      </c>
      <c r="AB30">
        <f t="shared" si="10"/>
        <v>9</v>
      </c>
      <c r="AC30">
        <v>1</v>
      </c>
      <c r="AD30">
        <v>1</v>
      </c>
      <c r="AE30" t="s">
        <v>130</v>
      </c>
      <c r="AF30">
        <v>2</v>
      </c>
      <c r="AG30">
        <v>0</v>
      </c>
      <c r="AH30">
        <v>1</v>
      </c>
      <c r="AI30">
        <v>2</v>
      </c>
      <c r="AJ30" t="s">
        <v>35</v>
      </c>
      <c r="AK30">
        <f t="shared" si="11"/>
        <v>3</v>
      </c>
      <c r="AL30">
        <f t="shared" si="12"/>
        <v>2</v>
      </c>
      <c r="AM30" t="str">
        <f t="shared" si="13"/>
        <v>Victoria</v>
      </c>
    </row>
    <row r="31" spans="1:39" x14ac:dyDescent="0.3">
      <c r="A31" t="s">
        <v>131</v>
      </c>
      <c r="B31" t="str">
        <f t="shared" si="0"/>
        <v>Apr</v>
      </c>
      <c r="C31" t="str" cm="1">
        <f t="array" ref="C31">_xlfn.IFS(OR(B31="Dec", B31="Jan", B31="Feb"), "Invierno", OR(B31="Mar", B31="Apr", B31="May"), "Primavera", OR(B31="Jun", B31="Jul", B31="Aug"), "Verano", OR(B31="Sep", B31="Oct", B31="Nov"), "Otoño")</f>
        <v>Primavera</v>
      </c>
      <c r="D31" t="s">
        <v>22</v>
      </c>
      <c r="E31" t="s">
        <v>23</v>
      </c>
      <c r="F31" t="s">
        <v>75</v>
      </c>
      <c r="G31" t="s">
        <v>126</v>
      </c>
      <c r="H31" t="s">
        <v>132</v>
      </c>
      <c r="I31">
        <v>10</v>
      </c>
      <c r="J31">
        <v>15</v>
      </c>
      <c r="K31">
        <f t="shared" si="1"/>
        <v>15</v>
      </c>
      <c r="L31">
        <f t="shared" si="2"/>
        <v>10</v>
      </c>
      <c r="M31">
        <v>5</v>
      </c>
      <c r="N31">
        <v>0</v>
      </c>
      <c r="O31">
        <f t="shared" si="3"/>
        <v>0</v>
      </c>
      <c r="P31">
        <f t="shared" si="4"/>
        <v>5</v>
      </c>
      <c r="Q31">
        <v>40</v>
      </c>
      <c r="R31">
        <v>60</v>
      </c>
      <c r="S31" s="10">
        <f t="shared" si="5"/>
        <v>60</v>
      </c>
      <c r="T31">
        <f t="shared" si="6"/>
        <v>40</v>
      </c>
      <c r="U31">
        <v>0</v>
      </c>
      <c r="V31">
        <v>6</v>
      </c>
      <c r="W31">
        <v>15</v>
      </c>
      <c r="X31">
        <v>13</v>
      </c>
      <c r="Y31">
        <f t="shared" si="7"/>
        <v>6</v>
      </c>
      <c r="Z31">
        <f t="shared" si="8"/>
        <v>0</v>
      </c>
      <c r="AA31">
        <f t="shared" si="9"/>
        <v>13</v>
      </c>
      <c r="AB31">
        <f t="shared" si="10"/>
        <v>15</v>
      </c>
      <c r="AC31">
        <v>2</v>
      </c>
      <c r="AD31">
        <v>2</v>
      </c>
      <c r="AE31" t="s">
        <v>96</v>
      </c>
      <c r="AF31">
        <v>0</v>
      </c>
      <c r="AG31">
        <v>2</v>
      </c>
      <c r="AH31">
        <v>2</v>
      </c>
      <c r="AI31">
        <v>1</v>
      </c>
      <c r="AJ31" t="s">
        <v>42</v>
      </c>
      <c r="AK31">
        <f t="shared" si="11"/>
        <v>3</v>
      </c>
      <c r="AL31">
        <f t="shared" si="12"/>
        <v>2</v>
      </c>
      <c r="AM31" t="str">
        <f t="shared" si="13"/>
        <v>Victoria</v>
      </c>
    </row>
    <row r="32" spans="1:39" x14ac:dyDescent="0.3">
      <c r="A32" t="s">
        <v>133</v>
      </c>
      <c r="B32" t="str">
        <f t="shared" si="0"/>
        <v>Apr</v>
      </c>
      <c r="C32" t="str" cm="1">
        <f t="array" ref="C32">_xlfn.IFS(OR(B32="Dec", B32="Jan", B32="Feb"), "Invierno", OR(B32="Mar", B32="Apr", B32="May"), "Primavera", OR(B32="Jun", B32="Jul", B32="Aug"), "Verano", OR(B32="Sep", B32="Oct", B32="Nov"), "Otoño")</f>
        <v>Primavera</v>
      </c>
      <c r="D32" t="s">
        <v>30</v>
      </c>
      <c r="E32" t="s">
        <v>38</v>
      </c>
      <c r="F32" t="s">
        <v>362</v>
      </c>
      <c r="G32" t="s">
        <v>32</v>
      </c>
      <c r="H32" t="s">
        <v>121</v>
      </c>
      <c r="I32">
        <v>14</v>
      </c>
      <c r="J32">
        <v>11</v>
      </c>
      <c r="K32">
        <f t="shared" si="1"/>
        <v>14</v>
      </c>
      <c r="L32">
        <f t="shared" si="2"/>
        <v>11</v>
      </c>
      <c r="M32">
        <v>1</v>
      </c>
      <c r="N32">
        <v>1</v>
      </c>
      <c r="O32">
        <f t="shared" si="3"/>
        <v>1</v>
      </c>
      <c r="P32">
        <f t="shared" si="4"/>
        <v>1</v>
      </c>
      <c r="Q32">
        <v>46</v>
      </c>
      <c r="R32">
        <v>54</v>
      </c>
      <c r="S32" s="10">
        <f t="shared" si="5"/>
        <v>46</v>
      </c>
      <c r="T32">
        <f t="shared" si="6"/>
        <v>54</v>
      </c>
      <c r="U32">
        <v>3</v>
      </c>
      <c r="V32">
        <v>8</v>
      </c>
      <c r="W32">
        <v>18</v>
      </c>
      <c r="X32">
        <v>16</v>
      </c>
      <c r="Y32">
        <f t="shared" si="7"/>
        <v>3</v>
      </c>
      <c r="Z32">
        <f t="shared" si="8"/>
        <v>8</v>
      </c>
      <c r="AA32">
        <f t="shared" si="9"/>
        <v>18</v>
      </c>
      <c r="AB32">
        <f t="shared" si="10"/>
        <v>16</v>
      </c>
      <c r="AC32">
        <v>0</v>
      </c>
      <c r="AD32">
        <v>0</v>
      </c>
      <c r="AE32" t="s">
        <v>134</v>
      </c>
      <c r="AF32">
        <v>0</v>
      </c>
      <c r="AG32">
        <v>0</v>
      </c>
      <c r="AH32">
        <v>1</v>
      </c>
      <c r="AI32">
        <v>0</v>
      </c>
      <c r="AJ32" t="s">
        <v>135</v>
      </c>
      <c r="AK32">
        <f t="shared" si="11"/>
        <v>1</v>
      </c>
      <c r="AL32">
        <f t="shared" si="12"/>
        <v>0</v>
      </c>
      <c r="AM32" t="str">
        <f t="shared" si="13"/>
        <v>Victoria</v>
      </c>
    </row>
    <row r="33" spans="1:39" x14ac:dyDescent="0.3">
      <c r="A33" t="s">
        <v>136</v>
      </c>
      <c r="B33" t="str">
        <f t="shared" si="0"/>
        <v>Apr</v>
      </c>
      <c r="C33" t="str" cm="1">
        <f t="array" ref="C33">_xlfn.IFS(OR(B33="Dec", B33="Jan", B33="Feb"), "Invierno", OR(B33="Mar", B33="Apr", B33="May"), "Primavera", OR(B33="Jun", B33="Jul", B33="Aug"), "Verano", OR(B33="Sep", B33="Oct", B33="Nov"), "Otoño")</f>
        <v>Primavera</v>
      </c>
      <c r="D33" t="s">
        <v>80</v>
      </c>
      <c r="E33" t="s">
        <v>23</v>
      </c>
      <c r="F33" t="s">
        <v>83</v>
      </c>
      <c r="G33" t="s">
        <v>25</v>
      </c>
      <c r="H33" t="s">
        <v>59</v>
      </c>
      <c r="I33">
        <v>14</v>
      </c>
      <c r="J33">
        <v>21</v>
      </c>
      <c r="K33">
        <f t="shared" si="1"/>
        <v>21</v>
      </c>
      <c r="L33">
        <f t="shared" si="2"/>
        <v>14</v>
      </c>
      <c r="M33">
        <v>7</v>
      </c>
      <c r="N33">
        <v>2</v>
      </c>
      <c r="O33">
        <f t="shared" si="3"/>
        <v>2</v>
      </c>
      <c r="P33">
        <f t="shared" si="4"/>
        <v>7</v>
      </c>
      <c r="Q33">
        <v>60</v>
      </c>
      <c r="R33">
        <v>40</v>
      </c>
      <c r="S33" s="10">
        <f t="shared" si="5"/>
        <v>40</v>
      </c>
      <c r="T33">
        <f t="shared" si="6"/>
        <v>60</v>
      </c>
      <c r="U33">
        <v>4</v>
      </c>
      <c r="V33">
        <v>8</v>
      </c>
      <c r="W33">
        <v>16</v>
      </c>
      <c r="X33">
        <v>7</v>
      </c>
      <c r="Y33">
        <f t="shared" si="7"/>
        <v>8</v>
      </c>
      <c r="Z33">
        <f t="shared" si="8"/>
        <v>4</v>
      </c>
      <c r="AA33">
        <f t="shared" si="9"/>
        <v>7</v>
      </c>
      <c r="AB33">
        <f t="shared" si="10"/>
        <v>16</v>
      </c>
      <c r="AC33">
        <v>0</v>
      </c>
      <c r="AD33">
        <v>1</v>
      </c>
      <c r="AE33" t="s">
        <v>50</v>
      </c>
      <c r="AF33">
        <v>0</v>
      </c>
      <c r="AG33">
        <v>1</v>
      </c>
      <c r="AH33">
        <v>1</v>
      </c>
      <c r="AI33">
        <v>0</v>
      </c>
      <c r="AJ33" t="s">
        <v>137</v>
      </c>
      <c r="AK33">
        <f t="shared" si="11"/>
        <v>1</v>
      </c>
      <c r="AL33">
        <f t="shared" si="12"/>
        <v>1</v>
      </c>
      <c r="AM33" t="str">
        <f t="shared" si="13"/>
        <v>Empate</v>
      </c>
    </row>
    <row r="34" spans="1:39" x14ac:dyDescent="0.3">
      <c r="A34" t="s">
        <v>138</v>
      </c>
      <c r="B34" t="str">
        <f t="shared" ref="B34:B65" si="14">MID(A34,5,3)</f>
        <v>Apr</v>
      </c>
      <c r="C34" t="str" cm="1">
        <f t="array" ref="C34">_xlfn.IFS(OR(B34="Dec", B34="Jan", B34="Feb"), "Invierno", OR(B34="Mar", B34="Apr", B34="May"), "Primavera", OR(B34="Jun", B34="Jul", B34="Aug"), "Verano", OR(B34="Sep", B34="Oct", B34="Nov"), "Otoño")</f>
        <v>Primavera</v>
      </c>
      <c r="D34" t="s">
        <v>22</v>
      </c>
      <c r="E34" t="s">
        <v>38</v>
      </c>
      <c r="F34" t="s">
        <v>87</v>
      </c>
      <c r="G34" t="s">
        <v>25</v>
      </c>
      <c r="H34" t="s">
        <v>139</v>
      </c>
      <c r="I34">
        <v>25</v>
      </c>
      <c r="J34">
        <v>8</v>
      </c>
      <c r="K34">
        <f t="shared" ref="K34:K65" si="15">IF(E34 = "H", I34, IF(E34 = "A", J34))</f>
        <v>25</v>
      </c>
      <c r="L34">
        <f t="shared" ref="L34:L65" si="16">IF(E34 = "A", I34, IF(E34 = "H", J34))</f>
        <v>8</v>
      </c>
      <c r="M34">
        <v>3</v>
      </c>
      <c r="N34">
        <v>4</v>
      </c>
      <c r="O34">
        <f t="shared" ref="O34:O65" si="17">IF(E34 = "H", M34, IF(E34 = "A", N34,0))</f>
        <v>3</v>
      </c>
      <c r="P34">
        <f t="shared" ref="P34:P65" si="18">IF(E34 = "A", M34, IF(E34 = "H", N34))</f>
        <v>4</v>
      </c>
      <c r="Q34">
        <v>57</v>
      </c>
      <c r="R34">
        <v>43</v>
      </c>
      <c r="S34" s="10">
        <f t="shared" ref="S34:S65" si="19">IF(E34 = "H", Q34, IF(E34 ="A", R34,0))</f>
        <v>57</v>
      </c>
      <c r="T34">
        <f t="shared" ref="T34:T65" si="20">IF(E34 = "A", Q34, IF(E34 = "H", R34))</f>
        <v>43</v>
      </c>
      <c r="U34">
        <v>8</v>
      </c>
      <c r="V34">
        <v>3</v>
      </c>
      <c r="W34">
        <v>12</v>
      </c>
      <c r="X34">
        <v>8</v>
      </c>
      <c r="Y34">
        <f t="shared" ref="Y34:Y65" si="21">IF(E34 = "H", U34, IF(E34 = "A", V34))</f>
        <v>8</v>
      </c>
      <c r="Z34">
        <f t="shared" ref="Z34:Z65" si="22">IF(E34 = "A", U34, IF(E34 = "H", V34))</f>
        <v>3</v>
      </c>
      <c r="AA34">
        <f t="shared" ref="AA34:AA65" si="23">IF(E34 = "H", W34, IF(E34= "A", X34, 0))</f>
        <v>12</v>
      </c>
      <c r="AB34">
        <f t="shared" ref="AB34:AB65" si="24">IF(E34 = "A", W34, IF(E34 = "H", X34, 0))</f>
        <v>8</v>
      </c>
      <c r="AC34">
        <v>1</v>
      </c>
      <c r="AD34">
        <v>1</v>
      </c>
      <c r="AE34" t="s">
        <v>140</v>
      </c>
      <c r="AF34">
        <v>2</v>
      </c>
      <c r="AG34">
        <v>0</v>
      </c>
      <c r="AH34">
        <v>3</v>
      </c>
      <c r="AI34">
        <v>0</v>
      </c>
      <c r="AJ34" t="s">
        <v>141</v>
      </c>
      <c r="AK34">
        <f t="shared" ref="AK34:AK65" si="25">IF(E34="H", AF34+AH34, IF(E34="A", AG34+AI34, 0))</f>
        <v>5</v>
      </c>
      <c r="AL34">
        <f t="shared" ref="AL34:AL65" si="26">IF(E34="A", AF34+AH34, IF(E34="H", AG34+AI34, 0))</f>
        <v>0</v>
      </c>
      <c r="AM34" t="str">
        <f t="shared" ref="AM34:AM65" si="27">IF(AK34&gt;AL34,"Victoria",IF(AL34&gt;AK34,"Derrota",IF(AL34=AK34,"Empate")))</f>
        <v>Victoria</v>
      </c>
    </row>
    <row r="35" spans="1:39" x14ac:dyDescent="0.3">
      <c r="A35" t="s">
        <v>142</v>
      </c>
      <c r="B35" t="str">
        <f t="shared" si="14"/>
        <v>May</v>
      </c>
      <c r="C35" t="str" cm="1">
        <f t="array" ref="C35">_xlfn.IFS(OR(B35="Dec", B35="Jan", B35="Feb"), "Invierno", OR(B35="Mar", B35="Apr", B35="May"), "Primavera", OR(B35="Jun", B35="Jul", B35="Aug"), "Verano", OR(B35="Sep", B35="Oct", B35="Nov"), "Otoño")</f>
        <v>Primavera</v>
      </c>
      <c r="D35" t="s">
        <v>30</v>
      </c>
      <c r="E35" t="s">
        <v>23</v>
      </c>
      <c r="F35" t="s">
        <v>91</v>
      </c>
      <c r="G35" t="s">
        <v>25</v>
      </c>
      <c r="H35" t="s">
        <v>59</v>
      </c>
      <c r="I35">
        <v>11</v>
      </c>
      <c r="J35">
        <v>10</v>
      </c>
      <c r="K35">
        <f t="shared" si="15"/>
        <v>10</v>
      </c>
      <c r="L35">
        <f t="shared" si="16"/>
        <v>11</v>
      </c>
      <c r="M35">
        <v>6</v>
      </c>
      <c r="N35">
        <v>4</v>
      </c>
      <c r="O35">
        <f t="shared" si="17"/>
        <v>4</v>
      </c>
      <c r="P35">
        <f t="shared" si="18"/>
        <v>6</v>
      </c>
      <c r="Q35">
        <v>63</v>
      </c>
      <c r="R35">
        <v>37</v>
      </c>
      <c r="S35" s="10">
        <f t="shared" si="19"/>
        <v>37</v>
      </c>
      <c r="T35">
        <f t="shared" si="20"/>
        <v>63</v>
      </c>
      <c r="U35">
        <v>4</v>
      </c>
      <c r="V35">
        <v>4</v>
      </c>
      <c r="W35">
        <v>18</v>
      </c>
      <c r="X35">
        <v>12</v>
      </c>
      <c r="Y35">
        <f t="shared" si="21"/>
        <v>4</v>
      </c>
      <c r="Z35">
        <f t="shared" si="22"/>
        <v>4</v>
      </c>
      <c r="AA35">
        <f t="shared" si="23"/>
        <v>12</v>
      </c>
      <c r="AB35">
        <f t="shared" si="24"/>
        <v>18</v>
      </c>
      <c r="AC35">
        <v>2</v>
      </c>
      <c r="AD35">
        <v>1</v>
      </c>
      <c r="AE35" t="s">
        <v>127</v>
      </c>
      <c r="AF35">
        <v>0</v>
      </c>
      <c r="AG35">
        <v>1</v>
      </c>
      <c r="AH35">
        <v>1</v>
      </c>
      <c r="AI35">
        <v>0</v>
      </c>
      <c r="AJ35" t="s">
        <v>143</v>
      </c>
      <c r="AK35">
        <f t="shared" si="25"/>
        <v>1</v>
      </c>
      <c r="AL35">
        <f t="shared" si="26"/>
        <v>1</v>
      </c>
      <c r="AM35" t="str">
        <f t="shared" si="27"/>
        <v>Empate</v>
      </c>
    </row>
    <row r="36" spans="1:39" x14ac:dyDescent="0.3">
      <c r="A36" t="s">
        <v>144</v>
      </c>
      <c r="B36" t="str">
        <f t="shared" si="14"/>
        <v>May</v>
      </c>
      <c r="C36" t="str" cm="1">
        <f t="array" ref="C36">_xlfn.IFS(OR(B36="Dec", B36="Jan", B36="Feb"), "Invierno", OR(B36="Mar", B36="Apr", B36="May"), "Primavera", OR(B36="Jun", B36="Jul", B36="Aug"), "Verano", OR(B36="Sep", B36="Oct", B36="Nov"), "Otoño")</f>
        <v>Primavera</v>
      </c>
      <c r="D36" t="s">
        <v>30</v>
      </c>
      <c r="E36" t="s">
        <v>23</v>
      </c>
      <c r="F36" t="s">
        <v>95</v>
      </c>
      <c r="G36" t="s">
        <v>25</v>
      </c>
      <c r="H36" t="s">
        <v>145</v>
      </c>
      <c r="I36">
        <v>7</v>
      </c>
      <c r="J36">
        <v>18</v>
      </c>
      <c r="K36">
        <f t="shared" si="15"/>
        <v>18</v>
      </c>
      <c r="L36">
        <f t="shared" si="16"/>
        <v>7</v>
      </c>
      <c r="M36">
        <v>7</v>
      </c>
      <c r="N36">
        <v>0</v>
      </c>
      <c r="O36">
        <f t="shared" si="17"/>
        <v>0</v>
      </c>
      <c r="P36">
        <f t="shared" si="18"/>
        <v>7</v>
      </c>
      <c r="Q36">
        <v>44</v>
      </c>
      <c r="R36">
        <v>56</v>
      </c>
      <c r="S36" s="10">
        <f t="shared" si="19"/>
        <v>56</v>
      </c>
      <c r="T36">
        <f t="shared" si="20"/>
        <v>44</v>
      </c>
      <c r="U36">
        <v>1</v>
      </c>
      <c r="V36">
        <v>3</v>
      </c>
      <c r="W36">
        <v>12</v>
      </c>
      <c r="X36">
        <v>15</v>
      </c>
      <c r="Y36">
        <f t="shared" si="21"/>
        <v>3</v>
      </c>
      <c r="Z36">
        <f t="shared" si="22"/>
        <v>1</v>
      </c>
      <c r="AA36">
        <f t="shared" si="23"/>
        <v>15</v>
      </c>
      <c r="AB36">
        <f t="shared" si="24"/>
        <v>12</v>
      </c>
      <c r="AC36">
        <v>2</v>
      </c>
      <c r="AD36">
        <v>4</v>
      </c>
      <c r="AE36" t="s">
        <v>146</v>
      </c>
      <c r="AF36">
        <v>0</v>
      </c>
      <c r="AG36">
        <v>1</v>
      </c>
      <c r="AH36">
        <v>2</v>
      </c>
      <c r="AI36">
        <v>4</v>
      </c>
      <c r="AJ36" t="s">
        <v>147</v>
      </c>
      <c r="AK36">
        <f t="shared" si="25"/>
        <v>5</v>
      </c>
      <c r="AL36">
        <f t="shared" si="26"/>
        <v>2</v>
      </c>
      <c r="AM36" t="str">
        <f t="shared" si="27"/>
        <v>Victoria</v>
      </c>
    </row>
    <row r="37" spans="1:39" x14ac:dyDescent="0.3">
      <c r="A37" t="s">
        <v>148</v>
      </c>
      <c r="B37" t="str">
        <f t="shared" si="14"/>
        <v>May</v>
      </c>
      <c r="C37" t="str" cm="1">
        <f t="array" ref="C37">_xlfn.IFS(OR(B37="Dec", B37="Jan", B37="Feb"), "Invierno", OR(B37="Mar", B37="Apr", B37="May"), "Primavera", OR(B37="Jun", B37="Jul", B37="Aug"), "Verano", OR(B37="Sep", B37="Oct", B37="Nov"), "Otoño")</f>
        <v>Primavera</v>
      </c>
      <c r="D37" t="s">
        <v>22</v>
      </c>
      <c r="E37" t="s">
        <v>38</v>
      </c>
      <c r="F37" t="s">
        <v>99</v>
      </c>
      <c r="G37" t="s">
        <v>149</v>
      </c>
      <c r="H37" t="s">
        <v>150</v>
      </c>
      <c r="I37">
        <v>15</v>
      </c>
      <c r="J37">
        <v>4</v>
      </c>
      <c r="K37">
        <f t="shared" si="15"/>
        <v>15</v>
      </c>
      <c r="L37">
        <f t="shared" si="16"/>
        <v>4</v>
      </c>
      <c r="M37">
        <v>0</v>
      </c>
      <c r="N37">
        <v>2</v>
      </c>
      <c r="O37">
        <f t="shared" si="17"/>
        <v>0</v>
      </c>
      <c r="P37">
        <f t="shared" si="18"/>
        <v>2</v>
      </c>
      <c r="Q37">
        <v>72</v>
      </c>
      <c r="R37">
        <v>28</v>
      </c>
      <c r="S37" s="10">
        <f t="shared" si="19"/>
        <v>72</v>
      </c>
      <c r="T37">
        <f t="shared" si="20"/>
        <v>28</v>
      </c>
      <c r="U37">
        <v>7</v>
      </c>
      <c r="V37">
        <v>5</v>
      </c>
      <c r="W37">
        <v>19</v>
      </c>
      <c r="X37">
        <v>11</v>
      </c>
      <c r="Y37">
        <f t="shared" si="21"/>
        <v>7</v>
      </c>
      <c r="Z37">
        <f t="shared" si="22"/>
        <v>5</v>
      </c>
      <c r="AA37">
        <f t="shared" si="23"/>
        <v>19</v>
      </c>
      <c r="AB37">
        <f t="shared" si="24"/>
        <v>11</v>
      </c>
      <c r="AC37">
        <v>0</v>
      </c>
      <c r="AD37">
        <v>3</v>
      </c>
      <c r="AE37" t="s">
        <v>70</v>
      </c>
      <c r="AF37">
        <v>1</v>
      </c>
      <c r="AG37">
        <v>0</v>
      </c>
      <c r="AH37">
        <v>1</v>
      </c>
      <c r="AI37">
        <v>0</v>
      </c>
      <c r="AJ37" t="s">
        <v>111</v>
      </c>
      <c r="AK37">
        <f t="shared" si="25"/>
        <v>2</v>
      </c>
      <c r="AL37">
        <f t="shared" si="26"/>
        <v>0</v>
      </c>
      <c r="AM37" t="str">
        <f t="shared" si="27"/>
        <v>Victoria</v>
      </c>
    </row>
    <row r="38" spans="1:39" x14ac:dyDescent="0.3">
      <c r="A38" t="s">
        <v>151</v>
      </c>
      <c r="B38" t="str">
        <f t="shared" si="14"/>
        <v>May</v>
      </c>
      <c r="C38" t="str" cm="1">
        <f t="array" ref="C38">_xlfn.IFS(OR(B38="Dec", B38="Jan", B38="Feb"), "Invierno", OR(B38="Mar", B38="Apr", B38="May"), "Primavera", OR(B38="Jun", B38="Jul", B38="Aug"), "Verano", OR(B38="Sep", B38="Oct", B38="Nov"), "Otoño")</f>
        <v>Primavera</v>
      </c>
      <c r="D38" t="s">
        <v>30</v>
      </c>
      <c r="E38" t="s">
        <v>23</v>
      </c>
      <c r="F38" t="s">
        <v>102</v>
      </c>
      <c r="G38" t="s">
        <v>25</v>
      </c>
      <c r="H38" t="s">
        <v>152</v>
      </c>
      <c r="I38">
        <v>10</v>
      </c>
      <c r="J38">
        <v>12</v>
      </c>
      <c r="K38">
        <f t="shared" si="15"/>
        <v>12</v>
      </c>
      <c r="L38">
        <f t="shared" si="16"/>
        <v>10</v>
      </c>
      <c r="M38">
        <v>2</v>
      </c>
      <c r="N38">
        <v>3</v>
      </c>
      <c r="O38">
        <f t="shared" si="17"/>
        <v>3</v>
      </c>
      <c r="P38">
        <f t="shared" si="18"/>
        <v>2</v>
      </c>
      <c r="Q38">
        <v>41</v>
      </c>
      <c r="R38">
        <v>59</v>
      </c>
      <c r="S38" s="10">
        <f t="shared" si="19"/>
        <v>59</v>
      </c>
      <c r="T38">
        <f t="shared" si="20"/>
        <v>41</v>
      </c>
      <c r="U38">
        <v>2</v>
      </c>
      <c r="V38">
        <v>4</v>
      </c>
      <c r="W38">
        <v>13</v>
      </c>
      <c r="X38">
        <v>8</v>
      </c>
      <c r="Y38">
        <f t="shared" si="21"/>
        <v>4</v>
      </c>
      <c r="Z38">
        <f t="shared" si="22"/>
        <v>2</v>
      </c>
      <c r="AA38">
        <f t="shared" si="23"/>
        <v>8</v>
      </c>
      <c r="AB38">
        <f t="shared" si="24"/>
        <v>13</v>
      </c>
      <c r="AC38">
        <v>0</v>
      </c>
      <c r="AD38">
        <v>1</v>
      </c>
      <c r="AE38" t="s">
        <v>103</v>
      </c>
      <c r="AF38">
        <v>0</v>
      </c>
      <c r="AG38">
        <v>3</v>
      </c>
      <c r="AH38">
        <v>3</v>
      </c>
      <c r="AI38">
        <v>1</v>
      </c>
      <c r="AJ38" t="s">
        <v>42</v>
      </c>
      <c r="AK38">
        <f t="shared" si="25"/>
        <v>4</v>
      </c>
      <c r="AL38">
        <f t="shared" si="26"/>
        <v>3</v>
      </c>
      <c r="AM38" t="str">
        <f t="shared" si="27"/>
        <v>Victoria</v>
      </c>
    </row>
    <row r="39" spans="1:39" x14ac:dyDescent="0.3">
      <c r="A39" t="s">
        <v>153</v>
      </c>
      <c r="B39" t="str">
        <f t="shared" si="14"/>
        <v>May</v>
      </c>
      <c r="C39" t="str" cm="1">
        <f t="array" ref="C39">_xlfn.IFS(OR(B39="Dec", B39="Jan", B39="Feb"), "Invierno", OR(B39="Mar", B39="Apr", B39="May"), "Primavera", OR(B39="Jun", B39="Jul", B39="Aug"), "Verano", OR(B39="Sep", B39="Oct", B39="Nov"), "Otoño")</f>
        <v>Primavera</v>
      </c>
      <c r="D39" t="s">
        <v>22</v>
      </c>
      <c r="E39" t="s">
        <v>38</v>
      </c>
      <c r="F39" t="s">
        <v>105</v>
      </c>
      <c r="G39" t="s">
        <v>25</v>
      </c>
      <c r="H39" t="s">
        <v>69</v>
      </c>
      <c r="I39">
        <v>13</v>
      </c>
      <c r="J39">
        <v>6</v>
      </c>
      <c r="K39">
        <f t="shared" si="15"/>
        <v>13</v>
      </c>
      <c r="L39">
        <f t="shared" si="16"/>
        <v>6</v>
      </c>
      <c r="M39">
        <v>0</v>
      </c>
      <c r="N39">
        <v>1</v>
      </c>
      <c r="O39">
        <f t="shared" si="17"/>
        <v>0</v>
      </c>
      <c r="P39">
        <f t="shared" si="18"/>
        <v>1</v>
      </c>
      <c r="Q39">
        <v>70</v>
      </c>
      <c r="R39">
        <v>30</v>
      </c>
      <c r="S39" s="10">
        <f t="shared" si="19"/>
        <v>70</v>
      </c>
      <c r="T39">
        <f t="shared" si="20"/>
        <v>30</v>
      </c>
      <c r="U39">
        <v>3</v>
      </c>
      <c r="V39">
        <v>0</v>
      </c>
      <c r="W39">
        <v>17</v>
      </c>
      <c r="X39">
        <v>11</v>
      </c>
      <c r="Y39">
        <f t="shared" si="21"/>
        <v>3</v>
      </c>
      <c r="Z39">
        <f t="shared" si="22"/>
        <v>0</v>
      </c>
      <c r="AA39">
        <f t="shared" si="23"/>
        <v>17</v>
      </c>
      <c r="AB39">
        <f t="shared" si="24"/>
        <v>11</v>
      </c>
      <c r="AC39">
        <v>1</v>
      </c>
      <c r="AD39">
        <v>0</v>
      </c>
      <c r="AE39" t="s">
        <v>77</v>
      </c>
      <c r="AF39">
        <v>0</v>
      </c>
      <c r="AG39">
        <v>1</v>
      </c>
      <c r="AH39">
        <v>0</v>
      </c>
      <c r="AI39">
        <v>1</v>
      </c>
      <c r="AJ39" t="s">
        <v>135</v>
      </c>
      <c r="AK39">
        <f t="shared" si="25"/>
        <v>0</v>
      </c>
      <c r="AL39">
        <f t="shared" si="26"/>
        <v>2</v>
      </c>
      <c r="AM39" t="str">
        <f t="shared" si="27"/>
        <v>Derrota</v>
      </c>
    </row>
    <row r="40" spans="1:39" x14ac:dyDescent="0.3">
      <c r="A40" t="s">
        <v>154</v>
      </c>
      <c r="B40" t="str">
        <f t="shared" si="14"/>
        <v>Aug</v>
      </c>
      <c r="C40" t="str" cm="1">
        <f t="array" ref="C40">_xlfn.IFS(OR(B40="Dec", B40="Jan", B40="Feb"), "Invierno", OR(B40="Mar", B40="Apr", B40="May"), "Primavera", OR(B40="Jun", B40="Jul", B40="Aug"), "Verano", OR(B40="Sep", B40="Oct", B40="Nov"), "Otoño")</f>
        <v>Verano</v>
      </c>
      <c r="D40" t="s">
        <v>22</v>
      </c>
      <c r="E40" t="s">
        <v>23</v>
      </c>
      <c r="F40" t="s">
        <v>31</v>
      </c>
      <c r="G40" t="s">
        <v>25</v>
      </c>
      <c r="H40" t="s">
        <v>54</v>
      </c>
      <c r="I40">
        <v>21</v>
      </c>
      <c r="J40">
        <v>7</v>
      </c>
      <c r="K40">
        <f t="shared" si="15"/>
        <v>7</v>
      </c>
      <c r="L40">
        <f t="shared" si="16"/>
        <v>21</v>
      </c>
      <c r="M40">
        <v>0</v>
      </c>
      <c r="N40">
        <v>6</v>
      </c>
      <c r="O40">
        <f t="shared" si="17"/>
        <v>6</v>
      </c>
      <c r="P40">
        <f t="shared" si="18"/>
        <v>0</v>
      </c>
      <c r="Q40">
        <v>48</v>
      </c>
      <c r="R40">
        <v>52</v>
      </c>
      <c r="S40" s="10">
        <f t="shared" si="19"/>
        <v>52</v>
      </c>
      <c r="T40">
        <f t="shared" si="20"/>
        <v>48</v>
      </c>
      <c r="U40">
        <v>5</v>
      </c>
      <c r="V40">
        <v>1</v>
      </c>
      <c r="W40">
        <v>7</v>
      </c>
      <c r="X40">
        <v>13</v>
      </c>
      <c r="Y40">
        <f t="shared" si="21"/>
        <v>1</v>
      </c>
      <c r="Z40">
        <f t="shared" si="22"/>
        <v>5</v>
      </c>
      <c r="AA40">
        <f t="shared" si="23"/>
        <v>13</v>
      </c>
      <c r="AB40">
        <f t="shared" si="24"/>
        <v>7</v>
      </c>
      <c r="AC40">
        <v>0</v>
      </c>
      <c r="AD40">
        <v>0</v>
      </c>
      <c r="AE40" t="s">
        <v>89</v>
      </c>
      <c r="AF40">
        <v>0</v>
      </c>
      <c r="AG40">
        <v>1</v>
      </c>
      <c r="AH40">
        <v>1</v>
      </c>
      <c r="AI40">
        <v>1</v>
      </c>
      <c r="AJ40" t="s">
        <v>51</v>
      </c>
      <c r="AK40">
        <f t="shared" si="25"/>
        <v>2</v>
      </c>
      <c r="AL40">
        <f t="shared" si="26"/>
        <v>1</v>
      </c>
      <c r="AM40" t="str">
        <f t="shared" si="27"/>
        <v>Victoria</v>
      </c>
    </row>
    <row r="41" spans="1:39" x14ac:dyDescent="0.3">
      <c r="A41" t="s">
        <v>155</v>
      </c>
      <c r="B41" t="str">
        <f t="shared" si="14"/>
        <v>Aug</v>
      </c>
      <c r="C41" t="str" cm="1">
        <f t="array" ref="C41">_xlfn.IFS(OR(B41="Dec", B41="Jan", B41="Feb"), "Invierno", OR(B41="Mar", B41="Apr", B41="May"), "Primavera", OR(B41="Jun", B41="Jul", B41="Aug"), "Verano", OR(B41="Sep", B41="Oct", B41="Nov"), "Otoño")</f>
        <v>Verano</v>
      </c>
      <c r="D41" t="s">
        <v>80</v>
      </c>
      <c r="E41" t="s">
        <v>38</v>
      </c>
      <c r="F41" t="s">
        <v>87</v>
      </c>
      <c r="G41" t="s">
        <v>25</v>
      </c>
      <c r="H41" t="s">
        <v>64</v>
      </c>
      <c r="I41">
        <v>22</v>
      </c>
      <c r="J41">
        <v>4</v>
      </c>
      <c r="K41">
        <f t="shared" si="15"/>
        <v>22</v>
      </c>
      <c r="L41">
        <f t="shared" si="16"/>
        <v>4</v>
      </c>
      <c r="M41">
        <v>1</v>
      </c>
      <c r="N41">
        <v>3</v>
      </c>
      <c r="O41">
        <f t="shared" si="17"/>
        <v>1</v>
      </c>
      <c r="P41">
        <f t="shared" si="18"/>
        <v>3</v>
      </c>
      <c r="Q41">
        <v>59</v>
      </c>
      <c r="R41">
        <v>41</v>
      </c>
      <c r="S41" s="10">
        <f t="shared" si="19"/>
        <v>59</v>
      </c>
      <c r="T41">
        <f t="shared" si="20"/>
        <v>41</v>
      </c>
      <c r="U41">
        <v>5</v>
      </c>
      <c r="V41">
        <v>5</v>
      </c>
      <c r="W41">
        <v>11</v>
      </c>
      <c r="X41">
        <v>14</v>
      </c>
      <c r="Y41">
        <f t="shared" si="21"/>
        <v>5</v>
      </c>
      <c r="Z41">
        <f t="shared" si="22"/>
        <v>5</v>
      </c>
      <c r="AA41">
        <f t="shared" si="23"/>
        <v>11</v>
      </c>
      <c r="AB41">
        <f t="shared" si="24"/>
        <v>14</v>
      </c>
      <c r="AC41">
        <v>2</v>
      </c>
      <c r="AD41">
        <v>0</v>
      </c>
      <c r="AE41" t="s">
        <v>134</v>
      </c>
      <c r="AF41">
        <v>0</v>
      </c>
      <c r="AG41">
        <v>0</v>
      </c>
      <c r="AH41">
        <v>0</v>
      </c>
      <c r="AI41">
        <v>0</v>
      </c>
      <c r="AJ41" t="s">
        <v>28</v>
      </c>
      <c r="AK41">
        <f t="shared" si="25"/>
        <v>0</v>
      </c>
      <c r="AL41">
        <f t="shared" si="26"/>
        <v>0</v>
      </c>
      <c r="AM41" t="str">
        <f t="shared" si="27"/>
        <v>Empate</v>
      </c>
    </row>
    <row r="42" spans="1:39" x14ac:dyDescent="0.3">
      <c r="A42" t="s">
        <v>156</v>
      </c>
      <c r="B42" t="str">
        <f t="shared" si="14"/>
        <v>Sep</v>
      </c>
      <c r="C42" t="str" cm="1">
        <f t="array" ref="C42">_xlfn.IFS(OR(B42="Dec", B42="Jan", B42="Feb"), "Invierno", OR(B42="Mar", B42="Apr", B42="May"), "Primavera", OR(B42="Jun", B42="Jul", B42="Aug"), "Verano", OR(B42="Sep", B42="Oct", B42="Nov"), "Otoño")</f>
        <v>Otoño</v>
      </c>
      <c r="D42" t="s">
        <v>22</v>
      </c>
      <c r="E42" t="s">
        <v>38</v>
      </c>
      <c r="F42" t="s">
        <v>75</v>
      </c>
      <c r="G42" t="s">
        <v>25</v>
      </c>
      <c r="H42" t="s">
        <v>54</v>
      </c>
      <c r="I42">
        <v>13</v>
      </c>
      <c r="J42">
        <v>7</v>
      </c>
      <c r="K42">
        <f t="shared" si="15"/>
        <v>13</v>
      </c>
      <c r="L42">
        <f t="shared" si="16"/>
        <v>7</v>
      </c>
      <c r="M42">
        <v>0</v>
      </c>
      <c r="N42">
        <v>4</v>
      </c>
      <c r="O42">
        <f t="shared" si="17"/>
        <v>0</v>
      </c>
      <c r="P42">
        <f t="shared" si="18"/>
        <v>4</v>
      </c>
      <c r="Q42">
        <v>55</v>
      </c>
      <c r="R42">
        <v>45</v>
      </c>
      <c r="S42" s="10">
        <f t="shared" si="19"/>
        <v>55</v>
      </c>
      <c r="T42">
        <f t="shared" si="20"/>
        <v>45</v>
      </c>
      <c r="U42">
        <v>10</v>
      </c>
      <c r="V42">
        <v>3</v>
      </c>
      <c r="W42">
        <v>13</v>
      </c>
      <c r="X42">
        <v>19</v>
      </c>
      <c r="Y42">
        <f t="shared" si="21"/>
        <v>10</v>
      </c>
      <c r="Z42">
        <f t="shared" si="22"/>
        <v>3</v>
      </c>
      <c r="AA42">
        <f t="shared" si="23"/>
        <v>13</v>
      </c>
      <c r="AB42">
        <f t="shared" si="24"/>
        <v>19</v>
      </c>
      <c r="AC42">
        <v>2</v>
      </c>
      <c r="AD42">
        <v>1</v>
      </c>
      <c r="AE42" t="s">
        <v>124</v>
      </c>
      <c r="AF42">
        <v>0</v>
      </c>
      <c r="AG42">
        <v>1</v>
      </c>
      <c r="AH42">
        <v>1</v>
      </c>
      <c r="AI42">
        <v>1</v>
      </c>
      <c r="AJ42" t="s">
        <v>51</v>
      </c>
      <c r="AK42">
        <f t="shared" si="25"/>
        <v>1</v>
      </c>
      <c r="AL42">
        <f t="shared" si="26"/>
        <v>2</v>
      </c>
      <c r="AM42" t="str">
        <f t="shared" si="27"/>
        <v>Derrota</v>
      </c>
    </row>
    <row r="43" spans="1:39" x14ac:dyDescent="0.3">
      <c r="A43" t="s">
        <v>157</v>
      </c>
      <c r="B43" t="str">
        <f t="shared" si="14"/>
        <v>Sep</v>
      </c>
      <c r="C43" t="str" cm="1">
        <f t="array" ref="C43">_xlfn.IFS(OR(B43="Dec", B43="Jan", B43="Feb"), "Invierno", OR(B43="Mar", B43="Apr", B43="May"), "Primavera", OR(B43="Jun", B43="Jul", B43="Aug"), "Verano", OR(B43="Sep", B43="Oct", B43="Nov"), "Otoño")</f>
        <v>Otoño</v>
      </c>
      <c r="D43" t="s">
        <v>22</v>
      </c>
      <c r="E43" t="s">
        <v>23</v>
      </c>
      <c r="F43" t="s">
        <v>158</v>
      </c>
      <c r="G43" t="s">
        <v>25</v>
      </c>
      <c r="H43" t="s">
        <v>113</v>
      </c>
      <c r="I43">
        <v>11</v>
      </c>
      <c r="J43">
        <v>10</v>
      </c>
      <c r="K43">
        <f t="shared" si="15"/>
        <v>10</v>
      </c>
      <c r="L43">
        <f t="shared" si="16"/>
        <v>11</v>
      </c>
      <c r="M43">
        <v>2</v>
      </c>
      <c r="N43">
        <v>1</v>
      </c>
      <c r="O43">
        <f t="shared" si="17"/>
        <v>1</v>
      </c>
      <c r="P43">
        <f t="shared" si="18"/>
        <v>2</v>
      </c>
      <c r="Q43">
        <v>42</v>
      </c>
      <c r="R43">
        <v>58</v>
      </c>
      <c r="S43" s="10">
        <f t="shared" si="19"/>
        <v>58</v>
      </c>
      <c r="T43">
        <f t="shared" si="20"/>
        <v>42</v>
      </c>
      <c r="U43">
        <v>6</v>
      </c>
      <c r="V43">
        <v>4</v>
      </c>
      <c r="W43">
        <v>21</v>
      </c>
      <c r="X43">
        <v>13</v>
      </c>
      <c r="Y43">
        <f t="shared" si="21"/>
        <v>4</v>
      </c>
      <c r="Z43">
        <f t="shared" si="22"/>
        <v>6</v>
      </c>
      <c r="AA43">
        <f t="shared" si="23"/>
        <v>13</v>
      </c>
      <c r="AB43">
        <f t="shared" si="24"/>
        <v>21</v>
      </c>
      <c r="AC43">
        <v>2</v>
      </c>
      <c r="AD43">
        <v>1</v>
      </c>
      <c r="AE43" t="s">
        <v>159</v>
      </c>
      <c r="AF43">
        <v>0</v>
      </c>
      <c r="AG43">
        <v>0</v>
      </c>
      <c r="AH43">
        <v>0</v>
      </c>
      <c r="AI43">
        <v>1</v>
      </c>
      <c r="AJ43" t="s">
        <v>56</v>
      </c>
      <c r="AK43">
        <f t="shared" si="25"/>
        <v>1</v>
      </c>
      <c r="AL43">
        <f t="shared" si="26"/>
        <v>0</v>
      </c>
      <c r="AM43" t="str">
        <f t="shared" si="27"/>
        <v>Victoria</v>
      </c>
    </row>
    <row r="44" spans="1:39" x14ac:dyDescent="0.3">
      <c r="A44" t="s">
        <v>160</v>
      </c>
      <c r="B44" t="str">
        <f t="shared" si="14"/>
        <v>Sep</v>
      </c>
      <c r="C44" t="str" cm="1">
        <f t="array" ref="C44">_xlfn.IFS(OR(B44="Dec", B44="Jan", B44="Feb"), "Invierno", OR(B44="Mar", B44="Apr", B44="May"), "Primavera", OR(B44="Jun", B44="Jul", B44="Aug"), "Verano", OR(B44="Sep", B44="Oct", B44="Nov"), "Otoño")</f>
        <v>Otoño</v>
      </c>
      <c r="D44" t="s">
        <v>22</v>
      </c>
      <c r="E44" t="s">
        <v>38</v>
      </c>
      <c r="F44" t="s">
        <v>91</v>
      </c>
      <c r="G44" t="s">
        <v>25</v>
      </c>
      <c r="H44" t="s">
        <v>161</v>
      </c>
      <c r="I44">
        <v>14</v>
      </c>
      <c r="J44">
        <v>8</v>
      </c>
      <c r="K44">
        <f t="shared" si="15"/>
        <v>14</v>
      </c>
      <c r="L44">
        <f t="shared" si="16"/>
        <v>8</v>
      </c>
      <c r="M44">
        <v>0</v>
      </c>
      <c r="N44">
        <v>3</v>
      </c>
      <c r="O44">
        <f t="shared" si="17"/>
        <v>0</v>
      </c>
      <c r="P44">
        <f t="shared" si="18"/>
        <v>3</v>
      </c>
      <c r="Q44">
        <v>48</v>
      </c>
      <c r="R44">
        <v>52</v>
      </c>
      <c r="S44" s="10">
        <f t="shared" si="19"/>
        <v>48</v>
      </c>
      <c r="T44">
        <f t="shared" si="20"/>
        <v>52</v>
      </c>
      <c r="U44">
        <v>5</v>
      </c>
      <c r="V44">
        <v>5</v>
      </c>
      <c r="W44">
        <v>16</v>
      </c>
      <c r="X44">
        <v>16</v>
      </c>
      <c r="Y44">
        <f t="shared" si="21"/>
        <v>5</v>
      </c>
      <c r="Z44">
        <f t="shared" si="22"/>
        <v>5</v>
      </c>
      <c r="AA44">
        <f t="shared" si="23"/>
        <v>16</v>
      </c>
      <c r="AB44">
        <f t="shared" si="24"/>
        <v>16</v>
      </c>
      <c r="AC44">
        <v>2</v>
      </c>
      <c r="AD44">
        <v>0</v>
      </c>
      <c r="AE44" t="s">
        <v>70</v>
      </c>
      <c r="AF44">
        <v>2</v>
      </c>
      <c r="AG44">
        <v>1</v>
      </c>
      <c r="AH44">
        <v>0</v>
      </c>
      <c r="AI44">
        <v>0</v>
      </c>
      <c r="AJ44" t="s">
        <v>35</v>
      </c>
      <c r="AK44">
        <f t="shared" si="25"/>
        <v>2</v>
      </c>
      <c r="AL44">
        <f t="shared" si="26"/>
        <v>1</v>
      </c>
      <c r="AM44" t="str">
        <f t="shared" si="27"/>
        <v>Victoria</v>
      </c>
    </row>
    <row r="45" spans="1:39" x14ac:dyDescent="0.3">
      <c r="A45" t="s">
        <v>162</v>
      </c>
      <c r="B45" t="str">
        <f t="shared" si="14"/>
        <v>Sep</v>
      </c>
      <c r="C45" t="str" cm="1">
        <f t="array" ref="C45">_xlfn.IFS(OR(B45="Dec", B45="Jan", B45="Feb"), "Invierno", OR(B45="Mar", B45="Apr", B45="May"), "Primavera", OR(B45="Jun", B45="Jul", B45="Aug"), "Verano", OR(B45="Sep", B45="Oct", B45="Nov"), "Otoño")</f>
        <v>Otoño</v>
      </c>
      <c r="D45" t="s">
        <v>62</v>
      </c>
      <c r="E45" t="s">
        <v>23</v>
      </c>
      <c r="F45" t="s">
        <v>58</v>
      </c>
      <c r="G45" t="s">
        <v>25</v>
      </c>
      <c r="H45" t="s">
        <v>88</v>
      </c>
      <c r="I45">
        <v>19</v>
      </c>
      <c r="J45">
        <v>21</v>
      </c>
      <c r="K45">
        <f t="shared" si="15"/>
        <v>21</v>
      </c>
      <c r="L45">
        <f t="shared" si="16"/>
        <v>19</v>
      </c>
      <c r="M45">
        <v>3</v>
      </c>
      <c r="N45">
        <v>4</v>
      </c>
      <c r="O45">
        <f t="shared" si="17"/>
        <v>4</v>
      </c>
      <c r="P45">
        <f t="shared" si="18"/>
        <v>3</v>
      </c>
      <c r="Q45">
        <v>49</v>
      </c>
      <c r="R45">
        <v>51</v>
      </c>
      <c r="S45" s="10">
        <f t="shared" si="19"/>
        <v>51</v>
      </c>
      <c r="T45">
        <f t="shared" si="20"/>
        <v>49</v>
      </c>
      <c r="U45">
        <v>4</v>
      </c>
      <c r="V45">
        <v>11</v>
      </c>
      <c r="W45">
        <v>13</v>
      </c>
      <c r="X45">
        <v>11</v>
      </c>
      <c r="Y45">
        <f t="shared" si="21"/>
        <v>11</v>
      </c>
      <c r="Z45">
        <f t="shared" si="22"/>
        <v>4</v>
      </c>
      <c r="AA45">
        <f t="shared" si="23"/>
        <v>11</v>
      </c>
      <c r="AB45">
        <f t="shared" si="24"/>
        <v>13</v>
      </c>
      <c r="AC45">
        <v>0</v>
      </c>
      <c r="AD45">
        <v>1</v>
      </c>
      <c r="AE45" t="s">
        <v>93</v>
      </c>
      <c r="AF45">
        <v>1</v>
      </c>
      <c r="AG45">
        <v>2</v>
      </c>
      <c r="AH45">
        <v>1</v>
      </c>
      <c r="AI45">
        <v>0</v>
      </c>
      <c r="AJ45" t="s">
        <v>163</v>
      </c>
      <c r="AK45">
        <f t="shared" si="25"/>
        <v>2</v>
      </c>
      <c r="AL45">
        <f t="shared" si="26"/>
        <v>2</v>
      </c>
      <c r="AM45" t="str">
        <f t="shared" si="27"/>
        <v>Empate</v>
      </c>
    </row>
    <row r="46" spans="1:39" x14ac:dyDescent="0.3">
      <c r="A46" t="s">
        <v>164</v>
      </c>
      <c r="B46" t="str">
        <f t="shared" si="14"/>
        <v>Oct</v>
      </c>
      <c r="C46" t="str" cm="1">
        <f t="array" ref="C46">_xlfn.IFS(OR(B46="Dec", B46="Jan", B46="Feb"), "Invierno", OR(B46="Mar", B46="Apr", B46="May"), "Primavera", OR(B46="Jun", B46="Jul", B46="Aug"), "Verano", OR(B46="Sep", B46="Oct", B46="Nov"), "Otoño")</f>
        <v>Otoño</v>
      </c>
      <c r="D46" t="s">
        <v>22</v>
      </c>
      <c r="E46" t="s">
        <v>38</v>
      </c>
      <c r="F46" t="s">
        <v>105</v>
      </c>
      <c r="G46" t="s">
        <v>25</v>
      </c>
      <c r="H46" t="s">
        <v>132</v>
      </c>
      <c r="I46">
        <v>17</v>
      </c>
      <c r="J46">
        <v>13</v>
      </c>
      <c r="K46">
        <f t="shared" si="15"/>
        <v>17</v>
      </c>
      <c r="L46">
        <f t="shared" si="16"/>
        <v>13</v>
      </c>
      <c r="M46">
        <v>4</v>
      </c>
      <c r="N46">
        <v>3</v>
      </c>
      <c r="O46">
        <f t="shared" si="17"/>
        <v>4</v>
      </c>
      <c r="P46">
        <f t="shared" si="18"/>
        <v>3</v>
      </c>
      <c r="Q46">
        <v>56</v>
      </c>
      <c r="R46">
        <v>44</v>
      </c>
      <c r="S46" s="10">
        <f t="shared" si="19"/>
        <v>56</v>
      </c>
      <c r="T46">
        <f t="shared" si="20"/>
        <v>44</v>
      </c>
      <c r="U46">
        <v>9</v>
      </c>
      <c r="V46">
        <v>5</v>
      </c>
      <c r="W46">
        <v>13</v>
      </c>
      <c r="X46">
        <v>15</v>
      </c>
      <c r="Y46">
        <f t="shared" si="21"/>
        <v>9</v>
      </c>
      <c r="Z46">
        <f t="shared" si="22"/>
        <v>5</v>
      </c>
      <c r="AA46">
        <f t="shared" si="23"/>
        <v>13</v>
      </c>
      <c r="AB46">
        <f t="shared" si="24"/>
        <v>15</v>
      </c>
      <c r="AC46">
        <v>2</v>
      </c>
      <c r="AD46">
        <v>0</v>
      </c>
      <c r="AE46" t="s">
        <v>84</v>
      </c>
      <c r="AF46">
        <v>0</v>
      </c>
      <c r="AG46">
        <v>2</v>
      </c>
      <c r="AH46">
        <v>2</v>
      </c>
      <c r="AI46">
        <v>1</v>
      </c>
      <c r="AJ46" t="s">
        <v>163</v>
      </c>
      <c r="AK46">
        <f t="shared" si="25"/>
        <v>2</v>
      </c>
      <c r="AL46">
        <f t="shared" si="26"/>
        <v>3</v>
      </c>
      <c r="AM46" t="str">
        <f t="shared" si="27"/>
        <v>Derrota</v>
      </c>
    </row>
    <row r="47" spans="1:39" x14ac:dyDescent="0.3">
      <c r="A47" t="s">
        <v>165</v>
      </c>
      <c r="B47" t="str">
        <f t="shared" si="14"/>
        <v>Oct</v>
      </c>
      <c r="C47" t="str" cm="1">
        <f t="array" ref="C47">_xlfn.IFS(OR(B47="Dec", B47="Jan", B47="Feb"), "Invierno", OR(B47="Mar", B47="Apr", B47="May"), "Primavera", OR(B47="Jun", B47="Jul", B47="Aug"), "Verano", OR(B47="Sep", B47="Oct", B47="Nov"), "Otoño")</f>
        <v>Otoño</v>
      </c>
      <c r="D47" t="s">
        <v>30</v>
      </c>
      <c r="E47" t="s">
        <v>23</v>
      </c>
      <c r="F47" t="s">
        <v>166</v>
      </c>
      <c r="G47" t="s">
        <v>32</v>
      </c>
      <c r="H47" t="s">
        <v>26</v>
      </c>
      <c r="I47">
        <v>12</v>
      </c>
      <c r="J47">
        <v>22</v>
      </c>
      <c r="K47">
        <f t="shared" si="15"/>
        <v>22</v>
      </c>
      <c r="L47">
        <f t="shared" si="16"/>
        <v>12</v>
      </c>
      <c r="M47">
        <v>4</v>
      </c>
      <c r="N47">
        <v>3</v>
      </c>
      <c r="O47">
        <f t="shared" si="17"/>
        <v>3</v>
      </c>
      <c r="P47">
        <f t="shared" si="18"/>
        <v>4</v>
      </c>
      <c r="Q47">
        <v>48</v>
      </c>
      <c r="R47">
        <v>52</v>
      </c>
      <c r="S47" s="10">
        <f t="shared" si="19"/>
        <v>52</v>
      </c>
      <c r="T47">
        <f t="shared" si="20"/>
        <v>48</v>
      </c>
      <c r="U47">
        <v>5</v>
      </c>
      <c r="V47">
        <v>4</v>
      </c>
      <c r="W47">
        <v>10</v>
      </c>
      <c r="X47">
        <v>16</v>
      </c>
      <c r="Y47">
        <f t="shared" si="21"/>
        <v>4</v>
      </c>
      <c r="Z47">
        <f t="shared" si="22"/>
        <v>5</v>
      </c>
      <c r="AA47">
        <f t="shared" si="23"/>
        <v>16</v>
      </c>
      <c r="AB47">
        <f t="shared" si="24"/>
        <v>10</v>
      </c>
      <c r="AC47">
        <v>6</v>
      </c>
      <c r="AD47">
        <v>2</v>
      </c>
      <c r="AE47" t="s">
        <v>167</v>
      </c>
      <c r="AF47">
        <v>1</v>
      </c>
      <c r="AG47">
        <v>2</v>
      </c>
      <c r="AH47">
        <v>0</v>
      </c>
      <c r="AI47">
        <v>2</v>
      </c>
      <c r="AJ47" t="s">
        <v>51</v>
      </c>
      <c r="AK47">
        <f t="shared" si="25"/>
        <v>4</v>
      </c>
      <c r="AL47">
        <f t="shared" si="26"/>
        <v>1</v>
      </c>
      <c r="AM47" t="str">
        <f t="shared" si="27"/>
        <v>Victoria</v>
      </c>
    </row>
    <row r="48" spans="1:39" x14ac:dyDescent="0.3">
      <c r="A48" t="s">
        <v>168</v>
      </c>
      <c r="B48" t="str">
        <f t="shared" si="14"/>
        <v>Oct</v>
      </c>
      <c r="C48" t="str" cm="1">
        <f t="array" ref="C48">_xlfn.IFS(OR(B48="Dec", B48="Jan", B48="Feb"), "Invierno", OR(B48="Mar", B48="Apr", B48="May"), "Primavera", OR(B48="Jun", B48="Jul", B48="Aug"), "Verano", OR(B48="Sep", B48="Oct", B48="Nov"), "Otoño")</f>
        <v>Otoño</v>
      </c>
      <c r="D48" t="s">
        <v>37</v>
      </c>
      <c r="E48" t="s">
        <v>38</v>
      </c>
      <c r="F48" t="s">
        <v>73</v>
      </c>
      <c r="G48" t="s">
        <v>25</v>
      </c>
      <c r="H48" t="s">
        <v>59</v>
      </c>
      <c r="I48">
        <v>8</v>
      </c>
      <c r="J48">
        <v>9</v>
      </c>
      <c r="K48">
        <f t="shared" si="15"/>
        <v>8</v>
      </c>
      <c r="L48">
        <f t="shared" si="16"/>
        <v>9</v>
      </c>
      <c r="M48">
        <v>3</v>
      </c>
      <c r="N48">
        <v>2</v>
      </c>
      <c r="O48">
        <f t="shared" si="17"/>
        <v>3</v>
      </c>
      <c r="P48">
        <f t="shared" si="18"/>
        <v>2</v>
      </c>
      <c r="Q48">
        <v>67</v>
      </c>
      <c r="R48">
        <v>33</v>
      </c>
      <c r="S48" s="10">
        <f t="shared" si="19"/>
        <v>67</v>
      </c>
      <c r="T48">
        <f t="shared" si="20"/>
        <v>33</v>
      </c>
      <c r="U48">
        <v>6</v>
      </c>
      <c r="V48">
        <v>3</v>
      </c>
      <c r="W48">
        <v>15</v>
      </c>
      <c r="X48">
        <v>15</v>
      </c>
      <c r="Y48">
        <f t="shared" si="21"/>
        <v>6</v>
      </c>
      <c r="Z48">
        <f t="shared" si="22"/>
        <v>3</v>
      </c>
      <c r="AA48">
        <f t="shared" si="23"/>
        <v>15</v>
      </c>
      <c r="AB48">
        <f t="shared" si="24"/>
        <v>15</v>
      </c>
      <c r="AC48">
        <v>1</v>
      </c>
      <c r="AD48">
        <v>0</v>
      </c>
      <c r="AE48" t="s">
        <v>103</v>
      </c>
      <c r="AF48">
        <v>0</v>
      </c>
      <c r="AG48">
        <v>0</v>
      </c>
      <c r="AH48">
        <v>1</v>
      </c>
      <c r="AI48">
        <v>1</v>
      </c>
      <c r="AJ48" t="s">
        <v>51</v>
      </c>
      <c r="AK48">
        <f t="shared" si="25"/>
        <v>1</v>
      </c>
      <c r="AL48">
        <f t="shared" si="26"/>
        <v>1</v>
      </c>
      <c r="AM48" t="str">
        <f t="shared" si="27"/>
        <v>Empate</v>
      </c>
    </row>
    <row r="49" spans="1:39" x14ac:dyDescent="0.3">
      <c r="A49" t="s">
        <v>169</v>
      </c>
      <c r="B49" t="str">
        <f t="shared" si="14"/>
        <v>Oct</v>
      </c>
      <c r="C49" t="str" cm="1">
        <f t="array" ref="C49">_xlfn.IFS(OR(B49="Dec", B49="Jan", B49="Feb"), "Invierno", OR(B49="Mar", B49="Apr", B49="May"), "Primavera", OR(B49="Jun", B49="Jul", B49="Aug"), "Verano", OR(B49="Sep", B49="Oct", B49="Nov"), "Otoño")</f>
        <v>Otoño</v>
      </c>
      <c r="D49" t="s">
        <v>80</v>
      </c>
      <c r="E49" t="s">
        <v>23</v>
      </c>
      <c r="F49" t="s">
        <v>48</v>
      </c>
      <c r="G49" t="s">
        <v>25</v>
      </c>
      <c r="H49" t="s">
        <v>49</v>
      </c>
      <c r="I49">
        <v>8</v>
      </c>
      <c r="J49">
        <v>13</v>
      </c>
      <c r="K49">
        <f t="shared" si="15"/>
        <v>13</v>
      </c>
      <c r="L49">
        <f t="shared" si="16"/>
        <v>8</v>
      </c>
      <c r="M49">
        <v>2</v>
      </c>
      <c r="N49">
        <v>2</v>
      </c>
      <c r="O49">
        <f t="shared" si="17"/>
        <v>2</v>
      </c>
      <c r="P49">
        <f t="shared" si="18"/>
        <v>2</v>
      </c>
      <c r="Q49">
        <v>40</v>
      </c>
      <c r="R49">
        <v>60</v>
      </c>
      <c r="S49" s="10">
        <f t="shared" si="19"/>
        <v>60</v>
      </c>
      <c r="T49">
        <f t="shared" si="20"/>
        <v>40</v>
      </c>
      <c r="U49">
        <v>3</v>
      </c>
      <c r="V49">
        <v>3</v>
      </c>
      <c r="W49">
        <v>15</v>
      </c>
      <c r="X49">
        <v>19</v>
      </c>
      <c r="Y49">
        <f t="shared" si="21"/>
        <v>3</v>
      </c>
      <c r="Z49">
        <f t="shared" si="22"/>
        <v>3</v>
      </c>
      <c r="AA49">
        <f t="shared" si="23"/>
        <v>19</v>
      </c>
      <c r="AB49">
        <f t="shared" si="24"/>
        <v>15</v>
      </c>
      <c r="AC49">
        <v>6</v>
      </c>
      <c r="AD49">
        <v>1</v>
      </c>
      <c r="AE49" t="s">
        <v>170</v>
      </c>
      <c r="AF49">
        <v>1</v>
      </c>
      <c r="AG49">
        <v>2</v>
      </c>
      <c r="AH49">
        <v>0</v>
      </c>
      <c r="AI49">
        <v>1</v>
      </c>
      <c r="AJ49" t="s">
        <v>171</v>
      </c>
      <c r="AK49">
        <f t="shared" si="25"/>
        <v>3</v>
      </c>
      <c r="AL49">
        <f t="shared" si="26"/>
        <v>1</v>
      </c>
      <c r="AM49" t="str">
        <f t="shared" si="27"/>
        <v>Victoria</v>
      </c>
    </row>
    <row r="50" spans="1:39" x14ac:dyDescent="0.3">
      <c r="A50" t="s">
        <v>172</v>
      </c>
      <c r="B50" t="str">
        <f t="shared" si="14"/>
        <v>Oct</v>
      </c>
      <c r="C50" t="str" cm="1">
        <f t="array" ref="C50">_xlfn.IFS(OR(B50="Dec", B50="Jan", B50="Feb"), "Invierno", OR(B50="Mar", B50="Apr", B50="May"), "Primavera", OR(B50="Jun", B50="Jul", B50="Aug"), "Verano", OR(B50="Sep", B50="Oct", B50="Nov"), "Otoño")</f>
        <v>Otoño</v>
      </c>
      <c r="D50" t="s">
        <v>30</v>
      </c>
      <c r="E50" t="s">
        <v>38</v>
      </c>
      <c r="F50" t="s">
        <v>24</v>
      </c>
      <c r="G50" t="s">
        <v>25</v>
      </c>
      <c r="H50" t="s">
        <v>88</v>
      </c>
      <c r="I50">
        <v>17</v>
      </c>
      <c r="J50">
        <v>8</v>
      </c>
      <c r="K50">
        <f t="shared" si="15"/>
        <v>17</v>
      </c>
      <c r="L50">
        <f t="shared" si="16"/>
        <v>8</v>
      </c>
      <c r="M50">
        <v>3</v>
      </c>
      <c r="N50">
        <v>1</v>
      </c>
      <c r="O50">
        <f t="shared" si="17"/>
        <v>3</v>
      </c>
      <c r="P50">
        <f t="shared" si="18"/>
        <v>1</v>
      </c>
      <c r="Q50">
        <v>57</v>
      </c>
      <c r="R50">
        <v>43</v>
      </c>
      <c r="S50" s="10">
        <f t="shared" si="19"/>
        <v>57</v>
      </c>
      <c r="T50">
        <f t="shared" si="20"/>
        <v>43</v>
      </c>
      <c r="U50">
        <v>6</v>
      </c>
      <c r="V50">
        <v>2</v>
      </c>
      <c r="W50">
        <v>13</v>
      </c>
      <c r="X50">
        <v>13</v>
      </c>
      <c r="Y50">
        <f t="shared" si="21"/>
        <v>6</v>
      </c>
      <c r="Z50">
        <f t="shared" si="22"/>
        <v>2</v>
      </c>
      <c r="AA50">
        <f t="shared" si="23"/>
        <v>13</v>
      </c>
      <c r="AB50">
        <f t="shared" si="24"/>
        <v>13</v>
      </c>
      <c r="AC50">
        <v>3</v>
      </c>
      <c r="AD50">
        <v>2</v>
      </c>
      <c r="AE50" t="s">
        <v>173</v>
      </c>
      <c r="AF50">
        <v>1</v>
      </c>
      <c r="AG50">
        <v>0</v>
      </c>
      <c r="AH50">
        <v>2</v>
      </c>
      <c r="AI50">
        <v>1</v>
      </c>
      <c r="AJ50" t="s">
        <v>28</v>
      </c>
      <c r="AK50">
        <f t="shared" si="25"/>
        <v>3</v>
      </c>
      <c r="AL50">
        <f t="shared" si="26"/>
        <v>1</v>
      </c>
      <c r="AM50" t="str">
        <f t="shared" si="27"/>
        <v>Victoria</v>
      </c>
    </row>
    <row r="51" spans="1:39" x14ac:dyDescent="0.3">
      <c r="A51" t="s">
        <v>174</v>
      </c>
      <c r="B51" t="str">
        <f t="shared" si="14"/>
        <v>Nov</v>
      </c>
      <c r="C51" t="str" cm="1">
        <f t="array" ref="C51">_xlfn.IFS(OR(B51="Dec", B51="Jan", B51="Feb"), "Invierno", OR(B51="Mar", B51="Apr", B51="May"), "Primavera", OR(B51="Jun", B51="Jul", B51="Aug"), "Verano", OR(B51="Sep", B51="Oct", B51="Nov"), "Otoño")</f>
        <v>Otoño</v>
      </c>
      <c r="D51" t="s">
        <v>22</v>
      </c>
      <c r="E51" t="s">
        <v>23</v>
      </c>
      <c r="F51" t="s">
        <v>39</v>
      </c>
      <c r="G51" t="s">
        <v>25</v>
      </c>
      <c r="H51" t="s">
        <v>54</v>
      </c>
      <c r="I51">
        <v>7</v>
      </c>
      <c r="J51">
        <v>21</v>
      </c>
      <c r="K51">
        <f t="shared" si="15"/>
        <v>21</v>
      </c>
      <c r="L51">
        <f t="shared" si="16"/>
        <v>7</v>
      </c>
      <c r="M51">
        <v>6</v>
      </c>
      <c r="N51">
        <v>0</v>
      </c>
      <c r="O51">
        <f t="shared" si="17"/>
        <v>0</v>
      </c>
      <c r="P51">
        <f t="shared" si="18"/>
        <v>6</v>
      </c>
      <c r="Q51">
        <v>37</v>
      </c>
      <c r="R51">
        <v>63</v>
      </c>
      <c r="S51" s="10">
        <f t="shared" si="19"/>
        <v>63</v>
      </c>
      <c r="T51">
        <f t="shared" si="20"/>
        <v>37</v>
      </c>
      <c r="U51">
        <v>2</v>
      </c>
      <c r="V51">
        <v>7</v>
      </c>
      <c r="W51">
        <v>11</v>
      </c>
      <c r="X51">
        <v>9</v>
      </c>
      <c r="Y51">
        <f t="shared" si="21"/>
        <v>7</v>
      </c>
      <c r="Z51">
        <f t="shared" si="22"/>
        <v>2</v>
      </c>
      <c r="AA51">
        <f t="shared" si="23"/>
        <v>9</v>
      </c>
      <c r="AB51">
        <f t="shared" si="24"/>
        <v>11</v>
      </c>
      <c r="AC51">
        <v>3</v>
      </c>
      <c r="AD51">
        <v>0</v>
      </c>
      <c r="AE51" t="s">
        <v>114</v>
      </c>
      <c r="AF51">
        <v>1</v>
      </c>
      <c r="AG51">
        <v>2</v>
      </c>
      <c r="AH51">
        <v>0</v>
      </c>
      <c r="AI51">
        <v>0</v>
      </c>
      <c r="AJ51" t="s">
        <v>56</v>
      </c>
      <c r="AK51">
        <f t="shared" si="25"/>
        <v>2</v>
      </c>
      <c r="AL51">
        <f t="shared" si="26"/>
        <v>1</v>
      </c>
      <c r="AM51" t="str">
        <f t="shared" si="27"/>
        <v>Victoria</v>
      </c>
    </row>
    <row r="52" spans="1:39" x14ac:dyDescent="0.3">
      <c r="A52" t="s">
        <v>175</v>
      </c>
      <c r="B52" t="str">
        <f t="shared" si="14"/>
        <v>Nov</v>
      </c>
      <c r="C52" t="str" cm="1">
        <f t="array" ref="C52">_xlfn.IFS(OR(B52="Dec", B52="Jan", B52="Feb"), "Invierno", OR(B52="Mar", B52="Apr", B52="May"), "Primavera", OR(B52="Jun", B52="Jul", B52="Aug"), "Verano", OR(B52="Sep", B52="Oct", B52="Nov"), "Otoño")</f>
        <v>Otoño</v>
      </c>
      <c r="D52" t="s">
        <v>30</v>
      </c>
      <c r="E52" t="s">
        <v>38</v>
      </c>
      <c r="F52" t="s">
        <v>63</v>
      </c>
      <c r="G52" t="s">
        <v>25</v>
      </c>
      <c r="H52" t="s">
        <v>40</v>
      </c>
      <c r="I52">
        <v>18</v>
      </c>
      <c r="J52">
        <v>10</v>
      </c>
      <c r="K52">
        <f t="shared" si="15"/>
        <v>18</v>
      </c>
      <c r="L52">
        <f t="shared" si="16"/>
        <v>10</v>
      </c>
      <c r="M52">
        <v>3</v>
      </c>
      <c r="N52">
        <v>4</v>
      </c>
      <c r="O52">
        <f t="shared" si="17"/>
        <v>3</v>
      </c>
      <c r="P52">
        <f t="shared" si="18"/>
        <v>4</v>
      </c>
      <c r="Q52">
        <v>51</v>
      </c>
      <c r="R52">
        <v>49</v>
      </c>
      <c r="S52" s="10">
        <f t="shared" si="19"/>
        <v>51</v>
      </c>
      <c r="T52">
        <f t="shared" si="20"/>
        <v>49</v>
      </c>
      <c r="U52">
        <v>0</v>
      </c>
      <c r="V52">
        <v>6</v>
      </c>
      <c r="W52">
        <v>10</v>
      </c>
      <c r="X52">
        <v>11</v>
      </c>
      <c r="Y52">
        <f t="shared" si="21"/>
        <v>0</v>
      </c>
      <c r="Z52">
        <f t="shared" si="22"/>
        <v>6</v>
      </c>
      <c r="AA52">
        <f t="shared" si="23"/>
        <v>10</v>
      </c>
      <c r="AB52">
        <f t="shared" si="24"/>
        <v>11</v>
      </c>
      <c r="AC52">
        <v>2</v>
      </c>
      <c r="AD52">
        <v>1</v>
      </c>
      <c r="AE52" t="s">
        <v>176</v>
      </c>
      <c r="AF52">
        <v>3</v>
      </c>
      <c r="AG52">
        <v>1</v>
      </c>
      <c r="AH52">
        <v>2</v>
      </c>
      <c r="AI52">
        <v>0</v>
      </c>
      <c r="AJ52" t="s">
        <v>97</v>
      </c>
      <c r="AK52">
        <f t="shared" si="25"/>
        <v>5</v>
      </c>
      <c r="AL52">
        <f t="shared" si="26"/>
        <v>1</v>
      </c>
      <c r="AM52" t="str">
        <f t="shared" si="27"/>
        <v>Victoria</v>
      </c>
    </row>
    <row r="53" spans="1:39" x14ac:dyDescent="0.3">
      <c r="A53" t="s">
        <v>177</v>
      </c>
      <c r="B53" t="str">
        <f t="shared" si="14"/>
        <v>Nov</v>
      </c>
      <c r="C53" t="str" cm="1">
        <f t="array" ref="C53">_xlfn.IFS(OR(B53="Dec", B53="Jan", B53="Feb"), "Invierno", OR(B53="Mar", B53="Apr", B53="May"), "Primavera", OR(B53="Jun", B53="Jul", B53="Aug"), "Verano", OR(B53="Sep", B53="Oct", B53="Nov"), "Otoño")</f>
        <v>Otoño</v>
      </c>
      <c r="D53" t="s">
        <v>62</v>
      </c>
      <c r="E53" t="s">
        <v>23</v>
      </c>
      <c r="F53" t="s">
        <v>362</v>
      </c>
      <c r="G53" t="s">
        <v>25</v>
      </c>
      <c r="H53" t="s">
        <v>113</v>
      </c>
      <c r="I53">
        <v>15</v>
      </c>
      <c r="J53">
        <v>7</v>
      </c>
      <c r="K53">
        <f t="shared" si="15"/>
        <v>7</v>
      </c>
      <c r="L53">
        <f t="shared" si="16"/>
        <v>15</v>
      </c>
      <c r="M53">
        <v>0</v>
      </c>
      <c r="N53">
        <v>2</v>
      </c>
      <c r="O53">
        <f t="shared" si="17"/>
        <v>2</v>
      </c>
      <c r="P53">
        <f t="shared" si="18"/>
        <v>0</v>
      </c>
      <c r="Q53">
        <v>59</v>
      </c>
      <c r="R53">
        <v>41</v>
      </c>
      <c r="S53" s="10">
        <f t="shared" si="19"/>
        <v>41</v>
      </c>
      <c r="T53">
        <f t="shared" si="20"/>
        <v>59</v>
      </c>
      <c r="U53">
        <v>6</v>
      </c>
      <c r="V53">
        <v>4</v>
      </c>
      <c r="W53">
        <v>13</v>
      </c>
      <c r="X53">
        <v>20</v>
      </c>
      <c r="Y53">
        <f t="shared" si="21"/>
        <v>4</v>
      </c>
      <c r="Z53">
        <f t="shared" si="22"/>
        <v>6</v>
      </c>
      <c r="AA53">
        <f t="shared" si="23"/>
        <v>20</v>
      </c>
      <c r="AB53">
        <f t="shared" si="24"/>
        <v>13</v>
      </c>
      <c r="AC53">
        <v>1</v>
      </c>
      <c r="AD53">
        <v>0</v>
      </c>
      <c r="AE53" t="s">
        <v>178</v>
      </c>
      <c r="AF53">
        <v>0</v>
      </c>
      <c r="AG53">
        <v>1</v>
      </c>
      <c r="AH53">
        <v>0</v>
      </c>
      <c r="AI53">
        <v>0</v>
      </c>
      <c r="AJ53" t="s">
        <v>28</v>
      </c>
      <c r="AK53">
        <f t="shared" si="25"/>
        <v>1</v>
      </c>
      <c r="AL53">
        <f t="shared" si="26"/>
        <v>0</v>
      </c>
      <c r="AM53" t="str">
        <f t="shared" si="27"/>
        <v>Victoria</v>
      </c>
    </row>
    <row r="54" spans="1:39" x14ac:dyDescent="0.3">
      <c r="A54" t="s">
        <v>179</v>
      </c>
      <c r="B54" t="str">
        <f t="shared" si="14"/>
        <v>Nov</v>
      </c>
      <c r="C54" t="str" cm="1">
        <f t="array" ref="C54">_xlfn.IFS(OR(B54="Dec", B54="Jan", B54="Feb"), "Invierno", OR(B54="Mar", B54="Apr", B54="May"), "Primavera", OR(B54="Jun", B54="Jul", B54="Aug"), "Verano", OR(B54="Sep", B54="Oct", B54="Nov"), "Otoño")</f>
        <v>Otoño</v>
      </c>
      <c r="D54" t="s">
        <v>80</v>
      </c>
      <c r="E54" t="s">
        <v>38</v>
      </c>
      <c r="F54" t="s">
        <v>370</v>
      </c>
      <c r="G54" t="s">
        <v>32</v>
      </c>
      <c r="H54" t="s">
        <v>180</v>
      </c>
      <c r="I54">
        <v>19</v>
      </c>
      <c r="J54">
        <v>8</v>
      </c>
      <c r="K54">
        <f t="shared" si="15"/>
        <v>19</v>
      </c>
      <c r="L54">
        <f t="shared" si="16"/>
        <v>8</v>
      </c>
      <c r="M54">
        <v>4</v>
      </c>
      <c r="N54">
        <v>2</v>
      </c>
      <c r="O54">
        <f t="shared" si="17"/>
        <v>4</v>
      </c>
      <c r="P54">
        <f t="shared" si="18"/>
        <v>2</v>
      </c>
      <c r="Q54">
        <v>59</v>
      </c>
      <c r="R54">
        <v>41</v>
      </c>
      <c r="S54" s="10">
        <f t="shared" si="19"/>
        <v>59</v>
      </c>
      <c r="T54">
        <f t="shared" si="20"/>
        <v>41</v>
      </c>
      <c r="U54">
        <v>4</v>
      </c>
      <c r="V54">
        <v>2</v>
      </c>
      <c r="W54">
        <v>11</v>
      </c>
      <c r="X54">
        <v>9</v>
      </c>
      <c r="Y54">
        <f t="shared" si="21"/>
        <v>4</v>
      </c>
      <c r="Z54">
        <f t="shared" si="22"/>
        <v>2</v>
      </c>
      <c r="AA54">
        <f t="shared" si="23"/>
        <v>11</v>
      </c>
      <c r="AB54">
        <f t="shared" si="24"/>
        <v>9</v>
      </c>
      <c r="AC54">
        <v>2</v>
      </c>
      <c r="AD54">
        <v>3</v>
      </c>
      <c r="AE54" t="s">
        <v>181</v>
      </c>
      <c r="AF54">
        <v>2</v>
      </c>
      <c r="AG54">
        <v>0</v>
      </c>
      <c r="AH54">
        <v>2</v>
      </c>
      <c r="AI54">
        <v>0</v>
      </c>
      <c r="AJ54" t="s">
        <v>97</v>
      </c>
      <c r="AK54">
        <f t="shared" si="25"/>
        <v>4</v>
      </c>
      <c r="AL54">
        <f t="shared" si="26"/>
        <v>0</v>
      </c>
      <c r="AM54" t="str">
        <f t="shared" si="27"/>
        <v>Victoria</v>
      </c>
    </row>
    <row r="55" spans="1:39" x14ac:dyDescent="0.3">
      <c r="A55" t="s">
        <v>182</v>
      </c>
      <c r="B55" t="str">
        <f t="shared" si="14"/>
        <v>Dec</v>
      </c>
      <c r="C55" t="str" cm="1">
        <f t="array" ref="C55">_xlfn.IFS(OR(B55="Dec", B55="Jan", B55="Feb"), "Invierno", OR(B55="Mar", B55="Apr", B55="May"), "Primavera", OR(B55="Jun", B55="Jul", B55="Aug"), "Verano", OR(B55="Sep", B55="Oct", B55="Nov"), "Otoño")</f>
        <v>Invierno</v>
      </c>
      <c r="D55" t="s">
        <v>22</v>
      </c>
      <c r="E55" t="s">
        <v>23</v>
      </c>
      <c r="F55" t="s">
        <v>44</v>
      </c>
      <c r="G55" t="s">
        <v>25</v>
      </c>
      <c r="H55" t="s">
        <v>132</v>
      </c>
      <c r="I55">
        <v>15</v>
      </c>
      <c r="J55">
        <v>21</v>
      </c>
      <c r="K55">
        <f t="shared" si="15"/>
        <v>21</v>
      </c>
      <c r="L55">
        <f t="shared" si="16"/>
        <v>15</v>
      </c>
      <c r="M55">
        <v>4</v>
      </c>
      <c r="N55">
        <v>2</v>
      </c>
      <c r="O55">
        <f t="shared" si="17"/>
        <v>2</v>
      </c>
      <c r="P55">
        <f t="shared" si="18"/>
        <v>4</v>
      </c>
      <c r="Q55">
        <v>55</v>
      </c>
      <c r="R55">
        <v>45</v>
      </c>
      <c r="S55" s="10">
        <f t="shared" si="19"/>
        <v>45</v>
      </c>
      <c r="T55">
        <f t="shared" si="20"/>
        <v>55</v>
      </c>
      <c r="U55">
        <v>6</v>
      </c>
      <c r="V55">
        <v>7</v>
      </c>
      <c r="W55">
        <v>16</v>
      </c>
      <c r="X55">
        <v>18</v>
      </c>
      <c r="Y55">
        <f t="shared" si="21"/>
        <v>7</v>
      </c>
      <c r="Z55">
        <f t="shared" si="22"/>
        <v>6</v>
      </c>
      <c r="AA55">
        <f t="shared" si="23"/>
        <v>18</v>
      </c>
      <c r="AB55">
        <f t="shared" si="24"/>
        <v>16</v>
      </c>
      <c r="AC55">
        <v>0</v>
      </c>
      <c r="AD55">
        <v>0</v>
      </c>
      <c r="AE55" t="s">
        <v>77</v>
      </c>
      <c r="AF55">
        <v>1</v>
      </c>
      <c r="AG55">
        <v>1</v>
      </c>
      <c r="AH55">
        <v>1</v>
      </c>
      <c r="AI55">
        <v>2</v>
      </c>
      <c r="AJ55" t="s">
        <v>107</v>
      </c>
      <c r="AK55">
        <f t="shared" si="25"/>
        <v>3</v>
      </c>
      <c r="AL55">
        <f t="shared" si="26"/>
        <v>2</v>
      </c>
      <c r="AM55" t="str">
        <f t="shared" si="27"/>
        <v>Victoria</v>
      </c>
    </row>
    <row r="56" spans="1:39" x14ac:dyDescent="0.3">
      <c r="A56" t="s">
        <v>183</v>
      </c>
      <c r="B56" t="str">
        <f t="shared" si="14"/>
        <v>Dec</v>
      </c>
      <c r="C56" t="str" cm="1">
        <f t="array" ref="C56">_xlfn.IFS(OR(B56="Dec", B56="Jan", B56="Feb"), "Invierno", OR(B56="Mar", B56="Apr", B56="May"), "Primavera", OR(B56="Jun", B56="Jul", B56="Aug"), "Verano", OR(B56="Sep", B56="Oct", B56="Nov"), "Otoño")</f>
        <v>Invierno</v>
      </c>
      <c r="D56" t="s">
        <v>30</v>
      </c>
      <c r="E56" t="s">
        <v>23</v>
      </c>
      <c r="F56" t="s">
        <v>68</v>
      </c>
      <c r="G56" t="s">
        <v>25</v>
      </c>
      <c r="H56" t="s">
        <v>54</v>
      </c>
      <c r="I56">
        <v>19</v>
      </c>
      <c r="J56">
        <v>14</v>
      </c>
      <c r="K56">
        <f t="shared" si="15"/>
        <v>14</v>
      </c>
      <c r="L56">
        <f t="shared" si="16"/>
        <v>19</v>
      </c>
      <c r="M56">
        <v>4</v>
      </c>
      <c r="N56">
        <v>2</v>
      </c>
      <c r="O56">
        <f t="shared" si="17"/>
        <v>2</v>
      </c>
      <c r="P56">
        <f t="shared" si="18"/>
        <v>4</v>
      </c>
      <c r="Q56">
        <v>53</v>
      </c>
      <c r="R56">
        <v>47</v>
      </c>
      <c r="S56" s="10">
        <f t="shared" si="19"/>
        <v>47</v>
      </c>
      <c r="T56">
        <f t="shared" si="20"/>
        <v>53</v>
      </c>
      <c r="U56">
        <v>6</v>
      </c>
      <c r="V56">
        <v>6</v>
      </c>
      <c r="W56">
        <v>13</v>
      </c>
      <c r="X56">
        <v>10</v>
      </c>
      <c r="Y56">
        <f t="shared" si="21"/>
        <v>6</v>
      </c>
      <c r="Z56">
        <f t="shared" si="22"/>
        <v>6</v>
      </c>
      <c r="AA56">
        <f t="shared" si="23"/>
        <v>10</v>
      </c>
      <c r="AB56">
        <f t="shared" si="24"/>
        <v>13</v>
      </c>
      <c r="AC56">
        <v>1</v>
      </c>
      <c r="AD56">
        <v>2</v>
      </c>
      <c r="AE56" t="s">
        <v>96</v>
      </c>
      <c r="AF56">
        <v>1</v>
      </c>
      <c r="AG56">
        <v>1</v>
      </c>
      <c r="AH56">
        <v>0</v>
      </c>
      <c r="AI56">
        <v>1</v>
      </c>
      <c r="AJ56" t="s">
        <v>51</v>
      </c>
      <c r="AK56">
        <f t="shared" si="25"/>
        <v>2</v>
      </c>
      <c r="AL56">
        <f t="shared" si="26"/>
        <v>1</v>
      </c>
      <c r="AM56" t="str">
        <f t="shared" si="27"/>
        <v>Victoria</v>
      </c>
    </row>
    <row r="57" spans="1:39" x14ac:dyDescent="0.3">
      <c r="A57" t="s">
        <v>184</v>
      </c>
      <c r="B57" t="str">
        <f t="shared" si="14"/>
        <v>Dec</v>
      </c>
      <c r="C57" t="str" cm="1">
        <f t="array" ref="C57">_xlfn.IFS(OR(B57="Dec", B57="Jan", B57="Feb"), "Invierno", OR(B57="Mar", B57="Apr", B57="May"), "Primavera", OR(B57="Jun", B57="Jul", B57="Aug"), "Verano", OR(B57="Sep", B57="Oct", B57="Nov"), "Otoño")</f>
        <v>Invierno</v>
      </c>
      <c r="D57" t="s">
        <v>30</v>
      </c>
      <c r="E57" t="s">
        <v>38</v>
      </c>
      <c r="F57" t="s">
        <v>83</v>
      </c>
      <c r="G57" t="s">
        <v>25</v>
      </c>
      <c r="H57" t="s">
        <v>26</v>
      </c>
      <c r="I57">
        <v>17</v>
      </c>
      <c r="J57">
        <v>8</v>
      </c>
      <c r="K57">
        <f t="shared" si="15"/>
        <v>17</v>
      </c>
      <c r="L57">
        <f t="shared" si="16"/>
        <v>8</v>
      </c>
      <c r="M57">
        <v>1</v>
      </c>
      <c r="N57">
        <v>6</v>
      </c>
      <c r="O57">
        <f t="shared" si="17"/>
        <v>1</v>
      </c>
      <c r="P57">
        <f t="shared" si="18"/>
        <v>6</v>
      </c>
      <c r="Q57">
        <v>71</v>
      </c>
      <c r="R57">
        <v>29</v>
      </c>
      <c r="S57" s="10">
        <f t="shared" si="19"/>
        <v>71</v>
      </c>
      <c r="T57">
        <f t="shared" si="20"/>
        <v>29</v>
      </c>
      <c r="U57">
        <v>10</v>
      </c>
      <c r="V57">
        <v>0</v>
      </c>
      <c r="W57">
        <v>11</v>
      </c>
      <c r="X57">
        <v>16</v>
      </c>
      <c r="Y57">
        <f t="shared" si="21"/>
        <v>10</v>
      </c>
      <c r="Z57">
        <f t="shared" si="22"/>
        <v>0</v>
      </c>
      <c r="AA57">
        <f t="shared" si="23"/>
        <v>11</v>
      </c>
      <c r="AB57">
        <f t="shared" si="24"/>
        <v>16</v>
      </c>
      <c r="AC57">
        <v>3</v>
      </c>
      <c r="AD57">
        <v>2</v>
      </c>
      <c r="AE57" t="s">
        <v>34</v>
      </c>
      <c r="AF57">
        <v>0</v>
      </c>
      <c r="AG57">
        <v>2</v>
      </c>
      <c r="AH57">
        <v>1</v>
      </c>
      <c r="AI57">
        <v>2</v>
      </c>
      <c r="AJ57" t="s">
        <v>137</v>
      </c>
      <c r="AK57">
        <f t="shared" si="25"/>
        <v>1</v>
      </c>
      <c r="AL57">
        <f t="shared" si="26"/>
        <v>4</v>
      </c>
      <c r="AM57" t="str">
        <f t="shared" si="27"/>
        <v>Derrota</v>
      </c>
    </row>
    <row r="58" spans="1:39" x14ac:dyDescent="0.3">
      <c r="A58" t="s">
        <v>185</v>
      </c>
      <c r="B58" t="str">
        <f t="shared" si="14"/>
        <v>Dec</v>
      </c>
      <c r="C58" t="str" cm="1">
        <f t="array" ref="C58">_xlfn.IFS(OR(B58="Dec", B58="Jan", B58="Feb"), "Invierno", OR(B58="Mar", B58="Apr", B58="May"), "Primavera", OR(B58="Jun", B58="Jul", B58="Aug"), "Verano", OR(B58="Sep", B58="Oct", B58="Nov"), "Otoño")</f>
        <v>Invierno</v>
      </c>
      <c r="D58" t="s">
        <v>22</v>
      </c>
      <c r="E58" t="s">
        <v>23</v>
      </c>
      <c r="F58" t="s">
        <v>102</v>
      </c>
      <c r="G58" t="s">
        <v>25</v>
      </c>
      <c r="H58" t="s">
        <v>64</v>
      </c>
      <c r="I58">
        <v>1</v>
      </c>
      <c r="J58">
        <v>14</v>
      </c>
      <c r="K58">
        <f t="shared" si="15"/>
        <v>14</v>
      </c>
      <c r="L58">
        <f t="shared" si="16"/>
        <v>1</v>
      </c>
      <c r="M58">
        <v>3</v>
      </c>
      <c r="N58">
        <v>3</v>
      </c>
      <c r="O58">
        <f t="shared" si="17"/>
        <v>3</v>
      </c>
      <c r="P58">
        <f t="shared" si="18"/>
        <v>3</v>
      </c>
      <c r="Q58">
        <v>46</v>
      </c>
      <c r="R58">
        <v>54</v>
      </c>
      <c r="S58" s="10">
        <f t="shared" si="19"/>
        <v>54</v>
      </c>
      <c r="T58">
        <f t="shared" si="20"/>
        <v>46</v>
      </c>
      <c r="U58">
        <v>3</v>
      </c>
      <c r="V58">
        <v>7</v>
      </c>
      <c r="W58">
        <v>13</v>
      </c>
      <c r="X58">
        <v>11</v>
      </c>
      <c r="Y58">
        <f t="shared" si="21"/>
        <v>7</v>
      </c>
      <c r="Z58">
        <f t="shared" si="22"/>
        <v>3</v>
      </c>
      <c r="AA58">
        <f t="shared" si="23"/>
        <v>11</v>
      </c>
      <c r="AB58">
        <f t="shared" si="24"/>
        <v>13</v>
      </c>
      <c r="AC58">
        <v>3</v>
      </c>
      <c r="AD58">
        <v>2</v>
      </c>
      <c r="AE58" t="s">
        <v>186</v>
      </c>
      <c r="AF58">
        <v>0</v>
      </c>
      <c r="AG58">
        <v>0</v>
      </c>
      <c r="AH58">
        <v>0</v>
      </c>
      <c r="AI58">
        <v>0</v>
      </c>
      <c r="AJ58" t="s">
        <v>111</v>
      </c>
      <c r="AK58">
        <f t="shared" si="25"/>
        <v>0</v>
      </c>
      <c r="AL58">
        <f t="shared" si="26"/>
        <v>0</v>
      </c>
      <c r="AM58" t="str">
        <f t="shared" si="27"/>
        <v>Empate</v>
      </c>
    </row>
    <row r="59" spans="1:39" x14ac:dyDescent="0.3">
      <c r="A59" t="s">
        <v>187</v>
      </c>
      <c r="B59" t="str">
        <f t="shared" si="14"/>
        <v>Apr</v>
      </c>
      <c r="C59" t="str" cm="1">
        <f t="array" ref="C59">_xlfn.IFS(OR(B59="Dec", B59="Jan", B59="Feb"), "Invierno", OR(B59="Mar", B59="Apr", B59="May"), "Primavera", OR(B59="Jun", B59="Jul", B59="Aug"), "Verano", OR(B59="Sep", B59="Oct", B59="Nov"), "Otoño")</f>
        <v>Primavera</v>
      </c>
      <c r="D59" t="s">
        <v>188</v>
      </c>
      <c r="E59" t="s">
        <v>38</v>
      </c>
      <c r="F59" t="s">
        <v>31</v>
      </c>
      <c r="G59" t="s">
        <v>32</v>
      </c>
      <c r="H59" t="s">
        <v>189</v>
      </c>
      <c r="I59">
        <v>16</v>
      </c>
      <c r="J59">
        <v>5</v>
      </c>
      <c r="K59">
        <f t="shared" si="15"/>
        <v>16</v>
      </c>
      <c r="L59">
        <f t="shared" si="16"/>
        <v>5</v>
      </c>
      <c r="M59">
        <v>1</v>
      </c>
      <c r="N59">
        <v>1</v>
      </c>
      <c r="O59">
        <f t="shared" si="17"/>
        <v>1</v>
      </c>
      <c r="P59">
        <f t="shared" si="18"/>
        <v>1</v>
      </c>
      <c r="Q59">
        <v>50</v>
      </c>
      <c r="R59">
        <v>50</v>
      </c>
      <c r="S59" s="10">
        <f t="shared" si="19"/>
        <v>50</v>
      </c>
      <c r="T59">
        <f t="shared" si="20"/>
        <v>50</v>
      </c>
      <c r="U59">
        <v>8</v>
      </c>
      <c r="V59">
        <v>0</v>
      </c>
      <c r="W59">
        <v>12</v>
      </c>
      <c r="X59">
        <v>11</v>
      </c>
      <c r="Y59">
        <f t="shared" si="21"/>
        <v>8</v>
      </c>
      <c r="Z59">
        <f t="shared" si="22"/>
        <v>0</v>
      </c>
      <c r="AA59">
        <f t="shared" si="23"/>
        <v>12</v>
      </c>
      <c r="AB59">
        <f t="shared" si="24"/>
        <v>11</v>
      </c>
      <c r="AC59">
        <v>2</v>
      </c>
      <c r="AD59">
        <v>1</v>
      </c>
      <c r="AE59" t="s">
        <v>176</v>
      </c>
      <c r="AF59">
        <v>2</v>
      </c>
      <c r="AG59">
        <v>2</v>
      </c>
      <c r="AH59">
        <v>2</v>
      </c>
      <c r="AI59">
        <v>2</v>
      </c>
      <c r="AJ59" t="s">
        <v>141</v>
      </c>
      <c r="AK59">
        <f t="shared" si="25"/>
        <v>4</v>
      </c>
      <c r="AL59">
        <f t="shared" si="26"/>
        <v>4</v>
      </c>
      <c r="AM59" t="str">
        <f t="shared" si="27"/>
        <v>Empate</v>
      </c>
    </row>
    <row r="60" spans="1:39" x14ac:dyDescent="0.3">
      <c r="A60" t="s">
        <v>190</v>
      </c>
      <c r="B60" t="str">
        <f t="shared" si="14"/>
        <v>Jan</v>
      </c>
      <c r="C60" t="str" cm="1">
        <f t="array" ref="C60">_xlfn.IFS(OR(B60="Dec", B60="Jan", B60="Feb"), "Invierno", OR(B60="Mar", B60="Apr", B60="May"), "Primavera", OR(B60="Jun", B60="Jul", B60="Aug"), "Verano", OR(B60="Sep", B60="Oct", B60="Nov"), "Otoño")</f>
        <v>Invierno</v>
      </c>
      <c r="D60" t="s">
        <v>191</v>
      </c>
      <c r="E60" t="s">
        <v>23</v>
      </c>
      <c r="F60" t="s">
        <v>73</v>
      </c>
      <c r="G60" t="s">
        <v>25</v>
      </c>
      <c r="H60" t="s">
        <v>192</v>
      </c>
      <c r="I60">
        <v>8</v>
      </c>
      <c r="J60">
        <v>21</v>
      </c>
      <c r="K60">
        <f t="shared" si="15"/>
        <v>21</v>
      </c>
      <c r="L60">
        <f t="shared" si="16"/>
        <v>8</v>
      </c>
      <c r="M60">
        <v>1</v>
      </c>
      <c r="N60">
        <v>3</v>
      </c>
      <c r="O60">
        <f t="shared" si="17"/>
        <v>3</v>
      </c>
      <c r="P60">
        <f t="shared" si="18"/>
        <v>1</v>
      </c>
      <c r="Q60">
        <v>39</v>
      </c>
      <c r="R60">
        <v>61</v>
      </c>
      <c r="S60" s="10">
        <f t="shared" si="19"/>
        <v>61</v>
      </c>
      <c r="T60">
        <f t="shared" si="20"/>
        <v>39</v>
      </c>
      <c r="U60">
        <v>2</v>
      </c>
      <c r="V60">
        <v>5</v>
      </c>
      <c r="W60">
        <v>9</v>
      </c>
      <c r="X60">
        <v>12</v>
      </c>
      <c r="Y60">
        <f t="shared" si="21"/>
        <v>5</v>
      </c>
      <c r="Z60">
        <f t="shared" si="22"/>
        <v>2</v>
      </c>
      <c r="AA60">
        <f t="shared" si="23"/>
        <v>12</v>
      </c>
      <c r="AB60">
        <f t="shared" si="24"/>
        <v>9</v>
      </c>
      <c r="AC60">
        <v>2</v>
      </c>
      <c r="AD60">
        <v>1</v>
      </c>
      <c r="AE60" t="s">
        <v>140</v>
      </c>
      <c r="AF60">
        <v>0</v>
      </c>
      <c r="AG60">
        <v>3</v>
      </c>
      <c r="AH60">
        <v>2</v>
      </c>
      <c r="AI60">
        <v>3</v>
      </c>
      <c r="AJ60" t="s">
        <v>42</v>
      </c>
      <c r="AK60">
        <f t="shared" si="25"/>
        <v>6</v>
      </c>
      <c r="AL60">
        <f t="shared" si="26"/>
        <v>2</v>
      </c>
      <c r="AM60" t="str">
        <f t="shared" si="27"/>
        <v>Victoria</v>
      </c>
    </row>
    <row r="61" spans="1:39" x14ac:dyDescent="0.3">
      <c r="A61" t="s">
        <v>193</v>
      </c>
      <c r="B61" t="str">
        <f t="shared" si="14"/>
        <v>Jan</v>
      </c>
      <c r="C61" t="str" cm="1">
        <f t="array" ref="C61">_xlfn.IFS(OR(B61="Dec", B61="Jan", B61="Feb"), "Invierno", OR(B61="Mar", B61="Apr", B61="May"), "Primavera", OR(B61="Jun", B61="Jul", B61="Aug"), "Verano", OR(B61="Sep", B61="Oct", B61="Nov"), "Otoño")</f>
        <v>Invierno</v>
      </c>
      <c r="D61" t="s">
        <v>22</v>
      </c>
      <c r="E61" t="s">
        <v>38</v>
      </c>
      <c r="F61" t="s">
        <v>58</v>
      </c>
      <c r="G61" t="s">
        <v>126</v>
      </c>
      <c r="H61" t="s">
        <v>64</v>
      </c>
      <c r="I61">
        <v>12</v>
      </c>
      <c r="J61">
        <v>11</v>
      </c>
      <c r="K61">
        <f t="shared" si="15"/>
        <v>12</v>
      </c>
      <c r="L61">
        <f t="shared" si="16"/>
        <v>11</v>
      </c>
      <c r="M61">
        <v>3</v>
      </c>
      <c r="N61">
        <v>6</v>
      </c>
      <c r="O61">
        <f t="shared" si="17"/>
        <v>3</v>
      </c>
      <c r="P61">
        <f t="shared" si="18"/>
        <v>6</v>
      </c>
      <c r="Q61">
        <v>36</v>
      </c>
      <c r="R61">
        <v>64</v>
      </c>
      <c r="S61" s="10">
        <f t="shared" si="19"/>
        <v>36</v>
      </c>
      <c r="T61">
        <f t="shared" si="20"/>
        <v>64</v>
      </c>
      <c r="U61">
        <v>6</v>
      </c>
      <c r="V61">
        <v>4</v>
      </c>
      <c r="W61">
        <v>12</v>
      </c>
      <c r="X61">
        <v>10</v>
      </c>
      <c r="Y61">
        <f t="shared" si="21"/>
        <v>6</v>
      </c>
      <c r="Z61">
        <f t="shared" si="22"/>
        <v>4</v>
      </c>
      <c r="AA61">
        <f t="shared" si="23"/>
        <v>12</v>
      </c>
      <c r="AB61">
        <f t="shared" si="24"/>
        <v>10</v>
      </c>
      <c r="AC61">
        <v>0</v>
      </c>
      <c r="AD61">
        <v>3</v>
      </c>
      <c r="AE61" t="s">
        <v>70</v>
      </c>
      <c r="AF61">
        <v>0</v>
      </c>
      <c r="AG61">
        <v>0</v>
      </c>
      <c r="AH61">
        <v>0</v>
      </c>
      <c r="AI61">
        <v>0</v>
      </c>
      <c r="AJ61" t="s">
        <v>107</v>
      </c>
      <c r="AK61">
        <f t="shared" si="25"/>
        <v>0</v>
      </c>
      <c r="AL61">
        <f t="shared" si="26"/>
        <v>0</v>
      </c>
      <c r="AM61" t="str">
        <f t="shared" si="27"/>
        <v>Empate</v>
      </c>
    </row>
    <row r="62" spans="1:39" x14ac:dyDescent="0.3">
      <c r="A62" t="s">
        <v>194</v>
      </c>
      <c r="B62" t="str">
        <f t="shared" si="14"/>
        <v>Jan</v>
      </c>
      <c r="C62" t="str" cm="1">
        <f t="array" ref="C62">_xlfn.IFS(OR(B62="Dec", B62="Jan", B62="Feb"), "Invierno", OR(B62="Mar", B62="Apr", B62="May"), "Primavera", OR(B62="Jun", B62="Jul", B62="Aug"), "Verano", OR(B62="Sep", B62="Oct", B62="Nov"), "Otoño")</f>
        <v>Invierno</v>
      </c>
      <c r="D62" t="s">
        <v>22</v>
      </c>
      <c r="E62" t="s">
        <v>23</v>
      </c>
      <c r="F62" t="s">
        <v>24</v>
      </c>
      <c r="G62" t="s">
        <v>32</v>
      </c>
      <c r="H62" t="s">
        <v>64</v>
      </c>
      <c r="I62">
        <v>9</v>
      </c>
      <c r="J62">
        <v>6</v>
      </c>
      <c r="K62">
        <f t="shared" si="15"/>
        <v>6</v>
      </c>
      <c r="L62">
        <f t="shared" si="16"/>
        <v>9</v>
      </c>
      <c r="M62">
        <v>2</v>
      </c>
      <c r="N62">
        <v>1</v>
      </c>
      <c r="O62">
        <f t="shared" si="17"/>
        <v>1</v>
      </c>
      <c r="P62">
        <f t="shared" si="18"/>
        <v>2</v>
      </c>
      <c r="Q62">
        <v>61</v>
      </c>
      <c r="R62">
        <v>39</v>
      </c>
      <c r="S62" s="10">
        <f t="shared" si="19"/>
        <v>39</v>
      </c>
      <c r="T62">
        <f t="shared" si="20"/>
        <v>61</v>
      </c>
      <c r="U62">
        <v>4</v>
      </c>
      <c r="V62">
        <v>1</v>
      </c>
      <c r="W62">
        <v>10</v>
      </c>
      <c r="X62">
        <v>17</v>
      </c>
      <c r="Y62">
        <f t="shared" si="21"/>
        <v>1</v>
      </c>
      <c r="Z62">
        <f t="shared" si="22"/>
        <v>4</v>
      </c>
      <c r="AA62">
        <f t="shared" si="23"/>
        <v>17</v>
      </c>
      <c r="AB62">
        <f t="shared" si="24"/>
        <v>10</v>
      </c>
      <c r="AC62">
        <v>2</v>
      </c>
      <c r="AD62">
        <v>2</v>
      </c>
      <c r="AE62" t="s">
        <v>119</v>
      </c>
      <c r="AF62">
        <v>0</v>
      </c>
      <c r="AG62">
        <v>0</v>
      </c>
      <c r="AH62">
        <v>0</v>
      </c>
      <c r="AI62">
        <v>0</v>
      </c>
      <c r="AJ62" t="s">
        <v>28</v>
      </c>
      <c r="AK62">
        <f t="shared" si="25"/>
        <v>0</v>
      </c>
      <c r="AL62">
        <f t="shared" si="26"/>
        <v>0</v>
      </c>
      <c r="AM62" t="str">
        <f t="shared" si="27"/>
        <v>Empate</v>
      </c>
    </row>
    <row r="63" spans="1:39" x14ac:dyDescent="0.3">
      <c r="A63" t="s">
        <v>195</v>
      </c>
      <c r="B63" t="str">
        <f t="shared" si="14"/>
        <v>Feb</v>
      </c>
      <c r="C63" t="str" cm="1">
        <f t="array" ref="C63">_xlfn.IFS(OR(B63="Dec", B63="Jan", B63="Feb"), "Invierno", OR(B63="Mar", B63="Apr", B63="May"), "Primavera", OR(B63="Jun", B63="Jul", B63="Aug"), "Verano", OR(B63="Sep", B63="Oct", B63="Nov"), "Otoño")</f>
        <v>Invierno</v>
      </c>
      <c r="D63" t="s">
        <v>37</v>
      </c>
      <c r="E63" t="s">
        <v>38</v>
      </c>
      <c r="F63" t="s">
        <v>39</v>
      </c>
      <c r="G63" t="s">
        <v>126</v>
      </c>
      <c r="H63" t="s">
        <v>54</v>
      </c>
      <c r="I63">
        <v>10</v>
      </c>
      <c r="J63">
        <v>7</v>
      </c>
      <c r="K63">
        <f t="shared" si="15"/>
        <v>10</v>
      </c>
      <c r="L63">
        <f t="shared" si="16"/>
        <v>7</v>
      </c>
      <c r="M63">
        <v>2</v>
      </c>
      <c r="N63">
        <v>2</v>
      </c>
      <c r="O63">
        <f t="shared" si="17"/>
        <v>2</v>
      </c>
      <c r="P63">
        <f t="shared" si="18"/>
        <v>2</v>
      </c>
      <c r="Q63">
        <v>60</v>
      </c>
      <c r="R63">
        <v>40</v>
      </c>
      <c r="S63" s="10">
        <f t="shared" si="19"/>
        <v>60</v>
      </c>
      <c r="T63">
        <f t="shared" si="20"/>
        <v>40</v>
      </c>
      <c r="U63">
        <v>3</v>
      </c>
      <c r="V63">
        <v>1</v>
      </c>
      <c r="W63">
        <v>13</v>
      </c>
      <c r="X63">
        <v>14</v>
      </c>
      <c r="Y63">
        <f t="shared" si="21"/>
        <v>3</v>
      </c>
      <c r="Z63">
        <f t="shared" si="22"/>
        <v>1</v>
      </c>
      <c r="AA63">
        <f t="shared" si="23"/>
        <v>13</v>
      </c>
      <c r="AB63">
        <f t="shared" si="24"/>
        <v>14</v>
      </c>
      <c r="AC63">
        <v>1</v>
      </c>
      <c r="AD63">
        <v>3</v>
      </c>
      <c r="AE63" t="s">
        <v>170</v>
      </c>
      <c r="AF63">
        <v>0</v>
      </c>
      <c r="AG63">
        <v>0</v>
      </c>
      <c r="AH63">
        <v>1</v>
      </c>
      <c r="AI63">
        <v>2</v>
      </c>
      <c r="AJ63" t="s">
        <v>111</v>
      </c>
      <c r="AK63">
        <f t="shared" si="25"/>
        <v>1</v>
      </c>
      <c r="AL63">
        <f t="shared" si="26"/>
        <v>2</v>
      </c>
      <c r="AM63" t="str">
        <f t="shared" si="27"/>
        <v>Derrota</v>
      </c>
    </row>
    <row r="64" spans="1:39" x14ac:dyDescent="0.3">
      <c r="A64" t="s">
        <v>196</v>
      </c>
      <c r="B64" t="str">
        <f t="shared" si="14"/>
        <v>Feb</v>
      </c>
      <c r="C64" t="str" cm="1">
        <f t="array" ref="C64">_xlfn.IFS(OR(B64="Dec", B64="Jan", B64="Feb"), "Invierno", OR(B64="Mar", B64="Apr", B64="May"), "Primavera", OR(B64="Jun", B64="Jul", B64="Aug"), "Verano", OR(B64="Sep", B64="Oct", B64="Nov"), "Otoño")</f>
        <v>Invierno</v>
      </c>
      <c r="D64" t="s">
        <v>22</v>
      </c>
      <c r="E64" t="s">
        <v>38</v>
      </c>
      <c r="F64" t="s">
        <v>362</v>
      </c>
      <c r="G64" t="s">
        <v>25</v>
      </c>
      <c r="H64" t="s">
        <v>59</v>
      </c>
      <c r="I64">
        <v>21</v>
      </c>
      <c r="J64">
        <v>15</v>
      </c>
      <c r="K64">
        <f t="shared" si="15"/>
        <v>21</v>
      </c>
      <c r="L64">
        <f t="shared" si="16"/>
        <v>15</v>
      </c>
      <c r="M64">
        <v>5</v>
      </c>
      <c r="N64">
        <v>2</v>
      </c>
      <c r="O64">
        <f t="shared" si="17"/>
        <v>5</v>
      </c>
      <c r="P64">
        <f t="shared" si="18"/>
        <v>2</v>
      </c>
      <c r="Q64">
        <v>53</v>
      </c>
      <c r="R64">
        <v>47</v>
      </c>
      <c r="S64" s="10">
        <f t="shared" si="19"/>
        <v>53</v>
      </c>
      <c r="T64">
        <f t="shared" si="20"/>
        <v>47</v>
      </c>
      <c r="U64">
        <v>8</v>
      </c>
      <c r="V64">
        <v>8</v>
      </c>
      <c r="W64">
        <v>13</v>
      </c>
      <c r="X64">
        <v>9</v>
      </c>
      <c r="Y64">
        <f t="shared" si="21"/>
        <v>8</v>
      </c>
      <c r="Z64">
        <f t="shared" si="22"/>
        <v>8</v>
      </c>
      <c r="AA64">
        <f t="shared" si="23"/>
        <v>13</v>
      </c>
      <c r="AB64">
        <f t="shared" si="24"/>
        <v>9</v>
      </c>
      <c r="AC64">
        <v>0</v>
      </c>
      <c r="AD64">
        <v>3</v>
      </c>
      <c r="AE64" t="s">
        <v>77</v>
      </c>
      <c r="AF64">
        <v>0</v>
      </c>
      <c r="AG64">
        <v>0</v>
      </c>
      <c r="AH64">
        <v>1</v>
      </c>
      <c r="AI64">
        <v>1</v>
      </c>
      <c r="AJ64" t="s">
        <v>81</v>
      </c>
      <c r="AK64">
        <f t="shared" si="25"/>
        <v>1</v>
      </c>
      <c r="AL64">
        <f t="shared" si="26"/>
        <v>1</v>
      </c>
      <c r="AM64" t="str">
        <f t="shared" si="27"/>
        <v>Empate</v>
      </c>
    </row>
    <row r="65" spans="1:39" x14ac:dyDescent="0.3">
      <c r="A65" t="s">
        <v>197</v>
      </c>
      <c r="B65" t="str">
        <f t="shared" si="14"/>
        <v>Feb</v>
      </c>
      <c r="C65" t="str" cm="1">
        <f t="array" ref="C65">_xlfn.IFS(OR(B65="Dec", B65="Jan", B65="Feb"), "Invierno", OR(B65="Mar", B65="Apr", B65="May"), "Primavera", OR(B65="Jun", B65="Jul", B65="Aug"), "Verano", OR(B65="Sep", B65="Oct", B65="Nov"), "Otoño")</f>
        <v>Invierno</v>
      </c>
      <c r="D65" t="s">
        <v>37</v>
      </c>
      <c r="E65" t="s">
        <v>23</v>
      </c>
      <c r="F65" t="s">
        <v>75</v>
      </c>
      <c r="G65" t="s">
        <v>25</v>
      </c>
      <c r="H65" t="s">
        <v>121</v>
      </c>
      <c r="I65">
        <v>6</v>
      </c>
      <c r="J65">
        <v>7</v>
      </c>
      <c r="K65">
        <f t="shared" si="15"/>
        <v>7</v>
      </c>
      <c r="L65">
        <f t="shared" si="16"/>
        <v>6</v>
      </c>
      <c r="M65">
        <v>1</v>
      </c>
      <c r="N65">
        <v>2</v>
      </c>
      <c r="O65">
        <f t="shared" si="17"/>
        <v>2</v>
      </c>
      <c r="P65">
        <f t="shared" si="18"/>
        <v>1</v>
      </c>
      <c r="Q65">
        <v>50</v>
      </c>
      <c r="R65">
        <v>50</v>
      </c>
      <c r="S65" s="10">
        <f t="shared" si="19"/>
        <v>50</v>
      </c>
      <c r="T65">
        <f t="shared" si="20"/>
        <v>50</v>
      </c>
      <c r="U65">
        <v>2</v>
      </c>
      <c r="V65">
        <v>1</v>
      </c>
      <c r="W65">
        <v>17</v>
      </c>
      <c r="X65">
        <v>20</v>
      </c>
      <c r="Y65">
        <f t="shared" si="21"/>
        <v>1</v>
      </c>
      <c r="Z65">
        <f t="shared" si="22"/>
        <v>2</v>
      </c>
      <c r="AA65">
        <f t="shared" si="23"/>
        <v>20</v>
      </c>
      <c r="AB65">
        <f t="shared" si="24"/>
        <v>17</v>
      </c>
      <c r="AC65">
        <v>3</v>
      </c>
      <c r="AD65">
        <v>5</v>
      </c>
      <c r="AE65" t="s">
        <v>60</v>
      </c>
      <c r="AF65">
        <v>0</v>
      </c>
      <c r="AG65">
        <v>0</v>
      </c>
      <c r="AH65">
        <v>1</v>
      </c>
      <c r="AI65">
        <v>0</v>
      </c>
      <c r="AJ65" t="s">
        <v>143</v>
      </c>
      <c r="AK65">
        <f t="shared" si="25"/>
        <v>0</v>
      </c>
      <c r="AL65">
        <f t="shared" si="26"/>
        <v>1</v>
      </c>
      <c r="AM65" t="str">
        <f t="shared" si="27"/>
        <v>Derrota</v>
      </c>
    </row>
    <row r="66" spans="1:39" x14ac:dyDescent="0.3">
      <c r="A66" t="s">
        <v>198</v>
      </c>
      <c r="B66" t="str">
        <f t="shared" ref="B66:B97" si="28">MID(A66,5,3)</f>
        <v>Feb</v>
      </c>
      <c r="C66" t="str" cm="1">
        <f t="array" ref="C66">_xlfn.IFS(OR(B66="Dec", B66="Jan", B66="Feb"), "Invierno", OR(B66="Mar", B66="Apr", B66="May"), "Primavera", OR(B66="Jun", B66="Jul", B66="Aug"), "Verano", OR(B66="Sep", B66="Oct", B66="Nov"), "Otoño")</f>
        <v>Invierno</v>
      </c>
      <c r="D66" t="s">
        <v>22</v>
      </c>
      <c r="E66" t="s">
        <v>38</v>
      </c>
      <c r="F66" t="s">
        <v>48</v>
      </c>
      <c r="G66" t="s">
        <v>126</v>
      </c>
      <c r="H66" t="s">
        <v>180</v>
      </c>
      <c r="I66">
        <v>19</v>
      </c>
      <c r="J66">
        <v>6</v>
      </c>
      <c r="K66">
        <f t="shared" ref="K66:K97" si="29">IF(E66 = "H", I66, IF(E66 = "A", J66))</f>
        <v>19</v>
      </c>
      <c r="L66">
        <f t="shared" ref="L66:L97" si="30">IF(E66 = "A", I66, IF(E66 = "H", J66))</f>
        <v>6</v>
      </c>
      <c r="M66">
        <v>1</v>
      </c>
      <c r="N66">
        <v>5</v>
      </c>
      <c r="O66">
        <f t="shared" ref="O66:O97" si="31">IF(E66 = "H", M66, IF(E66 = "A", N66,0))</f>
        <v>1</v>
      </c>
      <c r="P66">
        <f t="shared" ref="P66:P97" si="32">IF(E66 = "A", M66, IF(E66 = "H", N66))</f>
        <v>5</v>
      </c>
      <c r="Q66">
        <v>56</v>
      </c>
      <c r="R66">
        <v>44</v>
      </c>
      <c r="S66" s="10">
        <f t="shared" ref="S66:S97" si="33">IF(E66 = "H", Q66, IF(E66 ="A", R66,0))</f>
        <v>56</v>
      </c>
      <c r="T66">
        <f t="shared" ref="T66:T97" si="34">IF(E66 = "A", Q66, IF(E66 = "H", R66))</f>
        <v>44</v>
      </c>
      <c r="U66">
        <v>8</v>
      </c>
      <c r="V66">
        <v>1</v>
      </c>
      <c r="W66">
        <v>16</v>
      </c>
      <c r="X66">
        <v>4</v>
      </c>
      <c r="Y66">
        <f t="shared" ref="Y66:Y97" si="35">IF(E66 = "H", U66, IF(E66 = "A", V66))</f>
        <v>8</v>
      </c>
      <c r="Z66">
        <f t="shared" ref="Z66:Z97" si="36">IF(E66 = "A", U66, IF(E66 = "H", V66))</f>
        <v>1</v>
      </c>
      <c r="AA66">
        <f t="shared" ref="AA66:AA97" si="37">IF(E66 = "H", W66, IF(E66= "A", X66, 0))</f>
        <v>16</v>
      </c>
      <c r="AB66">
        <f t="shared" ref="AB66:AB97" si="38">IF(E66 = "A", W66, IF(E66 = "H", X66, 0))</f>
        <v>4</v>
      </c>
      <c r="AC66">
        <v>4</v>
      </c>
      <c r="AD66">
        <v>1</v>
      </c>
      <c r="AE66" t="s">
        <v>119</v>
      </c>
      <c r="AF66">
        <v>2</v>
      </c>
      <c r="AG66">
        <v>0</v>
      </c>
      <c r="AH66">
        <v>2</v>
      </c>
      <c r="AI66">
        <v>0</v>
      </c>
      <c r="AJ66" t="s">
        <v>171</v>
      </c>
      <c r="AK66">
        <f t="shared" ref="AK66:AK97" si="39">IF(E66="H", AF66+AH66, IF(E66="A", AG66+AI66, 0))</f>
        <v>4</v>
      </c>
      <c r="AL66">
        <f t="shared" ref="AL66:AL97" si="40">IF(E66="A", AF66+AH66, IF(E66="H", AG66+AI66, 0))</f>
        <v>0</v>
      </c>
      <c r="AM66" t="str">
        <f t="shared" ref="AM66:AM97" si="41">IF(AK66&gt;AL66,"Victoria",IF(AL66&gt;AK66,"Derrota",IF(AL66=AK66,"Empate")))</f>
        <v>Victoria</v>
      </c>
    </row>
    <row r="67" spans="1:39" x14ac:dyDescent="0.3">
      <c r="A67" t="s">
        <v>199</v>
      </c>
      <c r="B67" t="str">
        <f t="shared" si="28"/>
        <v>Mar</v>
      </c>
      <c r="C67" t="str" cm="1">
        <f t="array" ref="C67">_xlfn.IFS(OR(B67="Dec", B67="Jan", B67="Feb"), "Invierno", OR(B67="Mar", B67="Apr", B67="May"), "Primavera", OR(B67="Jun", B67="Jul", B67="Aug"), "Verano", OR(B67="Sep", B67="Oct", B67="Nov"), "Otoño")</f>
        <v>Primavera</v>
      </c>
      <c r="D67" t="s">
        <v>62</v>
      </c>
      <c r="E67" t="s">
        <v>23</v>
      </c>
      <c r="F67" t="s">
        <v>83</v>
      </c>
      <c r="G67" t="s">
        <v>126</v>
      </c>
      <c r="H67" t="s">
        <v>121</v>
      </c>
      <c r="I67">
        <v>13</v>
      </c>
      <c r="J67">
        <v>7</v>
      </c>
      <c r="K67">
        <f t="shared" si="29"/>
        <v>7</v>
      </c>
      <c r="L67">
        <f t="shared" si="30"/>
        <v>13</v>
      </c>
      <c r="M67">
        <v>4</v>
      </c>
      <c r="N67">
        <v>3</v>
      </c>
      <c r="O67">
        <f t="shared" si="31"/>
        <v>3</v>
      </c>
      <c r="P67">
        <f t="shared" si="32"/>
        <v>4</v>
      </c>
      <c r="Q67">
        <v>35</v>
      </c>
      <c r="R67">
        <v>65</v>
      </c>
      <c r="S67" s="10">
        <f t="shared" si="33"/>
        <v>65</v>
      </c>
      <c r="T67">
        <f t="shared" si="34"/>
        <v>35</v>
      </c>
      <c r="U67">
        <v>6</v>
      </c>
      <c r="V67">
        <v>3</v>
      </c>
      <c r="W67">
        <v>17</v>
      </c>
      <c r="X67">
        <v>16</v>
      </c>
      <c r="Y67">
        <f t="shared" si="35"/>
        <v>3</v>
      </c>
      <c r="Z67">
        <f t="shared" si="36"/>
        <v>6</v>
      </c>
      <c r="AA67">
        <f t="shared" si="37"/>
        <v>16</v>
      </c>
      <c r="AB67">
        <f t="shared" si="38"/>
        <v>17</v>
      </c>
      <c r="AC67">
        <v>3</v>
      </c>
      <c r="AD67">
        <v>4</v>
      </c>
      <c r="AE67" t="s">
        <v>70</v>
      </c>
      <c r="AF67">
        <v>1</v>
      </c>
      <c r="AG67">
        <v>0</v>
      </c>
      <c r="AH67">
        <v>0</v>
      </c>
      <c r="AI67">
        <v>0</v>
      </c>
      <c r="AJ67" t="s">
        <v>28</v>
      </c>
      <c r="AK67">
        <f t="shared" si="39"/>
        <v>0</v>
      </c>
      <c r="AL67">
        <f t="shared" si="40"/>
        <v>1</v>
      </c>
      <c r="AM67" t="str">
        <f t="shared" si="41"/>
        <v>Derrota</v>
      </c>
    </row>
    <row r="68" spans="1:39" x14ac:dyDescent="0.3">
      <c r="A68" t="s">
        <v>200</v>
      </c>
      <c r="B68" t="str">
        <f t="shared" si="28"/>
        <v>Mar</v>
      </c>
      <c r="C68" t="str" cm="1">
        <f t="array" ref="C68">_xlfn.IFS(OR(B68="Dec", B68="Jan", B68="Feb"), "Invierno", OR(B68="Mar", B68="Apr", B68="May"), "Primavera", OR(B68="Jun", B68="Jul", B68="Aug"), "Verano", OR(B68="Sep", B68="Oct", B68="Nov"), "Otoño")</f>
        <v>Primavera</v>
      </c>
      <c r="D68" t="s">
        <v>62</v>
      </c>
      <c r="E68" t="s">
        <v>38</v>
      </c>
      <c r="F68" t="s">
        <v>102</v>
      </c>
      <c r="G68" t="s">
        <v>32</v>
      </c>
      <c r="H68" t="s">
        <v>64</v>
      </c>
      <c r="I68">
        <v>11</v>
      </c>
      <c r="J68">
        <v>13</v>
      </c>
      <c r="K68">
        <f t="shared" si="29"/>
        <v>11</v>
      </c>
      <c r="L68">
        <f t="shared" si="30"/>
        <v>13</v>
      </c>
      <c r="M68">
        <v>3</v>
      </c>
      <c r="N68">
        <v>2</v>
      </c>
      <c r="O68">
        <f t="shared" si="31"/>
        <v>3</v>
      </c>
      <c r="P68">
        <f t="shared" si="32"/>
        <v>2</v>
      </c>
      <c r="Q68">
        <v>58</v>
      </c>
      <c r="R68">
        <v>42</v>
      </c>
      <c r="S68" s="10">
        <f t="shared" si="33"/>
        <v>58</v>
      </c>
      <c r="T68">
        <f t="shared" si="34"/>
        <v>42</v>
      </c>
      <c r="U68">
        <v>4</v>
      </c>
      <c r="V68">
        <v>3</v>
      </c>
      <c r="W68">
        <v>13</v>
      </c>
      <c r="X68">
        <v>18</v>
      </c>
      <c r="Y68">
        <f t="shared" si="35"/>
        <v>4</v>
      </c>
      <c r="Z68">
        <f t="shared" si="36"/>
        <v>3</v>
      </c>
      <c r="AA68">
        <f t="shared" si="37"/>
        <v>13</v>
      </c>
      <c r="AB68">
        <f t="shared" si="38"/>
        <v>18</v>
      </c>
      <c r="AC68">
        <v>2</v>
      </c>
      <c r="AD68">
        <v>1</v>
      </c>
      <c r="AE68" t="s">
        <v>176</v>
      </c>
      <c r="AF68">
        <v>0</v>
      </c>
      <c r="AG68">
        <v>0</v>
      </c>
      <c r="AH68">
        <v>0</v>
      </c>
      <c r="AI68">
        <v>0</v>
      </c>
      <c r="AJ68" t="s">
        <v>56</v>
      </c>
      <c r="AK68">
        <f t="shared" si="39"/>
        <v>0</v>
      </c>
      <c r="AL68">
        <f t="shared" si="40"/>
        <v>0</v>
      </c>
      <c r="AM68" t="str">
        <f t="shared" si="41"/>
        <v>Empate</v>
      </c>
    </row>
    <row r="69" spans="1:39" x14ac:dyDescent="0.3">
      <c r="A69" t="s">
        <v>201</v>
      </c>
      <c r="B69" t="str">
        <f t="shared" si="28"/>
        <v>Mar</v>
      </c>
      <c r="C69" t="str" cm="1">
        <f t="array" ref="C69">_xlfn.IFS(OR(B69="Dec", B69="Jan", B69="Feb"), "Invierno", OR(B69="Mar", B69="Apr", B69="May"), "Primavera", OR(B69="Jun", B69="Jul", B69="Aug"), "Verano", OR(B69="Sep", B69="Oct", B69="Nov"), "Otoño")</f>
        <v>Primavera</v>
      </c>
      <c r="D69" t="s">
        <v>22</v>
      </c>
      <c r="E69" t="s">
        <v>23</v>
      </c>
      <c r="F69" t="s">
        <v>87</v>
      </c>
      <c r="G69" t="s">
        <v>25</v>
      </c>
      <c r="H69" t="s">
        <v>113</v>
      </c>
      <c r="I69">
        <v>12</v>
      </c>
      <c r="J69">
        <v>15</v>
      </c>
      <c r="K69">
        <f t="shared" si="29"/>
        <v>15</v>
      </c>
      <c r="L69">
        <f t="shared" si="30"/>
        <v>12</v>
      </c>
      <c r="M69">
        <v>1</v>
      </c>
      <c r="N69">
        <v>3</v>
      </c>
      <c r="O69">
        <f t="shared" si="31"/>
        <v>3</v>
      </c>
      <c r="P69">
        <f t="shared" si="32"/>
        <v>1</v>
      </c>
      <c r="Q69">
        <v>61</v>
      </c>
      <c r="R69">
        <v>39</v>
      </c>
      <c r="S69" s="10">
        <f t="shared" si="33"/>
        <v>39</v>
      </c>
      <c r="T69">
        <f t="shared" si="34"/>
        <v>61</v>
      </c>
      <c r="U69">
        <v>6</v>
      </c>
      <c r="V69">
        <v>3</v>
      </c>
      <c r="W69">
        <v>9</v>
      </c>
      <c r="X69">
        <v>12</v>
      </c>
      <c r="Y69">
        <f t="shared" si="35"/>
        <v>3</v>
      </c>
      <c r="Z69">
        <f t="shared" si="36"/>
        <v>6</v>
      </c>
      <c r="AA69">
        <f t="shared" si="37"/>
        <v>12</v>
      </c>
      <c r="AB69">
        <f t="shared" si="38"/>
        <v>9</v>
      </c>
      <c r="AC69">
        <v>2</v>
      </c>
      <c r="AD69">
        <v>5</v>
      </c>
      <c r="AE69" t="s">
        <v>202</v>
      </c>
      <c r="AF69">
        <v>0</v>
      </c>
      <c r="AG69">
        <v>0</v>
      </c>
      <c r="AH69">
        <v>0</v>
      </c>
      <c r="AI69">
        <v>1</v>
      </c>
      <c r="AJ69" t="s">
        <v>35</v>
      </c>
      <c r="AK69">
        <f t="shared" si="39"/>
        <v>1</v>
      </c>
      <c r="AL69">
        <f t="shared" si="40"/>
        <v>0</v>
      </c>
      <c r="AM69" t="str">
        <f t="shared" si="41"/>
        <v>Victoria</v>
      </c>
    </row>
    <row r="70" spans="1:39" x14ac:dyDescent="0.3">
      <c r="A70" t="s">
        <v>203</v>
      </c>
      <c r="B70" t="str">
        <f t="shared" si="28"/>
        <v>Apr</v>
      </c>
      <c r="C70" t="str" cm="1">
        <f t="array" ref="C70">_xlfn.IFS(OR(B70="Dec", B70="Jan", B70="Feb"), "Invierno", OR(B70="Mar", B70="Apr", B70="May"), "Primavera", OR(B70="Jun", B70="Jul", B70="Aug"), "Verano", OR(B70="Sep", B70="Oct", B70="Nov"), "Otoño")</f>
        <v>Primavera</v>
      </c>
      <c r="D70" t="s">
        <v>30</v>
      </c>
      <c r="E70" t="s">
        <v>38</v>
      </c>
      <c r="F70" t="s">
        <v>44</v>
      </c>
      <c r="G70" t="s">
        <v>32</v>
      </c>
      <c r="H70" t="s">
        <v>49</v>
      </c>
      <c r="I70">
        <v>19</v>
      </c>
      <c r="J70">
        <v>6</v>
      </c>
      <c r="K70">
        <f t="shared" si="29"/>
        <v>19</v>
      </c>
      <c r="L70">
        <f t="shared" si="30"/>
        <v>6</v>
      </c>
      <c r="M70">
        <v>2</v>
      </c>
      <c r="N70">
        <v>2</v>
      </c>
      <c r="O70">
        <f t="shared" si="31"/>
        <v>2</v>
      </c>
      <c r="P70">
        <f t="shared" si="32"/>
        <v>2</v>
      </c>
      <c r="Q70">
        <v>56</v>
      </c>
      <c r="R70">
        <v>44</v>
      </c>
      <c r="S70" s="10">
        <f t="shared" si="33"/>
        <v>56</v>
      </c>
      <c r="T70">
        <f t="shared" si="34"/>
        <v>44</v>
      </c>
      <c r="U70">
        <v>9</v>
      </c>
      <c r="V70">
        <v>1</v>
      </c>
      <c r="W70">
        <v>15</v>
      </c>
      <c r="X70">
        <v>11</v>
      </c>
      <c r="Y70">
        <f t="shared" si="35"/>
        <v>9</v>
      </c>
      <c r="Z70">
        <f t="shared" si="36"/>
        <v>1</v>
      </c>
      <c r="AA70">
        <f t="shared" si="37"/>
        <v>15</v>
      </c>
      <c r="AB70">
        <f t="shared" si="38"/>
        <v>11</v>
      </c>
      <c r="AC70">
        <v>0</v>
      </c>
      <c r="AD70">
        <v>3</v>
      </c>
      <c r="AE70" t="s">
        <v>84</v>
      </c>
      <c r="AF70">
        <v>0</v>
      </c>
      <c r="AG70">
        <v>2</v>
      </c>
      <c r="AH70">
        <v>1</v>
      </c>
      <c r="AI70">
        <v>1</v>
      </c>
      <c r="AJ70" t="s">
        <v>163</v>
      </c>
      <c r="AK70">
        <f t="shared" si="39"/>
        <v>1</v>
      </c>
      <c r="AL70">
        <f t="shared" si="40"/>
        <v>3</v>
      </c>
      <c r="AM70" t="str">
        <f t="shared" si="41"/>
        <v>Derrota</v>
      </c>
    </row>
    <row r="71" spans="1:39" x14ac:dyDescent="0.3">
      <c r="A71" t="s">
        <v>204</v>
      </c>
      <c r="B71" t="str">
        <f t="shared" si="28"/>
        <v>Apr</v>
      </c>
      <c r="C71" t="str" cm="1">
        <f t="array" ref="C71">_xlfn.IFS(OR(B71="Dec", B71="Jan", B71="Feb"), "Invierno", OR(B71="Mar", B71="Apr", B71="May"), "Primavera", OR(B71="Jun", B71="Jul", B71="Aug"), "Verano", OR(B71="Sep", B71="Oct", B71="Nov"), "Otoño")</f>
        <v>Primavera</v>
      </c>
      <c r="D71" t="s">
        <v>30</v>
      </c>
      <c r="E71" t="s">
        <v>23</v>
      </c>
      <c r="F71" t="s">
        <v>91</v>
      </c>
      <c r="G71" t="s">
        <v>25</v>
      </c>
      <c r="H71" t="s">
        <v>161</v>
      </c>
      <c r="I71">
        <v>14</v>
      </c>
      <c r="J71">
        <v>15</v>
      </c>
      <c r="K71">
        <f t="shared" si="29"/>
        <v>15</v>
      </c>
      <c r="L71">
        <f t="shared" si="30"/>
        <v>14</v>
      </c>
      <c r="M71">
        <v>3</v>
      </c>
      <c r="N71">
        <v>5</v>
      </c>
      <c r="O71">
        <f t="shared" si="31"/>
        <v>5</v>
      </c>
      <c r="P71">
        <f t="shared" si="32"/>
        <v>3</v>
      </c>
      <c r="Q71">
        <v>50</v>
      </c>
      <c r="R71">
        <v>50</v>
      </c>
      <c r="S71" s="10">
        <f t="shared" si="33"/>
        <v>50</v>
      </c>
      <c r="T71">
        <f t="shared" si="34"/>
        <v>50</v>
      </c>
      <c r="U71">
        <v>8</v>
      </c>
      <c r="V71">
        <v>8</v>
      </c>
      <c r="W71">
        <v>18</v>
      </c>
      <c r="X71">
        <v>14</v>
      </c>
      <c r="Y71">
        <f t="shared" si="35"/>
        <v>8</v>
      </c>
      <c r="Z71">
        <f t="shared" si="36"/>
        <v>8</v>
      </c>
      <c r="AA71">
        <f t="shared" si="37"/>
        <v>14</v>
      </c>
      <c r="AB71">
        <f t="shared" si="38"/>
        <v>18</v>
      </c>
      <c r="AC71">
        <v>2</v>
      </c>
      <c r="AD71">
        <v>4</v>
      </c>
      <c r="AE71" t="s">
        <v>96</v>
      </c>
      <c r="AF71">
        <v>1</v>
      </c>
      <c r="AG71">
        <v>0</v>
      </c>
      <c r="AH71">
        <v>1</v>
      </c>
      <c r="AI71">
        <v>1</v>
      </c>
      <c r="AJ71" t="s">
        <v>51</v>
      </c>
      <c r="AK71">
        <f t="shared" si="39"/>
        <v>1</v>
      </c>
      <c r="AL71">
        <f t="shared" si="40"/>
        <v>2</v>
      </c>
      <c r="AM71" t="str">
        <f t="shared" si="41"/>
        <v>Derrota</v>
      </c>
    </row>
    <row r="72" spans="1:39" x14ac:dyDescent="0.3">
      <c r="A72" t="s">
        <v>205</v>
      </c>
      <c r="B72" t="str">
        <f t="shared" si="28"/>
        <v>Apr</v>
      </c>
      <c r="C72" t="str" cm="1">
        <f t="array" ref="C72">_xlfn.IFS(OR(B72="Dec", B72="Jan", B72="Feb"), "Invierno", OR(B72="Mar", B72="Apr", B72="May"), "Primavera", OR(B72="Jun", B72="Jul", B72="Aug"), "Verano", OR(B72="Sep", B72="Oct", B72="Nov"), "Otoño")</f>
        <v>Primavera</v>
      </c>
      <c r="D72" t="s">
        <v>206</v>
      </c>
      <c r="E72" t="s">
        <v>38</v>
      </c>
      <c r="F72" t="s">
        <v>68</v>
      </c>
      <c r="G72" t="s">
        <v>25</v>
      </c>
      <c r="H72" t="s">
        <v>54</v>
      </c>
      <c r="I72">
        <v>17</v>
      </c>
      <c r="J72">
        <v>21</v>
      </c>
      <c r="K72">
        <f t="shared" si="29"/>
        <v>17</v>
      </c>
      <c r="L72">
        <f t="shared" si="30"/>
        <v>21</v>
      </c>
      <c r="M72">
        <v>5</v>
      </c>
      <c r="N72">
        <v>3</v>
      </c>
      <c r="O72">
        <f t="shared" si="31"/>
        <v>5</v>
      </c>
      <c r="P72">
        <f t="shared" si="32"/>
        <v>3</v>
      </c>
      <c r="Q72">
        <v>56</v>
      </c>
      <c r="R72">
        <v>44</v>
      </c>
      <c r="S72" s="10">
        <f t="shared" si="33"/>
        <v>56</v>
      </c>
      <c r="T72">
        <f t="shared" si="34"/>
        <v>44</v>
      </c>
      <c r="U72">
        <v>10</v>
      </c>
      <c r="V72">
        <v>1</v>
      </c>
      <c r="W72">
        <v>13</v>
      </c>
      <c r="X72">
        <v>13</v>
      </c>
      <c r="Y72">
        <f t="shared" si="35"/>
        <v>10</v>
      </c>
      <c r="Z72">
        <f t="shared" si="36"/>
        <v>1</v>
      </c>
      <c r="AA72">
        <f t="shared" si="37"/>
        <v>13</v>
      </c>
      <c r="AB72">
        <f t="shared" si="38"/>
        <v>13</v>
      </c>
      <c r="AC72">
        <v>1</v>
      </c>
      <c r="AD72">
        <v>1</v>
      </c>
      <c r="AE72" t="s">
        <v>114</v>
      </c>
      <c r="AF72">
        <v>0</v>
      </c>
      <c r="AG72">
        <v>0</v>
      </c>
      <c r="AH72">
        <v>1</v>
      </c>
      <c r="AI72">
        <v>2</v>
      </c>
      <c r="AJ72" t="s">
        <v>51</v>
      </c>
      <c r="AK72">
        <f t="shared" si="39"/>
        <v>1</v>
      </c>
      <c r="AL72">
        <f t="shared" si="40"/>
        <v>2</v>
      </c>
      <c r="AM72" t="str">
        <f t="shared" si="41"/>
        <v>Derrota</v>
      </c>
    </row>
    <row r="73" spans="1:39" x14ac:dyDescent="0.3">
      <c r="A73" t="s">
        <v>207</v>
      </c>
      <c r="B73" t="str">
        <f t="shared" si="28"/>
        <v>Apr</v>
      </c>
      <c r="C73" t="str" cm="1">
        <f t="array" ref="C73">_xlfn.IFS(OR(B73="Dec", B73="Jan", B73="Feb"), "Invierno", OR(B73="Mar", B73="Apr", B73="May"), "Primavera", OR(B73="Jun", B73="Jul", B73="Aug"), "Verano", OR(B73="Sep", B73="Oct", B73="Nov"), "Otoño")</f>
        <v>Primavera</v>
      </c>
      <c r="D73" t="s">
        <v>30</v>
      </c>
      <c r="E73" t="s">
        <v>23</v>
      </c>
      <c r="F73" t="s">
        <v>370</v>
      </c>
      <c r="G73" t="s">
        <v>32</v>
      </c>
      <c r="H73" t="s">
        <v>49</v>
      </c>
      <c r="I73">
        <v>8</v>
      </c>
      <c r="J73">
        <v>19</v>
      </c>
      <c r="K73">
        <f t="shared" si="29"/>
        <v>19</v>
      </c>
      <c r="L73">
        <f t="shared" si="30"/>
        <v>8</v>
      </c>
      <c r="M73">
        <v>1</v>
      </c>
      <c r="N73">
        <v>1</v>
      </c>
      <c r="O73">
        <f t="shared" si="31"/>
        <v>1</v>
      </c>
      <c r="P73">
        <f t="shared" si="32"/>
        <v>1</v>
      </c>
      <c r="Q73">
        <v>40</v>
      </c>
      <c r="R73">
        <v>60</v>
      </c>
      <c r="S73" s="10">
        <f t="shared" si="33"/>
        <v>60</v>
      </c>
      <c r="T73">
        <f t="shared" si="34"/>
        <v>40</v>
      </c>
      <c r="U73">
        <v>0</v>
      </c>
      <c r="V73">
        <v>7</v>
      </c>
      <c r="W73">
        <v>12</v>
      </c>
      <c r="X73">
        <v>13</v>
      </c>
      <c r="Y73">
        <f t="shared" si="35"/>
        <v>7</v>
      </c>
      <c r="Z73">
        <f t="shared" si="36"/>
        <v>0</v>
      </c>
      <c r="AA73">
        <f t="shared" si="37"/>
        <v>13</v>
      </c>
      <c r="AB73">
        <f t="shared" si="38"/>
        <v>12</v>
      </c>
      <c r="AC73">
        <v>2</v>
      </c>
      <c r="AD73">
        <v>0</v>
      </c>
      <c r="AE73" t="s">
        <v>208</v>
      </c>
      <c r="AF73">
        <v>0</v>
      </c>
      <c r="AG73">
        <v>0</v>
      </c>
      <c r="AH73">
        <v>1</v>
      </c>
      <c r="AI73">
        <v>3</v>
      </c>
      <c r="AJ73" t="s">
        <v>56</v>
      </c>
      <c r="AK73">
        <f t="shared" si="39"/>
        <v>3</v>
      </c>
      <c r="AL73">
        <f t="shared" si="40"/>
        <v>1</v>
      </c>
      <c r="AM73" t="str">
        <f t="shared" si="41"/>
        <v>Victoria</v>
      </c>
    </row>
    <row r="74" spans="1:39" x14ac:dyDescent="0.3">
      <c r="A74" t="s">
        <v>209</v>
      </c>
      <c r="B74" t="str">
        <f t="shared" si="28"/>
        <v>May</v>
      </c>
      <c r="C74" t="str" cm="1">
        <f t="array" ref="C74">_xlfn.IFS(OR(B74="Dec", B74="Jan", B74="Feb"), "Invierno", OR(B74="Mar", B74="Apr", B74="May"), "Primavera", OR(B74="Jun", B74="Jul", B74="Aug"), "Verano", OR(B74="Sep", B74="Oct", B74="Nov"), "Otoño")</f>
        <v>Primavera</v>
      </c>
      <c r="D74" t="s">
        <v>22</v>
      </c>
      <c r="E74" t="s">
        <v>38</v>
      </c>
      <c r="F74" t="s">
        <v>158</v>
      </c>
      <c r="G74" t="s">
        <v>25</v>
      </c>
      <c r="H74" t="s">
        <v>59</v>
      </c>
      <c r="I74">
        <v>20</v>
      </c>
      <c r="J74">
        <v>11</v>
      </c>
      <c r="K74">
        <f t="shared" si="29"/>
        <v>20</v>
      </c>
      <c r="L74">
        <f t="shared" si="30"/>
        <v>11</v>
      </c>
      <c r="M74">
        <v>8</v>
      </c>
      <c r="N74">
        <v>4</v>
      </c>
      <c r="O74">
        <f t="shared" si="31"/>
        <v>8</v>
      </c>
      <c r="P74">
        <f t="shared" si="32"/>
        <v>4</v>
      </c>
      <c r="Q74">
        <v>63</v>
      </c>
      <c r="R74">
        <v>37</v>
      </c>
      <c r="S74" s="10">
        <f t="shared" si="33"/>
        <v>63</v>
      </c>
      <c r="T74">
        <f t="shared" si="34"/>
        <v>37</v>
      </c>
      <c r="U74">
        <v>11</v>
      </c>
      <c r="V74">
        <v>4</v>
      </c>
      <c r="W74">
        <v>13</v>
      </c>
      <c r="X74">
        <v>9</v>
      </c>
      <c r="Y74">
        <f t="shared" si="35"/>
        <v>11</v>
      </c>
      <c r="Z74">
        <f t="shared" si="36"/>
        <v>4</v>
      </c>
      <c r="AA74">
        <f t="shared" si="37"/>
        <v>13</v>
      </c>
      <c r="AB74">
        <f t="shared" si="38"/>
        <v>9</v>
      </c>
      <c r="AC74">
        <v>2</v>
      </c>
      <c r="AD74">
        <v>0</v>
      </c>
      <c r="AE74" t="s">
        <v>173</v>
      </c>
      <c r="AF74">
        <v>0</v>
      </c>
      <c r="AG74">
        <v>0</v>
      </c>
      <c r="AH74">
        <v>1</v>
      </c>
      <c r="AI74">
        <v>1</v>
      </c>
      <c r="AJ74" t="s">
        <v>111</v>
      </c>
      <c r="AK74">
        <f t="shared" si="39"/>
        <v>1</v>
      </c>
      <c r="AL74">
        <f t="shared" si="40"/>
        <v>1</v>
      </c>
      <c r="AM74" t="str">
        <f t="shared" si="41"/>
        <v>Empate</v>
      </c>
    </row>
    <row r="75" spans="1:39" x14ac:dyDescent="0.3">
      <c r="A75" t="s">
        <v>210</v>
      </c>
      <c r="B75" t="str">
        <f t="shared" si="28"/>
        <v>May</v>
      </c>
      <c r="C75" t="str" cm="1">
        <f t="array" ref="C75">_xlfn.IFS(OR(B75="Dec", B75="Jan", B75="Feb"), "Invierno", OR(B75="Mar", B75="Apr", B75="May"), "Primavera", OR(B75="Jun", B75="Jul", B75="Aug"), "Verano", OR(B75="Sep", B75="Oct", B75="Nov"), "Otoño")</f>
        <v>Primavera</v>
      </c>
      <c r="D75" t="s">
        <v>37</v>
      </c>
      <c r="E75" t="s">
        <v>23</v>
      </c>
      <c r="F75" t="s">
        <v>63</v>
      </c>
      <c r="G75" t="s">
        <v>25</v>
      </c>
      <c r="H75" t="s">
        <v>49</v>
      </c>
      <c r="I75">
        <v>5</v>
      </c>
      <c r="J75">
        <v>17</v>
      </c>
      <c r="K75">
        <f t="shared" si="29"/>
        <v>17</v>
      </c>
      <c r="L75">
        <f t="shared" si="30"/>
        <v>5</v>
      </c>
      <c r="M75">
        <v>3</v>
      </c>
      <c r="N75">
        <v>0</v>
      </c>
      <c r="O75">
        <f t="shared" si="31"/>
        <v>0</v>
      </c>
      <c r="P75">
        <f t="shared" si="32"/>
        <v>3</v>
      </c>
      <c r="Q75">
        <v>35</v>
      </c>
      <c r="R75">
        <v>65</v>
      </c>
      <c r="S75" s="10">
        <f t="shared" si="33"/>
        <v>65</v>
      </c>
      <c r="T75">
        <f t="shared" si="34"/>
        <v>35</v>
      </c>
      <c r="U75">
        <v>0</v>
      </c>
      <c r="V75">
        <v>3</v>
      </c>
      <c r="W75">
        <v>10</v>
      </c>
      <c r="X75">
        <v>12</v>
      </c>
      <c r="Y75">
        <f t="shared" si="35"/>
        <v>3</v>
      </c>
      <c r="Z75">
        <f t="shared" si="36"/>
        <v>0</v>
      </c>
      <c r="AA75">
        <f t="shared" si="37"/>
        <v>12</v>
      </c>
      <c r="AB75">
        <f t="shared" si="38"/>
        <v>10</v>
      </c>
      <c r="AC75">
        <v>4</v>
      </c>
      <c r="AD75">
        <v>3</v>
      </c>
      <c r="AE75" t="s">
        <v>93</v>
      </c>
      <c r="AF75">
        <v>1</v>
      </c>
      <c r="AG75">
        <v>1</v>
      </c>
      <c r="AH75">
        <v>0</v>
      </c>
      <c r="AI75">
        <v>2</v>
      </c>
      <c r="AJ75" t="s">
        <v>97</v>
      </c>
      <c r="AK75">
        <f t="shared" si="39"/>
        <v>3</v>
      </c>
      <c r="AL75">
        <f t="shared" si="40"/>
        <v>1</v>
      </c>
      <c r="AM75" t="str">
        <f t="shared" si="41"/>
        <v>Victoria</v>
      </c>
    </row>
    <row r="76" spans="1:39" x14ac:dyDescent="0.3">
      <c r="A76" t="s">
        <v>211</v>
      </c>
      <c r="B76" t="str">
        <f t="shared" si="28"/>
        <v>May</v>
      </c>
      <c r="C76" t="str" cm="1">
        <f t="array" ref="C76">_xlfn.IFS(OR(B76="Dec", B76="Jan", B76="Feb"), "Invierno", OR(B76="Mar", B76="Apr", B76="May"), "Primavera", OR(B76="Jun", B76="Jul", B76="Aug"), "Verano", OR(B76="Sep", B76="Oct", B76="Nov"), "Otoño")</f>
        <v>Primavera</v>
      </c>
      <c r="D76" t="s">
        <v>62</v>
      </c>
      <c r="E76" t="s">
        <v>23</v>
      </c>
      <c r="F76" t="s">
        <v>105</v>
      </c>
      <c r="G76" t="s">
        <v>25</v>
      </c>
      <c r="H76" t="s">
        <v>150</v>
      </c>
      <c r="I76">
        <v>12</v>
      </c>
      <c r="J76">
        <v>12</v>
      </c>
      <c r="K76">
        <f t="shared" si="29"/>
        <v>12</v>
      </c>
      <c r="L76">
        <f t="shared" si="30"/>
        <v>12</v>
      </c>
      <c r="M76">
        <v>2</v>
      </c>
      <c r="N76">
        <v>4</v>
      </c>
      <c r="O76">
        <f t="shared" si="31"/>
        <v>4</v>
      </c>
      <c r="P76">
        <f t="shared" si="32"/>
        <v>2</v>
      </c>
      <c r="Q76">
        <v>46</v>
      </c>
      <c r="R76">
        <v>54</v>
      </c>
      <c r="S76" s="10">
        <f t="shared" si="33"/>
        <v>54</v>
      </c>
      <c r="T76">
        <f t="shared" si="34"/>
        <v>46</v>
      </c>
      <c r="U76">
        <v>4</v>
      </c>
      <c r="V76">
        <v>6</v>
      </c>
      <c r="W76">
        <v>8</v>
      </c>
      <c r="X76">
        <v>14</v>
      </c>
      <c r="Y76">
        <f t="shared" si="35"/>
        <v>6</v>
      </c>
      <c r="Z76">
        <f t="shared" si="36"/>
        <v>4</v>
      </c>
      <c r="AA76">
        <f t="shared" si="37"/>
        <v>14</v>
      </c>
      <c r="AB76">
        <f t="shared" si="38"/>
        <v>8</v>
      </c>
      <c r="AC76">
        <v>0</v>
      </c>
      <c r="AD76">
        <v>1</v>
      </c>
      <c r="AE76" t="s">
        <v>134</v>
      </c>
      <c r="AF76">
        <v>0</v>
      </c>
      <c r="AG76">
        <v>0</v>
      </c>
      <c r="AH76">
        <v>2</v>
      </c>
      <c r="AI76">
        <v>0</v>
      </c>
      <c r="AJ76" t="s">
        <v>107</v>
      </c>
      <c r="AK76">
        <f t="shared" si="39"/>
        <v>0</v>
      </c>
      <c r="AL76">
        <f t="shared" si="40"/>
        <v>2</v>
      </c>
      <c r="AM76" t="str">
        <f t="shared" si="41"/>
        <v>Derrota</v>
      </c>
    </row>
    <row r="77" spans="1:39" x14ac:dyDescent="0.3">
      <c r="A77" t="s">
        <v>212</v>
      </c>
      <c r="B77" t="str">
        <f t="shared" si="28"/>
        <v>May</v>
      </c>
      <c r="C77" t="str" cm="1">
        <f t="array" ref="C77">_xlfn.IFS(OR(B77="Dec", B77="Jan", B77="Feb"), "Invierno", OR(B77="Mar", B77="Apr", B77="May"), "Primavera", OR(B77="Jun", B77="Jul", B77="Aug"), "Verano", OR(B77="Sep", B77="Oct", B77="Nov"), "Otoño")</f>
        <v>Primavera</v>
      </c>
      <c r="D77" t="s">
        <v>22</v>
      </c>
      <c r="E77" t="s">
        <v>38</v>
      </c>
      <c r="F77" t="s">
        <v>166</v>
      </c>
      <c r="G77" t="s">
        <v>32</v>
      </c>
      <c r="H77" t="s">
        <v>113</v>
      </c>
      <c r="I77">
        <v>40</v>
      </c>
      <c r="J77">
        <v>7</v>
      </c>
      <c r="K77">
        <f t="shared" si="29"/>
        <v>40</v>
      </c>
      <c r="L77">
        <f t="shared" si="30"/>
        <v>7</v>
      </c>
      <c r="M77">
        <v>2</v>
      </c>
      <c r="N77">
        <v>9</v>
      </c>
      <c r="O77">
        <f t="shared" si="31"/>
        <v>2</v>
      </c>
      <c r="P77">
        <f t="shared" si="32"/>
        <v>9</v>
      </c>
      <c r="Q77">
        <v>62</v>
      </c>
      <c r="R77">
        <v>38</v>
      </c>
      <c r="S77" s="10">
        <f t="shared" si="33"/>
        <v>62</v>
      </c>
      <c r="T77">
        <f t="shared" si="34"/>
        <v>38</v>
      </c>
      <c r="U77">
        <v>15</v>
      </c>
      <c r="V77">
        <v>2</v>
      </c>
      <c r="W77">
        <v>6</v>
      </c>
      <c r="X77">
        <v>7</v>
      </c>
      <c r="Y77">
        <f t="shared" si="35"/>
        <v>15</v>
      </c>
      <c r="Z77">
        <f t="shared" si="36"/>
        <v>2</v>
      </c>
      <c r="AA77">
        <f t="shared" si="37"/>
        <v>6</v>
      </c>
      <c r="AB77">
        <f t="shared" si="38"/>
        <v>7</v>
      </c>
      <c r="AC77">
        <v>2</v>
      </c>
      <c r="AD77">
        <v>2</v>
      </c>
      <c r="AE77" t="s">
        <v>176</v>
      </c>
      <c r="AF77">
        <v>0</v>
      </c>
      <c r="AG77">
        <v>0</v>
      </c>
      <c r="AH77">
        <v>0</v>
      </c>
      <c r="AI77">
        <v>1</v>
      </c>
      <c r="AJ77" t="s">
        <v>42</v>
      </c>
      <c r="AK77">
        <f t="shared" si="39"/>
        <v>0</v>
      </c>
      <c r="AL77">
        <f t="shared" si="40"/>
        <v>1</v>
      </c>
      <c r="AM77" t="str">
        <f t="shared" si="41"/>
        <v>Derrota</v>
      </c>
    </row>
    <row r="78" spans="1:39" x14ac:dyDescent="0.3">
      <c r="A78" t="s">
        <v>213</v>
      </c>
      <c r="B78" t="str">
        <f t="shared" si="28"/>
        <v>Aug</v>
      </c>
      <c r="C78" t="str" cm="1">
        <f t="array" ref="C78">_xlfn.IFS(OR(B78="Dec", B78="Jan", B78="Feb"), "Invierno", OR(B78="Mar", B78="Apr", B78="May"), "Primavera", OR(B78="Jun", B78="Jul", B78="Aug"), "Verano", OR(B78="Sep", B78="Oct", B78="Nov"), "Otoño")</f>
        <v>Verano</v>
      </c>
      <c r="D78" t="s">
        <v>80</v>
      </c>
      <c r="E78" t="s">
        <v>23</v>
      </c>
      <c r="F78" t="s">
        <v>48</v>
      </c>
      <c r="G78" t="s">
        <v>32</v>
      </c>
      <c r="H78" t="s">
        <v>69</v>
      </c>
      <c r="I78">
        <v>11</v>
      </c>
      <c r="J78">
        <v>9</v>
      </c>
      <c r="K78">
        <f t="shared" si="29"/>
        <v>9</v>
      </c>
      <c r="L78">
        <f t="shared" si="30"/>
        <v>11</v>
      </c>
      <c r="M78">
        <v>1</v>
      </c>
      <c r="N78">
        <v>1</v>
      </c>
      <c r="O78">
        <f t="shared" si="31"/>
        <v>1</v>
      </c>
      <c r="P78">
        <f t="shared" si="32"/>
        <v>1</v>
      </c>
      <c r="Q78">
        <v>55</v>
      </c>
      <c r="R78">
        <v>45</v>
      </c>
      <c r="S78" s="10">
        <f t="shared" si="33"/>
        <v>45</v>
      </c>
      <c r="T78">
        <f t="shared" si="34"/>
        <v>55</v>
      </c>
      <c r="U78">
        <v>3</v>
      </c>
      <c r="V78">
        <v>2</v>
      </c>
      <c r="W78">
        <v>13</v>
      </c>
      <c r="X78">
        <v>21</v>
      </c>
      <c r="Y78">
        <f t="shared" si="35"/>
        <v>2</v>
      </c>
      <c r="Z78">
        <f t="shared" si="36"/>
        <v>3</v>
      </c>
      <c r="AA78">
        <f t="shared" si="37"/>
        <v>21</v>
      </c>
      <c r="AB78">
        <f t="shared" si="38"/>
        <v>13</v>
      </c>
      <c r="AC78">
        <v>1</v>
      </c>
      <c r="AD78">
        <v>2</v>
      </c>
      <c r="AE78" t="s">
        <v>214</v>
      </c>
      <c r="AF78">
        <v>0</v>
      </c>
      <c r="AG78">
        <v>1</v>
      </c>
      <c r="AH78">
        <v>0</v>
      </c>
      <c r="AI78">
        <v>1</v>
      </c>
      <c r="AJ78" t="s">
        <v>56</v>
      </c>
      <c r="AK78">
        <f t="shared" si="39"/>
        <v>2</v>
      </c>
      <c r="AL78">
        <f t="shared" si="40"/>
        <v>0</v>
      </c>
      <c r="AM78" t="str">
        <f t="shared" si="41"/>
        <v>Victoria</v>
      </c>
    </row>
    <row r="79" spans="1:39" x14ac:dyDescent="0.3">
      <c r="A79" t="s">
        <v>215</v>
      </c>
      <c r="B79" t="str">
        <f t="shared" si="28"/>
        <v>Aug</v>
      </c>
      <c r="C79" t="str" cm="1">
        <f t="array" ref="C79">_xlfn.IFS(OR(B79="Dec", B79="Jan", B79="Feb"), "Invierno", OR(B79="Mar", B79="Apr", B79="May"), "Primavera", OR(B79="Jun", B79="Jul", B79="Aug"), "Verano", OR(B79="Sep", B79="Oct", B79="Nov"), "Otoño")</f>
        <v>Verano</v>
      </c>
      <c r="D79" t="s">
        <v>22</v>
      </c>
      <c r="E79" t="s">
        <v>38</v>
      </c>
      <c r="F79" t="s">
        <v>105</v>
      </c>
      <c r="G79" t="s">
        <v>25</v>
      </c>
      <c r="H79" t="s">
        <v>59</v>
      </c>
      <c r="I79">
        <v>11</v>
      </c>
      <c r="J79">
        <v>18</v>
      </c>
      <c r="K79">
        <f t="shared" si="29"/>
        <v>11</v>
      </c>
      <c r="L79">
        <f t="shared" si="30"/>
        <v>18</v>
      </c>
      <c r="M79">
        <v>6</v>
      </c>
      <c r="N79">
        <v>1</v>
      </c>
      <c r="O79">
        <f t="shared" si="31"/>
        <v>6</v>
      </c>
      <c r="P79">
        <f t="shared" si="32"/>
        <v>1</v>
      </c>
      <c r="Q79">
        <v>41</v>
      </c>
      <c r="R79">
        <v>59</v>
      </c>
      <c r="S79" s="10">
        <f t="shared" si="33"/>
        <v>41</v>
      </c>
      <c r="T79">
        <f t="shared" si="34"/>
        <v>59</v>
      </c>
      <c r="U79">
        <v>4</v>
      </c>
      <c r="V79">
        <v>6</v>
      </c>
      <c r="W79">
        <v>15</v>
      </c>
      <c r="X79">
        <v>6</v>
      </c>
      <c r="Y79">
        <f t="shared" si="35"/>
        <v>4</v>
      </c>
      <c r="Z79">
        <f t="shared" si="36"/>
        <v>6</v>
      </c>
      <c r="AA79">
        <f t="shared" si="37"/>
        <v>15</v>
      </c>
      <c r="AB79">
        <f t="shared" si="38"/>
        <v>6</v>
      </c>
      <c r="AC79">
        <v>0</v>
      </c>
      <c r="AD79">
        <v>3</v>
      </c>
      <c r="AE79" t="s">
        <v>202</v>
      </c>
      <c r="AF79">
        <v>1</v>
      </c>
      <c r="AG79">
        <v>0</v>
      </c>
      <c r="AH79">
        <v>0</v>
      </c>
      <c r="AI79">
        <v>1</v>
      </c>
      <c r="AJ79" t="s">
        <v>163</v>
      </c>
      <c r="AK79">
        <f t="shared" si="39"/>
        <v>1</v>
      </c>
      <c r="AL79">
        <f t="shared" si="40"/>
        <v>1</v>
      </c>
      <c r="AM79" t="str">
        <f t="shared" si="41"/>
        <v>Empate</v>
      </c>
    </row>
    <row r="80" spans="1:39" x14ac:dyDescent="0.3">
      <c r="A80" t="s">
        <v>216</v>
      </c>
      <c r="B80" t="str">
        <f t="shared" si="28"/>
        <v>Aug</v>
      </c>
      <c r="C80" t="str" cm="1">
        <f t="array" ref="C80">_xlfn.IFS(OR(B80="Dec", B80="Jan", B80="Feb"), "Invierno", OR(B80="Mar", B80="Apr", B80="May"), "Primavera", OR(B80="Jun", B80="Jul", B80="Aug"), "Verano", OR(B80="Sep", B80="Oct", B80="Nov"), "Otoño")</f>
        <v>Verano</v>
      </c>
      <c r="D80" t="s">
        <v>80</v>
      </c>
      <c r="E80" t="s">
        <v>23</v>
      </c>
      <c r="F80" t="s">
        <v>68</v>
      </c>
      <c r="G80" t="s">
        <v>25</v>
      </c>
      <c r="H80" t="s">
        <v>113</v>
      </c>
      <c r="I80">
        <v>14</v>
      </c>
      <c r="J80">
        <v>15</v>
      </c>
      <c r="K80">
        <f t="shared" si="29"/>
        <v>15</v>
      </c>
      <c r="L80">
        <f t="shared" si="30"/>
        <v>14</v>
      </c>
      <c r="M80">
        <v>6</v>
      </c>
      <c r="N80">
        <v>2</v>
      </c>
      <c r="O80">
        <f t="shared" si="31"/>
        <v>2</v>
      </c>
      <c r="P80">
        <f t="shared" si="32"/>
        <v>6</v>
      </c>
      <c r="Q80">
        <v>49</v>
      </c>
      <c r="R80">
        <v>51</v>
      </c>
      <c r="S80" s="10">
        <f t="shared" si="33"/>
        <v>51</v>
      </c>
      <c r="T80">
        <f t="shared" si="34"/>
        <v>49</v>
      </c>
      <c r="U80">
        <v>7</v>
      </c>
      <c r="V80">
        <v>6</v>
      </c>
      <c r="W80">
        <v>15</v>
      </c>
      <c r="X80">
        <v>7</v>
      </c>
      <c r="Y80">
        <f t="shared" si="35"/>
        <v>6</v>
      </c>
      <c r="Z80">
        <f t="shared" si="36"/>
        <v>7</v>
      </c>
      <c r="AA80">
        <f t="shared" si="37"/>
        <v>7</v>
      </c>
      <c r="AB80">
        <f t="shared" si="38"/>
        <v>15</v>
      </c>
      <c r="AC80">
        <v>2</v>
      </c>
      <c r="AD80">
        <v>0</v>
      </c>
      <c r="AE80" t="s">
        <v>170</v>
      </c>
      <c r="AF80">
        <v>0</v>
      </c>
      <c r="AG80">
        <v>0</v>
      </c>
      <c r="AH80">
        <v>0</v>
      </c>
      <c r="AI80">
        <v>1</v>
      </c>
      <c r="AJ80" t="s">
        <v>42</v>
      </c>
      <c r="AK80">
        <f t="shared" si="39"/>
        <v>1</v>
      </c>
      <c r="AL80">
        <f t="shared" si="40"/>
        <v>0</v>
      </c>
      <c r="AM80" t="str">
        <f t="shared" si="41"/>
        <v>Victoria</v>
      </c>
    </row>
    <row r="81" spans="1:39" x14ac:dyDescent="0.3">
      <c r="A81" t="s">
        <v>217</v>
      </c>
      <c r="B81" t="str">
        <f t="shared" si="28"/>
        <v>Sep</v>
      </c>
      <c r="C81" t="str" cm="1">
        <f t="array" ref="C81">_xlfn.IFS(OR(B81="Dec", B81="Jan", B81="Feb"), "Invierno", OR(B81="Mar", B81="Apr", B81="May"), "Primavera", OR(B81="Jun", B81="Jul", B81="Aug"), "Verano", OR(B81="Sep", B81="Oct", B81="Nov"), "Otoño")</f>
        <v>Otoño</v>
      </c>
      <c r="D81" t="s">
        <v>22</v>
      </c>
      <c r="E81" t="s">
        <v>38</v>
      </c>
      <c r="F81" t="s">
        <v>31</v>
      </c>
      <c r="G81" t="s">
        <v>25</v>
      </c>
      <c r="H81" t="s">
        <v>123</v>
      </c>
      <c r="I81">
        <v>12</v>
      </c>
      <c r="J81">
        <v>8</v>
      </c>
      <c r="K81">
        <f t="shared" si="29"/>
        <v>12</v>
      </c>
      <c r="L81">
        <f t="shared" si="30"/>
        <v>8</v>
      </c>
      <c r="M81">
        <v>1</v>
      </c>
      <c r="N81">
        <v>2</v>
      </c>
      <c r="O81">
        <f t="shared" si="31"/>
        <v>1</v>
      </c>
      <c r="P81">
        <f t="shared" si="32"/>
        <v>2</v>
      </c>
      <c r="Q81">
        <v>41</v>
      </c>
      <c r="R81">
        <v>59</v>
      </c>
      <c r="S81" s="10">
        <f t="shared" si="33"/>
        <v>41</v>
      </c>
      <c r="T81">
        <f t="shared" si="34"/>
        <v>59</v>
      </c>
      <c r="U81">
        <v>7</v>
      </c>
      <c r="V81">
        <v>2</v>
      </c>
      <c r="W81">
        <v>14</v>
      </c>
      <c r="X81">
        <v>13</v>
      </c>
      <c r="Y81">
        <f t="shared" si="35"/>
        <v>7</v>
      </c>
      <c r="Z81">
        <f t="shared" si="36"/>
        <v>2</v>
      </c>
      <c r="AA81">
        <f t="shared" si="37"/>
        <v>14</v>
      </c>
      <c r="AB81">
        <f t="shared" si="38"/>
        <v>13</v>
      </c>
      <c r="AC81">
        <v>5</v>
      </c>
      <c r="AD81">
        <v>3</v>
      </c>
      <c r="AE81" t="s">
        <v>84</v>
      </c>
      <c r="AF81">
        <v>0</v>
      </c>
      <c r="AG81">
        <v>0</v>
      </c>
      <c r="AH81">
        <v>3</v>
      </c>
      <c r="AI81">
        <v>1</v>
      </c>
      <c r="AJ81" t="s">
        <v>81</v>
      </c>
      <c r="AK81">
        <f t="shared" si="39"/>
        <v>3</v>
      </c>
      <c r="AL81">
        <f t="shared" si="40"/>
        <v>1</v>
      </c>
      <c r="AM81" t="str">
        <f t="shared" si="41"/>
        <v>Victoria</v>
      </c>
    </row>
    <row r="82" spans="1:39" x14ac:dyDescent="0.3">
      <c r="A82" t="s">
        <v>218</v>
      </c>
      <c r="B82" t="str">
        <f t="shared" si="28"/>
        <v>Sep</v>
      </c>
      <c r="C82" t="str" cm="1">
        <f t="array" ref="C82">_xlfn.IFS(OR(B82="Dec", B82="Jan", B82="Feb"), "Invierno", OR(B82="Mar", B82="Apr", B82="May"), "Primavera", OR(B82="Jun", B82="Jul", B82="Aug"), "Verano", OR(B82="Sep", B82="Oct", B82="Nov"), "Otoño")</f>
        <v>Otoño</v>
      </c>
      <c r="D82" t="s">
        <v>80</v>
      </c>
      <c r="E82" t="s">
        <v>23</v>
      </c>
      <c r="F82" t="s">
        <v>219</v>
      </c>
      <c r="G82" t="s">
        <v>126</v>
      </c>
      <c r="H82" t="s">
        <v>69</v>
      </c>
      <c r="I82">
        <v>10</v>
      </c>
      <c r="J82">
        <v>13</v>
      </c>
      <c r="K82">
        <f t="shared" si="29"/>
        <v>13</v>
      </c>
      <c r="L82">
        <f t="shared" si="30"/>
        <v>10</v>
      </c>
      <c r="M82">
        <v>5</v>
      </c>
      <c r="N82">
        <v>3</v>
      </c>
      <c r="O82">
        <f t="shared" si="31"/>
        <v>3</v>
      </c>
      <c r="P82">
        <f t="shared" si="32"/>
        <v>5</v>
      </c>
      <c r="Q82">
        <v>59</v>
      </c>
      <c r="R82">
        <v>41</v>
      </c>
      <c r="S82" s="10">
        <f t="shared" si="33"/>
        <v>41</v>
      </c>
      <c r="T82">
        <f t="shared" si="34"/>
        <v>59</v>
      </c>
      <c r="U82">
        <v>4</v>
      </c>
      <c r="V82">
        <v>9</v>
      </c>
      <c r="W82">
        <v>9</v>
      </c>
      <c r="X82">
        <v>10</v>
      </c>
      <c r="Y82">
        <f t="shared" si="35"/>
        <v>9</v>
      </c>
      <c r="Z82">
        <f t="shared" si="36"/>
        <v>4</v>
      </c>
      <c r="AA82">
        <f t="shared" si="37"/>
        <v>10</v>
      </c>
      <c r="AB82">
        <f t="shared" si="38"/>
        <v>9</v>
      </c>
      <c r="AC82">
        <v>0</v>
      </c>
      <c r="AD82">
        <v>1</v>
      </c>
      <c r="AE82" t="s">
        <v>96</v>
      </c>
      <c r="AF82">
        <v>0</v>
      </c>
      <c r="AG82">
        <v>0</v>
      </c>
      <c r="AH82">
        <v>0</v>
      </c>
      <c r="AI82">
        <v>2</v>
      </c>
      <c r="AJ82" t="s">
        <v>147</v>
      </c>
      <c r="AK82">
        <f t="shared" si="39"/>
        <v>2</v>
      </c>
      <c r="AL82">
        <f t="shared" si="40"/>
        <v>0</v>
      </c>
      <c r="AM82" t="str">
        <f t="shared" si="41"/>
        <v>Victoria</v>
      </c>
    </row>
    <row r="83" spans="1:39" x14ac:dyDescent="0.3">
      <c r="A83" t="s">
        <v>220</v>
      </c>
      <c r="B83" t="str">
        <f t="shared" si="28"/>
        <v>Sep</v>
      </c>
      <c r="C83" t="str" cm="1">
        <f t="array" ref="C83">_xlfn.IFS(OR(B83="Dec", B83="Jan", B83="Feb"), "Invierno", OR(B83="Mar", B83="Apr", B83="May"), "Primavera", OR(B83="Jun", B83="Jul", B83="Aug"), "Verano", OR(B83="Sep", B83="Oct", B83="Nov"), "Otoño")</f>
        <v>Otoño</v>
      </c>
      <c r="D83" t="s">
        <v>37</v>
      </c>
      <c r="E83" t="s">
        <v>38</v>
      </c>
      <c r="F83" t="s">
        <v>221</v>
      </c>
      <c r="G83" t="s">
        <v>25</v>
      </c>
      <c r="H83" t="s">
        <v>59</v>
      </c>
      <c r="I83">
        <v>14</v>
      </c>
      <c r="J83">
        <v>7</v>
      </c>
      <c r="K83">
        <f t="shared" si="29"/>
        <v>14</v>
      </c>
      <c r="L83">
        <f t="shared" si="30"/>
        <v>7</v>
      </c>
      <c r="M83">
        <v>3</v>
      </c>
      <c r="N83">
        <v>5</v>
      </c>
      <c r="O83">
        <f t="shared" si="31"/>
        <v>3</v>
      </c>
      <c r="P83">
        <f t="shared" si="32"/>
        <v>5</v>
      </c>
      <c r="Q83">
        <v>58</v>
      </c>
      <c r="R83">
        <v>42</v>
      </c>
      <c r="S83" s="10">
        <f t="shared" si="33"/>
        <v>58</v>
      </c>
      <c r="T83">
        <f t="shared" si="34"/>
        <v>42</v>
      </c>
      <c r="U83">
        <v>3</v>
      </c>
      <c r="V83">
        <v>3</v>
      </c>
      <c r="W83">
        <v>9</v>
      </c>
      <c r="X83">
        <v>17</v>
      </c>
      <c r="Y83">
        <f t="shared" si="35"/>
        <v>3</v>
      </c>
      <c r="Z83">
        <f t="shared" si="36"/>
        <v>3</v>
      </c>
      <c r="AA83">
        <f t="shared" si="37"/>
        <v>9</v>
      </c>
      <c r="AB83">
        <f t="shared" si="38"/>
        <v>17</v>
      </c>
      <c r="AC83">
        <v>2</v>
      </c>
      <c r="AD83">
        <v>0</v>
      </c>
      <c r="AE83" t="s">
        <v>222</v>
      </c>
      <c r="AF83">
        <v>0</v>
      </c>
      <c r="AG83">
        <v>0</v>
      </c>
      <c r="AH83">
        <v>1</v>
      </c>
      <c r="AI83">
        <v>1</v>
      </c>
      <c r="AJ83" t="s">
        <v>111</v>
      </c>
      <c r="AK83">
        <f t="shared" si="39"/>
        <v>1</v>
      </c>
      <c r="AL83">
        <f t="shared" si="40"/>
        <v>1</v>
      </c>
      <c r="AM83" t="str">
        <f t="shared" si="41"/>
        <v>Empate</v>
      </c>
    </row>
    <row r="84" spans="1:39" x14ac:dyDescent="0.3">
      <c r="A84" t="s">
        <v>223</v>
      </c>
      <c r="B84" t="str">
        <f t="shared" si="28"/>
        <v>Sep</v>
      </c>
      <c r="C84" t="str" cm="1">
        <f t="array" ref="C84">_xlfn.IFS(OR(B84="Dec", B84="Jan", B84="Feb"), "Invierno", OR(B84="Mar", B84="Apr", B84="May"), "Primavera", OR(B84="Jun", B84="Jul", B84="Aug"), "Verano", OR(B84="Sep", B84="Oct", B84="Nov"), "Otoño")</f>
        <v>Otoño</v>
      </c>
      <c r="D84" t="s">
        <v>62</v>
      </c>
      <c r="E84" t="s">
        <v>23</v>
      </c>
      <c r="F84" t="s">
        <v>83</v>
      </c>
      <c r="G84" t="s">
        <v>25</v>
      </c>
      <c r="H84" t="s">
        <v>113</v>
      </c>
      <c r="I84">
        <v>21</v>
      </c>
      <c r="J84">
        <v>4</v>
      </c>
      <c r="K84">
        <f t="shared" si="29"/>
        <v>4</v>
      </c>
      <c r="L84">
        <f t="shared" si="30"/>
        <v>21</v>
      </c>
      <c r="M84">
        <v>0</v>
      </c>
      <c r="N84">
        <v>5</v>
      </c>
      <c r="O84">
        <f t="shared" si="31"/>
        <v>5</v>
      </c>
      <c r="P84">
        <f t="shared" si="32"/>
        <v>0</v>
      </c>
      <c r="Q84">
        <v>56</v>
      </c>
      <c r="R84">
        <v>44</v>
      </c>
      <c r="S84" s="10">
        <f t="shared" si="33"/>
        <v>44</v>
      </c>
      <c r="T84">
        <f t="shared" si="34"/>
        <v>56</v>
      </c>
      <c r="U84">
        <v>5</v>
      </c>
      <c r="V84">
        <v>1</v>
      </c>
      <c r="W84">
        <v>9</v>
      </c>
      <c r="X84">
        <v>19</v>
      </c>
      <c r="Y84">
        <f t="shared" si="35"/>
        <v>1</v>
      </c>
      <c r="Z84">
        <f t="shared" si="36"/>
        <v>5</v>
      </c>
      <c r="AA84">
        <f t="shared" si="37"/>
        <v>19</v>
      </c>
      <c r="AB84">
        <f t="shared" si="38"/>
        <v>9</v>
      </c>
      <c r="AC84">
        <v>1</v>
      </c>
      <c r="AD84">
        <v>0</v>
      </c>
      <c r="AE84" t="s">
        <v>89</v>
      </c>
      <c r="AF84">
        <v>0</v>
      </c>
      <c r="AG84">
        <v>0</v>
      </c>
      <c r="AH84">
        <v>0</v>
      </c>
      <c r="AI84">
        <v>1</v>
      </c>
      <c r="AJ84" t="s">
        <v>85</v>
      </c>
      <c r="AK84">
        <f t="shared" si="39"/>
        <v>1</v>
      </c>
      <c r="AL84">
        <f t="shared" si="40"/>
        <v>0</v>
      </c>
      <c r="AM84" t="str">
        <f t="shared" si="41"/>
        <v>Victoria</v>
      </c>
    </row>
    <row r="85" spans="1:39" x14ac:dyDescent="0.3">
      <c r="A85" t="s">
        <v>224</v>
      </c>
      <c r="B85" t="str">
        <f t="shared" si="28"/>
        <v>Oct</v>
      </c>
      <c r="C85" t="str" cm="1">
        <f t="array" ref="C85">_xlfn.IFS(OR(B85="Dec", B85="Jan", B85="Feb"), "Invierno", OR(B85="Mar", B85="Apr", B85="May"), "Primavera", OR(B85="Jun", B85="Jul", B85="Aug"), "Verano", OR(B85="Sep", B85="Oct", B85="Nov"), "Otoño")</f>
        <v>Otoño</v>
      </c>
      <c r="D85" t="s">
        <v>62</v>
      </c>
      <c r="E85" t="s">
        <v>38</v>
      </c>
      <c r="F85" t="s">
        <v>75</v>
      </c>
      <c r="G85" t="s">
        <v>32</v>
      </c>
      <c r="H85" t="s">
        <v>121</v>
      </c>
      <c r="I85">
        <v>10</v>
      </c>
      <c r="J85">
        <v>16</v>
      </c>
      <c r="K85">
        <f t="shared" si="29"/>
        <v>10</v>
      </c>
      <c r="L85">
        <f t="shared" si="30"/>
        <v>16</v>
      </c>
      <c r="M85">
        <v>5</v>
      </c>
      <c r="N85">
        <v>4</v>
      </c>
      <c r="O85">
        <f t="shared" si="31"/>
        <v>5</v>
      </c>
      <c r="P85">
        <f t="shared" si="32"/>
        <v>4</v>
      </c>
      <c r="Q85">
        <v>37</v>
      </c>
      <c r="R85">
        <v>63</v>
      </c>
      <c r="S85" s="10">
        <f t="shared" si="33"/>
        <v>37</v>
      </c>
      <c r="T85">
        <f t="shared" si="34"/>
        <v>63</v>
      </c>
      <c r="U85">
        <v>1</v>
      </c>
      <c r="V85">
        <v>5</v>
      </c>
      <c r="W85">
        <v>12</v>
      </c>
      <c r="X85">
        <v>10</v>
      </c>
      <c r="Y85">
        <f t="shared" si="35"/>
        <v>1</v>
      </c>
      <c r="Z85">
        <f t="shared" si="36"/>
        <v>5</v>
      </c>
      <c r="AA85">
        <f t="shared" si="37"/>
        <v>12</v>
      </c>
      <c r="AB85">
        <f t="shared" si="38"/>
        <v>10</v>
      </c>
      <c r="AC85">
        <v>2</v>
      </c>
      <c r="AD85">
        <v>0</v>
      </c>
      <c r="AE85" t="s">
        <v>34</v>
      </c>
      <c r="AF85">
        <v>0</v>
      </c>
      <c r="AG85">
        <v>0</v>
      </c>
      <c r="AH85">
        <v>1</v>
      </c>
      <c r="AI85">
        <v>0</v>
      </c>
      <c r="AJ85" t="s">
        <v>71</v>
      </c>
      <c r="AK85">
        <f t="shared" si="39"/>
        <v>1</v>
      </c>
      <c r="AL85">
        <f t="shared" si="40"/>
        <v>0</v>
      </c>
      <c r="AM85" t="str">
        <f t="shared" si="41"/>
        <v>Victoria</v>
      </c>
    </row>
    <row r="86" spans="1:39" x14ac:dyDescent="0.3">
      <c r="A86" t="s">
        <v>225</v>
      </c>
      <c r="B86" t="str">
        <f t="shared" si="28"/>
        <v>Oct</v>
      </c>
      <c r="C86" t="str" cm="1">
        <f t="array" ref="C86">_xlfn.IFS(OR(B86="Dec", B86="Jan", B86="Feb"), "Invierno", OR(B86="Mar", B86="Apr", B86="May"), "Primavera", OR(B86="Jun", B86="Jul", B86="Aug"), "Verano", OR(B86="Sep", B86="Oct", B86="Nov"), "Otoño")</f>
        <v>Otoño</v>
      </c>
      <c r="D86" t="s">
        <v>30</v>
      </c>
      <c r="E86" t="s">
        <v>23</v>
      </c>
      <c r="F86" t="s">
        <v>73</v>
      </c>
      <c r="G86" t="s">
        <v>25</v>
      </c>
      <c r="H86" t="s">
        <v>88</v>
      </c>
      <c r="I86">
        <v>10</v>
      </c>
      <c r="J86">
        <v>9</v>
      </c>
      <c r="K86">
        <f t="shared" si="29"/>
        <v>9</v>
      </c>
      <c r="L86">
        <f t="shared" si="30"/>
        <v>10</v>
      </c>
      <c r="M86">
        <v>3</v>
      </c>
      <c r="N86">
        <v>0</v>
      </c>
      <c r="O86">
        <f t="shared" si="31"/>
        <v>0</v>
      </c>
      <c r="P86">
        <f t="shared" si="32"/>
        <v>3</v>
      </c>
      <c r="Q86">
        <v>59</v>
      </c>
      <c r="R86">
        <v>41</v>
      </c>
      <c r="S86" s="10">
        <f t="shared" si="33"/>
        <v>41</v>
      </c>
      <c r="T86">
        <f t="shared" si="34"/>
        <v>59</v>
      </c>
      <c r="U86">
        <v>5</v>
      </c>
      <c r="V86">
        <v>3</v>
      </c>
      <c r="W86">
        <v>11</v>
      </c>
      <c r="X86">
        <v>12</v>
      </c>
      <c r="Y86">
        <f t="shared" si="35"/>
        <v>3</v>
      </c>
      <c r="Z86">
        <f t="shared" si="36"/>
        <v>5</v>
      </c>
      <c r="AA86">
        <f t="shared" si="37"/>
        <v>12</v>
      </c>
      <c r="AB86">
        <f t="shared" si="38"/>
        <v>11</v>
      </c>
      <c r="AC86">
        <v>0</v>
      </c>
      <c r="AD86">
        <v>1</v>
      </c>
      <c r="AE86" t="s">
        <v>60</v>
      </c>
      <c r="AF86">
        <v>0</v>
      </c>
      <c r="AG86">
        <v>1</v>
      </c>
      <c r="AH86">
        <v>2</v>
      </c>
      <c r="AI86">
        <v>1</v>
      </c>
      <c r="AJ86" t="s">
        <v>135</v>
      </c>
      <c r="AK86">
        <f t="shared" si="39"/>
        <v>2</v>
      </c>
      <c r="AL86">
        <f t="shared" si="40"/>
        <v>2</v>
      </c>
      <c r="AM86" t="str">
        <f t="shared" si="41"/>
        <v>Empate</v>
      </c>
    </row>
    <row r="87" spans="1:39" x14ac:dyDescent="0.3">
      <c r="A87" t="s">
        <v>226</v>
      </c>
      <c r="B87" t="str">
        <f t="shared" si="28"/>
        <v>Oct</v>
      </c>
      <c r="C87" t="str" cm="1">
        <f t="array" ref="C87">_xlfn.IFS(OR(B87="Dec", B87="Jan", B87="Feb"), "Invierno", OR(B87="Mar", B87="Apr", B87="May"), "Primavera", OR(B87="Jun", B87="Jul", B87="Aug"), "Verano", OR(B87="Sep", B87="Oct", B87="Nov"), "Otoño")</f>
        <v>Otoño</v>
      </c>
      <c r="D87" t="s">
        <v>22</v>
      </c>
      <c r="E87" t="s">
        <v>38</v>
      </c>
      <c r="F87" t="s">
        <v>91</v>
      </c>
      <c r="G87" t="s">
        <v>32</v>
      </c>
      <c r="H87" t="s">
        <v>161</v>
      </c>
      <c r="I87">
        <v>16</v>
      </c>
      <c r="J87">
        <v>11</v>
      </c>
      <c r="K87">
        <f t="shared" si="29"/>
        <v>16</v>
      </c>
      <c r="L87">
        <f t="shared" si="30"/>
        <v>11</v>
      </c>
      <c r="M87">
        <v>2</v>
      </c>
      <c r="N87">
        <v>2</v>
      </c>
      <c r="O87">
        <f t="shared" si="31"/>
        <v>2</v>
      </c>
      <c r="P87">
        <f t="shared" si="32"/>
        <v>2</v>
      </c>
      <c r="Q87">
        <v>48</v>
      </c>
      <c r="R87">
        <v>52</v>
      </c>
      <c r="S87" s="10">
        <f t="shared" si="33"/>
        <v>48</v>
      </c>
      <c r="T87">
        <f t="shared" si="34"/>
        <v>52</v>
      </c>
      <c r="U87">
        <v>3</v>
      </c>
      <c r="V87">
        <v>3</v>
      </c>
      <c r="W87">
        <v>10</v>
      </c>
      <c r="X87">
        <v>8</v>
      </c>
      <c r="Y87">
        <f t="shared" si="35"/>
        <v>3</v>
      </c>
      <c r="Z87">
        <f t="shared" si="36"/>
        <v>3</v>
      </c>
      <c r="AA87">
        <f t="shared" si="37"/>
        <v>10</v>
      </c>
      <c r="AB87">
        <f t="shared" si="38"/>
        <v>8</v>
      </c>
      <c r="AC87">
        <v>3</v>
      </c>
      <c r="AD87">
        <v>2</v>
      </c>
      <c r="AE87" t="s">
        <v>227</v>
      </c>
      <c r="AF87">
        <v>0</v>
      </c>
      <c r="AG87">
        <v>1</v>
      </c>
      <c r="AH87">
        <v>2</v>
      </c>
      <c r="AI87">
        <v>0</v>
      </c>
      <c r="AJ87" t="s">
        <v>143</v>
      </c>
      <c r="AK87">
        <f t="shared" si="39"/>
        <v>2</v>
      </c>
      <c r="AL87">
        <f t="shared" si="40"/>
        <v>1</v>
      </c>
      <c r="AM87" t="str">
        <f t="shared" si="41"/>
        <v>Victoria</v>
      </c>
    </row>
    <row r="88" spans="1:39" x14ac:dyDescent="0.3">
      <c r="A88" t="s">
        <v>228</v>
      </c>
      <c r="B88" t="str">
        <f t="shared" si="28"/>
        <v>Oct</v>
      </c>
      <c r="C88" t="str" cm="1">
        <f t="array" ref="C88">_xlfn.IFS(OR(B88="Dec", B88="Jan", B88="Feb"), "Invierno", OR(B88="Mar", B88="Apr", B88="May"), "Primavera", OR(B88="Jun", B88="Jul", B88="Aug"), "Verano", OR(B88="Sep", B88="Oct", B88="Nov"), "Otoño")</f>
        <v>Otoño</v>
      </c>
      <c r="D88" t="s">
        <v>62</v>
      </c>
      <c r="E88" t="s">
        <v>38</v>
      </c>
      <c r="F88" t="s">
        <v>24</v>
      </c>
      <c r="G88" t="s">
        <v>32</v>
      </c>
      <c r="H88" t="s">
        <v>69</v>
      </c>
      <c r="I88">
        <v>7</v>
      </c>
      <c r="J88">
        <v>12</v>
      </c>
      <c r="K88">
        <f t="shared" si="29"/>
        <v>7</v>
      </c>
      <c r="L88">
        <f t="shared" si="30"/>
        <v>12</v>
      </c>
      <c r="M88">
        <v>3</v>
      </c>
      <c r="N88">
        <v>0</v>
      </c>
      <c r="O88">
        <f t="shared" si="31"/>
        <v>3</v>
      </c>
      <c r="P88">
        <f t="shared" si="32"/>
        <v>0</v>
      </c>
      <c r="Q88">
        <v>47</v>
      </c>
      <c r="R88">
        <v>53</v>
      </c>
      <c r="S88" s="10">
        <f t="shared" si="33"/>
        <v>47</v>
      </c>
      <c r="T88">
        <f t="shared" si="34"/>
        <v>53</v>
      </c>
      <c r="U88">
        <v>5</v>
      </c>
      <c r="V88">
        <v>8</v>
      </c>
      <c r="W88">
        <v>15</v>
      </c>
      <c r="X88">
        <v>9</v>
      </c>
      <c r="Y88">
        <f t="shared" si="35"/>
        <v>5</v>
      </c>
      <c r="Z88">
        <f t="shared" si="36"/>
        <v>8</v>
      </c>
      <c r="AA88">
        <f t="shared" si="37"/>
        <v>15</v>
      </c>
      <c r="AB88">
        <f t="shared" si="38"/>
        <v>9</v>
      </c>
      <c r="AC88">
        <v>1</v>
      </c>
      <c r="AD88">
        <v>0</v>
      </c>
      <c r="AE88" t="s">
        <v>176</v>
      </c>
      <c r="AF88">
        <v>0</v>
      </c>
      <c r="AG88">
        <v>1</v>
      </c>
      <c r="AH88">
        <v>0</v>
      </c>
      <c r="AI88">
        <v>1</v>
      </c>
      <c r="AJ88" t="s">
        <v>85</v>
      </c>
      <c r="AK88">
        <f t="shared" si="39"/>
        <v>0</v>
      </c>
      <c r="AL88">
        <f t="shared" si="40"/>
        <v>2</v>
      </c>
      <c r="AM88" t="str">
        <f t="shared" si="41"/>
        <v>Derrota</v>
      </c>
    </row>
    <row r="89" spans="1:39" x14ac:dyDescent="0.3">
      <c r="A89" t="s">
        <v>229</v>
      </c>
      <c r="B89" t="str">
        <f t="shared" si="28"/>
        <v>Oct</v>
      </c>
      <c r="C89" t="str" cm="1">
        <f t="array" ref="C89">_xlfn.IFS(OR(B89="Dec", B89="Jan", B89="Feb"), "Invierno", OR(B89="Mar", B89="Apr", B89="May"), "Primavera", OR(B89="Jun", B89="Jul", B89="Aug"), "Verano", OR(B89="Sep", B89="Oct", B89="Nov"), "Otoño")</f>
        <v>Otoño</v>
      </c>
      <c r="D89" t="s">
        <v>37</v>
      </c>
      <c r="E89" t="s">
        <v>23</v>
      </c>
      <c r="F89" t="s">
        <v>166</v>
      </c>
      <c r="G89" t="s">
        <v>25</v>
      </c>
      <c r="H89" t="s">
        <v>69</v>
      </c>
      <c r="I89">
        <v>13</v>
      </c>
      <c r="J89">
        <v>20</v>
      </c>
      <c r="K89">
        <f t="shared" si="29"/>
        <v>20</v>
      </c>
      <c r="L89">
        <f t="shared" si="30"/>
        <v>13</v>
      </c>
      <c r="M89">
        <v>4</v>
      </c>
      <c r="N89">
        <v>3</v>
      </c>
      <c r="O89">
        <f t="shared" si="31"/>
        <v>3</v>
      </c>
      <c r="P89">
        <f t="shared" si="32"/>
        <v>4</v>
      </c>
      <c r="Q89">
        <v>52</v>
      </c>
      <c r="R89">
        <v>48</v>
      </c>
      <c r="S89" s="10">
        <f t="shared" si="33"/>
        <v>48</v>
      </c>
      <c r="T89">
        <f t="shared" si="34"/>
        <v>52</v>
      </c>
      <c r="U89">
        <v>7</v>
      </c>
      <c r="V89">
        <v>2</v>
      </c>
      <c r="W89">
        <v>10</v>
      </c>
      <c r="X89">
        <v>13</v>
      </c>
      <c r="Y89">
        <f t="shared" si="35"/>
        <v>2</v>
      </c>
      <c r="Z89">
        <f t="shared" si="36"/>
        <v>7</v>
      </c>
      <c r="AA89">
        <f t="shared" si="37"/>
        <v>13</v>
      </c>
      <c r="AB89">
        <f t="shared" si="38"/>
        <v>10</v>
      </c>
      <c r="AC89">
        <v>4</v>
      </c>
      <c r="AD89">
        <v>2</v>
      </c>
      <c r="AE89" t="s">
        <v>178</v>
      </c>
      <c r="AF89">
        <v>0</v>
      </c>
      <c r="AG89">
        <v>1</v>
      </c>
      <c r="AH89">
        <v>0</v>
      </c>
      <c r="AI89">
        <v>1</v>
      </c>
      <c r="AJ89" t="s">
        <v>141</v>
      </c>
      <c r="AK89">
        <f t="shared" si="39"/>
        <v>2</v>
      </c>
      <c r="AL89">
        <f t="shared" si="40"/>
        <v>0</v>
      </c>
      <c r="AM89" t="str">
        <f t="shared" si="41"/>
        <v>Victoria</v>
      </c>
    </row>
    <row r="90" spans="1:39" x14ac:dyDescent="0.3">
      <c r="A90" t="s">
        <v>230</v>
      </c>
      <c r="B90" t="str">
        <f t="shared" si="28"/>
        <v>Nov</v>
      </c>
      <c r="C90" t="str" cm="1">
        <f t="array" ref="C90">_xlfn.IFS(OR(B90="Dec", B90="Jan", B90="Feb"), "Invierno", OR(B90="Mar", B90="Apr", B90="May"), "Primavera", OR(B90="Jun", B90="Jul", B90="Aug"), "Verano", OR(B90="Sep", B90="Oct", B90="Nov"), "Otoño")</f>
        <v>Otoño</v>
      </c>
      <c r="D90" t="s">
        <v>62</v>
      </c>
      <c r="E90" t="s">
        <v>38</v>
      </c>
      <c r="F90" t="s">
        <v>44</v>
      </c>
      <c r="G90" t="s">
        <v>32</v>
      </c>
      <c r="H90" t="s">
        <v>54</v>
      </c>
      <c r="I90">
        <v>17</v>
      </c>
      <c r="J90">
        <v>7</v>
      </c>
      <c r="K90">
        <f t="shared" si="29"/>
        <v>17</v>
      </c>
      <c r="L90">
        <f t="shared" si="30"/>
        <v>7</v>
      </c>
      <c r="M90">
        <v>3</v>
      </c>
      <c r="N90">
        <v>3</v>
      </c>
      <c r="O90">
        <f t="shared" si="31"/>
        <v>3</v>
      </c>
      <c r="P90">
        <f t="shared" si="32"/>
        <v>3</v>
      </c>
      <c r="Q90">
        <v>54</v>
      </c>
      <c r="R90">
        <v>46</v>
      </c>
      <c r="S90" s="10">
        <f t="shared" si="33"/>
        <v>54</v>
      </c>
      <c r="T90">
        <f t="shared" si="34"/>
        <v>46</v>
      </c>
      <c r="U90">
        <v>5</v>
      </c>
      <c r="V90">
        <v>2</v>
      </c>
      <c r="W90">
        <v>10</v>
      </c>
      <c r="X90">
        <v>9</v>
      </c>
      <c r="Y90">
        <f t="shared" si="35"/>
        <v>5</v>
      </c>
      <c r="Z90">
        <f t="shared" si="36"/>
        <v>2</v>
      </c>
      <c r="AA90">
        <f t="shared" si="37"/>
        <v>10</v>
      </c>
      <c r="AB90">
        <f t="shared" si="38"/>
        <v>9</v>
      </c>
      <c r="AC90">
        <v>2</v>
      </c>
      <c r="AD90">
        <v>2</v>
      </c>
      <c r="AE90" t="s">
        <v>77</v>
      </c>
      <c r="AF90">
        <v>1</v>
      </c>
      <c r="AG90">
        <v>2</v>
      </c>
      <c r="AH90">
        <v>0</v>
      </c>
      <c r="AI90">
        <v>0</v>
      </c>
      <c r="AJ90" t="s">
        <v>107</v>
      </c>
      <c r="AK90">
        <f t="shared" si="39"/>
        <v>1</v>
      </c>
      <c r="AL90">
        <f t="shared" si="40"/>
        <v>2</v>
      </c>
      <c r="AM90" t="str">
        <f t="shared" si="41"/>
        <v>Derrota</v>
      </c>
    </row>
    <row r="91" spans="1:39" x14ac:dyDescent="0.3">
      <c r="A91" t="s">
        <v>231</v>
      </c>
      <c r="B91" t="str">
        <f t="shared" si="28"/>
        <v>Nov</v>
      </c>
      <c r="C91" t="str" cm="1">
        <f t="array" ref="C91">_xlfn.IFS(OR(B91="Dec", B91="Jan", B91="Feb"), "Invierno", OR(B91="Mar", B91="Apr", B91="May"), "Primavera", OR(B91="Jun", B91="Jul", B91="Aug"), "Verano", OR(B91="Sep", B91="Oct", B91="Nov"), "Otoño")</f>
        <v>Otoño</v>
      </c>
      <c r="D91" t="s">
        <v>80</v>
      </c>
      <c r="E91" t="s">
        <v>23</v>
      </c>
      <c r="F91" t="s">
        <v>232</v>
      </c>
      <c r="G91" t="s">
        <v>32</v>
      </c>
      <c r="H91" t="s">
        <v>161</v>
      </c>
      <c r="I91">
        <v>0</v>
      </c>
      <c r="J91">
        <v>0</v>
      </c>
      <c r="K91">
        <f t="shared" si="29"/>
        <v>0</v>
      </c>
      <c r="L91">
        <f t="shared" si="30"/>
        <v>0</v>
      </c>
      <c r="M91">
        <v>0</v>
      </c>
      <c r="N91">
        <v>0</v>
      </c>
      <c r="O91">
        <f t="shared" si="31"/>
        <v>0</v>
      </c>
      <c r="P91">
        <f t="shared" si="32"/>
        <v>0</v>
      </c>
      <c r="Q91">
        <v>0</v>
      </c>
      <c r="R91">
        <v>0</v>
      </c>
      <c r="S91" s="10">
        <f t="shared" si="33"/>
        <v>0</v>
      </c>
      <c r="T91">
        <f t="shared" si="34"/>
        <v>0</v>
      </c>
      <c r="U91">
        <v>0</v>
      </c>
      <c r="V91">
        <v>0</v>
      </c>
      <c r="W91">
        <v>0</v>
      </c>
      <c r="X91">
        <v>0</v>
      </c>
      <c r="Y91">
        <f t="shared" si="35"/>
        <v>0</v>
      </c>
      <c r="Z91">
        <f t="shared" si="36"/>
        <v>0</v>
      </c>
      <c r="AA91">
        <f t="shared" si="37"/>
        <v>0</v>
      </c>
      <c r="AB91">
        <f t="shared" si="38"/>
        <v>0</v>
      </c>
      <c r="AC91">
        <v>0</v>
      </c>
      <c r="AD91">
        <v>0</v>
      </c>
      <c r="AE91" t="s">
        <v>335</v>
      </c>
      <c r="AF91">
        <v>2</v>
      </c>
      <c r="AG91">
        <v>1</v>
      </c>
      <c r="AH91">
        <v>0</v>
      </c>
      <c r="AI91">
        <v>0</v>
      </c>
      <c r="AJ91" t="s">
        <v>97</v>
      </c>
      <c r="AK91">
        <f t="shared" si="39"/>
        <v>1</v>
      </c>
      <c r="AL91">
        <f t="shared" si="40"/>
        <v>2</v>
      </c>
      <c r="AM91" t="str">
        <f t="shared" si="41"/>
        <v>Derrota</v>
      </c>
    </row>
    <row r="92" spans="1:39" x14ac:dyDescent="0.3">
      <c r="A92" t="s">
        <v>233</v>
      </c>
      <c r="B92" t="str">
        <f t="shared" si="28"/>
        <v>Nov</v>
      </c>
      <c r="C92" t="str" cm="1">
        <f t="array" ref="C92">_xlfn.IFS(OR(B92="Dec", B92="Jan", B92="Feb"), "Invierno", OR(B92="Mar", B92="Apr", B92="May"), "Primavera", OR(B92="Jun", B92="Jul", B92="Aug"), "Verano", OR(B92="Sep", B92="Oct", B92="Nov"), "Otoño")</f>
        <v>Otoño</v>
      </c>
      <c r="D92" t="s">
        <v>37</v>
      </c>
      <c r="E92" t="s">
        <v>38</v>
      </c>
      <c r="F92" t="s">
        <v>58</v>
      </c>
      <c r="G92" t="s">
        <v>126</v>
      </c>
      <c r="H92" t="s">
        <v>132</v>
      </c>
      <c r="I92">
        <v>19</v>
      </c>
      <c r="J92">
        <v>14</v>
      </c>
      <c r="K92">
        <f t="shared" si="29"/>
        <v>19</v>
      </c>
      <c r="L92">
        <f t="shared" si="30"/>
        <v>14</v>
      </c>
      <c r="M92">
        <v>1</v>
      </c>
      <c r="N92">
        <v>5</v>
      </c>
      <c r="O92">
        <f t="shared" si="31"/>
        <v>1</v>
      </c>
      <c r="P92">
        <f t="shared" si="32"/>
        <v>5</v>
      </c>
      <c r="Q92">
        <v>46</v>
      </c>
      <c r="R92">
        <v>54</v>
      </c>
      <c r="S92" s="10">
        <f t="shared" si="33"/>
        <v>46</v>
      </c>
      <c r="T92">
        <f t="shared" si="34"/>
        <v>54</v>
      </c>
      <c r="U92">
        <v>5</v>
      </c>
      <c r="V92">
        <v>4</v>
      </c>
      <c r="W92">
        <v>10</v>
      </c>
      <c r="X92">
        <v>11</v>
      </c>
      <c r="Y92">
        <f t="shared" si="35"/>
        <v>5</v>
      </c>
      <c r="Z92">
        <f t="shared" si="36"/>
        <v>4</v>
      </c>
      <c r="AA92">
        <f t="shared" si="37"/>
        <v>10</v>
      </c>
      <c r="AB92">
        <f t="shared" si="38"/>
        <v>11</v>
      </c>
      <c r="AC92">
        <v>1</v>
      </c>
      <c r="AD92">
        <v>0</v>
      </c>
      <c r="AE92" t="s">
        <v>89</v>
      </c>
      <c r="AF92">
        <v>1</v>
      </c>
      <c r="AG92">
        <v>1</v>
      </c>
      <c r="AH92">
        <v>1</v>
      </c>
      <c r="AI92">
        <v>2</v>
      </c>
      <c r="AJ92" t="s">
        <v>81</v>
      </c>
      <c r="AK92">
        <f t="shared" si="39"/>
        <v>2</v>
      </c>
      <c r="AL92">
        <f t="shared" si="40"/>
        <v>3</v>
      </c>
      <c r="AM92" t="str">
        <f t="shared" si="41"/>
        <v>Derrota</v>
      </c>
    </row>
    <row r="93" spans="1:39" x14ac:dyDescent="0.3">
      <c r="A93" t="s">
        <v>234</v>
      </c>
      <c r="B93" t="str">
        <f t="shared" si="28"/>
        <v>Jan</v>
      </c>
      <c r="C93" t="str" cm="1">
        <f t="array" ref="C93">_xlfn.IFS(OR(B93="Dec", B93="Jan", B93="Feb"), "Invierno", OR(B93="Mar", B93="Apr", B93="May"), "Primavera", OR(B93="Jun", B93="Jul", B93="Aug"), "Verano", OR(B93="Sep", B93="Oct", B93="Nov"), "Otoño")</f>
        <v>Invierno</v>
      </c>
      <c r="D93" t="s">
        <v>235</v>
      </c>
      <c r="E93" t="s">
        <v>23</v>
      </c>
      <c r="F93" t="s">
        <v>63</v>
      </c>
      <c r="G93" t="s">
        <v>25</v>
      </c>
      <c r="H93" t="s">
        <v>88</v>
      </c>
      <c r="I93">
        <v>7</v>
      </c>
      <c r="J93">
        <v>19</v>
      </c>
      <c r="K93">
        <f t="shared" si="29"/>
        <v>19</v>
      </c>
      <c r="L93">
        <f t="shared" si="30"/>
        <v>7</v>
      </c>
      <c r="M93">
        <v>1</v>
      </c>
      <c r="N93">
        <v>1</v>
      </c>
      <c r="O93">
        <f t="shared" si="31"/>
        <v>1</v>
      </c>
      <c r="P93">
        <f t="shared" si="32"/>
        <v>1</v>
      </c>
      <c r="Q93">
        <v>35</v>
      </c>
      <c r="R93">
        <v>65</v>
      </c>
      <c r="S93" s="10">
        <f t="shared" si="33"/>
        <v>65</v>
      </c>
      <c r="T93">
        <f t="shared" si="34"/>
        <v>35</v>
      </c>
      <c r="U93">
        <v>3</v>
      </c>
      <c r="V93">
        <v>8</v>
      </c>
      <c r="W93">
        <v>11</v>
      </c>
      <c r="X93">
        <v>11</v>
      </c>
      <c r="Y93">
        <f t="shared" si="35"/>
        <v>8</v>
      </c>
      <c r="Z93">
        <f t="shared" si="36"/>
        <v>3</v>
      </c>
      <c r="AA93">
        <f t="shared" si="37"/>
        <v>11</v>
      </c>
      <c r="AB93">
        <f t="shared" si="38"/>
        <v>11</v>
      </c>
      <c r="AC93">
        <v>1</v>
      </c>
      <c r="AD93">
        <v>1</v>
      </c>
      <c r="AE93" t="s">
        <v>146</v>
      </c>
      <c r="AF93">
        <v>2</v>
      </c>
      <c r="AG93">
        <v>0</v>
      </c>
      <c r="AH93">
        <v>0</v>
      </c>
      <c r="AI93">
        <v>2</v>
      </c>
      <c r="AJ93" t="s">
        <v>78</v>
      </c>
      <c r="AK93">
        <f t="shared" si="39"/>
        <v>2</v>
      </c>
      <c r="AL93">
        <f t="shared" si="40"/>
        <v>2</v>
      </c>
      <c r="AM93" t="str">
        <f t="shared" si="41"/>
        <v>Empate</v>
      </c>
    </row>
    <row r="94" spans="1:39" x14ac:dyDescent="0.3">
      <c r="A94" t="s">
        <v>236</v>
      </c>
      <c r="B94" t="str">
        <f t="shared" si="28"/>
        <v>Jan</v>
      </c>
      <c r="C94" t="str" cm="1">
        <f t="array" ref="C94">_xlfn.IFS(OR(B94="Dec", B94="Jan", B94="Feb"), "Invierno", OR(B94="Mar", B94="Apr", B94="May"), "Primavera", OR(B94="Jun", B94="Jul", B94="Aug"), "Verano", OR(B94="Sep", B94="Oct", B94="Nov"), "Otoño")</f>
        <v>Invierno</v>
      </c>
      <c r="D94" t="s">
        <v>22</v>
      </c>
      <c r="E94" t="s">
        <v>23</v>
      </c>
      <c r="F94" t="s">
        <v>87</v>
      </c>
      <c r="G94" t="s">
        <v>32</v>
      </c>
      <c r="H94" t="s">
        <v>54</v>
      </c>
      <c r="I94">
        <v>12</v>
      </c>
      <c r="J94">
        <v>7</v>
      </c>
      <c r="K94">
        <f t="shared" si="29"/>
        <v>7</v>
      </c>
      <c r="L94">
        <f t="shared" si="30"/>
        <v>12</v>
      </c>
      <c r="M94">
        <v>1</v>
      </c>
      <c r="N94">
        <v>2</v>
      </c>
      <c r="O94">
        <f t="shared" si="31"/>
        <v>2</v>
      </c>
      <c r="P94">
        <f t="shared" si="32"/>
        <v>1</v>
      </c>
      <c r="Q94">
        <v>51</v>
      </c>
      <c r="R94">
        <v>49</v>
      </c>
      <c r="S94" s="10">
        <f t="shared" si="33"/>
        <v>49</v>
      </c>
      <c r="T94">
        <f t="shared" si="34"/>
        <v>51</v>
      </c>
      <c r="U94">
        <v>4</v>
      </c>
      <c r="V94">
        <v>0</v>
      </c>
      <c r="W94">
        <v>16</v>
      </c>
      <c r="X94">
        <v>15</v>
      </c>
      <c r="Y94">
        <f t="shared" si="35"/>
        <v>0</v>
      </c>
      <c r="Z94">
        <f t="shared" si="36"/>
        <v>4</v>
      </c>
      <c r="AA94">
        <f t="shared" si="37"/>
        <v>15</v>
      </c>
      <c r="AB94">
        <f t="shared" si="38"/>
        <v>16</v>
      </c>
      <c r="AC94">
        <v>1</v>
      </c>
      <c r="AD94">
        <v>1</v>
      </c>
      <c r="AE94" t="s">
        <v>46</v>
      </c>
      <c r="AF94">
        <v>1</v>
      </c>
      <c r="AG94">
        <v>0</v>
      </c>
      <c r="AH94">
        <v>0</v>
      </c>
      <c r="AI94">
        <v>2</v>
      </c>
      <c r="AJ94" t="s">
        <v>141</v>
      </c>
      <c r="AK94">
        <f t="shared" si="39"/>
        <v>2</v>
      </c>
      <c r="AL94">
        <f t="shared" si="40"/>
        <v>1</v>
      </c>
      <c r="AM94" t="str">
        <f t="shared" si="41"/>
        <v>Victoria</v>
      </c>
    </row>
    <row r="95" spans="1:39" x14ac:dyDescent="0.3">
      <c r="A95" t="s">
        <v>237</v>
      </c>
      <c r="B95" t="str">
        <f t="shared" si="28"/>
        <v>Jan</v>
      </c>
      <c r="C95" t="str" cm="1">
        <f t="array" ref="C95">_xlfn.IFS(OR(B95="Dec", B95="Jan", B95="Feb"), "Invierno", OR(B95="Mar", B95="Apr", B95="May"), "Primavera", OR(B95="Jun", B95="Jul", B95="Aug"), "Verano", OR(B95="Sep", B95="Oct", B95="Nov"), "Otoño")</f>
        <v>Invierno</v>
      </c>
      <c r="D95" t="s">
        <v>62</v>
      </c>
      <c r="E95" t="s">
        <v>38</v>
      </c>
      <c r="F95" t="s">
        <v>158</v>
      </c>
      <c r="G95" t="s">
        <v>25</v>
      </c>
      <c r="H95" t="s">
        <v>238</v>
      </c>
      <c r="I95">
        <v>19</v>
      </c>
      <c r="J95">
        <v>7</v>
      </c>
      <c r="K95">
        <f t="shared" si="29"/>
        <v>19</v>
      </c>
      <c r="L95">
        <f t="shared" si="30"/>
        <v>7</v>
      </c>
      <c r="M95">
        <v>0</v>
      </c>
      <c r="N95">
        <v>5</v>
      </c>
      <c r="O95">
        <f t="shared" si="31"/>
        <v>0</v>
      </c>
      <c r="P95">
        <f t="shared" si="32"/>
        <v>5</v>
      </c>
      <c r="Q95">
        <v>57</v>
      </c>
      <c r="R95">
        <v>43</v>
      </c>
      <c r="S95" s="10">
        <f t="shared" si="33"/>
        <v>57</v>
      </c>
      <c r="T95">
        <f t="shared" si="34"/>
        <v>43</v>
      </c>
      <c r="U95">
        <v>5</v>
      </c>
      <c r="V95">
        <v>2</v>
      </c>
      <c r="W95">
        <v>10</v>
      </c>
      <c r="X95">
        <v>12</v>
      </c>
      <c r="Y95">
        <f t="shared" si="35"/>
        <v>5</v>
      </c>
      <c r="Z95">
        <f t="shared" si="36"/>
        <v>2</v>
      </c>
      <c r="AA95">
        <f t="shared" si="37"/>
        <v>10</v>
      </c>
      <c r="AB95">
        <f t="shared" si="38"/>
        <v>12</v>
      </c>
      <c r="AC95">
        <v>1</v>
      </c>
      <c r="AD95">
        <v>2</v>
      </c>
      <c r="AE95" t="s">
        <v>239</v>
      </c>
      <c r="AF95">
        <v>6</v>
      </c>
      <c r="AG95">
        <v>1</v>
      </c>
      <c r="AH95">
        <v>2</v>
      </c>
      <c r="AI95">
        <v>1</v>
      </c>
      <c r="AJ95" t="s">
        <v>171</v>
      </c>
      <c r="AK95">
        <f t="shared" si="39"/>
        <v>8</v>
      </c>
      <c r="AL95">
        <f t="shared" si="40"/>
        <v>2</v>
      </c>
      <c r="AM95" t="str">
        <f t="shared" si="41"/>
        <v>Victoria</v>
      </c>
    </row>
    <row r="96" spans="1:39" x14ac:dyDescent="0.3">
      <c r="A96" t="s">
        <v>240</v>
      </c>
      <c r="B96" t="str">
        <f t="shared" si="28"/>
        <v>Jan</v>
      </c>
      <c r="C96" t="str" cm="1">
        <f t="array" ref="C96">_xlfn.IFS(OR(B96="Dec", B96="Jan", B96="Feb"), "Invierno", OR(B96="Mar", B96="Apr", B96="May"), "Primavera", OR(B96="Jun", B96="Jul", B96="Aug"), "Verano", OR(B96="Sep", B96="Oct", B96="Nov"), "Otoño")</f>
        <v>Invierno</v>
      </c>
      <c r="D96" t="s">
        <v>22</v>
      </c>
      <c r="E96" t="s">
        <v>23</v>
      </c>
      <c r="F96" t="s">
        <v>362</v>
      </c>
      <c r="G96" t="s">
        <v>25</v>
      </c>
      <c r="H96" t="s">
        <v>110</v>
      </c>
      <c r="I96">
        <v>15</v>
      </c>
      <c r="J96">
        <v>14</v>
      </c>
      <c r="K96">
        <f t="shared" si="29"/>
        <v>14</v>
      </c>
      <c r="L96">
        <f t="shared" si="30"/>
        <v>15</v>
      </c>
      <c r="M96">
        <v>1</v>
      </c>
      <c r="N96">
        <v>5</v>
      </c>
      <c r="O96">
        <f t="shared" si="31"/>
        <v>5</v>
      </c>
      <c r="P96">
        <f t="shared" si="32"/>
        <v>1</v>
      </c>
      <c r="Q96">
        <v>47</v>
      </c>
      <c r="R96">
        <v>53</v>
      </c>
      <c r="S96" s="10">
        <f t="shared" si="33"/>
        <v>53</v>
      </c>
      <c r="T96">
        <f t="shared" si="34"/>
        <v>47</v>
      </c>
      <c r="U96">
        <v>6</v>
      </c>
      <c r="V96">
        <v>4</v>
      </c>
      <c r="W96">
        <v>9</v>
      </c>
      <c r="X96">
        <v>6</v>
      </c>
      <c r="Y96">
        <f t="shared" si="35"/>
        <v>4</v>
      </c>
      <c r="Z96">
        <f t="shared" si="36"/>
        <v>6</v>
      </c>
      <c r="AA96">
        <f t="shared" si="37"/>
        <v>6</v>
      </c>
      <c r="AB96">
        <f t="shared" si="38"/>
        <v>9</v>
      </c>
      <c r="AC96">
        <v>2</v>
      </c>
      <c r="AD96">
        <v>0</v>
      </c>
      <c r="AE96" t="s">
        <v>103</v>
      </c>
      <c r="AF96">
        <v>2</v>
      </c>
      <c r="AG96">
        <v>1</v>
      </c>
      <c r="AH96">
        <v>1</v>
      </c>
      <c r="AI96">
        <v>2</v>
      </c>
      <c r="AJ96" t="s">
        <v>137</v>
      </c>
      <c r="AK96">
        <f t="shared" si="39"/>
        <v>3</v>
      </c>
      <c r="AL96">
        <f t="shared" si="40"/>
        <v>3</v>
      </c>
      <c r="AM96" t="str">
        <f t="shared" si="41"/>
        <v>Empate</v>
      </c>
    </row>
    <row r="97" spans="1:39" x14ac:dyDescent="0.3">
      <c r="A97" t="s">
        <v>241</v>
      </c>
      <c r="B97" t="str">
        <f t="shared" si="28"/>
        <v>Jan</v>
      </c>
      <c r="C97" t="str" cm="1">
        <f t="array" ref="C97">_xlfn.IFS(OR(B97="Dec", B97="Jan", B97="Feb"), "Invierno", OR(B97="Mar", B97="Apr", B97="May"), "Primavera", OR(B97="Jun", B97="Jul", B97="Aug"), "Verano", OR(B97="Sep", B97="Oct", B97="Nov"), "Otoño")</f>
        <v>Invierno</v>
      </c>
      <c r="D97" t="s">
        <v>22</v>
      </c>
      <c r="E97" t="s">
        <v>38</v>
      </c>
      <c r="F97" t="s">
        <v>48</v>
      </c>
      <c r="G97" t="s">
        <v>25</v>
      </c>
      <c r="H97" t="s">
        <v>150</v>
      </c>
      <c r="I97">
        <v>21</v>
      </c>
      <c r="J97">
        <v>15</v>
      </c>
      <c r="K97">
        <f t="shared" si="29"/>
        <v>21</v>
      </c>
      <c r="L97">
        <f t="shared" si="30"/>
        <v>15</v>
      </c>
      <c r="M97">
        <v>5</v>
      </c>
      <c r="N97">
        <v>3</v>
      </c>
      <c r="O97">
        <f t="shared" si="31"/>
        <v>5</v>
      </c>
      <c r="P97">
        <f t="shared" si="32"/>
        <v>3</v>
      </c>
      <c r="Q97">
        <v>62</v>
      </c>
      <c r="R97">
        <v>38</v>
      </c>
      <c r="S97" s="10">
        <f t="shared" si="33"/>
        <v>62</v>
      </c>
      <c r="T97">
        <f t="shared" si="34"/>
        <v>38</v>
      </c>
      <c r="U97">
        <v>7</v>
      </c>
      <c r="V97">
        <v>4</v>
      </c>
      <c r="W97">
        <v>17</v>
      </c>
      <c r="X97">
        <v>11</v>
      </c>
      <c r="Y97">
        <f t="shared" si="35"/>
        <v>7</v>
      </c>
      <c r="Z97">
        <f t="shared" si="36"/>
        <v>4</v>
      </c>
      <c r="AA97">
        <f t="shared" si="37"/>
        <v>17</v>
      </c>
      <c r="AB97">
        <f t="shared" si="38"/>
        <v>11</v>
      </c>
      <c r="AC97">
        <v>1</v>
      </c>
      <c r="AD97">
        <v>1</v>
      </c>
      <c r="AE97" t="s">
        <v>60</v>
      </c>
      <c r="AF97">
        <v>1</v>
      </c>
      <c r="AG97">
        <v>0</v>
      </c>
      <c r="AH97">
        <v>1</v>
      </c>
      <c r="AI97">
        <v>0</v>
      </c>
      <c r="AJ97" t="s">
        <v>147</v>
      </c>
      <c r="AK97">
        <f t="shared" si="39"/>
        <v>2</v>
      </c>
      <c r="AL97">
        <f t="shared" si="40"/>
        <v>0</v>
      </c>
      <c r="AM97" t="str">
        <f t="shared" si="41"/>
        <v>Victoria</v>
      </c>
    </row>
    <row r="98" spans="1:39" x14ac:dyDescent="0.3">
      <c r="A98" t="s">
        <v>242</v>
      </c>
      <c r="B98" t="str">
        <f t="shared" ref="B98:B129" si="42">MID(A98,5,3)</f>
        <v>Feb</v>
      </c>
      <c r="C98" t="str" cm="1">
        <f t="array" ref="C98">_xlfn.IFS(OR(B98="Dec", B98="Jan", B98="Feb"), "Invierno", OR(B98="Mar", B98="Apr", B98="May"), "Primavera", OR(B98="Jun", B98="Jul", B98="Aug"), "Verano", OR(B98="Sep", B98="Oct", B98="Nov"), "Otoño")</f>
        <v>Invierno</v>
      </c>
      <c r="D98" t="s">
        <v>22</v>
      </c>
      <c r="E98" t="s">
        <v>23</v>
      </c>
      <c r="F98" t="s">
        <v>91</v>
      </c>
      <c r="G98" t="s">
        <v>25</v>
      </c>
      <c r="H98" t="s">
        <v>121</v>
      </c>
      <c r="I98">
        <v>18</v>
      </c>
      <c r="J98">
        <v>7</v>
      </c>
      <c r="K98">
        <f t="shared" ref="K98:K129" si="43">IF(E98 = "H", I98, IF(E98 = "A", J98))</f>
        <v>7</v>
      </c>
      <c r="L98">
        <f t="shared" ref="L98:L129" si="44">IF(E98 = "A", I98, IF(E98 = "H", J98))</f>
        <v>18</v>
      </c>
      <c r="M98">
        <v>2</v>
      </c>
      <c r="N98">
        <v>7</v>
      </c>
      <c r="O98">
        <f t="shared" ref="O98:O129" si="45">IF(E98 = "H", M98, IF(E98 = "A", N98,0))</f>
        <v>7</v>
      </c>
      <c r="P98">
        <f t="shared" ref="P98:P129" si="46">IF(E98 = "A", M98, IF(E98 = "H", N98))</f>
        <v>2</v>
      </c>
      <c r="Q98">
        <v>53</v>
      </c>
      <c r="R98">
        <v>47</v>
      </c>
      <c r="S98" s="10">
        <f t="shared" ref="S98:S129" si="47">IF(E98 = "H", Q98, IF(E98 ="A", R98,0))</f>
        <v>47</v>
      </c>
      <c r="T98">
        <f t="shared" ref="T98:T129" si="48">IF(E98 = "A", Q98, IF(E98 = "H", R98))</f>
        <v>53</v>
      </c>
      <c r="U98">
        <v>2</v>
      </c>
      <c r="V98">
        <v>7</v>
      </c>
      <c r="W98">
        <v>12</v>
      </c>
      <c r="X98">
        <v>13</v>
      </c>
      <c r="Y98">
        <f t="shared" ref="Y98:Y129" si="49">IF(E98 = "H", U98, IF(E98 = "A", V98))</f>
        <v>7</v>
      </c>
      <c r="Z98">
        <f t="shared" ref="Z98:Z129" si="50">IF(E98 = "A", U98, IF(E98 = "H", V98))</f>
        <v>2</v>
      </c>
      <c r="AA98">
        <f t="shared" ref="AA98:AA129" si="51">IF(E98 = "H", W98, IF(E98= "A", X98, 0))</f>
        <v>13</v>
      </c>
      <c r="AB98">
        <f t="shared" ref="AB98:AB129" si="52">IF(E98 = "A", W98, IF(E98 = "H", X98, 0))</f>
        <v>12</v>
      </c>
      <c r="AC98">
        <v>0</v>
      </c>
      <c r="AD98">
        <v>2</v>
      </c>
      <c r="AE98" t="s">
        <v>227</v>
      </c>
      <c r="AF98">
        <v>0</v>
      </c>
      <c r="AG98">
        <v>0</v>
      </c>
      <c r="AH98">
        <v>1</v>
      </c>
      <c r="AI98">
        <v>0</v>
      </c>
      <c r="AJ98" t="s">
        <v>171</v>
      </c>
      <c r="AK98">
        <f t="shared" ref="AK98:AK129" si="53">IF(E98="H", AF98+AH98, IF(E98="A", AG98+AI98, 0))</f>
        <v>0</v>
      </c>
      <c r="AL98">
        <f t="shared" ref="AL98:AL129" si="54">IF(E98="A", AF98+AH98, IF(E98="H", AG98+AI98, 0))</f>
        <v>1</v>
      </c>
      <c r="AM98" t="str">
        <f t="shared" ref="AM98:AM129" si="55">IF(AK98&gt;AL98,"Victoria",IF(AL98&gt;AK98,"Derrota",IF(AL98=AK98,"Empate")))</f>
        <v>Derrota</v>
      </c>
    </row>
    <row r="99" spans="1:39" x14ac:dyDescent="0.3">
      <c r="A99" t="s">
        <v>243</v>
      </c>
      <c r="B99" t="str">
        <f t="shared" si="42"/>
        <v>Feb</v>
      </c>
      <c r="C99" t="str" cm="1">
        <f t="array" ref="C99">_xlfn.IFS(OR(B99="Dec", B99="Jan", B99="Feb"), "Invierno", OR(B99="Mar", B99="Apr", B99="May"), "Primavera", OR(B99="Jun", B99="Jul", B99="Aug"), "Verano", OR(B99="Sep", B99="Oct", B99="Nov"), "Otoño")</f>
        <v>Invierno</v>
      </c>
      <c r="D99" t="s">
        <v>22</v>
      </c>
      <c r="E99" t="s">
        <v>23</v>
      </c>
      <c r="F99" t="s">
        <v>24</v>
      </c>
      <c r="G99" t="s">
        <v>25</v>
      </c>
      <c r="H99" t="s">
        <v>69</v>
      </c>
      <c r="I99">
        <v>13</v>
      </c>
      <c r="J99">
        <v>23</v>
      </c>
      <c r="K99">
        <f t="shared" si="43"/>
        <v>23</v>
      </c>
      <c r="L99">
        <f t="shared" si="44"/>
        <v>13</v>
      </c>
      <c r="M99">
        <v>8</v>
      </c>
      <c r="N99">
        <v>5</v>
      </c>
      <c r="O99">
        <f t="shared" si="45"/>
        <v>5</v>
      </c>
      <c r="P99">
        <f t="shared" si="46"/>
        <v>8</v>
      </c>
      <c r="Q99">
        <v>60</v>
      </c>
      <c r="R99">
        <v>40</v>
      </c>
      <c r="S99" s="10">
        <f t="shared" si="47"/>
        <v>40</v>
      </c>
      <c r="T99">
        <f t="shared" si="48"/>
        <v>60</v>
      </c>
      <c r="U99">
        <v>5</v>
      </c>
      <c r="V99">
        <v>7</v>
      </c>
      <c r="W99">
        <v>12</v>
      </c>
      <c r="X99">
        <v>14</v>
      </c>
      <c r="Y99">
        <f t="shared" si="49"/>
        <v>7</v>
      </c>
      <c r="Z99">
        <f t="shared" si="50"/>
        <v>5</v>
      </c>
      <c r="AA99">
        <f t="shared" si="51"/>
        <v>14</v>
      </c>
      <c r="AB99">
        <f t="shared" si="52"/>
        <v>12</v>
      </c>
      <c r="AC99">
        <v>0</v>
      </c>
      <c r="AD99">
        <v>0</v>
      </c>
      <c r="AE99" t="s">
        <v>134</v>
      </c>
      <c r="AF99">
        <v>0</v>
      </c>
      <c r="AG99">
        <v>1</v>
      </c>
      <c r="AH99">
        <v>0</v>
      </c>
      <c r="AI99">
        <v>1</v>
      </c>
      <c r="AJ99" t="s">
        <v>81</v>
      </c>
      <c r="AK99">
        <f t="shared" si="53"/>
        <v>2</v>
      </c>
      <c r="AL99">
        <f t="shared" si="54"/>
        <v>0</v>
      </c>
      <c r="AM99" t="str">
        <f t="shared" si="55"/>
        <v>Victoria</v>
      </c>
    </row>
    <row r="100" spans="1:39" x14ac:dyDescent="0.3">
      <c r="A100" t="s">
        <v>244</v>
      </c>
      <c r="B100" t="str">
        <f t="shared" si="42"/>
        <v>Feb</v>
      </c>
      <c r="C100" t="str" cm="1">
        <f t="array" ref="C100">_xlfn.IFS(OR(B100="Dec", B100="Jan", B100="Feb"), "Invierno", OR(B100="Mar", B100="Apr", B100="May"), "Primavera", OR(B100="Jun", B100="Jul", B100="Aug"), "Verano", OR(B100="Sep", B100="Oct", B100="Nov"), "Otoño")</f>
        <v>Invierno</v>
      </c>
      <c r="D100" t="s">
        <v>37</v>
      </c>
      <c r="E100" t="s">
        <v>38</v>
      </c>
      <c r="F100" t="s">
        <v>232</v>
      </c>
      <c r="G100" t="s">
        <v>25</v>
      </c>
      <c r="H100" t="s">
        <v>54</v>
      </c>
      <c r="I100">
        <v>20</v>
      </c>
      <c r="J100">
        <v>4</v>
      </c>
      <c r="K100">
        <f t="shared" si="43"/>
        <v>20</v>
      </c>
      <c r="L100">
        <f t="shared" si="44"/>
        <v>4</v>
      </c>
      <c r="M100">
        <v>0</v>
      </c>
      <c r="N100">
        <v>9</v>
      </c>
      <c r="O100">
        <f t="shared" si="45"/>
        <v>0</v>
      </c>
      <c r="P100">
        <f t="shared" si="46"/>
        <v>9</v>
      </c>
      <c r="Q100">
        <v>70</v>
      </c>
      <c r="R100">
        <v>30</v>
      </c>
      <c r="S100" s="10">
        <f t="shared" si="47"/>
        <v>70</v>
      </c>
      <c r="T100">
        <f t="shared" si="48"/>
        <v>30</v>
      </c>
      <c r="U100">
        <v>6</v>
      </c>
      <c r="V100">
        <v>1</v>
      </c>
      <c r="W100">
        <v>10</v>
      </c>
      <c r="X100">
        <v>12</v>
      </c>
      <c r="Y100">
        <f t="shared" si="49"/>
        <v>6</v>
      </c>
      <c r="Z100">
        <f t="shared" si="50"/>
        <v>1</v>
      </c>
      <c r="AA100">
        <f t="shared" si="51"/>
        <v>10</v>
      </c>
      <c r="AB100">
        <f t="shared" si="52"/>
        <v>12</v>
      </c>
      <c r="AC100">
        <v>2</v>
      </c>
      <c r="AD100">
        <v>2</v>
      </c>
      <c r="AE100" t="s">
        <v>245</v>
      </c>
      <c r="AF100">
        <v>0</v>
      </c>
      <c r="AG100">
        <v>1</v>
      </c>
      <c r="AH100">
        <v>1</v>
      </c>
      <c r="AI100">
        <v>1</v>
      </c>
      <c r="AJ100" t="s">
        <v>171</v>
      </c>
      <c r="AK100">
        <f t="shared" si="53"/>
        <v>1</v>
      </c>
      <c r="AL100">
        <f t="shared" si="54"/>
        <v>2</v>
      </c>
      <c r="AM100" t="str">
        <f t="shared" si="55"/>
        <v>Derrota</v>
      </c>
    </row>
    <row r="101" spans="1:39" x14ac:dyDescent="0.3">
      <c r="A101" t="s">
        <v>246</v>
      </c>
      <c r="B101" t="str">
        <f t="shared" si="42"/>
        <v>Feb</v>
      </c>
      <c r="C101" t="str" cm="1">
        <f t="array" ref="C101">_xlfn.IFS(OR(B101="Dec", B101="Jan", B101="Feb"), "Invierno", OR(B101="Mar", B101="Apr", B101="May"), "Primavera", OR(B101="Jun", B101="Jul", B101="Aug"), "Verano", OR(B101="Sep", B101="Oct", B101="Nov"), "Otoño")</f>
        <v>Invierno</v>
      </c>
      <c r="D101" t="s">
        <v>22</v>
      </c>
      <c r="E101" t="s">
        <v>23</v>
      </c>
      <c r="F101" t="s">
        <v>105</v>
      </c>
      <c r="G101" t="s">
        <v>25</v>
      </c>
      <c r="H101" t="s">
        <v>150</v>
      </c>
      <c r="I101">
        <v>13</v>
      </c>
      <c r="J101">
        <v>3</v>
      </c>
      <c r="K101">
        <f t="shared" si="43"/>
        <v>3</v>
      </c>
      <c r="L101">
        <f t="shared" si="44"/>
        <v>13</v>
      </c>
      <c r="M101">
        <v>0</v>
      </c>
      <c r="N101">
        <v>2</v>
      </c>
      <c r="O101">
        <f t="shared" si="45"/>
        <v>2</v>
      </c>
      <c r="P101">
        <f t="shared" si="46"/>
        <v>0</v>
      </c>
      <c r="Q101">
        <v>48</v>
      </c>
      <c r="R101">
        <v>52</v>
      </c>
      <c r="S101" s="10">
        <f t="shared" si="47"/>
        <v>52</v>
      </c>
      <c r="T101">
        <f t="shared" si="48"/>
        <v>48</v>
      </c>
      <c r="U101">
        <v>4</v>
      </c>
      <c r="V101">
        <v>3</v>
      </c>
      <c r="W101">
        <v>11</v>
      </c>
      <c r="X101">
        <v>11</v>
      </c>
      <c r="Y101">
        <f t="shared" si="49"/>
        <v>3</v>
      </c>
      <c r="Z101">
        <f t="shared" si="50"/>
        <v>4</v>
      </c>
      <c r="AA101">
        <f t="shared" si="51"/>
        <v>11</v>
      </c>
      <c r="AB101">
        <f t="shared" si="52"/>
        <v>11</v>
      </c>
      <c r="AC101">
        <v>1</v>
      </c>
      <c r="AD101">
        <v>1</v>
      </c>
      <c r="AE101" t="s">
        <v>77</v>
      </c>
      <c r="AF101">
        <v>1</v>
      </c>
      <c r="AG101">
        <v>0</v>
      </c>
      <c r="AH101">
        <v>1</v>
      </c>
      <c r="AI101">
        <v>0</v>
      </c>
      <c r="AJ101" t="s">
        <v>81</v>
      </c>
      <c r="AK101">
        <f t="shared" si="53"/>
        <v>0</v>
      </c>
      <c r="AL101">
        <f t="shared" si="54"/>
        <v>2</v>
      </c>
      <c r="AM101" t="str">
        <f t="shared" si="55"/>
        <v>Derrota</v>
      </c>
    </row>
    <row r="102" spans="1:39" x14ac:dyDescent="0.3">
      <c r="A102" t="s">
        <v>247</v>
      </c>
      <c r="B102" t="str">
        <f t="shared" si="42"/>
        <v>Mar</v>
      </c>
      <c r="C102" t="str" cm="1">
        <f t="array" ref="C102">_xlfn.IFS(OR(B102="Dec", B102="Jan", B102="Feb"), "Invierno", OR(B102="Mar", B102="Apr", B102="May"), "Primavera", OR(B102="Jun", B102="Jul", B102="Aug"), "Verano", OR(B102="Sep", B102="Oct", B102="Nov"), "Otoño")</f>
        <v>Primavera</v>
      </c>
      <c r="D102" t="s">
        <v>62</v>
      </c>
      <c r="E102" t="s">
        <v>38</v>
      </c>
      <c r="F102" t="s">
        <v>73</v>
      </c>
      <c r="G102" t="s">
        <v>25</v>
      </c>
      <c r="H102" t="s">
        <v>64</v>
      </c>
      <c r="I102">
        <v>17</v>
      </c>
      <c r="J102">
        <v>5</v>
      </c>
      <c r="K102">
        <f t="shared" si="43"/>
        <v>17</v>
      </c>
      <c r="L102">
        <f t="shared" si="44"/>
        <v>5</v>
      </c>
      <c r="M102">
        <v>1</v>
      </c>
      <c r="N102">
        <v>5</v>
      </c>
      <c r="O102">
        <f t="shared" si="45"/>
        <v>1</v>
      </c>
      <c r="P102">
        <f t="shared" si="46"/>
        <v>5</v>
      </c>
      <c r="Q102">
        <v>67</v>
      </c>
      <c r="R102">
        <v>33</v>
      </c>
      <c r="S102" s="10">
        <f t="shared" si="47"/>
        <v>67</v>
      </c>
      <c r="T102">
        <f t="shared" si="48"/>
        <v>33</v>
      </c>
      <c r="U102">
        <v>12</v>
      </c>
      <c r="V102">
        <v>3</v>
      </c>
      <c r="W102">
        <v>12</v>
      </c>
      <c r="X102">
        <v>12</v>
      </c>
      <c r="Y102">
        <f t="shared" si="49"/>
        <v>12</v>
      </c>
      <c r="Z102">
        <f t="shared" si="50"/>
        <v>3</v>
      </c>
      <c r="AA102">
        <f t="shared" si="51"/>
        <v>12</v>
      </c>
      <c r="AB102">
        <f t="shared" si="52"/>
        <v>12</v>
      </c>
      <c r="AC102">
        <v>3</v>
      </c>
      <c r="AD102">
        <v>2</v>
      </c>
      <c r="AE102" t="s">
        <v>248</v>
      </c>
      <c r="AF102">
        <v>0</v>
      </c>
      <c r="AG102">
        <v>0</v>
      </c>
      <c r="AH102">
        <v>0</v>
      </c>
      <c r="AI102">
        <v>0</v>
      </c>
      <c r="AJ102" t="s">
        <v>51</v>
      </c>
      <c r="AK102">
        <f t="shared" si="53"/>
        <v>0</v>
      </c>
      <c r="AL102">
        <f t="shared" si="54"/>
        <v>0</v>
      </c>
      <c r="AM102" t="str">
        <f t="shared" si="55"/>
        <v>Empate</v>
      </c>
    </row>
    <row r="103" spans="1:39" x14ac:dyDescent="0.3">
      <c r="A103" t="s">
        <v>249</v>
      </c>
      <c r="B103" t="str">
        <f t="shared" si="42"/>
        <v>Mar</v>
      </c>
      <c r="C103" t="str" cm="1">
        <f t="array" ref="C103">_xlfn.IFS(OR(B103="Dec", B103="Jan", B103="Feb"), "Invierno", OR(B103="Mar", B103="Apr", B103="May"), "Primavera", OR(B103="Jun", B103="Jul", B103="Aug"), "Verano", OR(B103="Sep", B103="Oct", B103="Nov"), "Otoño")</f>
        <v>Primavera</v>
      </c>
      <c r="D103" t="s">
        <v>62</v>
      </c>
      <c r="E103" t="s">
        <v>23</v>
      </c>
      <c r="F103" t="s">
        <v>44</v>
      </c>
      <c r="G103" t="s">
        <v>32</v>
      </c>
      <c r="H103" t="s">
        <v>150</v>
      </c>
      <c r="I103">
        <v>0</v>
      </c>
      <c r="J103">
        <v>0</v>
      </c>
      <c r="K103">
        <f t="shared" si="43"/>
        <v>0</v>
      </c>
      <c r="L103">
        <f t="shared" si="44"/>
        <v>0</v>
      </c>
      <c r="M103">
        <v>0</v>
      </c>
      <c r="N103">
        <v>0</v>
      </c>
      <c r="O103">
        <f t="shared" si="45"/>
        <v>0</v>
      </c>
      <c r="P103">
        <f t="shared" si="46"/>
        <v>0</v>
      </c>
      <c r="Q103">
        <v>0</v>
      </c>
      <c r="R103">
        <v>0</v>
      </c>
      <c r="S103" s="10">
        <f t="shared" si="47"/>
        <v>0</v>
      </c>
      <c r="T103">
        <f t="shared" si="48"/>
        <v>0</v>
      </c>
      <c r="U103">
        <v>0</v>
      </c>
      <c r="V103">
        <v>0</v>
      </c>
      <c r="W103">
        <v>0</v>
      </c>
      <c r="X103">
        <v>0</v>
      </c>
      <c r="Y103">
        <f t="shared" si="49"/>
        <v>0</v>
      </c>
      <c r="Z103">
        <f t="shared" si="50"/>
        <v>0</v>
      </c>
      <c r="AA103">
        <f t="shared" si="51"/>
        <v>0</v>
      </c>
      <c r="AB103">
        <f t="shared" si="52"/>
        <v>0</v>
      </c>
      <c r="AC103">
        <v>0</v>
      </c>
      <c r="AD103">
        <v>0</v>
      </c>
      <c r="AE103" t="s">
        <v>335</v>
      </c>
      <c r="AF103">
        <v>2</v>
      </c>
      <c r="AG103">
        <v>0</v>
      </c>
      <c r="AH103">
        <v>0</v>
      </c>
      <c r="AI103">
        <v>0</v>
      </c>
      <c r="AJ103" t="s">
        <v>107</v>
      </c>
      <c r="AK103">
        <f t="shared" si="53"/>
        <v>0</v>
      </c>
      <c r="AL103">
        <f t="shared" si="54"/>
        <v>2</v>
      </c>
      <c r="AM103" t="str">
        <f t="shared" si="55"/>
        <v>Derrota</v>
      </c>
    </row>
    <row r="104" spans="1:39" x14ac:dyDescent="0.3">
      <c r="A104" t="s">
        <v>250</v>
      </c>
      <c r="B104" t="str">
        <f t="shared" si="42"/>
        <v>Mar</v>
      </c>
      <c r="C104" t="str" cm="1">
        <f t="array" ref="C104">_xlfn.IFS(OR(B104="Dec", B104="Jan", B104="Feb"), "Invierno", OR(B104="Mar", B104="Apr", B104="May"), "Primavera", OR(B104="Jun", B104="Jul", B104="Aug"), "Verano", OR(B104="Sep", B104="Oct", B104="Nov"), "Otoño")</f>
        <v>Primavera</v>
      </c>
      <c r="D104" t="s">
        <v>22</v>
      </c>
      <c r="E104" t="s">
        <v>38</v>
      </c>
      <c r="F104" t="s">
        <v>166</v>
      </c>
      <c r="G104" t="s">
        <v>32</v>
      </c>
      <c r="H104" t="s">
        <v>161</v>
      </c>
      <c r="I104">
        <v>27</v>
      </c>
      <c r="J104">
        <v>5</v>
      </c>
      <c r="K104">
        <f t="shared" si="43"/>
        <v>27</v>
      </c>
      <c r="L104">
        <f t="shared" si="44"/>
        <v>5</v>
      </c>
      <c r="M104">
        <v>1</v>
      </c>
      <c r="N104">
        <v>3</v>
      </c>
      <c r="O104">
        <f t="shared" si="45"/>
        <v>1</v>
      </c>
      <c r="P104">
        <f t="shared" si="46"/>
        <v>3</v>
      </c>
      <c r="Q104">
        <v>69</v>
      </c>
      <c r="R104">
        <v>31</v>
      </c>
      <c r="S104" s="10">
        <f t="shared" si="47"/>
        <v>69</v>
      </c>
      <c r="T104">
        <f t="shared" si="48"/>
        <v>31</v>
      </c>
      <c r="U104">
        <v>13</v>
      </c>
      <c r="V104">
        <v>2</v>
      </c>
      <c r="W104">
        <v>11</v>
      </c>
      <c r="X104">
        <v>10</v>
      </c>
      <c r="Y104">
        <f t="shared" si="49"/>
        <v>13</v>
      </c>
      <c r="Z104">
        <f t="shared" si="50"/>
        <v>2</v>
      </c>
      <c r="AA104">
        <f t="shared" si="51"/>
        <v>11</v>
      </c>
      <c r="AB104">
        <f t="shared" si="52"/>
        <v>10</v>
      </c>
      <c r="AC104">
        <v>2</v>
      </c>
      <c r="AD104">
        <v>1</v>
      </c>
      <c r="AE104" t="s">
        <v>214</v>
      </c>
      <c r="AF104">
        <v>0</v>
      </c>
      <c r="AG104">
        <v>0</v>
      </c>
      <c r="AH104">
        <v>2</v>
      </c>
      <c r="AI104">
        <v>1</v>
      </c>
      <c r="AJ104" t="s">
        <v>42</v>
      </c>
      <c r="AK104">
        <f t="shared" si="53"/>
        <v>2</v>
      </c>
      <c r="AL104">
        <f t="shared" si="54"/>
        <v>1</v>
      </c>
      <c r="AM104" t="str">
        <f t="shared" si="55"/>
        <v>Victoria</v>
      </c>
    </row>
    <row r="105" spans="1:39" x14ac:dyDescent="0.3">
      <c r="A105" t="s">
        <v>251</v>
      </c>
      <c r="B105" t="str">
        <f t="shared" si="42"/>
        <v>Apr</v>
      </c>
      <c r="C105" t="str" cm="1">
        <f t="array" ref="C105">_xlfn.IFS(OR(B105="Dec", B105="Jan", B105="Feb"), "Invierno", OR(B105="Mar", B105="Apr", B105="May"), "Primavera", OR(B105="Jun", B105="Jul", B105="Aug"), "Verano", OR(B105="Sep", B105="Oct", B105="Nov"), "Otoño")</f>
        <v>Primavera</v>
      </c>
      <c r="D105" t="s">
        <v>30</v>
      </c>
      <c r="E105" t="s">
        <v>23</v>
      </c>
      <c r="F105" t="s">
        <v>221</v>
      </c>
      <c r="G105" t="s">
        <v>32</v>
      </c>
      <c r="H105" t="s">
        <v>49</v>
      </c>
      <c r="I105">
        <v>15</v>
      </c>
      <c r="J105">
        <v>12</v>
      </c>
      <c r="K105">
        <f t="shared" si="43"/>
        <v>12</v>
      </c>
      <c r="L105">
        <f t="shared" si="44"/>
        <v>15</v>
      </c>
      <c r="M105">
        <v>1</v>
      </c>
      <c r="N105">
        <v>3</v>
      </c>
      <c r="O105">
        <f t="shared" si="45"/>
        <v>3</v>
      </c>
      <c r="P105">
        <f t="shared" si="46"/>
        <v>1</v>
      </c>
      <c r="Q105">
        <v>42</v>
      </c>
      <c r="R105">
        <v>58</v>
      </c>
      <c r="S105" s="10">
        <f t="shared" si="47"/>
        <v>58</v>
      </c>
      <c r="T105">
        <f t="shared" si="48"/>
        <v>42</v>
      </c>
      <c r="U105">
        <v>0</v>
      </c>
      <c r="V105">
        <v>6</v>
      </c>
      <c r="W105">
        <v>13</v>
      </c>
      <c r="X105">
        <v>10</v>
      </c>
      <c r="Y105">
        <f t="shared" si="49"/>
        <v>6</v>
      </c>
      <c r="Z105">
        <f t="shared" si="50"/>
        <v>0</v>
      </c>
      <c r="AA105">
        <f t="shared" si="51"/>
        <v>10</v>
      </c>
      <c r="AB105">
        <f t="shared" si="52"/>
        <v>13</v>
      </c>
      <c r="AC105">
        <v>0</v>
      </c>
      <c r="AD105">
        <v>3</v>
      </c>
      <c r="AE105" t="s">
        <v>103</v>
      </c>
      <c r="AF105">
        <v>0</v>
      </c>
      <c r="AG105">
        <v>0</v>
      </c>
      <c r="AH105">
        <v>1</v>
      </c>
      <c r="AI105">
        <v>3</v>
      </c>
      <c r="AJ105" t="s">
        <v>56</v>
      </c>
      <c r="AK105">
        <f t="shared" si="53"/>
        <v>3</v>
      </c>
      <c r="AL105">
        <f t="shared" si="54"/>
        <v>1</v>
      </c>
      <c r="AM105" t="str">
        <f t="shared" si="55"/>
        <v>Victoria</v>
      </c>
    </row>
    <row r="106" spans="1:39" x14ac:dyDescent="0.3">
      <c r="A106" t="s">
        <v>252</v>
      </c>
      <c r="B106" t="str">
        <f t="shared" si="42"/>
        <v>Apr</v>
      </c>
      <c r="C106" t="str" cm="1">
        <f t="array" ref="C106">_xlfn.IFS(OR(B106="Dec", B106="Jan", B106="Feb"), "Invierno", OR(B106="Mar", B106="Apr", B106="May"), "Primavera", OR(B106="Jun", B106="Jul", B106="Aug"), "Verano", OR(B106="Sep", B106="Oct", B106="Nov"), "Otoño")</f>
        <v>Primavera</v>
      </c>
      <c r="D106" t="s">
        <v>191</v>
      </c>
      <c r="E106" t="s">
        <v>38</v>
      </c>
      <c r="F106" t="s">
        <v>87</v>
      </c>
      <c r="G106" t="s">
        <v>32</v>
      </c>
      <c r="H106" t="s">
        <v>69</v>
      </c>
      <c r="I106">
        <v>15</v>
      </c>
      <c r="J106">
        <v>13</v>
      </c>
      <c r="K106">
        <f t="shared" si="43"/>
        <v>15</v>
      </c>
      <c r="L106">
        <f t="shared" si="44"/>
        <v>13</v>
      </c>
      <c r="M106">
        <v>4</v>
      </c>
      <c r="N106">
        <v>6</v>
      </c>
      <c r="O106">
        <f t="shared" si="45"/>
        <v>4</v>
      </c>
      <c r="P106">
        <f t="shared" si="46"/>
        <v>6</v>
      </c>
      <c r="Q106">
        <v>49</v>
      </c>
      <c r="R106">
        <v>51</v>
      </c>
      <c r="S106" s="10">
        <f t="shared" si="47"/>
        <v>49</v>
      </c>
      <c r="T106">
        <f t="shared" si="48"/>
        <v>51</v>
      </c>
      <c r="U106">
        <v>6</v>
      </c>
      <c r="V106">
        <v>0</v>
      </c>
      <c r="W106">
        <v>6</v>
      </c>
      <c r="X106">
        <v>5</v>
      </c>
      <c r="Y106">
        <f t="shared" si="49"/>
        <v>6</v>
      </c>
      <c r="Z106">
        <f t="shared" si="50"/>
        <v>0</v>
      </c>
      <c r="AA106">
        <f t="shared" si="51"/>
        <v>6</v>
      </c>
      <c r="AB106">
        <f t="shared" si="52"/>
        <v>5</v>
      </c>
      <c r="AC106">
        <v>1</v>
      </c>
      <c r="AD106">
        <v>6</v>
      </c>
      <c r="AE106" t="s">
        <v>134</v>
      </c>
      <c r="AF106">
        <v>0</v>
      </c>
      <c r="AG106">
        <v>0</v>
      </c>
      <c r="AH106">
        <v>0</v>
      </c>
      <c r="AI106">
        <v>2</v>
      </c>
      <c r="AJ106" t="s">
        <v>143</v>
      </c>
      <c r="AK106">
        <f t="shared" si="53"/>
        <v>0</v>
      </c>
      <c r="AL106">
        <f t="shared" si="54"/>
        <v>2</v>
      </c>
      <c r="AM106" t="str">
        <f t="shared" si="55"/>
        <v>Derrota</v>
      </c>
    </row>
    <row r="107" spans="1:39" x14ac:dyDescent="0.3">
      <c r="A107" t="s">
        <v>253</v>
      </c>
      <c r="B107" t="str">
        <f t="shared" si="42"/>
        <v>Apr</v>
      </c>
      <c r="C107" t="str" cm="1">
        <f t="array" ref="C107">_xlfn.IFS(OR(B107="Dec", B107="Jan", B107="Feb"), "Invierno", OR(B107="Mar", B107="Apr", B107="May"), "Primavera", OR(B107="Jun", B107="Jul", B107="Aug"), "Verano", OR(B107="Sep", B107="Oct", B107="Nov"), "Otoño")</f>
        <v>Primavera</v>
      </c>
      <c r="D107" t="s">
        <v>22</v>
      </c>
      <c r="E107" t="s">
        <v>23</v>
      </c>
      <c r="F107" t="s">
        <v>75</v>
      </c>
      <c r="G107" t="s">
        <v>32</v>
      </c>
      <c r="H107" t="s">
        <v>59</v>
      </c>
      <c r="I107">
        <v>18</v>
      </c>
      <c r="J107">
        <v>6</v>
      </c>
      <c r="K107">
        <f t="shared" si="43"/>
        <v>6</v>
      </c>
      <c r="L107">
        <f t="shared" si="44"/>
        <v>18</v>
      </c>
      <c r="M107">
        <v>0</v>
      </c>
      <c r="N107">
        <v>6</v>
      </c>
      <c r="O107">
        <f t="shared" si="45"/>
        <v>6</v>
      </c>
      <c r="P107">
        <f t="shared" si="46"/>
        <v>0</v>
      </c>
      <c r="Q107">
        <v>63</v>
      </c>
      <c r="R107">
        <v>37</v>
      </c>
      <c r="S107" s="10">
        <f t="shared" si="47"/>
        <v>37</v>
      </c>
      <c r="T107">
        <f t="shared" si="48"/>
        <v>63</v>
      </c>
      <c r="U107">
        <v>5</v>
      </c>
      <c r="V107">
        <v>1</v>
      </c>
      <c r="W107">
        <v>8</v>
      </c>
      <c r="X107">
        <v>20</v>
      </c>
      <c r="Y107">
        <f t="shared" si="49"/>
        <v>1</v>
      </c>
      <c r="Z107">
        <f t="shared" si="50"/>
        <v>5</v>
      </c>
      <c r="AA107">
        <f t="shared" si="51"/>
        <v>20</v>
      </c>
      <c r="AB107">
        <f t="shared" si="52"/>
        <v>8</v>
      </c>
      <c r="AC107">
        <v>0</v>
      </c>
      <c r="AD107">
        <v>1</v>
      </c>
      <c r="AE107" t="s">
        <v>173</v>
      </c>
      <c r="AF107">
        <v>0</v>
      </c>
      <c r="AG107">
        <v>1</v>
      </c>
      <c r="AH107">
        <v>1</v>
      </c>
      <c r="AI107">
        <v>0</v>
      </c>
      <c r="AJ107" t="s">
        <v>71</v>
      </c>
      <c r="AK107">
        <f t="shared" si="53"/>
        <v>1</v>
      </c>
      <c r="AL107">
        <f t="shared" si="54"/>
        <v>1</v>
      </c>
      <c r="AM107" t="str">
        <f t="shared" si="55"/>
        <v>Empate</v>
      </c>
    </row>
    <row r="108" spans="1:39" x14ac:dyDescent="0.3">
      <c r="A108" t="s">
        <v>254</v>
      </c>
      <c r="B108" t="str">
        <f t="shared" si="42"/>
        <v>Apr</v>
      </c>
      <c r="C108" t="str" cm="1">
        <f t="array" ref="C108">_xlfn.IFS(OR(B108="Dec", B108="Jan", B108="Feb"), "Invierno", OR(B108="Mar", B108="Apr", B108="May"), "Primavera", OR(B108="Jun", B108="Jul", B108="Aug"), "Verano", OR(B108="Sep", B108="Oct", B108="Nov"), "Otoño")</f>
        <v>Primavera</v>
      </c>
      <c r="D108" t="s">
        <v>22</v>
      </c>
      <c r="E108" t="s">
        <v>38</v>
      </c>
      <c r="F108" t="s">
        <v>83</v>
      </c>
      <c r="G108" t="s">
        <v>25</v>
      </c>
      <c r="H108" t="s">
        <v>123</v>
      </c>
      <c r="I108">
        <v>7</v>
      </c>
      <c r="J108">
        <v>14</v>
      </c>
      <c r="K108">
        <f t="shared" si="43"/>
        <v>7</v>
      </c>
      <c r="L108">
        <f t="shared" si="44"/>
        <v>14</v>
      </c>
      <c r="M108">
        <v>0</v>
      </c>
      <c r="N108">
        <v>1</v>
      </c>
      <c r="O108">
        <f t="shared" si="45"/>
        <v>0</v>
      </c>
      <c r="P108">
        <f t="shared" si="46"/>
        <v>1</v>
      </c>
      <c r="Q108">
        <v>37</v>
      </c>
      <c r="R108">
        <v>63</v>
      </c>
      <c r="S108" s="10">
        <f t="shared" si="47"/>
        <v>37</v>
      </c>
      <c r="T108">
        <f t="shared" si="48"/>
        <v>63</v>
      </c>
      <c r="U108">
        <v>3</v>
      </c>
      <c r="V108">
        <v>4</v>
      </c>
      <c r="W108">
        <v>15</v>
      </c>
      <c r="X108">
        <v>11</v>
      </c>
      <c r="Y108">
        <f t="shared" si="49"/>
        <v>3</v>
      </c>
      <c r="Z108">
        <f t="shared" si="50"/>
        <v>4</v>
      </c>
      <c r="AA108">
        <f t="shared" si="51"/>
        <v>15</v>
      </c>
      <c r="AB108">
        <f t="shared" si="52"/>
        <v>11</v>
      </c>
      <c r="AC108">
        <v>1</v>
      </c>
      <c r="AD108">
        <v>1</v>
      </c>
      <c r="AE108" t="s">
        <v>34</v>
      </c>
      <c r="AF108">
        <v>1</v>
      </c>
      <c r="AG108">
        <v>0</v>
      </c>
      <c r="AH108">
        <v>2</v>
      </c>
      <c r="AI108">
        <v>1</v>
      </c>
      <c r="AJ108" t="s">
        <v>135</v>
      </c>
      <c r="AK108">
        <f t="shared" si="53"/>
        <v>3</v>
      </c>
      <c r="AL108">
        <f t="shared" si="54"/>
        <v>1</v>
      </c>
      <c r="AM108" t="str">
        <f t="shared" si="55"/>
        <v>Victoria</v>
      </c>
    </row>
    <row r="109" spans="1:39" x14ac:dyDescent="0.3">
      <c r="A109" t="s">
        <v>255</v>
      </c>
      <c r="B109" t="str">
        <f t="shared" si="42"/>
        <v>Apr</v>
      </c>
      <c r="C109" t="str" cm="1">
        <f t="array" ref="C109">_xlfn.IFS(OR(B109="Dec", B109="Jan", B109="Feb"), "Invierno", OR(B109="Mar", B109="Apr", B109="May"), "Primavera", OR(B109="Jun", B109="Jul", B109="Aug"), "Verano", OR(B109="Sep", B109="Oct", B109="Nov"), "Otoño")</f>
        <v>Primavera</v>
      </c>
      <c r="D109" t="s">
        <v>22</v>
      </c>
      <c r="E109" t="s">
        <v>23</v>
      </c>
      <c r="F109" t="s">
        <v>31</v>
      </c>
      <c r="G109" t="s">
        <v>25</v>
      </c>
      <c r="H109" t="s">
        <v>54</v>
      </c>
      <c r="I109">
        <v>4</v>
      </c>
      <c r="J109">
        <v>9</v>
      </c>
      <c r="K109">
        <f t="shared" si="43"/>
        <v>9</v>
      </c>
      <c r="L109">
        <f t="shared" si="44"/>
        <v>4</v>
      </c>
      <c r="M109">
        <v>3</v>
      </c>
      <c r="N109">
        <v>3</v>
      </c>
      <c r="O109">
        <f t="shared" si="45"/>
        <v>3</v>
      </c>
      <c r="P109">
        <f t="shared" si="46"/>
        <v>3</v>
      </c>
      <c r="Q109">
        <v>62</v>
      </c>
      <c r="R109">
        <v>38</v>
      </c>
      <c r="S109" s="10">
        <f t="shared" si="47"/>
        <v>38</v>
      </c>
      <c r="T109">
        <f t="shared" si="48"/>
        <v>62</v>
      </c>
      <c r="U109">
        <v>3</v>
      </c>
      <c r="V109">
        <v>3</v>
      </c>
      <c r="W109">
        <v>6</v>
      </c>
      <c r="X109">
        <v>10</v>
      </c>
      <c r="Y109">
        <f t="shared" si="49"/>
        <v>3</v>
      </c>
      <c r="Z109">
        <f t="shared" si="50"/>
        <v>3</v>
      </c>
      <c r="AA109">
        <f t="shared" si="51"/>
        <v>10</v>
      </c>
      <c r="AB109">
        <f t="shared" si="52"/>
        <v>6</v>
      </c>
      <c r="AC109">
        <v>2</v>
      </c>
      <c r="AD109">
        <v>2</v>
      </c>
      <c r="AE109" t="s">
        <v>96</v>
      </c>
      <c r="AF109">
        <v>0</v>
      </c>
      <c r="AG109">
        <v>1</v>
      </c>
      <c r="AH109">
        <v>1</v>
      </c>
      <c r="AI109">
        <v>1</v>
      </c>
      <c r="AJ109" t="s">
        <v>71</v>
      </c>
      <c r="AK109">
        <f t="shared" si="53"/>
        <v>2</v>
      </c>
      <c r="AL109">
        <f t="shared" si="54"/>
        <v>1</v>
      </c>
      <c r="AM109" t="str">
        <f t="shared" si="55"/>
        <v>Victoria</v>
      </c>
    </row>
    <row r="110" spans="1:39" x14ac:dyDescent="0.3">
      <c r="A110" t="s">
        <v>256</v>
      </c>
      <c r="B110" t="str">
        <f t="shared" si="42"/>
        <v>May</v>
      </c>
      <c r="C110" t="str" cm="1">
        <f t="array" ref="C110">_xlfn.IFS(OR(B110="Dec", B110="Jan", B110="Feb"), "Invierno", OR(B110="Mar", B110="Apr", B110="May"), "Primavera", OR(B110="Jun", B110="Jul", B110="Aug"), "Verano", OR(B110="Sep", B110="Oct", B110="Nov"), "Otoño")</f>
        <v>Primavera</v>
      </c>
      <c r="D110" t="s">
        <v>62</v>
      </c>
      <c r="E110" t="s">
        <v>38</v>
      </c>
      <c r="F110" t="s">
        <v>63</v>
      </c>
      <c r="G110" t="s">
        <v>32</v>
      </c>
      <c r="H110" t="s">
        <v>129</v>
      </c>
      <c r="I110">
        <v>14</v>
      </c>
      <c r="J110">
        <v>9</v>
      </c>
      <c r="K110">
        <f t="shared" si="43"/>
        <v>14</v>
      </c>
      <c r="L110">
        <f t="shared" si="44"/>
        <v>9</v>
      </c>
      <c r="M110">
        <v>2</v>
      </c>
      <c r="N110">
        <v>3</v>
      </c>
      <c r="O110">
        <f t="shared" si="45"/>
        <v>2</v>
      </c>
      <c r="P110">
        <f t="shared" si="46"/>
        <v>3</v>
      </c>
      <c r="Q110">
        <v>56</v>
      </c>
      <c r="R110">
        <v>44</v>
      </c>
      <c r="S110" s="10">
        <f t="shared" si="47"/>
        <v>56</v>
      </c>
      <c r="T110">
        <f t="shared" si="48"/>
        <v>44</v>
      </c>
      <c r="U110">
        <v>12</v>
      </c>
      <c r="V110">
        <v>3</v>
      </c>
      <c r="W110">
        <v>8</v>
      </c>
      <c r="X110">
        <v>10</v>
      </c>
      <c r="Y110">
        <f t="shared" si="49"/>
        <v>12</v>
      </c>
      <c r="Z110">
        <f t="shared" si="50"/>
        <v>3</v>
      </c>
      <c r="AA110">
        <f t="shared" si="51"/>
        <v>8</v>
      </c>
      <c r="AB110">
        <f t="shared" si="52"/>
        <v>10</v>
      </c>
      <c r="AC110">
        <v>3</v>
      </c>
      <c r="AD110">
        <v>0</v>
      </c>
      <c r="AE110" t="s">
        <v>103</v>
      </c>
      <c r="AF110">
        <v>1</v>
      </c>
      <c r="AG110">
        <v>1</v>
      </c>
      <c r="AH110">
        <v>2</v>
      </c>
      <c r="AI110">
        <v>1</v>
      </c>
      <c r="AJ110" t="s">
        <v>78</v>
      </c>
      <c r="AK110">
        <f t="shared" si="53"/>
        <v>3</v>
      </c>
      <c r="AL110">
        <f t="shared" si="54"/>
        <v>2</v>
      </c>
      <c r="AM110" t="str">
        <f t="shared" si="55"/>
        <v>Victoria</v>
      </c>
    </row>
    <row r="111" spans="1:39" x14ac:dyDescent="0.3">
      <c r="A111" t="s">
        <v>257</v>
      </c>
      <c r="B111" t="str">
        <f t="shared" si="42"/>
        <v>May</v>
      </c>
      <c r="C111" t="str" cm="1">
        <f t="array" ref="C111">_xlfn.IFS(OR(B111="Dec", B111="Jan", B111="Feb"), "Invierno", OR(B111="Mar", B111="Apr", B111="May"), "Primavera", OR(B111="Jun", B111="Jul", B111="Aug"), "Verano", OR(B111="Sep", B111="Oct", B111="Nov"), "Otoño")</f>
        <v>Primavera</v>
      </c>
      <c r="D111" t="s">
        <v>37</v>
      </c>
      <c r="E111" t="s">
        <v>38</v>
      </c>
      <c r="F111" t="s">
        <v>362</v>
      </c>
      <c r="G111" t="s">
        <v>25</v>
      </c>
      <c r="H111" t="s">
        <v>69</v>
      </c>
      <c r="I111">
        <v>24</v>
      </c>
      <c r="J111">
        <v>10</v>
      </c>
      <c r="K111">
        <f t="shared" si="43"/>
        <v>24</v>
      </c>
      <c r="L111">
        <f t="shared" si="44"/>
        <v>10</v>
      </c>
      <c r="M111">
        <v>3</v>
      </c>
      <c r="N111">
        <v>1</v>
      </c>
      <c r="O111">
        <f t="shared" si="45"/>
        <v>3</v>
      </c>
      <c r="P111">
        <f t="shared" si="46"/>
        <v>1</v>
      </c>
      <c r="Q111">
        <v>59</v>
      </c>
      <c r="R111">
        <v>41</v>
      </c>
      <c r="S111" s="10">
        <f t="shared" si="47"/>
        <v>59</v>
      </c>
      <c r="T111">
        <f t="shared" si="48"/>
        <v>41</v>
      </c>
      <c r="U111">
        <v>7</v>
      </c>
      <c r="V111">
        <v>3</v>
      </c>
      <c r="W111">
        <v>13</v>
      </c>
      <c r="X111">
        <v>16</v>
      </c>
      <c r="Y111">
        <f t="shared" si="49"/>
        <v>7</v>
      </c>
      <c r="Z111">
        <f t="shared" si="50"/>
        <v>3</v>
      </c>
      <c r="AA111">
        <f t="shared" si="51"/>
        <v>13</v>
      </c>
      <c r="AB111">
        <f t="shared" si="52"/>
        <v>16</v>
      </c>
      <c r="AC111">
        <v>0</v>
      </c>
      <c r="AD111">
        <v>2</v>
      </c>
      <c r="AE111" t="s">
        <v>60</v>
      </c>
      <c r="AF111">
        <v>0</v>
      </c>
      <c r="AG111">
        <v>0</v>
      </c>
      <c r="AH111">
        <v>0</v>
      </c>
      <c r="AI111">
        <v>2</v>
      </c>
      <c r="AJ111" t="s">
        <v>137</v>
      </c>
      <c r="AK111">
        <f t="shared" si="53"/>
        <v>0</v>
      </c>
      <c r="AL111">
        <f t="shared" si="54"/>
        <v>2</v>
      </c>
      <c r="AM111" t="str">
        <f t="shared" si="55"/>
        <v>Derrota</v>
      </c>
    </row>
    <row r="112" spans="1:39" x14ac:dyDescent="0.3">
      <c r="A112" t="s">
        <v>258</v>
      </c>
      <c r="B112" t="str">
        <f t="shared" si="42"/>
        <v>May</v>
      </c>
      <c r="C112" t="str" cm="1">
        <f t="array" ref="C112">_xlfn.IFS(OR(B112="Dec", B112="Jan", B112="Feb"), "Invierno", OR(B112="Mar", B112="Apr", B112="May"), "Primavera", OR(B112="Jun", B112="Jul", B112="Aug"), "Verano", OR(B112="Sep", B112="Oct", B112="Nov"), "Otoño")</f>
        <v>Primavera</v>
      </c>
      <c r="D112" t="s">
        <v>30</v>
      </c>
      <c r="E112" t="s">
        <v>23</v>
      </c>
      <c r="F112" t="s">
        <v>158</v>
      </c>
      <c r="G112" t="s">
        <v>25</v>
      </c>
      <c r="H112" t="s">
        <v>121</v>
      </c>
      <c r="I112">
        <v>10</v>
      </c>
      <c r="J112">
        <v>13</v>
      </c>
      <c r="K112">
        <f t="shared" si="43"/>
        <v>13</v>
      </c>
      <c r="L112">
        <f t="shared" si="44"/>
        <v>10</v>
      </c>
      <c r="M112">
        <v>3</v>
      </c>
      <c r="N112">
        <v>3</v>
      </c>
      <c r="O112">
        <f t="shared" si="45"/>
        <v>3</v>
      </c>
      <c r="P112">
        <f t="shared" si="46"/>
        <v>3</v>
      </c>
      <c r="Q112">
        <v>52</v>
      </c>
      <c r="R112">
        <v>48</v>
      </c>
      <c r="S112" s="10">
        <f t="shared" si="47"/>
        <v>48</v>
      </c>
      <c r="T112">
        <f t="shared" si="48"/>
        <v>52</v>
      </c>
      <c r="U112">
        <v>5</v>
      </c>
      <c r="V112">
        <v>3</v>
      </c>
      <c r="W112">
        <v>9</v>
      </c>
      <c r="X112">
        <v>18</v>
      </c>
      <c r="Y112">
        <f t="shared" si="49"/>
        <v>3</v>
      </c>
      <c r="Z112">
        <f t="shared" si="50"/>
        <v>5</v>
      </c>
      <c r="AA112">
        <f t="shared" si="51"/>
        <v>18</v>
      </c>
      <c r="AB112">
        <f t="shared" si="52"/>
        <v>9</v>
      </c>
      <c r="AC112">
        <v>1</v>
      </c>
      <c r="AD112">
        <v>2</v>
      </c>
      <c r="AE112" t="s">
        <v>114</v>
      </c>
      <c r="AF112">
        <v>0</v>
      </c>
      <c r="AG112">
        <v>0</v>
      </c>
      <c r="AH112">
        <v>1</v>
      </c>
      <c r="AI112">
        <v>0</v>
      </c>
      <c r="AJ112" t="s">
        <v>171</v>
      </c>
      <c r="AK112">
        <f t="shared" si="53"/>
        <v>0</v>
      </c>
      <c r="AL112">
        <f t="shared" si="54"/>
        <v>1</v>
      </c>
      <c r="AM112" t="str">
        <f t="shared" si="55"/>
        <v>Derrota</v>
      </c>
    </row>
    <row r="113" spans="1:39" x14ac:dyDescent="0.3">
      <c r="A113" t="s">
        <v>259</v>
      </c>
      <c r="B113" t="str">
        <f t="shared" si="42"/>
        <v>May</v>
      </c>
      <c r="C113" t="str" cm="1">
        <f t="array" ref="C113">_xlfn.IFS(OR(B113="Dec", B113="Jan", B113="Feb"), "Invierno", OR(B113="Mar", B113="Apr", B113="May"), "Primavera", OR(B113="Jun", B113="Jul", B113="Aug"), "Verano", OR(B113="Sep", B113="Oct", B113="Nov"), "Otoño")</f>
        <v>Primavera</v>
      </c>
      <c r="D113" t="s">
        <v>62</v>
      </c>
      <c r="E113" t="s">
        <v>38</v>
      </c>
      <c r="F113" t="s">
        <v>68</v>
      </c>
      <c r="G113" t="s">
        <v>25</v>
      </c>
      <c r="H113" t="s">
        <v>123</v>
      </c>
      <c r="I113">
        <v>13</v>
      </c>
      <c r="J113">
        <v>10</v>
      </c>
      <c r="K113">
        <f t="shared" si="43"/>
        <v>13</v>
      </c>
      <c r="L113">
        <f t="shared" si="44"/>
        <v>10</v>
      </c>
      <c r="M113">
        <v>1</v>
      </c>
      <c r="N113">
        <v>2</v>
      </c>
      <c r="O113">
        <f t="shared" si="45"/>
        <v>1</v>
      </c>
      <c r="P113">
        <f t="shared" si="46"/>
        <v>2</v>
      </c>
      <c r="Q113">
        <v>59</v>
      </c>
      <c r="R113">
        <v>41</v>
      </c>
      <c r="S113" s="10">
        <f t="shared" si="47"/>
        <v>59</v>
      </c>
      <c r="T113">
        <f t="shared" si="48"/>
        <v>41</v>
      </c>
      <c r="U113">
        <v>6</v>
      </c>
      <c r="V113">
        <v>3</v>
      </c>
      <c r="W113">
        <v>9</v>
      </c>
      <c r="X113">
        <v>11</v>
      </c>
      <c r="Y113">
        <f t="shared" si="49"/>
        <v>6</v>
      </c>
      <c r="Z113">
        <f t="shared" si="50"/>
        <v>3</v>
      </c>
      <c r="AA113">
        <f t="shared" si="51"/>
        <v>9</v>
      </c>
      <c r="AB113">
        <f t="shared" si="52"/>
        <v>11</v>
      </c>
      <c r="AC113">
        <v>4</v>
      </c>
      <c r="AD113">
        <v>1</v>
      </c>
      <c r="AE113" t="s">
        <v>119</v>
      </c>
      <c r="AF113">
        <v>1</v>
      </c>
      <c r="AG113">
        <v>1</v>
      </c>
      <c r="AH113">
        <v>2</v>
      </c>
      <c r="AI113">
        <v>1</v>
      </c>
      <c r="AJ113" t="s">
        <v>111</v>
      </c>
      <c r="AK113">
        <f t="shared" si="53"/>
        <v>3</v>
      </c>
      <c r="AL113">
        <f t="shared" si="54"/>
        <v>2</v>
      </c>
      <c r="AM113" t="str">
        <f t="shared" si="55"/>
        <v>Victoria</v>
      </c>
    </row>
    <row r="114" spans="1:39" x14ac:dyDescent="0.3">
      <c r="A114" t="s">
        <v>260</v>
      </c>
      <c r="B114" t="str">
        <f t="shared" si="42"/>
        <v>May</v>
      </c>
      <c r="C114" t="str" cm="1">
        <f t="array" ref="C114">_xlfn.IFS(OR(B114="Dec", B114="Jan", B114="Feb"), "Invierno", OR(B114="Mar", B114="Apr", B114="May"), "Primavera", OR(B114="Jun", B114="Jul", B114="Aug"), "Verano", OR(B114="Sep", B114="Oct", B114="Nov"), "Otoño")</f>
        <v>Primavera</v>
      </c>
      <c r="D114" t="s">
        <v>22</v>
      </c>
      <c r="E114" t="s">
        <v>23</v>
      </c>
      <c r="F114" t="s">
        <v>58</v>
      </c>
      <c r="G114" t="s">
        <v>25</v>
      </c>
      <c r="H114" t="s">
        <v>129</v>
      </c>
      <c r="I114">
        <v>20</v>
      </c>
      <c r="J114">
        <v>11</v>
      </c>
      <c r="K114">
        <f t="shared" si="43"/>
        <v>11</v>
      </c>
      <c r="L114">
        <f t="shared" si="44"/>
        <v>20</v>
      </c>
      <c r="M114">
        <v>2</v>
      </c>
      <c r="N114">
        <v>8</v>
      </c>
      <c r="O114">
        <f t="shared" si="45"/>
        <v>8</v>
      </c>
      <c r="P114">
        <f t="shared" si="46"/>
        <v>2</v>
      </c>
      <c r="Q114">
        <v>52</v>
      </c>
      <c r="R114">
        <v>48</v>
      </c>
      <c r="S114" s="10">
        <f t="shared" si="47"/>
        <v>48</v>
      </c>
      <c r="T114">
        <f t="shared" si="48"/>
        <v>52</v>
      </c>
      <c r="U114">
        <v>9</v>
      </c>
      <c r="V114">
        <v>7</v>
      </c>
      <c r="W114">
        <v>8</v>
      </c>
      <c r="X114">
        <v>18</v>
      </c>
      <c r="Y114">
        <f t="shared" si="49"/>
        <v>7</v>
      </c>
      <c r="Z114">
        <f t="shared" si="50"/>
        <v>9</v>
      </c>
      <c r="AA114">
        <f t="shared" si="51"/>
        <v>18</v>
      </c>
      <c r="AB114">
        <f t="shared" si="52"/>
        <v>8</v>
      </c>
      <c r="AC114">
        <v>1</v>
      </c>
      <c r="AD114">
        <v>1</v>
      </c>
      <c r="AE114" t="s">
        <v>134</v>
      </c>
      <c r="AF114">
        <v>2</v>
      </c>
      <c r="AG114">
        <v>1</v>
      </c>
      <c r="AH114">
        <v>1</v>
      </c>
      <c r="AI114">
        <v>1</v>
      </c>
      <c r="AJ114" t="s">
        <v>135</v>
      </c>
      <c r="AK114">
        <f t="shared" si="53"/>
        <v>2</v>
      </c>
      <c r="AL114">
        <f t="shared" si="54"/>
        <v>3</v>
      </c>
      <c r="AM114" t="str">
        <f t="shared" si="55"/>
        <v>Derrota</v>
      </c>
    </row>
    <row r="115" spans="1:39" x14ac:dyDescent="0.3">
      <c r="A115" t="s">
        <v>261</v>
      </c>
      <c r="B115" t="str">
        <f t="shared" si="42"/>
        <v>Jun</v>
      </c>
      <c r="C115" t="str" cm="1">
        <f t="array" ref="C115">_xlfn.IFS(OR(B115="Dec", B115="Jan", B115="Feb"), "Invierno", OR(B115="Mar", B115="Apr", B115="May"), "Primavera", OR(B115="Jun", B115="Jul", B115="Aug"), "Verano", OR(B115="Sep", B115="Oct", B115="Nov"), "Otoño")</f>
        <v>Verano</v>
      </c>
      <c r="D115" t="s">
        <v>206</v>
      </c>
      <c r="E115" t="s">
        <v>38</v>
      </c>
      <c r="F115" t="s">
        <v>219</v>
      </c>
      <c r="G115" t="s">
        <v>25</v>
      </c>
      <c r="H115" t="s">
        <v>40</v>
      </c>
      <c r="I115">
        <v>20</v>
      </c>
      <c r="J115">
        <v>8</v>
      </c>
      <c r="K115">
        <f t="shared" si="43"/>
        <v>20</v>
      </c>
      <c r="L115">
        <f t="shared" si="44"/>
        <v>8</v>
      </c>
      <c r="M115">
        <v>2</v>
      </c>
      <c r="N115">
        <v>5</v>
      </c>
      <c r="O115">
        <f t="shared" si="45"/>
        <v>2</v>
      </c>
      <c r="P115">
        <f t="shared" si="46"/>
        <v>5</v>
      </c>
      <c r="Q115">
        <v>39</v>
      </c>
      <c r="R115">
        <v>61</v>
      </c>
      <c r="S115" s="10">
        <f t="shared" si="47"/>
        <v>39</v>
      </c>
      <c r="T115">
        <f t="shared" si="48"/>
        <v>61</v>
      </c>
      <c r="U115">
        <v>5</v>
      </c>
      <c r="V115">
        <v>1</v>
      </c>
      <c r="W115">
        <v>13</v>
      </c>
      <c r="X115">
        <v>8</v>
      </c>
      <c r="Y115">
        <f t="shared" si="49"/>
        <v>5</v>
      </c>
      <c r="Z115">
        <f t="shared" si="50"/>
        <v>1</v>
      </c>
      <c r="AA115">
        <f t="shared" si="51"/>
        <v>13</v>
      </c>
      <c r="AB115">
        <f t="shared" si="52"/>
        <v>8</v>
      </c>
      <c r="AC115">
        <v>2</v>
      </c>
      <c r="AD115">
        <v>3</v>
      </c>
      <c r="AE115" t="s">
        <v>84</v>
      </c>
      <c r="AF115">
        <v>1</v>
      </c>
      <c r="AG115">
        <v>0</v>
      </c>
      <c r="AH115">
        <v>4</v>
      </c>
      <c r="AI115">
        <v>2</v>
      </c>
      <c r="AJ115" t="s">
        <v>51</v>
      </c>
      <c r="AK115">
        <f t="shared" si="53"/>
        <v>5</v>
      </c>
      <c r="AL115">
        <f t="shared" si="54"/>
        <v>2</v>
      </c>
      <c r="AM115" t="str">
        <f t="shared" si="55"/>
        <v>Victoria</v>
      </c>
    </row>
    <row r="116" spans="1:39" x14ac:dyDescent="0.3">
      <c r="A116" t="s">
        <v>262</v>
      </c>
      <c r="B116" t="str">
        <f t="shared" si="42"/>
        <v>Aug</v>
      </c>
      <c r="C116" t="str" cm="1">
        <f t="array" ref="C116">_xlfn.IFS(OR(B116="Dec", B116="Jan", B116="Feb"), "Invierno", OR(B116="Mar", B116="Apr", B116="May"), "Primavera", OR(B116="Jun", B116="Jul", B116="Aug"), "Verano", OR(B116="Sep", B116="Oct", B116="Nov"), "Otoño")</f>
        <v>Verano</v>
      </c>
      <c r="D116" t="s">
        <v>80</v>
      </c>
      <c r="E116" t="s">
        <v>23</v>
      </c>
      <c r="F116" t="s">
        <v>91</v>
      </c>
      <c r="G116" t="s">
        <v>25</v>
      </c>
      <c r="H116" t="s">
        <v>69</v>
      </c>
      <c r="I116">
        <v>11</v>
      </c>
      <c r="J116">
        <v>16</v>
      </c>
      <c r="K116">
        <f t="shared" si="43"/>
        <v>16</v>
      </c>
      <c r="L116">
        <f t="shared" si="44"/>
        <v>11</v>
      </c>
      <c r="M116">
        <v>2</v>
      </c>
      <c r="N116">
        <v>3</v>
      </c>
      <c r="O116">
        <f t="shared" si="45"/>
        <v>3</v>
      </c>
      <c r="P116">
        <f t="shared" si="46"/>
        <v>2</v>
      </c>
      <c r="Q116">
        <v>49</v>
      </c>
      <c r="R116">
        <v>51</v>
      </c>
      <c r="S116" s="10">
        <f t="shared" si="47"/>
        <v>51</v>
      </c>
      <c r="T116">
        <f t="shared" si="48"/>
        <v>49</v>
      </c>
      <c r="U116">
        <v>7</v>
      </c>
      <c r="V116">
        <v>7</v>
      </c>
      <c r="W116">
        <v>9</v>
      </c>
      <c r="X116">
        <v>13</v>
      </c>
      <c r="Y116">
        <f t="shared" si="49"/>
        <v>7</v>
      </c>
      <c r="Z116">
        <f t="shared" si="50"/>
        <v>7</v>
      </c>
      <c r="AA116">
        <f t="shared" si="51"/>
        <v>13</v>
      </c>
      <c r="AB116">
        <f t="shared" si="52"/>
        <v>9</v>
      </c>
      <c r="AC116">
        <v>0</v>
      </c>
      <c r="AD116">
        <v>2</v>
      </c>
      <c r="AE116" t="s">
        <v>263</v>
      </c>
      <c r="AF116">
        <v>0</v>
      </c>
      <c r="AG116">
        <v>0</v>
      </c>
      <c r="AH116">
        <v>0</v>
      </c>
      <c r="AI116">
        <v>2</v>
      </c>
      <c r="AJ116" t="s">
        <v>147</v>
      </c>
      <c r="AK116">
        <f t="shared" si="53"/>
        <v>2</v>
      </c>
      <c r="AL116">
        <f t="shared" si="54"/>
        <v>0</v>
      </c>
      <c r="AM116" t="str">
        <f t="shared" si="55"/>
        <v>Victoria</v>
      </c>
    </row>
    <row r="117" spans="1:39" x14ac:dyDescent="0.3">
      <c r="A117" t="s">
        <v>264</v>
      </c>
      <c r="B117" t="str">
        <f t="shared" si="42"/>
        <v>Aug</v>
      </c>
      <c r="C117" t="str" cm="1">
        <f t="array" ref="C117">_xlfn.IFS(OR(B117="Dec", B117="Jan", B117="Feb"), "Invierno", OR(B117="Mar", B117="Apr", B117="May"), "Primavera", OR(B117="Jun", B117="Jul", B117="Aug"), "Verano", OR(B117="Sep", B117="Oct", B117="Nov"), "Otoño")</f>
        <v>Verano</v>
      </c>
      <c r="D117" t="s">
        <v>80</v>
      </c>
      <c r="E117" t="s">
        <v>23</v>
      </c>
      <c r="F117" t="s">
        <v>265</v>
      </c>
      <c r="G117" t="s">
        <v>32</v>
      </c>
      <c r="H117" t="s">
        <v>161</v>
      </c>
      <c r="I117">
        <v>13</v>
      </c>
      <c r="J117">
        <v>18</v>
      </c>
      <c r="K117">
        <f t="shared" si="43"/>
        <v>18</v>
      </c>
      <c r="L117">
        <f t="shared" si="44"/>
        <v>13</v>
      </c>
      <c r="M117">
        <v>5</v>
      </c>
      <c r="N117">
        <v>3</v>
      </c>
      <c r="O117">
        <f t="shared" si="45"/>
        <v>3</v>
      </c>
      <c r="P117">
        <f t="shared" si="46"/>
        <v>5</v>
      </c>
      <c r="Q117">
        <v>37</v>
      </c>
      <c r="R117">
        <v>63</v>
      </c>
      <c r="S117" s="10">
        <f t="shared" si="47"/>
        <v>63</v>
      </c>
      <c r="T117">
        <f t="shared" si="48"/>
        <v>37</v>
      </c>
      <c r="U117">
        <v>3</v>
      </c>
      <c r="V117">
        <v>7</v>
      </c>
      <c r="W117">
        <v>10</v>
      </c>
      <c r="X117">
        <v>10</v>
      </c>
      <c r="Y117">
        <f t="shared" si="49"/>
        <v>7</v>
      </c>
      <c r="Z117">
        <f t="shared" si="50"/>
        <v>3</v>
      </c>
      <c r="AA117">
        <f t="shared" si="51"/>
        <v>10</v>
      </c>
      <c r="AB117">
        <f t="shared" si="52"/>
        <v>10</v>
      </c>
      <c r="AC117">
        <v>1</v>
      </c>
      <c r="AD117">
        <v>1</v>
      </c>
      <c r="AE117" t="s">
        <v>96</v>
      </c>
      <c r="AF117">
        <v>2</v>
      </c>
      <c r="AG117">
        <v>0</v>
      </c>
      <c r="AH117">
        <v>0</v>
      </c>
      <c r="AI117">
        <v>1</v>
      </c>
      <c r="AJ117" t="s">
        <v>171</v>
      </c>
      <c r="AK117">
        <f t="shared" si="53"/>
        <v>1</v>
      </c>
      <c r="AL117">
        <f t="shared" si="54"/>
        <v>2</v>
      </c>
      <c r="AM117" t="str">
        <f t="shared" si="55"/>
        <v>Derrota</v>
      </c>
    </row>
    <row r="118" spans="1:39" x14ac:dyDescent="0.3">
      <c r="A118" t="s">
        <v>266</v>
      </c>
      <c r="B118" t="str">
        <f t="shared" si="42"/>
        <v>Sep</v>
      </c>
      <c r="C118" t="str" cm="1">
        <f t="array" ref="C118">_xlfn.IFS(OR(B118="Dec", B118="Jan", B118="Feb"), "Invierno", OR(B118="Mar", B118="Apr", B118="May"), "Primavera", OR(B118="Jun", B118="Jul", B118="Aug"), "Verano", OR(B118="Sep", B118="Oct", B118="Nov"), "Otoño")</f>
        <v>Otoño</v>
      </c>
      <c r="D118" t="s">
        <v>22</v>
      </c>
      <c r="E118" t="s">
        <v>38</v>
      </c>
      <c r="F118" t="s">
        <v>219</v>
      </c>
      <c r="G118" t="s">
        <v>25</v>
      </c>
      <c r="H118" t="s">
        <v>76</v>
      </c>
      <c r="I118">
        <v>18</v>
      </c>
      <c r="J118">
        <v>8</v>
      </c>
      <c r="K118">
        <f t="shared" si="43"/>
        <v>18</v>
      </c>
      <c r="L118">
        <f t="shared" si="44"/>
        <v>8</v>
      </c>
      <c r="M118">
        <v>2</v>
      </c>
      <c r="N118">
        <v>5</v>
      </c>
      <c r="O118">
        <f t="shared" si="45"/>
        <v>2</v>
      </c>
      <c r="P118">
        <f t="shared" si="46"/>
        <v>5</v>
      </c>
      <c r="Q118">
        <v>41</v>
      </c>
      <c r="R118">
        <v>59</v>
      </c>
      <c r="S118" s="10">
        <f t="shared" si="47"/>
        <v>41</v>
      </c>
      <c r="T118">
        <f t="shared" si="48"/>
        <v>59</v>
      </c>
      <c r="U118">
        <v>7</v>
      </c>
      <c r="V118">
        <v>3</v>
      </c>
      <c r="W118">
        <v>11</v>
      </c>
      <c r="X118">
        <v>9</v>
      </c>
      <c r="Y118">
        <f t="shared" si="49"/>
        <v>7</v>
      </c>
      <c r="Z118">
        <f t="shared" si="50"/>
        <v>3</v>
      </c>
      <c r="AA118">
        <f t="shared" si="51"/>
        <v>11</v>
      </c>
      <c r="AB118">
        <f t="shared" si="52"/>
        <v>9</v>
      </c>
      <c r="AC118">
        <v>4</v>
      </c>
      <c r="AD118">
        <v>1</v>
      </c>
      <c r="AE118" t="s">
        <v>267</v>
      </c>
      <c r="AF118">
        <v>2</v>
      </c>
      <c r="AG118">
        <v>0</v>
      </c>
      <c r="AH118">
        <v>1</v>
      </c>
      <c r="AI118">
        <v>0</v>
      </c>
      <c r="AJ118" t="s">
        <v>71</v>
      </c>
      <c r="AK118">
        <f t="shared" si="53"/>
        <v>3</v>
      </c>
      <c r="AL118">
        <f t="shared" si="54"/>
        <v>0</v>
      </c>
      <c r="AM118" t="str">
        <f t="shared" si="55"/>
        <v>Victoria</v>
      </c>
    </row>
    <row r="119" spans="1:39" x14ac:dyDescent="0.3">
      <c r="A119" t="s">
        <v>268</v>
      </c>
      <c r="B119" t="str">
        <f t="shared" si="42"/>
        <v>Sep</v>
      </c>
      <c r="C119" t="str" cm="1">
        <f t="array" ref="C119">_xlfn.IFS(OR(B119="Dec", B119="Jan", B119="Feb"), "Invierno", OR(B119="Mar", B119="Apr", B119="May"), "Primavera", OR(B119="Jun", B119="Jul", B119="Aug"), "Verano", OR(B119="Sep", B119="Oct", B119="Nov"), "Otoño")</f>
        <v>Otoño</v>
      </c>
      <c r="D119" t="s">
        <v>62</v>
      </c>
      <c r="E119" t="s">
        <v>23</v>
      </c>
      <c r="F119" t="s">
        <v>75</v>
      </c>
      <c r="G119" t="s">
        <v>32</v>
      </c>
      <c r="H119" t="s">
        <v>129</v>
      </c>
      <c r="I119">
        <v>15</v>
      </c>
      <c r="J119">
        <v>11</v>
      </c>
      <c r="K119">
        <f t="shared" si="43"/>
        <v>11</v>
      </c>
      <c r="L119">
        <f t="shared" si="44"/>
        <v>15</v>
      </c>
      <c r="M119">
        <v>2</v>
      </c>
      <c r="N119">
        <v>5</v>
      </c>
      <c r="O119">
        <f t="shared" si="45"/>
        <v>5</v>
      </c>
      <c r="P119">
        <f t="shared" si="46"/>
        <v>2</v>
      </c>
      <c r="Q119">
        <v>57</v>
      </c>
      <c r="R119">
        <v>43</v>
      </c>
      <c r="S119" s="10">
        <f t="shared" si="47"/>
        <v>43</v>
      </c>
      <c r="T119">
        <f t="shared" si="48"/>
        <v>57</v>
      </c>
      <c r="U119">
        <v>3</v>
      </c>
      <c r="V119">
        <v>4</v>
      </c>
      <c r="W119">
        <v>8</v>
      </c>
      <c r="X119">
        <v>14</v>
      </c>
      <c r="Y119">
        <f t="shared" si="49"/>
        <v>4</v>
      </c>
      <c r="Z119">
        <f t="shared" si="50"/>
        <v>3</v>
      </c>
      <c r="AA119">
        <f t="shared" si="51"/>
        <v>14</v>
      </c>
      <c r="AB119">
        <f t="shared" si="52"/>
        <v>8</v>
      </c>
      <c r="AC119">
        <v>0</v>
      </c>
      <c r="AD119">
        <v>2</v>
      </c>
      <c r="AE119" t="s">
        <v>127</v>
      </c>
      <c r="AF119">
        <v>1</v>
      </c>
      <c r="AG119">
        <v>1</v>
      </c>
      <c r="AH119">
        <v>2</v>
      </c>
      <c r="AI119">
        <v>1</v>
      </c>
      <c r="AJ119" t="s">
        <v>143</v>
      </c>
      <c r="AK119">
        <f t="shared" si="53"/>
        <v>2</v>
      </c>
      <c r="AL119">
        <f t="shared" si="54"/>
        <v>3</v>
      </c>
      <c r="AM119" t="str">
        <f t="shared" si="55"/>
        <v>Derrota</v>
      </c>
    </row>
    <row r="120" spans="1:39" x14ac:dyDescent="0.3">
      <c r="A120" t="s">
        <v>269</v>
      </c>
      <c r="B120" t="str">
        <f t="shared" si="42"/>
        <v>Sep</v>
      </c>
      <c r="C120" t="str" cm="1">
        <f t="array" ref="C120">_xlfn.IFS(OR(B120="Dec", B120="Jan", B120="Feb"), "Invierno", OR(B120="Mar", B120="Apr", B120="May"), "Primavera", OR(B120="Jun", B120="Jul", B120="Aug"), "Verano", OR(B120="Sep", B120="Oct", B120="Nov"), "Otoño")</f>
        <v>Otoño</v>
      </c>
      <c r="D120" t="s">
        <v>30</v>
      </c>
      <c r="E120" t="s">
        <v>38</v>
      </c>
      <c r="F120" t="s">
        <v>39</v>
      </c>
      <c r="G120" t="s">
        <v>25</v>
      </c>
      <c r="H120" t="s">
        <v>150</v>
      </c>
      <c r="I120">
        <v>10</v>
      </c>
      <c r="J120">
        <v>10</v>
      </c>
      <c r="K120">
        <f t="shared" si="43"/>
        <v>10</v>
      </c>
      <c r="L120">
        <f t="shared" si="44"/>
        <v>10</v>
      </c>
      <c r="M120">
        <v>0</v>
      </c>
      <c r="N120">
        <v>4</v>
      </c>
      <c r="O120">
        <f t="shared" si="45"/>
        <v>0</v>
      </c>
      <c r="P120">
        <f t="shared" si="46"/>
        <v>4</v>
      </c>
      <c r="Q120">
        <v>57</v>
      </c>
      <c r="R120">
        <v>43</v>
      </c>
      <c r="S120" s="10">
        <f t="shared" si="47"/>
        <v>57</v>
      </c>
      <c r="T120">
        <f t="shared" si="48"/>
        <v>43</v>
      </c>
      <c r="U120">
        <v>7</v>
      </c>
      <c r="V120">
        <v>7</v>
      </c>
      <c r="W120">
        <v>6</v>
      </c>
      <c r="X120">
        <v>11</v>
      </c>
      <c r="Y120">
        <f t="shared" si="49"/>
        <v>7</v>
      </c>
      <c r="Z120">
        <f t="shared" si="50"/>
        <v>7</v>
      </c>
      <c r="AA120">
        <f t="shared" si="51"/>
        <v>6</v>
      </c>
      <c r="AB120">
        <f t="shared" si="52"/>
        <v>11</v>
      </c>
      <c r="AC120">
        <v>5</v>
      </c>
      <c r="AD120">
        <v>1</v>
      </c>
      <c r="AE120" t="s">
        <v>270</v>
      </c>
      <c r="AF120">
        <v>1</v>
      </c>
      <c r="AG120">
        <v>0</v>
      </c>
      <c r="AH120">
        <v>1</v>
      </c>
      <c r="AI120">
        <v>0</v>
      </c>
      <c r="AJ120" t="s">
        <v>111</v>
      </c>
      <c r="AK120">
        <f t="shared" si="53"/>
        <v>2</v>
      </c>
      <c r="AL120">
        <f t="shared" si="54"/>
        <v>0</v>
      </c>
      <c r="AM120" t="str">
        <f t="shared" si="55"/>
        <v>Victoria</v>
      </c>
    </row>
    <row r="121" spans="1:39" x14ac:dyDescent="0.3">
      <c r="A121" t="s">
        <v>271</v>
      </c>
      <c r="B121" t="str">
        <f t="shared" si="42"/>
        <v>Sep</v>
      </c>
      <c r="C121" t="str" cm="1">
        <f t="array" ref="C121">_xlfn.IFS(OR(B121="Dec", B121="Jan", B121="Feb"), "Invierno", OR(B121="Mar", B121="Apr", B121="May"), "Primavera", OR(B121="Jun", B121="Jul", B121="Aug"), "Verano", OR(B121="Sep", B121="Oct", B121="Nov"), "Otoño")</f>
        <v>Otoño</v>
      </c>
      <c r="D121" t="s">
        <v>80</v>
      </c>
      <c r="E121" t="s">
        <v>23</v>
      </c>
      <c r="F121" t="s">
        <v>68</v>
      </c>
      <c r="G121" t="s">
        <v>25</v>
      </c>
      <c r="H121" t="s">
        <v>113</v>
      </c>
      <c r="I121">
        <v>11</v>
      </c>
      <c r="J121">
        <v>8</v>
      </c>
      <c r="K121">
        <f t="shared" si="43"/>
        <v>8</v>
      </c>
      <c r="L121">
        <f t="shared" si="44"/>
        <v>11</v>
      </c>
      <c r="M121">
        <v>1</v>
      </c>
      <c r="N121">
        <v>2</v>
      </c>
      <c r="O121">
        <f t="shared" si="45"/>
        <v>2</v>
      </c>
      <c r="P121">
        <f t="shared" si="46"/>
        <v>1</v>
      </c>
      <c r="Q121">
        <v>51</v>
      </c>
      <c r="R121">
        <v>49</v>
      </c>
      <c r="S121" s="10">
        <f t="shared" si="47"/>
        <v>49</v>
      </c>
      <c r="T121">
        <f t="shared" si="48"/>
        <v>51</v>
      </c>
      <c r="U121">
        <v>4</v>
      </c>
      <c r="V121">
        <v>1</v>
      </c>
      <c r="W121">
        <v>10</v>
      </c>
      <c r="X121">
        <v>25</v>
      </c>
      <c r="Y121">
        <f t="shared" si="49"/>
        <v>1</v>
      </c>
      <c r="Z121">
        <f t="shared" si="50"/>
        <v>4</v>
      </c>
      <c r="AA121">
        <f t="shared" si="51"/>
        <v>25</v>
      </c>
      <c r="AB121">
        <f t="shared" si="52"/>
        <v>10</v>
      </c>
      <c r="AC121">
        <v>1</v>
      </c>
      <c r="AD121">
        <v>3</v>
      </c>
      <c r="AE121" t="s">
        <v>55</v>
      </c>
      <c r="AF121">
        <v>0</v>
      </c>
      <c r="AG121">
        <v>1</v>
      </c>
      <c r="AH121">
        <v>0</v>
      </c>
      <c r="AI121">
        <v>0</v>
      </c>
      <c r="AJ121" t="s">
        <v>51</v>
      </c>
      <c r="AK121">
        <f t="shared" si="53"/>
        <v>1</v>
      </c>
      <c r="AL121">
        <f t="shared" si="54"/>
        <v>0</v>
      </c>
      <c r="AM121" t="str">
        <f t="shared" si="55"/>
        <v>Victoria</v>
      </c>
    </row>
    <row r="122" spans="1:39" x14ac:dyDescent="0.3">
      <c r="A122" t="s">
        <v>272</v>
      </c>
      <c r="B122" t="str">
        <f t="shared" si="42"/>
        <v>Oct</v>
      </c>
      <c r="C122" t="str" cm="1">
        <f t="array" ref="C122">_xlfn.IFS(OR(B122="Dec", B122="Jan", B122="Feb"), "Invierno", OR(B122="Mar", B122="Apr", B122="May"), "Primavera", OR(B122="Jun", B122="Jul", B122="Aug"), "Verano", OR(B122="Sep", B122="Oct", B122="Nov"), "Otoño")</f>
        <v>Otoño</v>
      </c>
      <c r="D122" t="s">
        <v>22</v>
      </c>
      <c r="E122" t="s">
        <v>38</v>
      </c>
      <c r="F122" t="s">
        <v>362</v>
      </c>
      <c r="G122" t="s">
        <v>25</v>
      </c>
      <c r="H122" t="s">
        <v>64</v>
      </c>
      <c r="I122">
        <v>15</v>
      </c>
      <c r="J122">
        <v>5</v>
      </c>
      <c r="K122">
        <f t="shared" si="43"/>
        <v>15</v>
      </c>
      <c r="L122">
        <f t="shared" si="44"/>
        <v>5</v>
      </c>
      <c r="M122">
        <v>3</v>
      </c>
      <c r="N122">
        <v>2</v>
      </c>
      <c r="O122">
        <f t="shared" si="45"/>
        <v>3</v>
      </c>
      <c r="P122">
        <f t="shared" si="46"/>
        <v>2</v>
      </c>
      <c r="Q122">
        <v>52</v>
      </c>
      <c r="R122">
        <v>48</v>
      </c>
      <c r="S122" s="10">
        <f t="shared" si="47"/>
        <v>52</v>
      </c>
      <c r="T122">
        <f t="shared" si="48"/>
        <v>48</v>
      </c>
      <c r="U122">
        <v>5</v>
      </c>
      <c r="V122">
        <v>2</v>
      </c>
      <c r="W122">
        <v>13</v>
      </c>
      <c r="X122">
        <v>7</v>
      </c>
      <c r="Y122">
        <f t="shared" si="49"/>
        <v>5</v>
      </c>
      <c r="Z122">
        <f t="shared" si="50"/>
        <v>2</v>
      </c>
      <c r="AA122">
        <f t="shared" si="51"/>
        <v>13</v>
      </c>
      <c r="AB122">
        <f t="shared" si="52"/>
        <v>7</v>
      </c>
      <c r="AC122">
        <v>0</v>
      </c>
      <c r="AD122">
        <v>1</v>
      </c>
      <c r="AE122" t="s">
        <v>89</v>
      </c>
      <c r="AF122">
        <v>0</v>
      </c>
      <c r="AG122">
        <v>0</v>
      </c>
      <c r="AH122">
        <v>0</v>
      </c>
      <c r="AI122">
        <v>0</v>
      </c>
      <c r="AJ122" t="s">
        <v>135</v>
      </c>
      <c r="AK122">
        <f t="shared" si="53"/>
        <v>0</v>
      </c>
      <c r="AL122">
        <f t="shared" si="54"/>
        <v>0</v>
      </c>
      <c r="AM122" t="str">
        <f t="shared" si="55"/>
        <v>Empate</v>
      </c>
    </row>
    <row r="123" spans="1:39" x14ac:dyDescent="0.3">
      <c r="A123" t="s">
        <v>273</v>
      </c>
      <c r="B123" t="str">
        <f t="shared" si="42"/>
        <v>Oct</v>
      </c>
      <c r="C123" t="str" cm="1">
        <f t="array" ref="C123">_xlfn.IFS(OR(B123="Dec", B123="Jan", B123="Feb"), "Invierno", OR(B123="Mar", B123="Apr", B123="May"), "Primavera", OR(B123="Jun", B123="Jul", B123="Aug"), "Verano", OR(B123="Sep", B123="Oct", B123="Nov"), "Otoño")</f>
        <v>Otoño</v>
      </c>
      <c r="D123" t="s">
        <v>30</v>
      </c>
      <c r="E123" t="s">
        <v>23</v>
      </c>
      <c r="F123" t="s">
        <v>24</v>
      </c>
      <c r="G123" t="s">
        <v>32</v>
      </c>
      <c r="H123" t="s">
        <v>129</v>
      </c>
      <c r="I123">
        <v>12</v>
      </c>
      <c r="J123">
        <v>12</v>
      </c>
      <c r="K123">
        <f t="shared" si="43"/>
        <v>12</v>
      </c>
      <c r="L123">
        <f t="shared" si="44"/>
        <v>12</v>
      </c>
      <c r="M123">
        <v>2</v>
      </c>
      <c r="N123">
        <v>2</v>
      </c>
      <c r="O123">
        <f t="shared" si="45"/>
        <v>2</v>
      </c>
      <c r="P123">
        <f t="shared" si="46"/>
        <v>2</v>
      </c>
      <c r="Q123">
        <v>46</v>
      </c>
      <c r="R123">
        <v>54</v>
      </c>
      <c r="S123" s="10">
        <f t="shared" si="47"/>
        <v>54</v>
      </c>
      <c r="T123">
        <f t="shared" si="48"/>
        <v>46</v>
      </c>
      <c r="U123">
        <v>4</v>
      </c>
      <c r="V123">
        <v>6</v>
      </c>
      <c r="W123">
        <v>7</v>
      </c>
      <c r="X123">
        <v>10</v>
      </c>
      <c r="Y123">
        <f t="shared" si="49"/>
        <v>6</v>
      </c>
      <c r="Z123">
        <f t="shared" si="50"/>
        <v>4</v>
      </c>
      <c r="AA123">
        <f t="shared" si="51"/>
        <v>10</v>
      </c>
      <c r="AB123">
        <f t="shared" si="52"/>
        <v>7</v>
      </c>
      <c r="AC123">
        <v>3</v>
      </c>
      <c r="AD123">
        <v>2</v>
      </c>
      <c r="AE123" t="s">
        <v>134</v>
      </c>
      <c r="AF123">
        <v>2</v>
      </c>
      <c r="AG123">
        <v>1</v>
      </c>
      <c r="AH123">
        <v>1</v>
      </c>
      <c r="AI123">
        <v>1</v>
      </c>
      <c r="AJ123" t="s">
        <v>97</v>
      </c>
      <c r="AK123">
        <f t="shared" si="53"/>
        <v>2</v>
      </c>
      <c r="AL123">
        <f t="shared" si="54"/>
        <v>3</v>
      </c>
      <c r="AM123" t="str">
        <f t="shared" si="55"/>
        <v>Derrota</v>
      </c>
    </row>
    <row r="124" spans="1:39" x14ac:dyDescent="0.3">
      <c r="A124" t="s">
        <v>274</v>
      </c>
      <c r="B124" t="str">
        <f t="shared" si="42"/>
        <v>Oct</v>
      </c>
      <c r="C124" t="str" cm="1">
        <f t="array" ref="C124">_xlfn.IFS(OR(B124="Dec", B124="Jan", B124="Feb"), "Invierno", OR(B124="Mar", B124="Apr", B124="May"), "Primavera", OR(B124="Jun", B124="Jul", B124="Aug"), "Verano", OR(B124="Sep", B124="Oct", B124="Nov"), "Otoño")</f>
        <v>Otoño</v>
      </c>
      <c r="D124" t="s">
        <v>62</v>
      </c>
      <c r="E124" t="s">
        <v>38</v>
      </c>
      <c r="F124" t="s">
        <v>102</v>
      </c>
      <c r="G124" t="s">
        <v>25</v>
      </c>
      <c r="H124" t="s">
        <v>150</v>
      </c>
      <c r="I124">
        <v>13</v>
      </c>
      <c r="J124">
        <v>15</v>
      </c>
      <c r="K124">
        <f t="shared" si="43"/>
        <v>13</v>
      </c>
      <c r="L124">
        <f t="shared" si="44"/>
        <v>15</v>
      </c>
      <c r="M124">
        <v>4</v>
      </c>
      <c r="N124">
        <v>6</v>
      </c>
      <c r="O124">
        <f t="shared" si="45"/>
        <v>4</v>
      </c>
      <c r="P124">
        <f t="shared" si="46"/>
        <v>6</v>
      </c>
      <c r="Q124">
        <v>57</v>
      </c>
      <c r="R124">
        <v>43</v>
      </c>
      <c r="S124" s="10">
        <f t="shared" si="47"/>
        <v>57</v>
      </c>
      <c r="T124">
        <f t="shared" si="48"/>
        <v>43</v>
      </c>
      <c r="U124">
        <v>8</v>
      </c>
      <c r="V124">
        <v>4</v>
      </c>
      <c r="W124">
        <v>17</v>
      </c>
      <c r="X124">
        <v>9</v>
      </c>
      <c r="Y124">
        <f t="shared" si="49"/>
        <v>8</v>
      </c>
      <c r="Z124">
        <f t="shared" si="50"/>
        <v>4</v>
      </c>
      <c r="AA124">
        <f t="shared" si="51"/>
        <v>17</v>
      </c>
      <c r="AB124">
        <f t="shared" si="52"/>
        <v>9</v>
      </c>
      <c r="AC124">
        <v>1</v>
      </c>
      <c r="AD124">
        <v>1</v>
      </c>
      <c r="AE124" t="s">
        <v>103</v>
      </c>
      <c r="AF124">
        <v>0</v>
      </c>
      <c r="AG124">
        <v>0</v>
      </c>
      <c r="AH124">
        <v>2</v>
      </c>
      <c r="AI124">
        <v>0</v>
      </c>
      <c r="AJ124" t="s">
        <v>171</v>
      </c>
      <c r="AK124">
        <f t="shared" si="53"/>
        <v>2</v>
      </c>
      <c r="AL124">
        <f t="shared" si="54"/>
        <v>0</v>
      </c>
      <c r="AM124" t="str">
        <f t="shared" si="55"/>
        <v>Victoria</v>
      </c>
    </row>
    <row r="125" spans="1:39" x14ac:dyDescent="0.3">
      <c r="A125" t="s">
        <v>275</v>
      </c>
      <c r="B125" t="str">
        <f t="shared" si="42"/>
        <v>Oct</v>
      </c>
      <c r="C125" t="str" cm="1">
        <f t="array" ref="C125">_xlfn.IFS(OR(B125="Dec", B125="Jan", B125="Feb"), "Invierno", OR(B125="Mar", B125="Apr", B125="May"), "Primavera", OR(B125="Jun", B125="Jul", B125="Aug"), "Verano", OR(B125="Sep", B125="Oct", B125="Nov"), "Otoño")</f>
        <v>Otoño</v>
      </c>
      <c r="D125" t="s">
        <v>80</v>
      </c>
      <c r="E125" t="s">
        <v>23</v>
      </c>
      <c r="F125" t="s">
        <v>166</v>
      </c>
      <c r="G125" t="s">
        <v>32</v>
      </c>
      <c r="H125" t="s">
        <v>106</v>
      </c>
      <c r="I125">
        <v>9</v>
      </c>
      <c r="J125">
        <v>18</v>
      </c>
      <c r="K125">
        <f t="shared" si="43"/>
        <v>18</v>
      </c>
      <c r="L125">
        <f t="shared" si="44"/>
        <v>9</v>
      </c>
      <c r="M125">
        <v>3</v>
      </c>
      <c r="N125">
        <v>2</v>
      </c>
      <c r="O125">
        <f t="shared" si="45"/>
        <v>2</v>
      </c>
      <c r="P125">
        <f t="shared" si="46"/>
        <v>3</v>
      </c>
      <c r="Q125">
        <v>43</v>
      </c>
      <c r="R125">
        <v>57</v>
      </c>
      <c r="S125" s="10">
        <f t="shared" si="47"/>
        <v>57</v>
      </c>
      <c r="T125">
        <f t="shared" si="48"/>
        <v>43</v>
      </c>
      <c r="U125">
        <v>3</v>
      </c>
      <c r="V125">
        <v>6</v>
      </c>
      <c r="W125">
        <v>10</v>
      </c>
      <c r="X125">
        <v>13</v>
      </c>
      <c r="Y125">
        <f t="shared" si="49"/>
        <v>6</v>
      </c>
      <c r="Z125">
        <f t="shared" si="50"/>
        <v>3</v>
      </c>
      <c r="AA125">
        <f t="shared" si="51"/>
        <v>13</v>
      </c>
      <c r="AB125">
        <f t="shared" si="52"/>
        <v>10</v>
      </c>
      <c r="AC125">
        <v>3</v>
      </c>
      <c r="AD125">
        <v>1</v>
      </c>
      <c r="AE125" t="s">
        <v>276</v>
      </c>
      <c r="AF125">
        <v>0</v>
      </c>
      <c r="AG125">
        <v>2</v>
      </c>
      <c r="AH125">
        <v>0</v>
      </c>
      <c r="AI125">
        <v>1</v>
      </c>
      <c r="AJ125" t="s">
        <v>78</v>
      </c>
      <c r="AK125">
        <f t="shared" si="53"/>
        <v>3</v>
      </c>
      <c r="AL125">
        <f t="shared" si="54"/>
        <v>0</v>
      </c>
      <c r="AM125" t="str">
        <f t="shared" si="55"/>
        <v>Victoria</v>
      </c>
    </row>
    <row r="126" spans="1:39" x14ac:dyDescent="0.3">
      <c r="A126" t="s">
        <v>277</v>
      </c>
      <c r="B126" t="str">
        <f t="shared" si="42"/>
        <v>Nov</v>
      </c>
      <c r="C126" t="str" cm="1">
        <f t="array" ref="C126">_xlfn.IFS(OR(B126="Dec", B126="Jan", B126="Feb"), "Invierno", OR(B126="Mar", B126="Apr", B126="May"), "Primavera", OR(B126="Jun", B126="Jul", B126="Aug"), "Verano", OR(B126="Sep", B126="Oct", B126="Nov"), "Otoño")</f>
        <v>Otoño</v>
      </c>
      <c r="D126" t="s">
        <v>62</v>
      </c>
      <c r="E126" t="s">
        <v>38</v>
      </c>
      <c r="F126" t="s">
        <v>58</v>
      </c>
      <c r="G126" t="s">
        <v>25</v>
      </c>
      <c r="H126" t="s">
        <v>54</v>
      </c>
      <c r="I126">
        <v>14</v>
      </c>
      <c r="J126">
        <v>10</v>
      </c>
      <c r="K126">
        <f t="shared" si="43"/>
        <v>14</v>
      </c>
      <c r="L126">
        <f t="shared" si="44"/>
        <v>10</v>
      </c>
      <c r="M126">
        <v>2</v>
      </c>
      <c r="N126">
        <v>3</v>
      </c>
      <c r="O126">
        <f t="shared" si="45"/>
        <v>2</v>
      </c>
      <c r="P126">
        <f t="shared" si="46"/>
        <v>3</v>
      </c>
      <c r="Q126">
        <v>54</v>
      </c>
      <c r="R126">
        <v>46</v>
      </c>
      <c r="S126" s="10">
        <f t="shared" si="47"/>
        <v>54</v>
      </c>
      <c r="T126">
        <f t="shared" si="48"/>
        <v>46</v>
      </c>
      <c r="U126">
        <v>6</v>
      </c>
      <c r="V126">
        <v>1</v>
      </c>
      <c r="W126">
        <v>13</v>
      </c>
      <c r="X126">
        <v>9</v>
      </c>
      <c r="Y126">
        <f t="shared" si="49"/>
        <v>6</v>
      </c>
      <c r="Z126">
        <f t="shared" si="50"/>
        <v>1</v>
      </c>
      <c r="AA126">
        <f t="shared" si="51"/>
        <v>13</v>
      </c>
      <c r="AB126">
        <f t="shared" si="52"/>
        <v>9</v>
      </c>
      <c r="AC126">
        <v>2</v>
      </c>
      <c r="AD126">
        <v>2</v>
      </c>
      <c r="AE126" t="s">
        <v>119</v>
      </c>
      <c r="AF126">
        <v>0</v>
      </c>
      <c r="AG126">
        <v>1</v>
      </c>
      <c r="AH126">
        <v>1</v>
      </c>
      <c r="AI126">
        <v>1</v>
      </c>
      <c r="AJ126" t="s">
        <v>107</v>
      </c>
      <c r="AK126">
        <f t="shared" si="53"/>
        <v>1</v>
      </c>
      <c r="AL126">
        <f t="shared" si="54"/>
        <v>2</v>
      </c>
      <c r="AM126" t="str">
        <f t="shared" si="55"/>
        <v>Derrota</v>
      </c>
    </row>
    <row r="127" spans="1:39" x14ac:dyDescent="0.3">
      <c r="A127" t="s">
        <v>278</v>
      </c>
      <c r="B127" t="str">
        <f t="shared" si="42"/>
        <v>Nov</v>
      </c>
      <c r="C127" t="str" cm="1">
        <f t="array" ref="C127">_xlfn.IFS(OR(B127="Dec", B127="Jan", B127="Feb"), "Invierno", OR(B127="Mar", B127="Apr", B127="May"), "Primavera", OR(B127="Jun", B127="Jul", B127="Aug"), "Verano", OR(B127="Sep", B127="Oct", B127="Nov"), "Otoño")</f>
        <v>Otoño</v>
      </c>
      <c r="D127" t="s">
        <v>30</v>
      </c>
      <c r="E127" t="s">
        <v>23</v>
      </c>
      <c r="F127" t="s">
        <v>73</v>
      </c>
      <c r="G127" t="s">
        <v>25</v>
      </c>
      <c r="H127" t="s">
        <v>59</v>
      </c>
      <c r="I127">
        <v>13</v>
      </c>
      <c r="J127">
        <v>8</v>
      </c>
      <c r="K127">
        <f t="shared" si="43"/>
        <v>8</v>
      </c>
      <c r="L127">
        <f t="shared" si="44"/>
        <v>13</v>
      </c>
      <c r="M127">
        <v>1</v>
      </c>
      <c r="N127">
        <v>3</v>
      </c>
      <c r="O127">
        <f t="shared" si="45"/>
        <v>3</v>
      </c>
      <c r="P127">
        <f t="shared" si="46"/>
        <v>1</v>
      </c>
      <c r="Q127">
        <v>34</v>
      </c>
      <c r="R127">
        <v>66</v>
      </c>
      <c r="S127" s="10">
        <f t="shared" si="47"/>
        <v>66</v>
      </c>
      <c r="T127">
        <f t="shared" si="48"/>
        <v>34</v>
      </c>
      <c r="U127">
        <v>7</v>
      </c>
      <c r="V127">
        <v>7</v>
      </c>
      <c r="W127">
        <v>13</v>
      </c>
      <c r="X127">
        <v>13</v>
      </c>
      <c r="Y127">
        <f t="shared" si="49"/>
        <v>7</v>
      </c>
      <c r="Z127">
        <f t="shared" si="50"/>
        <v>7</v>
      </c>
      <c r="AA127">
        <f t="shared" si="51"/>
        <v>13</v>
      </c>
      <c r="AB127">
        <f t="shared" si="52"/>
        <v>13</v>
      </c>
      <c r="AC127">
        <v>2</v>
      </c>
      <c r="AD127">
        <v>2</v>
      </c>
      <c r="AE127" t="s">
        <v>239</v>
      </c>
      <c r="AF127">
        <v>1</v>
      </c>
      <c r="AG127">
        <v>0</v>
      </c>
      <c r="AH127">
        <v>0</v>
      </c>
      <c r="AI127">
        <v>1</v>
      </c>
      <c r="AJ127" t="s">
        <v>97</v>
      </c>
      <c r="AK127">
        <f t="shared" si="53"/>
        <v>1</v>
      </c>
      <c r="AL127">
        <f t="shared" si="54"/>
        <v>1</v>
      </c>
      <c r="AM127" t="str">
        <f t="shared" si="55"/>
        <v>Empate</v>
      </c>
    </row>
    <row r="128" spans="1:39" x14ac:dyDescent="0.3">
      <c r="A128" t="s">
        <v>279</v>
      </c>
      <c r="B128" t="str">
        <f t="shared" si="42"/>
        <v>Nov</v>
      </c>
      <c r="C128" t="str" cm="1">
        <f t="array" ref="C128">_xlfn.IFS(OR(B128="Dec", B128="Jan", B128="Feb"), "Invierno", OR(B128="Mar", B128="Apr", B128="May"), "Primavera", OR(B128="Jun", B128="Jul", B128="Aug"), "Verano", OR(B128="Sep", B128="Oct", B128="Nov"), "Otoño")</f>
        <v>Otoño</v>
      </c>
      <c r="D128" t="s">
        <v>62</v>
      </c>
      <c r="E128" t="s">
        <v>38</v>
      </c>
      <c r="F128" t="s">
        <v>44</v>
      </c>
      <c r="G128" t="s">
        <v>32</v>
      </c>
      <c r="H128" t="s">
        <v>54</v>
      </c>
      <c r="I128">
        <v>0</v>
      </c>
      <c r="J128">
        <v>0</v>
      </c>
      <c r="K128">
        <f t="shared" si="43"/>
        <v>0</v>
      </c>
      <c r="L128">
        <f t="shared" si="44"/>
        <v>0</v>
      </c>
      <c r="M128">
        <v>0</v>
      </c>
      <c r="N128">
        <v>0</v>
      </c>
      <c r="O128">
        <f t="shared" si="45"/>
        <v>0</v>
      </c>
      <c r="P128">
        <f t="shared" si="46"/>
        <v>0</v>
      </c>
      <c r="Q128">
        <v>0</v>
      </c>
      <c r="R128">
        <v>0</v>
      </c>
      <c r="S128" s="10">
        <f t="shared" si="47"/>
        <v>0</v>
      </c>
      <c r="T128">
        <f t="shared" si="48"/>
        <v>0</v>
      </c>
      <c r="U128">
        <v>0</v>
      </c>
      <c r="V128">
        <v>0</v>
      </c>
      <c r="W128">
        <v>0</v>
      </c>
      <c r="X128">
        <v>0</v>
      </c>
      <c r="Y128">
        <f t="shared" si="49"/>
        <v>0</v>
      </c>
      <c r="Z128">
        <f t="shared" si="50"/>
        <v>0</v>
      </c>
      <c r="AA128">
        <f t="shared" si="51"/>
        <v>0</v>
      </c>
      <c r="AB128">
        <f t="shared" si="52"/>
        <v>0</v>
      </c>
      <c r="AC128">
        <v>0</v>
      </c>
      <c r="AD128">
        <v>0</v>
      </c>
      <c r="AE128" t="s">
        <v>335</v>
      </c>
      <c r="AF128">
        <v>0</v>
      </c>
      <c r="AG128">
        <v>0</v>
      </c>
      <c r="AH128">
        <v>1</v>
      </c>
      <c r="AI128">
        <v>2</v>
      </c>
      <c r="AJ128" t="s">
        <v>81</v>
      </c>
      <c r="AK128">
        <f t="shared" si="53"/>
        <v>1</v>
      </c>
      <c r="AL128">
        <f t="shared" si="54"/>
        <v>2</v>
      </c>
      <c r="AM128" t="str">
        <f t="shared" si="55"/>
        <v>Derrota</v>
      </c>
    </row>
    <row r="129" spans="1:39" x14ac:dyDescent="0.3">
      <c r="A129" t="s">
        <v>280</v>
      </c>
      <c r="B129" t="str">
        <f t="shared" si="42"/>
        <v>Dec</v>
      </c>
      <c r="C129" t="str" cm="1">
        <f t="array" ref="C129">_xlfn.IFS(OR(B129="Dec", B129="Jan", B129="Feb"), "Invierno", OR(B129="Mar", B129="Apr", B129="May"), "Primavera", OR(B129="Jun", B129="Jul", B129="Aug"), "Verano", OR(B129="Sep", B129="Oct", B129="Nov"), "Otoño")</f>
        <v>Invierno</v>
      </c>
      <c r="D129" t="s">
        <v>22</v>
      </c>
      <c r="E129" t="s">
        <v>23</v>
      </c>
      <c r="F129" t="s">
        <v>31</v>
      </c>
      <c r="G129" t="s">
        <v>25</v>
      </c>
      <c r="H129" t="s">
        <v>76</v>
      </c>
      <c r="I129">
        <v>9</v>
      </c>
      <c r="J129">
        <v>10</v>
      </c>
      <c r="K129">
        <f t="shared" si="43"/>
        <v>10</v>
      </c>
      <c r="L129">
        <f t="shared" si="44"/>
        <v>9</v>
      </c>
      <c r="M129">
        <v>4</v>
      </c>
      <c r="N129">
        <v>2</v>
      </c>
      <c r="O129">
        <f t="shared" si="45"/>
        <v>2</v>
      </c>
      <c r="P129">
        <f t="shared" si="46"/>
        <v>4</v>
      </c>
      <c r="Q129">
        <v>54</v>
      </c>
      <c r="R129">
        <v>46</v>
      </c>
      <c r="S129" s="10">
        <f t="shared" si="47"/>
        <v>46</v>
      </c>
      <c r="T129">
        <f t="shared" si="48"/>
        <v>54</v>
      </c>
      <c r="U129">
        <v>4</v>
      </c>
      <c r="V129">
        <v>3</v>
      </c>
      <c r="W129">
        <v>12</v>
      </c>
      <c r="X129">
        <v>14</v>
      </c>
      <c r="Y129">
        <f t="shared" si="49"/>
        <v>3</v>
      </c>
      <c r="Z129">
        <f t="shared" si="50"/>
        <v>4</v>
      </c>
      <c r="AA129">
        <f t="shared" si="51"/>
        <v>14</v>
      </c>
      <c r="AB129">
        <f t="shared" si="52"/>
        <v>12</v>
      </c>
      <c r="AC129">
        <v>2</v>
      </c>
      <c r="AD129">
        <v>1</v>
      </c>
      <c r="AE129" t="s">
        <v>114</v>
      </c>
      <c r="AF129">
        <v>1</v>
      </c>
      <c r="AG129">
        <v>0</v>
      </c>
      <c r="AH129">
        <v>2</v>
      </c>
      <c r="AI129">
        <v>0</v>
      </c>
      <c r="AJ129" t="s">
        <v>35</v>
      </c>
      <c r="AK129">
        <f t="shared" si="53"/>
        <v>0</v>
      </c>
      <c r="AL129">
        <f t="shared" si="54"/>
        <v>3</v>
      </c>
      <c r="AM129" t="str">
        <f t="shared" si="55"/>
        <v>Derrota</v>
      </c>
    </row>
    <row r="130" spans="1:39" x14ac:dyDescent="0.3">
      <c r="A130" t="s">
        <v>281</v>
      </c>
      <c r="B130" t="str">
        <f t="shared" ref="B130:B161" si="56">MID(A130,5,3)</f>
        <v>Dec</v>
      </c>
      <c r="C130" t="str" cm="1">
        <f t="array" ref="C130">_xlfn.IFS(OR(B130="Dec", B130="Jan", B130="Feb"), "Invierno", OR(B130="Mar", B130="Apr", B130="May"), "Primavera", OR(B130="Jun", B130="Jul", B130="Aug"), "Verano", OR(B130="Sep", B130="Oct", B130="Nov"), "Otoño")</f>
        <v>Invierno</v>
      </c>
      <c r="D130" t="s">
        <v>62</v>
      </c>
      <c r="E130" t="s">
        <v>38</v>
      </c>
      <c r="F130" t="s">
        <v>105</v>
      </c>
      <c r="G130" t="s">
        <v>32</v>
      </c>
      <c r="H130" t="s">
        <v>129</v>
      </c>
      <c r="I130">
        <v>19</v>
      </c>
      <c r="J130">
        <v>14</v>
      </c>
      <c r="K130">
        <f t="shared" ref="K130:K161" si="57">IF(E130 = "H", I130, IF(E130 = "A", J130))</f>
        <v>19</v>
      </c>
      <c r="L130">
        <f t="shared" ref="L130:L161" si="58">IF(E130 = "A", I130, IF(E130 = "H", J130))</f>
        <v>14</v>
      </c>
      <c r="M130">
        <v>1</v>
      </c>
      <c r="N130">
        <v>4</v>
      </c>
      <c r="O130">
        <f t="shared" ref="O130:O161" si="59">IF(E130 = "H", M130, IF(E130 = "A", N130,0))</f>
        <v>1</v>
      </c>
      <c r="P130">
        <f t="shared" ref="P130:P161" si="60">IF(E130 = "A", M130, IF(E130 = "H", N130))</f>
        <v>4</v>
      </c>
      <c r="Q130">
        <v>42</v>
      </c>
      <c r="R130">
        <v>58</v>
      </c>
      <c r="S130" s="10">
        <f t="shared" ref="S130:S161" si="61">IF(E130 = "H", Q130, IF(E130 ="A", R130,0))</f>
        <v>42</v>
      </c>
      <c r="T130">
        <f t="shared" ref="T130:T161" si="62">IF(E130 = "A", Q130, IF(E130 = "H", R130))</f>
        <v>58</v>
      </c>
      <c r="U130">
        <v>6</v>
      </c>
      <c r="V130">
        <v>4</v>
      </c>
      <c r="W130">
        <v>11</v>
      </c>
      <c r="X130">
        <v>11</v>
      </c>
      <c r="Y130">
        <f t="shared" ref="Y130:Y161" si="63">IF(E130 = "H", U130, IF(E130 = "A", V130))</f>
        <v>6</v>
      </c>
      <c r="Z130">
        <f t="shared" ref="Z130:Z161" si="64">IF(E130 = "A", U130, IF(E130 = "H", V130))</f>
        <v>4</v>
      </c>
      <c r="AA130">
        <f t="shared" ref="AA130:AA161" si="65">IF(E130 = "H", W130, IF(E130= "A", X130, 0))</f>
        <v>11</v>
      </c>
      <c r="AB130">
        <f t="shared" ref="AB130:AB161" si="66">IF(E130 = "A", W130, IF(E130 = "H", X130, 0))</f>
        <v>11</v>
      </c>
      <c r="AC130">
        <v>1</v>
      </c>
      <c r="AD130">
        <v>1</v>
      </c>
      <c r="AE130" t="s">
        <v>282</v>
      </c>
      <c r="AF130">
        <v>1</v>
      </c>
      <c r="AG130">
        <v>0</v>
      </c>
      <c r="AH130">
        <v>2</v>
      </c>
      <c r="AI130">
        <v>2</v>
      </c>
      <c r="AJ130" t="s">
        <v>135</v>
      </c>
      <c r="AK130">
        <f t="shared" ref="AK130:AK161" si="67">IF(E130="H", AF130+AH130, IF(E130="A", AG130+AI130, 0))</f>
        <v>3</v>
      </c>
      <c r="AL130">
        <f t="shared" ref="AL130:AL161" si="68">IF(E130="A", AF130+AH130, IF(E130="H", AG130+AI130, 0))</f>
        <v>2</v>
      </c>
      <c r="AM130" t="str">
        <f t="shared" ref="AM130:AM161" si="69">IF(AK130&gt;AL130,"Victoria",IF(AL130&gt;AK130,"Derrota",IF(AL130=AK130,"Empate")))</f>
        <v>Victoria</v>
      </c>
    </row>
    <row r="131" spans="1:39" x14ac:dyDescent="0.3">
      <c r="A131" t="s">
        <v>283</v>
      </c>
      <c r="B131" t="str">
        <f t="shared" si="56"/>
        <v>Dec</v>
      </c>
      <c r="C131" t="str" cm="1">
        <f t="array" ref="C131">_xlfn.IFS(OR(B131="Dec", B131="Jan", B131="Feb"), "Invierno", OR(B131="Mar", B131="Apr", B131="May"), "Primavera", OR(B131="Jun", B131="Jul", B131="Aug"), "Verano", OR(B131="Sep", B131="Oct", B131="Nov"), "Otoño")</f>
        <v>Invierno</v>
      </c>
      <c r="D131" t="s">
        <v>22</v>
      </c>
      <c r="E131" t="s">
        <v>38</v>
      </c>
      <c r="F131" t="s">
        <v>158</v>
      </c>
      <c r="G131" t="s">
        <v>32</v>
      </c>
      <c r="H131" t="s">
        <v>45</v>
      </c>
      <c r="I131">
        <v>20</v>
      </c>
      <c r="J131">
        <v>10</v>
      </c>
      <c r="K131">
        <f t="shared" si="57"/>
        <v>20</v>
      </c>
      <c r="L131">
        <f t="shared" si="58"/>
        <v>10</v>
      </c>
      <c r="M131">
        <v>2</v>
      </c>
      <c r="N131">
        <v>7</v>
      </c>
      <c r="O131">
        <f t="shared" si="59"/>
        <v>2</v>
      </c>
      <c r="P131">
        <f t="shared" si="60"/>
        <v>7</v>
      </c>
      <c r="Q131">
        <v>51</v>
      </c>
      <c r="R131">
        <v>49</v>
      </c>
      <c r="S131" s="10">
        <f t="shared" si="61"/>
        <v>51</v>
      </c>
      <c r="T131">
        <f t="shared" si="62"/>
        <v>49</v>
      </c>
      <c r="U131">
        <v>10</v>
      </c>
      <c r="V131">
        <v>7</v>
      </c>
      <c r="W131">
        <v>9</v>
      </c>
      <c r="X131">
        <v>11</v>
      </c>
      <c r="Y131">
        <f t="shared" si="63"/>
        <v>10</v>
      </c>
      <c r="Z131">
        <f t="shared" si="64"/>
        <v>7</v>
      </c>
      <c r="AA131">
        <f t="shared" si="65"/>
        <v>9</v>
      </c>
      <c r="AB131">
        <f t="shared" si="66"/>
        <v>11</v>
      </c>
      <c r="AC131">
        <v>1</v>
      </c>
      <c r="AD131">
        <v>3</v>
      </c>
      <c r="AE131" t="s">
        <v>270</v>
      </c>
      <c r="AF131">
        <v>0</v>
      </c>
      <c r="AG131">
        <v>1</v>
      </c>
      <c r="AH131">
        <v>4</v>
      </c>
      <c r="AI131">
        <v>0</v>
      </c>
      <c r="AJ131" t="s">
        <v>56</v>
      </c>
      <c r="AK131">
        <f t="shared" si="67"/>
        <v>4</v>
      </c>
      <c r="AL131">
        <f t="shared" si="68"/>
        <v>1</v>
      </c>
      <c r="AM131" t="str">
        <f t="shared" si="69"/>
        <v>Victoria</v>
      </c>
    </row>
    <row r="132" spans="1:39" x14ac:dyDescent="0.3">
      <c r="A132" t="s">
        <v>284</v>
      </c>
      <c r="B132" t="str">
        <f t="shared" si="56"/>
        <v>Dec</v>
      </c>
      <c r="C132" t="str" cm="1">
        <f t="array" ref="C132">_xlfn.IFS(OR(B132="Dec", B132="Jan", B132="Feb"), "Invierno", OR(B132="Mar", B132="Apr", B132="May"), "Primavera", OR(B132="Jun", B132="Jul", B132="Aug"), "Verano", OR(B132="Sep", B132="Oct", B132="Nov"), "Otoño")</f>
        <v>Invierno</v>
      </c>
      <c r="D132" t="s">
        <v>30</v>
      </c>
      <c r="E132" t="s">
        <v>23</v>
      </c>
      <c r="F132" t="s">
        <v>87</v>
      </c>
      <c r="G132" t="s">
        <v>32</v>
      </c>
      <c r="H132" t="s">
        <v>121</v>
      </c>
      <c r="I132">
        <v>9</v>
      </c>
      <c r="J132">
        <v>12</v>
      </c>
      <c r="K132">
        <f t="shared" si="57"/>
        <v>12</v>
      </c>
      <c r="L132">
        <f t="shared" si="58"/>
        <v>9</v>
      </c>
      <c r="M132">
        <v>2</v>
      </c>
      <c r="N132">
        <v>0</v>
      </c>
      <c r="O132">
        <f t="shared" si="59"/>
        <v>0</v>
      </c>
      <c r="P132">
        <f t="shared" si="60"/>
        <v>2</v>
      </c>
      <c r="Q132">
        <v>60</v>
      </c>
      <c r="R132">
        <v>40</v>
      </c>
      <c r="S132" s="10">
        <f t="shared" si="61"/>
        <v>40</v>
      </c>
      <c r="T132">
        <f t="shared" si="62"/>
        <v>60</v>
      </c>
      <c r="U132">
        <v>3</v>
      </c>
      <c r="V132">
        <v>5</v>
      </c>
      <c r="W132">
        <v>10</v>
      </c>
      <c r="X132">
        <v>14</v>
      </c>
      <c r="Y132">
        <f t="shared" si="63"/>
        <v>5</v>
      </c>
      <c r="Z132">
        <f t="shared" si="64"/>
        <v>3</v>
      </c>
      <c r="AA132">
        <f t="shared" si="65"/>
        <v>14</v>
      </c>
      <c r="AB132">
        <f t="shared" si="66"/>
        <v>10</v>
      </c>
      <c r="AC132">
        <v>0</v>
      </c>
      <c r="AD132">
        <v>1</v>
      </c>
      <c r="AE132" t="s">
        <v>285</v>
      </c>
      <c r="AF132">
        <v>0</v>
      </c>
      <c r="AG132">
        <v>0</v>
      </c>
      <c r="AH132">
        <v>1</v>
      </c>
      <c r="AI132">
        <v>0</v>
      </c>
      <c r="AJ132" t="s">
        <v>81</v>
      </c>
      <c r="AK132">
        <f t="shared" si="67"/>
        <v>0</v>
      </c>
      <c r="AL132">
        <f t="shared" si="68"/>
        <v>1</v>
      </c>
      <c r="AM132" t="str">
        <f t="shared" si="69"/>
        <v>Derrota</v>
      </c>
    </row>
    <row r="133" spans="1:39" x14ac:dyDescent="0.3">
      <c r="A133" t="s">
        <v>286</v>
      </c>
      <c r="B133" t="str">
        <f t="shared" si="56"/>
        <v>Dec</v>
      </c>
      <c r="C133" t="str" cm="1">
        <f t="array" ref="C133">_xlfn.IFS(OR(B133="Dec", B133="Jan", B133="Feb"), "Invierno", OR(B133="Mar", B133="Apr", B133="May"), "Primavera", OR(B133="Jun", B133="Jul", B133="Aug"), "Verano", OR(B133="Sep", B133="Oct", B133="Nov"), "Otoño")</f>
        <v>Invierno</v>
      </c>
      <c r="D133" t="s">
        <v>37</v>
      </c>
      <c r="E133" t="s">
        <v>38</v>
      </c>
      <c r="F133" t="s">
        <v>232</v>
      </c>
      <c r="G133" t="s">
        <v>32</v>
      </c>
      <c r="H133" t="s">
        <v>121</v>
      </c>
      <c r="I133">
        <v>17</v>
      </c>
      <c r="J133">
        <v>15</v>
      </c>
      <c r="K133">
        <f t="shared" si="57"/>
        <v>17</v>
      </c>
      <c r="L133">
        <f t="shared" si="58"/>
        <v>15</v>
      </c>
      <c r="M133">
        <v>2</v>
      </c>
      <c r="N133">
        <v>2</v>
      </c>
      <c r="O133">
        <f t="shared" si="59"/>
        <v>2</v>
      </c>
      <c r="P133">
        <f t="shared" si="60"/>
        <v>2</v>
      </c>
      <c r="Q133">
        <v>62</v>
      </c>
      <c r="R133">
        <v>38</v>
      </c>
      <c r="S133" s="10">
        <f t="shared" si="61"/>
        <v>62</v>
      </c>
      <c r="T133">
        <f t="shared" si="62"/>
        <v>38</v>
      </c>
      <c r="U133">
        <v>5</v>
      </c>
      <c r="V133">
        <v>6</v>
      </c>
      <c r="W133">
        <v>10</v>
      </c>
      <c r="X133">
        <v>16</v>
      </c>
      <c r="Y133">
        <f t="shared" si="63"/>
        <v>5</v>
      </c>
      <c r="Z133">
        <f t="shared" si="64"/>
        <v>6</v>
      </c>
      <c r="AA133">
        <f t="shared" si="65"/>
        <v>10</v>
      </c>
      <c r="AB133">
        <f t="shared" si="66"/>
        <v>16</v>
      </c>
      <c r="AC133">
        <v>2</v>
      </c>
      <c r="AD133">
        <v>3</v>
      </c>
      <c r="AE133" t="s">
        <v>100</v>
      </c>
      <c r="AF133">
        <v>0</v>
      </c>
      <c r="AG133">
        <v>0</v>
      </c>
      <c r="AH133">
        <v>1</v>
      </c>
      <c r="AI133">
        <v>0</v>
      </c>
      <c r="AJ133" t="s">
        <v>35</v>
      </c>
      <c r="AK133">
        <f t="shared" si="67"/>
        <v>1</v>
      </c>
      <c r="AL133">
        <f t="shared" si="68"/>
        <v>0</v>
      </c>
      <c r="AM133" t="str">
        <f t="shared" si="69"/>
        <v>Victoria</v>
      </c>
    </row>
    <row r="134" spans="1:39" x14ac:dyDescent="0.3">
      <c r="A134" t="s">
        <v>287</v>
      </c>
      <c r="B134" t="str">
        <f t="shared" si="56"/>
        <v>Jan</v>
      </c>
      <c r="C134" t="str" cm="1">
        <f t="array" ref="C134">_xlfn.IFS(OR(B134="Dec", B134="Jan", B134="Feb"), "Invierno", OR(B134="Mar", B134="Apr", B134="May"), "Primavera", OR(B134="Jun", B134="Jul", B134="Aug"), "Verano", OR(B134="Sep", B134="Oct", B134="Nov"), "Otoño")</f>
        <v>Invierno</v>
      </c>
      <c r="D134" t="s">
        <v>22</v>
      </c>
      <c r="E134" t="s">
        <v>23</v>
      </c>
      <c r="F134" t="s">
        <v>83</v>
      </c>
      <c r="G134" t="s">
        <v>25</v>
      </c>
      <c r="H134" t="s">
        <v>59</v>
      </c>
      <c r="I134">
        <v>16</v>
      </c>
      <c r="J134">
        <v>8</v>
      </c>
      <c r="K134">
        <f t="shared" si="57"/>
        <v>8</v>
      </c>
      <c r="L134">
        <f t="shared" si="58"/>
        <v>16</v>
      </c>
      <c r="M134">
        <v>1</v>
      </c>
      <c r="N134">
        <v>7</v>
      </c>
      <c r="O134">
        <f t="shared" si="59"/>
        <v>7</v>
      </c>
      <c r="P134">
        <f t="shared" si="60"/>
        <v>1</v>
      </c>
      <c r="Q134">
        <v>55</v>
      </c>
      <c r="R134">
        <v>45</v>
      </c>
      <c r="S134" s="10">
        <f t="shared" si="61"/>
        <v>45</v>
      </c>
      <c r="T134">
        <f t="shared" si="62"/>
        <v>55</v>
      </c>
      <c r="U134">
        <v>6</v>
      </c>
      <c r="V134">
        <v>5</v>
      </c>
      <c r="W134">
        <v>14</v>
      </c>
      <c r="X134">
        <v>14</v>
      </c>
      <c r="Y134">
        <f t="shared" si="63"/>
        <v>5</v>
      </c>
      <c r="Z134">
        <f t="shared" si="64"/>
        <v>6</v>
      </c>
      <c r="AA134">
        <f t="shared" si="65"/>
        <v>14</v>
      </c>
      <c r="AB134">
        <f t="shared" si="66"/>
        <v>14</v>
      </c>
      <c r="AC134">
        <v>2</v>
      </c>
      <c r="AD134">
        <v>1</v>
      </c>
      <c r="AE134" t="s">
        <v>239</v>
      </c>
      <c r="AF134">
        <v>1</v>
      </c>
      <c r="AG134">
        <v>1</v>
      </c>
      <c r="AH134">
        <v>0</v>
      </c>
      <c r="AI134">
        <v>0</v>
      </c>
      <c r="AJ134" t="s">
        <v>137</v>
      </c>
      <c r="AK134">
        <f t="shared" si="67"/>
        <v>1</v>
      </c>
      <c r="AL134">
        <f t="shared" si="68"/>
        <v>1</v>
      </c>
      <c r="AM134" t="str">
        <f t="shared" si="69"/>
        <v>Empate</v>
      </c>
    </row>
    <row r="135" spans="1:39" x14ac:dyDescent="0.3">
      <c r="A135" t="s">
        <v>288</v>
      </c>
      <c r="B135" t="str">
        <f t="shared" si="56"/>
        <v>Jan</v>
      </c>
      <c r="C135" t="str" cm="1">
        <f t="array" ref="C135">_xlfn.IFS(OR(B135="Dec", B135="Jan", B135="Feb"), "Invierno", OR(B135="Mar", B135="Apr", B135="May"), "Primavera", OR(B135="Jun", B135="Jul", B135="Aug"), "Verano", OR(B135="Sep", B135="Oct", B135="Nov"), "Otoño")</f>
        <v>Invierno</v>
      </c>
      <c r="D135" t="s">
        <v>22</v>
      </c>
      <c r="E135" t="s">
        <v>38</v>
      </c>
      <c r="F135" t="s">
        <v>265</v>
      </c>
      <c r="G135" t="s">
        <v>25</v>
      </c>
      <c r="H135" t="s">
        <v>139</v>
      </c>
      <c r="I135">
        <v>21</v>
      </c>
      <c r="J135">
        <v>8</v>
      </c>
      <c r="K135">
        <f t="shared" si="57"/>
        <v>21</v>
      </c>
      <c r="L135">
        <f t="shared" si="58"/>
        <v>8</v>
      </c>
      <c r="M135">
        <v>5</v>
      </c>
      <c r="N135">
        <v>4</v>
      </c>
      <c r="O135">
        <f t="shared" si="59"/>
        <v>5</v>
      </c>
      <c r="P135">
        <f t="shared" si="60"/>
        <v>4</v>
      </c>
      <c r="Q135">
        <v>48</v>
      </c>
      <c r="R135">
        <v>52</v>
      </c>
      <c r="S135" s="10">
        <f t="shared" si="61"/>
        <v>48</v>
      </c>
      <c r="T135">
        <f t="shared" si="62"/>
        <v>52</v>
      </c>
      <c r="U135">
        <v>8</v>
      </c>
      <c r="V135">
        <v>2</v>
      </c>
      <c r="W135">
        <v>11</v>
      </c>
      <c r="X135">
        <v>8</v>
      </c>
      <c r="Y135">
        <f t="shared" si="63"/>
        <v>8</v>
      </c>
      <c r="Z135">
        <f t="shared" si="64"/>
        <v>2</v>
      </c>
      <c r="AA135">
        <f t="shared" si="65"/>
        <v>11</v>
      </c>
      <c r="AB135">
        <f t="shared" si="66"/>
        <v>8</v>
      </c>
      <c r="AC135">
        <v>0</v>
      </c>
      <c r="AD135">
        <v>2</v>
      </c>
      <c r="AE135" t="s">
        <v>170</v>
      </c>
      <c r="AF135">
        <v>3</v>
      </c>
      <c r="AG135">
        <v>0</v>
      </c>
      <c r="AH135">
        <v>2</v>
      </c>
      <c r="AI135">
        <v>0</v>
      </c>
      <c r="AJ135" t="s">
        <v>42</v>
      </c>
      <c r="AK135">
        <f t="shared" si="67"/>
        <v>5</v>
      </c>
      <c r="AL135">
        <f t="shared" si="68"/>
        <v>0</v>
      </c>
      <c r="AM135" t="str">
        <f t="shared" si="69"/>
        <v>Victoria</v>
      </c>
    </row>
    <row r="136" spans="1:39" x14ac:dyDescent="0.3">
      <c r="A136" t="s">
        <v>289</v>
      </c>
      <c r="B136" t="str">
        <f t="shared" si="56"/>
        <v>Feb</v>
      </c>
      <c r="C136" t="str" cm="1">
        <f t="array" ref="C136">_xlfn.IFS(OR(B136="Dec", B136="Jan", B136="Feb"), "Invierno", OR(B136="Mar", B136="Apr", B136="May"), "Primavera", OR(B136="Jun", B136="Jul", B136="Aug"), "Verano", OR(B136="Sep", B136="Oct", B136="Nov"), "Otoño")</f>
        <v>Invierno</v>
      </c>
      <c r="D136" t="s">
        <v>22</v>
      </c>
      <c r="E136" t="s">
        <v>23</v>
      </c>
      <c r="F136" t="s">
        <v>58</v>
      </c>
      <c r="G136" t="s">
        <v>25</v>
      </c>
      <c r="H136" t="s">
        <v>180</v>
      </c>
      <c r="I136">
        <v>15</v>
      </c>
      <c r="J136">
        <v>6</v>
      </c>
      <c r="K136">
        <f t="shared" si="57"/>
        <v>6</v>
      </c>
      <c r="L136">
        <f t="shared" si="58"/>
        <v>15</v>
      </c>
      <c r="M136">
        <v>1</v>
      </c>
      <c r="N136">
        <v>3</v>
      </c>
      <c r="O136">
        <f t="shared" si="59"/>
        <v>3</v>
      </c>
      <c r="P136">
        <f t="shared" si="60"/>
        <v>1</v>
      </c>
      <c r="Q136">
        <v>59</v>
      </c>
      <c r="R136">
        <v>41</v>
      </c>
      <c r="S136" s="10">
        <f t="shared" si="61"/>
        <v>41</v>
      </c>
      <c r="T136">
        <f t="shared" si="62"/>
        <v>59</v>
      </c>
      <c r="U136">
        <v>4</v>
      </c>
      <c r="V136">
        <v>1</v>
      </c>
      <c r="W136">
        <v>10</v>
      </c>
      <c r="X136">
        <v>15</v>
      </c>
      <c r="Y136">
        <f t="shared" si="63"/>
        <v>1</v>
      </c>
      <c r="Z136">
        <f t="shared" si="64"/>
        <v>4</v>
      </c>
      <c r="AA136">
        <f t="shared" si="65"/>
        <v>15</v>
      </c>
      <c r="AB136">
        <f t="shared" si="66"/>
        <v>10</v>
      </c>
      <c r="AC136">
        <v>2</v>
      </c>
      <c r="AD136">
        <v>2</v>
      </c>
      <c r="AE136" t="s">
        <v>222</v>
      </c>
      <c r="AF136">
        <v>1</v>
      </c>
      <c r="AG136">
        <v>0</v>
      </c>
      <c r="AH136">
        <v>3</v>
      </c>
      <c r="AI136">
        <v>0</v>
      </c>
      <c r="AJ136" t="s">
        <v>107</v>
      </c>
      <c r="AK136">
        <f t="shared" si="67"/>
        <v>0</v>
      </c>
      <c r="AL136">
        <f t="shared" si="68"/>
        <v>4</v>
      </c>
      <c r="AM136" t="str">
        <f t="shared" si="69"/>
        <v>Derrota</v>
      </c>
    </row>
    <row r="137" spans="1:39" x14ac:dyDescent="0.3">
      <c r="A137" t="s">
        <v>290</v>
      </c>
      <c r="B137" t="str">
        <f t="shared" si="56"/>
        <v>Jan</v>
      </c>
      <c r="C137" t="str" cm="1">
        <f t="array" ref="C137">_xlfn.IFS(OR(B137="Dec", B137="Jan", B137="Feb"), "Invierno", OR(B137="Mar", B137="Apr", B137="May"), "Primavera", OR(B137="Jun", B137="Jul", B137="Aug"), "Verano", OR(B137="Sep", B137="Oct", B137="Nov"), "Otoño")</f>
        <v>Invierno</v>
      </c>
      <c r="D137" t="s">
        <v>30</v>
      </c>
      <c r="E137" t="s">
        <v>38</v>
      </c>
      <c r="F137" t="s">
        <v>73</v>
      </c>
      <c r="G137" t="s">
        <v>25</v>
      </c>
      <c r="H137" t="s">
        <v>150</v>
      </c>
      <c r="I137">
        <v>14</v>
      </c>
      <c r="J137">
        <v>13</v>
      </c>
      <c r="K137">
        <f t="shared" si="57"/>
        <v>14</v>
      </c>
      <c r="L137">
        <f t="shared" si="58"/>
        <v>13</v>
      </c>
      <c r="M137">
        <v>5</v>
      </c>
      <c r="N137">
        <v>9</v>
      </c>
      <c r="O137">
        <f t="shared" si="59"/>
        <v>5</v>
      </c>
      <c r="P137">
        <f t="shared" si="60"/>
        <v>9</v>
      </c>
      <c r="Q137">
        <v>59</v>
      </c>
      <c r="R137">
        <v>41</v>
      </c>
      <c r="S137" s="10">
        <f t="shared" si="61"/>
        <v>59</v>
      </c>
      <c r="T137">
        <f t="shared" si="62"/>
        <v>41</v>
      </c>
      <c r="U137">
        <v>4</v>
      </c>
      <c r="V137">
        <v>4</v>
      </c>
      <c r="W137">
        <v>8</v>
      </c>
      <c r="X137">
        <v>11</v>
      </c>
      <c r="Y137">
        <f t="shared" si="63"/>
        <v>4</v>
      </c>
      <c r="Z137">
        <f t="shared" si="64"/>
        <v>4</v>
      </c>
      <c r="AA137">
        <f t="shared" si="65"/>
        <v>8</v>
      </c>
      <c r="AB137">
        <f t="shared" si="66"/>
        <v>11</v>
      </c>
      <c r="AC137">
        <v>1</v>
      </c>
      <c r="AD137">
        <v>3</v>
      </c>
      <c r="AE137" t="s">
        <v>114</v>
      </c>
      <c r="AF137">
        <v>1</v>
      </c>
      <c r="AG137">
        <v>0</v>
      </c>
      <c r="AH137">
        <v>1</v>
      </c>
      <c r="AI137">
        <v>0</v>
      </c>
      <c r="AJ137" t="s">
        <v>97</v>
      </c>
      <c r="AK137">
        <f t="shared" si="67"/>
        <v>2</v>
      </c>
      <c r="AL137">
        <f t="shared" si="68"/>
        <v>0</v>
      </c>
      <c r="AM137" t="str">
        <f t="shared" si="69"/>
        <v>Victoria</v>
      </c>
    </row>
    <row r="138" spans="1:39" x14ac:dyDescent="0.3">
      <c r="A138" t="s">
        <v>291</v>
      </c>
      <c r="B138" t="str">
        <f t="shared" si="56"/>
        <v>Feb</v>
      </c>
      <c r="C138" t="str" cm="1">
        <f t="array" ref="C138">_xlfn.IFS(OR(B138="Dec", B138="Jan", B138="Feb"), "Invierno", OR(B138="Mar", B138="Apr", B138="May"), "Primavera", OR(B138="Jun", B138="Jul", B138="Aug"), "Verano", OR(B138="Sep", B138="Oct", B138="Nov"), "Otoño")</f>
        <v>Invierno</v>
      </c>
      <c r="D138" t="s">
        <v>62</v>
      </c>
      <c r="E138" t="s">
        <v>38</v>
      </c>
      <c r="F138" t="s">
        <v>24</v>
      </c>
      <c r="G138" t="s">
        <v>32</v>
      </c>
      <c r="H138" t="s">
        <v>123</v>
      </c>
      <c r="I138">
        <v>19</v>
      </c>
      <c r="J138">
        <v>7</v>
      </c>
      <c r="K138">
        <f t="shared" si="57"/>
        <v>19</v>
      </c>
      <c r="L138">
        <f t="shared" si="58"/>
        <v>7</v>
      </c>
      <c r="M138">
        <v>0</v>
      </c>
      <c r="N138">
        <v>2</v>
      </c>
      <c r="O138">
        <f t="shared" si="59"/>
        <v>0</v>
      </c>
      <c r="P138">
        <f t="shared" si="60"/>
        <v>2</v>
      </c>
      <c r="Q138">
        <v>53</v>
      </c>
      <c r="R138">
        <v>47</v>
      </c>
      <c r="S138" s="10">
        <f t="shared" si="61"/>
        <v>53</v>
      </c>
      <c r="T138">
        <f t="shared" si="62"/>
        <v>47</v>
      </c>
      <c r="U138">
        <v>6</v>
      </c>
      <c r="V138">
        <v>1</v>
      </c>
      <c r="W138">
        <v>13</v>
      </c>
      <c r="X138">
        <v>14</v>
      </c>
      <c r="Y138">
        <f t="shared" si="63"/>
        <v>6</v>
      </c>
      <c r="Z138">
        <f t="shared" si="64"/>
        <v>1</v>
      </c>
      <c r="AA138">
        <f t="shared" si="65"/>
        <v>13</v>
      </c>
      <c r="AB138">
        <f t="shared" si="66"/>
        <v>14</v>
      </c>
      <c r="AC138">
        <v>1</v>
      </c>
      <c r="AD138">
        <v>1</v>
      </c>
      <c r="AE138" t="s">
        <v>173</v>
      </c>
      <c r="AF138">
        <v>2</v>
      </c>
      <c r="AG138">
        <v>0</v>
      </c>
      <c r="AH138">
        <v>1</v>
      </c>
      <c r="AI138">
        <v>1</v>
      </c>
      <c r="AJ138" t="s">
        <v>81</v>
      </c>
      <c r="AK138">
        <f t="shared" si="67"/>
        <v>3</v>
      </c>
      <c r="AL138">
        <f t="shared" si="68"/>
        <v>1</v>
      </c>
      <c r="AM138" t="str">
        <f t="shared" si="69"/>
        <v>Victoria</v>
      </c>
    </row>
    <row r="139" spans="1:39" x14ac:dyDescent="0.3">
      <c r="A139" t="s">
        <v>292</v>
      </c>
      <c r="B139" t="str">
        <f t="shared" si="56"/>
        <v>Feb</v>
      </c>
      <c r="C139" t="str" cm="1">
        <f t="array" ref="C139">_xlfn.IFS(OR(B139="Dec", B139="Jan", B139="Feb"), "Invierno", OR(B139="Mar", B139="Apr", B139="May"), "Primavera", OR(B139="Jun", B139="Jul", B139="Aug"), "Verano", OR(B139="Sep", B139="Oct", B139="Nov"), "Otoño")</f>
        <v>Invierno</v>
      </c>
      <c r="D139" t="s">
        <v>62</v>
      </c>
      <c r="E139" t="s">
        <v>23</v>
      </c>
      <c r="F139" t="s">
        <v>102</v>
      </c>
      <c r="G139" t="s">
        <v>25</v>
      </c>
      <c r="H139" t="s">
        <v>26</v>
      </c>
      <c r="I139">
        <v>15</v>
      </c>
      <c r="J139">
        <v>14</v>
      </c>
      <c r="K139">
        <f t="shared" si="57"/>
        <v>14</v>
      </c>
      <c r="L139">
        <f t="shared" si="58"/>
        <v>15</v>
      </c>
      <c r="M139">
        <v>5</v>
      </c>
      <c r="N139">
        <v>5</v>
      </c>
      <c r="O139">
        <f t="shared" si="59"/>
        <v>5</v>
      </c>
      <c r="P139">
        <f t="shared" si="60"/>
        <v>5</v>
      </c>
      <c r="Q139">
        <v>55</v>
      </c>
      <c r="R139">
        <v>45</v>
      </c>
      <c r="S139" s="10">
        <f t="shared" si="61"/>
        <v>45</v>
      </c>
      <c r="T139">
        <f t="shared" si="62"/>
        <v>55</v>
      </c>
      <c r="U139">
        <v>7</v>
      </c>
      <c r="V139">
        <v>4</v>
      </c>
      <c r="W139">
        <v>8</v>
      </c>
      <c r="X139">
        <v>13</v>
      </c>
      <c r="Y139">
        <f t="shared" si="63"/>
        <v>4</v>
      </c>
      <c r="Z139">
        <f t="shared" si="64"/>
        <v>7</v>
      </c>
      <c r="AA139">
        <f t="shared" si="65"/>
        <v>13</v>
      </c>
      <c r="AB139">
        <f t="shared" si="66"/>
        <v>8</v>
      </c>
      <c r="AC139">
        <v>0</v>
      </c>
      <c r="AD139">
        <v>1</v>
      </c>
      <c r="AE139" t="s">
        <v>222</v>
      </c>
      <c r="AF139">
        <v>0</v>
      </c>
      <c r="AG139">
        <v>1</v>
      </c>
      <c r="AH139">
        <v>1</v>
      </c>
      <c r="AI139">
        <v>3</v>
      </c>
      <c r="AJ139" t="s">
        <v>35</v>
      </c>
      <c r="AK139">
        <f t="shared" si="67"/>
        <v>4</v>
      </c>
      <c r="AL139">
        <f t="shared" si="68"/>
        <v>1</v>
      </c>
      <c r="AM139" t="str">
        <f t="shared" si="69"/>
        <v>Victoria</v>
      </c>
    </row>
    <row r="140" spans="1:39" x14ac:dyDescent="0.3">
      <c r="A140" t="s">
        <v>293</v>
      </c>
      <c r="B140" t="str">
        <f t="shared" si="56"/>
        <v>Feb</v>
      </c>
      <c r="C140" t="str" cm="1">
        <f t="array" ref="C140">_xlfn.IFS(OR(B140="Dec", B140="Jan", B140="Feb"), "Invierno", OR(B140="Mar", B140="Apr", B140="May"), "Primavera", OR(B140="Jun", B140="Jul", B140="Aug"), "Verano", OR(B140="Sep", B140="Oct", B140="Nov"), "Otoño")</f>
        <v>Invierno</v>
      </c>
      <c r="D140" t="s">
        <v>22</v>
      </c>
      <c r="E140" t="s">
        <v>38</v>
      </c>
      <c r="F140" t="s">
        <v>91</v>
      </c>
      <c r="G140" t="s">
        <v>32</v>
      </c>
      <c r="H140" t="s">
        <v>76</v>
      </c>
      <c r="I140">
        <v>0</v>
      </c>
      <c r="J140">
        <v>0</v>
      </c>
      <c r="K140">
        <f t="shared" si="57"/>
        <v>0</v>
      </c>
      <c r="L140">
        <f t="shared" si="58"/>
        <v>0</v>
      </c>
      <c r="M140">
        <v>0</v>
      </c>
      <c r="N140">
        <v>0</v>
      </c>
      <c r="O140">
        <f t="shared" si="59"/>
        <v>0</v>
      </c>
      <c r="P140">
        <f t="shared" si="60"/>
        <v>0</v>
      </c>
      <c r="Q140">
        <v>0</v>
      </c>
      <c r="R140">
        <v>0</v>
      </c>
      <c r="S140" s="10">
        <f t="shared" si="61"/>
        <v>0</v>
      </c>
      <c r="T140">
        <f t="shared" si="62"/>
        <v>0</v>
      </c>
      <c r="U140">
        <v>0</v>
      </c>
      <c r="V140">
        <v>0</v>
      </c>
      <c r="W140">
        <v>0</v>
      </c>
      <c r="X140">
        <v>0</v>
      </c>
      <c r="Y140">
        <f t="shared" si="63"/>
        <v>0</v>
      </c>
      <c r="Z140">
        <f t="shared" si="64"/>
        <v>0</v>
      </c>
      <c r="AA140">
        <f t="shared" si="65"/>
        <v>0</v>
      </c>
      <c r="AB140">
        <f t="shared" si="66"/>
        <v>0</v>
      </c>
      <c r="AC140">
        <v>0</v>
      </c>
      <c r="AD140">
        <v>0</v>
      </c>
      <c r="AE140" t="s">
        <v>335</v>
      </c>
      <c r="AF140">
        <v>1</v>
      </c>
      <c r="AG140">
        <v>0</v>
      </c>
      <c r="AH140">
        <v>2</v>
      </c>
      <c r="AI140">
        <v>0</v>
      </c>
      <c r="AJ140" t="s">
        <v>78</v>
      </c>
      <c r="AK140">
        <f t="shared" si="67"/>
        <v>3</v>
      </c>
      <c r="AL140">
        <f t="shared" si="68"/>
        <v>0</v>
      </c>
      <c r="AM140" t="str">
        <f t="shared" si="69"/>
        <v>Victoria</v>
      </c>
    </row>
    <row r="141" spans="1:39" x14ac:dyDescent="0.3">
      <c r="A141" t="s">
        <v>294</v>
      </c>
      <c r="B141" t="str">
        <f t="shared" si="56"/>
        <v>Feb</v>
      </c>
      <c r="C141" t="str" cm="1">
        <f t="array" ref="C141">_xlfn.IFS(OR(B141="Dec", B141="Jan", B141="Feb"), "Invierno", OR(B141="Mar", B141="Apr", B141="May"), "Primavera", OR(B141="Jun", B141="Jul", B141="Aug"), "Verano", OR(B141="Sep", B141="Oct", B141="Nov"), "Otoño")</f>
        <v>Invierno</v>
      </c>
      <c r="D141" t="s">
        <v>22</v>
      </c>
      <c r="E141" t="s">
        <v>23</v>
      </c>
      <c r="F141" t="s">
        <v>105</v>
      </c>
      <c r="G141" t="s">
        <v>32</v>
      </c>
      <c r="H141" t="s">
        <v>59</v>
      </c>
      <c r="I141">
        <v>20</v>
      </c>
      <c r="J141">
        <v>8</v>
      </c>
      <c r="K141">
        <f t="shared" si="57"/>
        <v>8</v>
      </c>
      <c r="L141">
        <f t="shared" si="58"/>
        <v>20</v>
      </c>
      <c r="M141">
        <v>2</v>
      </c>
      <c r="N141">
        <v>5</v>
      </c>
      <c r="O141">
        <f t="shared" si="59"/>
        <v>5</v>
      </c>
      <c r="P141">
        <f t="shared" si="60"/>
        <v>2</v>
      </c>
      <c r="Q141">
        <v>68</v>
      </c>
      <c r="R141">
        <v>32</v>
      </c>
      <c r="S141" s="10">
        <f t="shared" si="61"/>
        <v>32</v>
      </c>
      <c r="T141">
        <f t="shared" si="62"/>
        <v>68</v>
      </c>
      <c r="U141">
        <v>5</v>
      </c>
      <c r="V141">
        <v>3</v>
      </c>
      <c r="W141">
        <v>12</v>
      </c>
      <c r="X141">
        <v>16</v>
      </c>
      <c r="Y141">
        <f t="shared" si="63"/>
        <v>3</v>
      </c>
      <c r="Z141">
        <f t="shared" si="64"/>
        <v>5</v>
      </c>
      <c r="AA141">
        <f t="shared" si="65"/>
        <v>16</v>
      </c>
      <c r="AB141">
        <f t="shared" si="66"/>
        <v>12</v>
      </c>
      <c r="AC141">
        <v>0</v>
      </c>
      <c r="AD141">
        <v>1</v>
      </c>
      <c r="AE141" t="s">
        <v>134</v>
      </c>
      <c r="AF141">
        <v>1</v>
      </c>
      <c r="AG141">
        <v>1</v>
      </c>
      <c r="AH141">
        <v>0</v>
      </c>
      <c r="AI141">
        <v>0</v>
      </c>
      <c r="AJ141" t="s">
        <v>135</v>
      </c>
      <c r="AK141">
        <f t="shared" si="67"/>
        <v>1</v>
      </c>
      <c r="AL141">
        <f t="shared" si="68"/>
        <v>1</v>
      </c>
      <c r="AM141" t="str">
        <f t="shared" si="69"/>
        <v>Empate</v>
      </c>
    </row>
    <row r="142" spans="1:39" x14ac:dyDescent="0.3">
      <c r="A142" t="s">
        <v>295</v>
      </c>
      <c r="B142" t="str">
        <f t="shared" si="56"/>
        <v>Mar</v>
      </c>
      <c r="C142" t="str" cm="1">
        <f t="array" ref="C142">_xlfn.IFS(OR(B142="Dec", B142="Jan", B142="Feb"), "Invierno", OR(B142="Mar", B142="Apr", B142="May"), "Primavera", OR(B142="Jun", B142="Jul", B142="Aug"), "Verano", OR(B142="Sep", B142="Oct", B142="Nov"), "Otoño")</f>
        <v>Primavera</v>
      </c>
      <c r="D142" t="s">
        <v>62</v>
      </c>
      <c r="E142" t="s">
        <v>38</v>
      </c>
      <c r="F142" t="s">
        <v>87</v>
      </c>
      <c r="G142" t="s">
        <v>32</v>
      </c>
      <c r="H142" t="s">
        <v>54</v>
      </c>
      <c r="I142">
        <v>11</v>
      </c>
      <c r="J142">
        <v>11</v>
      </c>
      <c r="K142">
        <f t="shared" si="57"/>
        <v>11</v>
      </c>
      <c r="L142">
        <f t="shared" si="58"/>
        <v>11</v>
      </c>
      <c r="M142">
        <v>4</v>
      </c>
      <c r="N142">
        <v>1</v>
      </c>
      <c r="O142">
        <f t="shared" si="59"/>
        <v>4</v>
      </c>
      <c r="P142">
        <f t="shared" si="60"/>
        <v>1</v>
      </c>
      <c r="Q142">
        <v>55</v>
      </c>
      <c r="R142">
        <v>45</v>
      </c>
      <c r="S142" s="10">
        <f t="shared" si="61"/>
        <v>55</v>
      </c>
      <c r="T142">
        <f t="shared" si="62"/>
        <v>45</v>
      </c>
      <c r="U142">
        <v>6</v>
      </c>
      <c r="V142">
        <v>2</v>
      </c>
      <c r="W142">
        <v>11</v>
      </c>
      <c r="X142">
        <v>12</v>
      </c>
      <c r="Y142">
        <f t="shared" si="63"/>
        <v>6</v>
      </c>
      <c r="Z142">
        <f t="shared" si="64"/>
        <v>2</v>
      </c>
      <c r="AA142">
        <f t="shared" si="65"/>
        <v>11</v>
      </c>
      <c r="AB142">
        <f t="shared" si="66"/>
        <v>12</v>
      </c>
      <c r="AC142">
        <v>2</v>
      </c>
      <c r="AD142">
        <v>2</v>
      </c>
      <c r="AE142" t="s">
        <v>282</v>
      </c>
      <c r="AF142">
        <v>1</v>
      </c>
      <c r="AG142">
        <v>0</v>
      </c>
      <c r="AH142">
        <v>0</v>
      </c>
      <c r="AI142">
        <v>2</v>
      </c>
      <c r="AJ142" t="s">
        <v>81</v>
      </c>
      <c r="AK142">
        <f t="shared" si="67"/>
        <v>1</v>
      </c>
      <c r="AL142">
        <f t="shared" si="68"/>
        <v>2</v>
      </c>
      <c r="AM142" t="str">
        <f t="shared" si="69"/>
        <v>Derrota</v>
      </c>
    </row>
    <row r="143" spans="1:39" x14ac:dyDescent="0.3">
      <c r="A143" t="s">
        <v>296</v>
      </c>
      <c r="B143" t="str">
        <f t="shared" si="56"/>
        <v>Mar</v>
      </c>
      <c r="C143" t="str" cm="1">
        <f t="array" ref="C143">_xlfn.IFS(OR(B143="Dec", B143="Jan", B143="Feb"), "Invierno", OR(B143="Mar", B143="Apr", B143="May"), "Primavera", OR(B143="Jun", B143="Jul", B143="Aug"), "Verano", OR(B143="Sep", B143="Oct", B143="Nov"), "Otoño")</f>
        <v>Primavera</v>
      </c>
      <c r="D143" t="s">
        <v>62</v>
      </c>
      <c r="E143" t="s">
        <v>23</v>
      </c>
      <c r="F143" t="s">
        <v>362</v>
      </c>
      <c r="G143" t="s">
        <v>25</v>
      </c>
      <c r="H143" t="s">
        <v>88</v>
      </c>
      <c r="I143">
        <v>18</v>
      </c>
      <c r="J143">
        <v>7</v>
      </c>
      <c r="K143">
        <f t="shared" si="57"/>
        <v>7</v>
      </c>
      <c r="L143">
        <f t="shared" si="58"/>
        <v>18</v>
      </c>
      <c r="M143">
        <v>1</v>
      </c>
      <c r="N143">
        <v>3</v>
      </c>
      <c r="O143">
        <f t="shared" si="59"/>
        <v>3</v>
      </c>
      <c r="P143">
        <f t="shared" si="60"/>
        <v>1</v>
      </c>
      <c r="Q143">
        <v>51</v>
      </c>
      <c r="R143">
        <v>49</v>
      </c>
      <c r="S143" s="10">
        <f t="shared" si="61"/>
        <v>49</v>
      </c>
      <c r="T143">
        <f t="shared" si="62"/>
        <v>51</v>
      </c>
      <c r="U143">
        <v>4</v>
      </c>
      <c r="V143">
        <v>3</v>
      </c>
      <c r="W143">
        <v>12</v>
      </c>
      <c r="X143">
        <v>10</v>
      </c>
      <c r="Y143">
        <f t="shared" si="63"/>
        <v>3</v>
      </c>
      <c r="Z143">
        <f t="shared" si="64"/>
        <v>4</v>
      </c>
      <c r="AA143">
        <f t="shared" si="65"/>
        <v>10</v>
      </c>
      <c r="AB143">
        <f t="shared" si="66"/>
        <v>12</v>
      </c>
      <c r="AC143">
        <v>2</v>
      </c>
      <c r="AD143">
        <v>0</v>
      </c>
      <c r="AE143" t="s">
        <v>173</v>
      </c>
      <c r="AF143">
        <v>0</v>
      </c>
      <c r="AG143">
        <v>1</v>
      </c>
      <c r="AH143">
        <v>2</v>
      </c>
      <c r="AI143">
        <v>1</v>
      </c>
      <c r="AJ143" t="s">
        <v>163</v>
      </c>
      <c r="AK143">
        <f t="shared" si="67"/>
        <v>2</v>
      </c>
      <c r="AL143">
        <f t="shared" si="68"/>
        <v>2</v>
      </c>
      <c r="AM143" t="str">
        <f t="shared" si="69"/>
        <v>Empate</v>
      </c>
    </row>
    <row r="144" spans="1:39" x14ac:dyDescent="0.3">
      <c r="A144" t="s">
        <v>297</v>
      </c>
      <c r="B144" t="str">
        <f t="shared" si="56"/>
        <v>Jun</v>
      </c>
      <c r="C144" t="str" cm="1">
        <f t="array" ref="C144">_xlfn.IFS(OR(B144="Dec", B144="Jan", B144="Feb"), "Invierno", OR(B144="Mar", B144="Apr", B144="May"), "Primavera", OR(B144="Jun", B144="Jul", B144="Aug"), "Verano", OR(B144="Sep", B144="Oct", B144="Nov"), "Otoño")</f>
        <v>Verano</v>
      </c>
      <c r="D144" t="s">
        <v>62</v>
      </c>
      <c r="E144" t="s">
        <v>38</v>
      </c>
      <c r="F144" t="s">
        <v>75</v>
      </c>
      <c r="G144" t="s">
        <v>32</v>
      </c>
      <c r="H144" t="s">
        <v>132</v>
      </c>
      <c r="I144">
        <v>12</v>
      </c>
      <c r="J144">
        <v>8</v>
      </c>
      <c r="K144">
        <f t="shared" si="57"/>
        <v>12</v>
      </c>
      <c r="L144">
        <f t="shared" si="58"/>
        <v>8</v>
      </c>
      <c r="M144">
        <v>1</v>
      </c>
      <c r="N144">
        <v>1</v>
      </c>
      <c r="O144">
        <f t="shared" si="59"/>
        <v>1</v>
      </c>
      <c r="P144">
        <f t="shared" si="60"/>
        <v>1</v>
      </c>
      <c r="Q144">
        <v>54</v>
      </c>
      <c r="R144">
        <v>46</v>
      </c>
      <c r="S144" s="10">
        <f t="shared" si="61"/>
        <v>54</v>
      </c>
      <c r="T144">
        <f t="shared" si="62"/>
        <v>46</v>
      </c>
      <c r="U144">
        <v>4</v>
      </c>
      <c r="V144">
        <v>4</v>
      </c>
      <c r="W144">
        <v>5</v>
      </c>
      <c r="X144">
        <v>9</v>
      </c>
      <c r="Y144">
        <f t="shared" si="63"/>
        <v>4</v>
      </c>
      <c r="Z144">
        <f t="shared" si="64"/>
        <v>4</v>
      </c>
      <c r="AA144">
        <f t="shared" si="65"/>
        <v>5</v>
      </c>
      <c r="AB144">
        <f t="shared" si="66"/>
        <v>9</v>
      </c>
      <c r="AC144">
        <v>5</v>
      </c>
      <c r="AD144">
        <v>4</v>
      </c>
      <c r="AE144" t="s">
        <v>134</v>
      </c>
      <c r="AF144">
        <v>2</v>
      </c>
      <c r="AG144">
        <v>2</v>
      </c>
      <c r="AH144">
        <v>0</v>
      </c>
      <c r="AI144">
        <v>1</v>
      </c>
      <c r="AJ144" t="s">
        <v>143</v>
      </c>
      <c r="AK144">
        <f t="shared" si="67"/>
        <v>2</v>
      </c>
      <c r="AL144">
        <f t="shared" si="68"/>
        <v>3</v>
      </c>
      <c r="AM144" t="str">
        <f t="shared" si="69"/>
        <v>Derrota</v>
      </c>
    </row>
    <row r="145" spans="1:39" x14ac:dyDescent="0.3">
      <c r="A145" t="s">
        <v>298</v>
      </c>
      <c r="B145" t="str">
        <f t="shared" si="56"/>
        <v>Mar</v>
      </c>
      <c r="C145" t="str" cm="1">
        <f t="array" ref="C145">_xlfn.IFS(OR(B145="Dec", B145="Jan", B145="Feb"), "Invierno", OR(B145="Mar", B145="Apr", B145="May"), "Primavera", OR(B145="Jun", B145="Jul", B145="Aug"), "Verano", OR(B145="Sep", B145="Oct", B145="Nov"), "Otoño")</f>
        <v>Primavera</v>
      </c>
      <c r="D145" t="s">
        <v>37</v>
      </c>
      <c r="E145" t="s">
        <v>23</v>
      </c>
      <c r="F145" t="s">
        <v>44</v>
      </c>
      <c r="G145" t="s">
        <v>32</v>
      </c>
      <c r="H145" t="s">
        <v>106</v>
      </c>
      <c r="I145">
        <v>20</v>
      </c>
      <c r="J145">
        <v>12</v>
      </c>
      <c r="K145">
        <f t="shared" si="57"/>
        <v>12</v>
      </c>
      <c r="L145">
        <f t="shared" si="58"/>
        <v>20</v>
      </c>
      <c r="M145">
        <v>3</v>
      </c>
      <c r="N145">
        <v>5</v>
      </c>
      <c r="O145">
        <f t="shared" si="59"/>
        <v>5</v>
      </c>
      <c r="P145">
        <f t="shared" si="60"/>
        <v>3</v>
      </c>
      <c r="Q145">
        <v>61</v>
      </c>
      <c r="R145">
        <v>39</v>
      </c>
      <c r="S145" s="10">
        <f t="shared" si="61"/>
        <v>39</v>
      </c>
      <c r="T145">
        <f t="shared" si="62"/>
        <v>61</v>
      </c>
      <c r="U145">
        <v>7</v>
      </c>
      <c r="V145">
        <v>5</v>
      </c>
      <c r="W145">
        <v>6</v>
      </c>
      <c r="X145">
        <v>13</v>
      </c>
      <c r="Y145">
        <f t="shared" si="63"/>
        <v>5</v>
      </c>
      <c r="Z145">
        <f t="shared" si="64"/>
        <v>7</v>
      </c>
      <c r="AA145">
        <f t="shared" si="65"/>
        <v>13</v>
      </c>
      <c r="AB145">
        <f t="shared" si="66"/>
        <v>6</v>
      </c>
      <c r="AC145">
        <v>3</v>
      </c>
      <c r="AD145">
        <v>2</v>
      </c>
      <c r="AE145" t="s">
        <v>127</v>
      </c>
      <c r="AF145">
        <v>0</v>
      </c>
      <c r="AG145">
        <v>1</v>
      </c>
      <c r="AH145">
        <v>0</v>
      </c>
      <c r="AI145">
        <v>2</v>
      </c>
      <c r="AJ145" t="s">
        <v>143</v>
      </c>
      <c r="AK145">
        <f t="shared" si="67"/>
        <v>3</v>
      </c>
      <c r="AL145">
        <f t="shared" si="68"/>
        <v>0</v>
      </c>
      <c r="AM145" t="str">
        <f t="shared" si="69"/>
        <v>Victoria</v>
      </c>
    </row>
    <row r="146" spans="1:39" x14ac:dyDescent="0.3">
      <c r="A146" t="s">
        <v>299</v>
      </c>
      <c r="B146" t="str">
        <f t="shared" si="56"/>
        <v>Apr</v>
      </c>
      <c r="C146" t="str" cm="1">
        <f t="array" ref="C146">_xlfn.IFS(OR(B146="Dec", B146="Jan", B146="Feb"), "Invierno", OR(B146="Mar", B146="Apr", B146="May"), "Primavera", OR(B146="Jun", B146="Jul", B146="Aug"), "Verano", OR(B146="Sep", B146="Oct", B146="Nov"), "Otoño")</f>
        <v>Primavera</v>
      </c>
      <c r="D146" t="s">
        <v>62</v>
      </c>
      <c r="E146" t="s">
        <v>23</v>
      </c>
      <c r="F146" t="s">
        <v>39</v>
      </c>
      <c r="G146" t="s">
        <v>32</v>
      </c>
      <c r="H146" t="s">
        <v>161</v>
      </c>
      <c r="I146">
        <v>11</v>
      </c>
      <c r="J146">
        <v>7</v>
      </c>
      <c r="K146">
        <f t="shared" si="57"/>
        <v>7</v>
      </c>
      <c r="L146">
        <f t="shared" si="58"/>
        <v>11</v>
      </c>
      <c r="M146">
        <v>1</v>
      </c>
      <c r="N146">
        <v>1</v>
      </c>
      <c r="O146">
        <f t="shared" si="59"/>
        <v>1</v>
      </c>
      <c r="P146">
        <f t="shared" si="60"/>
        <v>1</v>
      </c>
      <c r="Q146">
        <v>38</v>
      </c>
      <c r="R146">
        <v>62</v>
      </c>
      <c r="S146" s="10">
        <f t="shared" si="61"/>
        <v>62</v>
      </c>
      <c r="T146">
        <f t="shared" si="62"/>
        <v>38</v>
      </c>
      <c r="U146">
        <v>4</v>
      </c>
      <c r="V146">
        <v>4</v>
      </c>
      <c r="W146">
        <v>16</v>
      </c>
      <c r="X146">
        <v>19</v>
      </c>
      <c r="Y146">
        <f t="shared" si="63"/>
        <v>4</v>
      </c>
      <c r="Z146">
        <f t="shared" si="64"/>
        <v>4</v>
      </c>
      <c r="AA146">
        <f t="shared" si="65"/>
        <v>19</v>
      </c>
      <c r="AB146">
        <f t="shared" si="66"/>
        <v>16</v>
      </c>
      <c r="AC146">
        <v>2</v>
      </c>
      <c r="AD146">
        <v>1</v>
      </c>
      <c r="AE146" t="s">
        <v>285</v>
      </c>
      <c r="AF146">
        <v>0</v>
      </c>
      <c r="AG146">
        <v>1</v>
      </c>
      <c r="AH146">
        <v>2</v>
      </c>
      <c r="AI146">
        <v>0</v>
      </c>
      <c r="AJ146" t="s">
        <v>97</v>
      </c>
      <c r="AK146">
        <f t="shared" si="67"/>
        <v>1</v>
      </c>
      <c r="AL146">
        <f t="shared" si="68"/>
        <v>2</v>
      </c>
      <c r="AM146" t="str">
        <f t="shared" si="69"/>
        <v>Derrota</v>
      </c>
    </row>
    <row r="147" spans="1:39" x14ac:dyDescent="0.3">
      <c r="A147" t="s">
        <v>300</v>
      </c>
      <c r="B147" t="str">
        <f t="shared" si="56"/>
        <v>Apr</v>
      </c>
      <c r="C147" t="str" cm="1">
        <f t="array" ref="C147">_xlfn.IFS(OR(B147="Dec", B147="Jan", B147="Feb"), "Invierno", OR(B147="Mar", B147="Apr", B147="May"), "Primavera", OR(B147="Jun", B147="Jul", B147="Aug"), "Verano", OR(B147="Sep", B147="Oct", B147="Nov"), "Otoño")</f>
        <v>Primavera</v>
      </c>
      <c r="D147" t="s">
        <v>22</v>
      </c>
      <c r="E147" t="s">
        <v>38</v>
      </c>
      <c r="F147" t="s">
        <v>68</v>
      </c>
      <c r="G147" t="s">
        <v>32</v>
      </c>
      <c r="H147" t="s">
        <v>88</v>
      </c>
      <c r="I147">
        <v>16</v>
      </c>
      <c r="J147">
        <v>13</v>
      </c>
      <c r="K147">
        <f t="shared" si="57"/>
        <v>16</v>
      </c>
      <c r="L147">
        <f t="shared" si="58"/>
        <v>13</v>
      </c>
      <c r="M147">
        <v>3</v>
      </c>
      <c r="N147">
        <v>7</v>
      </c>
      <c r="O147">
        <f t="shared" si="59"/>
        <v>3</v>
      </c>
      <c r="P147">
        <f t="shared" si="60"/>
        <v>7</v>
      </c>
      <c r="Q147">
        <v>59</v>
      </c>
      <c r="R147">
        <v>41</v>
      </c>
      <c r="S147" s="10">
        <f t="shared" si="61"/>
        <v>59</v>
      </c>
      <c r="T147">
        <f t="shared" si="62"/>
        <v>41</v>
      </c>
      <c r="U147">
        <v>5</v>
      </c>
      <c r="V147">
        <v>4</v>
      </c>
      <c r="W147">
        <v>6</v>
      </c>
      <c r="X147">
        <v>10</v>
      </c>
      <c r="Y147">
        <f t="shared" si="63"/>
        <v>5</v>
      </c>
      <c r="Z147">
        <f t="shared" si="64"/>
        <v>4</v>
      </c>
      <c r="AA147">
        <f t="shared" si="65"/>
        <v>6</v>
      </c>
      <c r="AB147">
        <f t="shared" si="66"/>
        <v>10</v>
      </c>
      <c r="AC147">
        <v>2</v>
      </c>
      <c r="AD147">
        <v>2</v>
      </c>
      <c r="AE147" t="s">
        <v>96</v>
      </c>
      <c r="AF147">
        <v>2</v>
      </c>
      <c r="AG147">
        <v>0</v>
      </c>
      <c r="AH147">
        <v>0</v>
      </c>
      <c r="AI147">
        <v>2</v>
      </c>
      <c r="AJ147" t="s">
        <v>78</v>
      </c>
      <c r="AK147">
        <f t="shared" si="67"/>
        <v>2</v>
      </c>
      <c r="AL147">
        <f t="shared" si="68"/>
        <v>2</v>
      </c>
      <c r="AM147" t="str">
        <f t="shared" si="69"/>
        <v>Empate</v>
      </c>
    </row>
    <row r="148" spans="1:39" x14ac:dyDescent="0.3">
      <c r="A148" t="s">
        <v>301</v>
      </c>
      <c r="B148" t="str">
        <f t="shared" si="56"/>
        <v>Apr</v>
      </c>
      <c r="C148" t="str" cm="1">
        <f t="array" ref="C148">_xlfn.IFS(OR(B148="Dec", B148="Jan", B148="Feb"), "Invierno", OR(B148="Mar", B148="Apr", B148="May"), "Primavera", OR(B148="Jun", B148="Jul", B148="Aug"), "Verano", OR(B148="Sep", B148="Oct", B148="Nov"), "Otoño")</f>
        <v>Primavera</v>
      </c>
      <c r="D148" t="s">
        <v>22</v>
      </c>
      <c r="E148" t="s">
        <v>23</v>
      </c>
      <c r="F148" t="s">
        <v>219</v>
      </c>
      <c r="G148" t="s">
        <v>32</v>
      </c>
      <c r="H148" t="s">
        <v>54</v>
      </c>
      <c r="I148">
        <v>17</v>
      </c>
      <c r="J148">
        <v>12</v>
      </c>
      <c r="K148">
        <f t="shared" si="57"/>
        <v>12</v>
      </c>
      <c r="L148">
        <f t="shared" si="58"/>
        <v>17</v>
      </c>
      <c r="M148">
        <v>4</v>
      </c>
      <c r="N148">
        <v>1</v>
      </c>
      <c r="O148">
        <f t="shared" si="59"/>
        <v>1</v>
      </c>
      <c r="P148">
        <f t="shared" si="60"/>
        <v>4</v>
      </c>
      <c r="Q148">
        <v>58</v>
      </c>
      <c r="R148">
        <v>42</v>
      </c>
      <c r="S148" s="10">
        <f t="shared" si="61"/>
        <v>42</v>
      </c>
      <c r="T148">
        <f t="shared" si="62"/>
        <v>58</v>
      </c>
      <c r="U148">
        <v>2</v>
      </c>
      <c r="V148">
        <v>8</v>
      </c>
      <c r="W148">
        <v>8</v>
      </c>
      <c r="X148">
        <v>13</v>
      </c>
      <c r="Y148">
        <f t="shared" si="63"/>
        <v>8</v>
      </c>
      <c r="Z148">
        <f t="shared" si="64"/>
        <v>2</v>
      </c>
      <c r="AA148">
        <f t="shared" si="65"/>
        <v>13</v>
      </c>
      <c r="AB148">
        <f t="shared" si="66"/>
        <v>8</v>
      </c>
      <c r="AC148">
        <v>0</v>
      </c>
      <c r="AD148">
        <v>1</v>
      </c>
      <c r="AE148" t="s">
        <v>146</v>
      </c>
      <c r="AF148">
        <v>0</v>
      </c>
      <c r="AG148">
        <v>0</v>
      </c>
      <c r="AH148">
        <v>1</v>
      </c>
      <c r="AI148">
        <v>2</v>
      </c>
      <c r="AJ148" t="s">
        <v>141</v>
      </c>
      <c r="AK148">
        <f t="shared" si="67"/>
        <v>2</v>
      </c>
      <c r="AL148">
        <f t="shared" si="68"/>
        <v>1</v>
      </c>
      <c r="AM148" t="str">
        <f t="shared" si="69"/>
        <v>Victoria</v>
      </c>
    </row>
    <row r="149" spans="1:39" x14ac:dyDescent="0.3">
      <c r="A149" t="s">
        <v>302</v>
      </c>
      <c r="B149" t="str">
        <f t="shared" si="56"/>
        <v>Apr</v>
      </c>
      <c r="C149" t="str" cm="1">
        <f t="array" ref="C149">_xlfn.IFS(OR(B149="Dec", B149="Jan", B149="Feb"), "Invierno", OR(B149="Mar", B149="Apr", B149="May"), "Primavera", OR(B149="Jun", B149="Jul", B149="Aug"), "Verano", OR(B149="Sep", B149="Oct", B149="Nov"), "Otoño")</f>
        <v>Primavera</v>
      </c>
      <c r="D149" t="s">
        <v>62</v>
      </c>
      <c r="E149" t="s">
        <v>38</v>
      </c>
      <c r="F149" t="s">
        <v>166</v>
      </c>
      <c r="G149" t="s">
        <v>25</v>
      </c>
      <c r="H149" t="s">
        <v>150</v>
      </c>
      <c r="I149">
        <v>17</v>
      </c>
      <c r="J149">
        <v>11</v>
      </c>
      <c r="K149">
        <f t="shared" si="57"/>
        <v>17</v>
      </c>
      <c r="L149">
        <f t="shared" si="58"/>
        <v>11</v>
      </c>
      <c r="M149">
        <v>2</v>
      </c>
      <c r="N149">
        <v>3</v>
      </c>
      <c r="O149">
        <f t="shared" si="59"/>
        <v>2</v>
      </c>
      <c r="P149">
        <f t="shared" si="60"/>
        <v>3</v>
      </c>
      <c r="Q149">
        <v>59</v>
      </c>
      <c r="R149">
        <v>41</v>
      </c>
      <c r="S149" s="10">
        <f t="shared" si="61"/>
        <v>59</v>
      </c>
      <c r="T149">
        <f t="shared" si="62"/>
        <v>41</v>
      </c>
      <c r="U149">
        <v>8</v>
      </c>
      <c r="V149">
        <v>1</v>
      </c>
      <c r="W149">
        <v>19</v>
      </c>
      <c r="X149">
        <v>14</v>
      </c>
      <c r="Y149">
        <f t="shared" si="63"/>
        <v>8</v>
      </c>
      <c r="Z149">
        <f t="shared" si="64"/>
        <v>1</v>
      </c>
      <c r="AA149">
        <f t="shared" si="65"/>
        <v>19</v>
      </c>
      <c r="AB149">
        <f t="shared" si="66"/>
        <v>14</v>
      </c>
      <c r="AC149">
        <v>1</v>
      </c>
      <c r="AD149">
        <v>1</v>
      </c>
      <c r="AE149" t="s">
        <v>140</v>
      </c>
      <c r="AF149">
        <v>0</v>
      </c>
      <c r="AG149">
        <v>1</v>
      </c>
      <c r="AH149">
        <v>0</v>
      </c>
      <c r="AI149">
        <v>1</v>
      </c>
      <c r="AJ149" t="s">
        <v>97</v>
      </c>
      <c r="AK149">
        <f t="shared" si="67"/>
        <v>0</v>
      </c>
      <c r="AL149">
        <f t="shared" si="68"/>
        <v>2</v>
      </c>
      <c r="AM149" t="str">
        <f t="shared" si="69"/>
        <v>Derrota</v>
      </c>
    </row>
    <row r="150" spans="1:39" x14ac:dyDescent="0.3">
      <c r="A150" t="s">
        <v>303</v>
      </c>
      <c r="B150" t="str">
        <f t="shared" si="56"/>
        <v>May</v>
      </c>
      <c r="C150" t="str" cm="1">
        <f t="array" ref="C150">_xlfn.IFS(OR(B150="Dec", B150="Jan", B150="Feb"), "Invierno", OR(B150="Mar", B150="Apr", B150="May"), "Primavera", OR(B150="Jun", B150="Jul", B150="Aug"), "Verano", OR(B150="Sep", B150="Oct", B150="Nov"), "Otoño")</f>
        <v>Primavera</v>
      </c>
      <c r="D150" t="s">
        <v>62</v>
      </c>
      <c r="E150" t="s">
        <v>23</v>
      </c>
      <c r="F150" t="s">
        <v>158</v>
      </c>
      <c r="G150" t="s">
        <v>25</v>
      </c>
      <c r="H150" t="s">
        <v>54</v>
      </c>
      <c r="I150">
        <v>9</v>
      </c>
      <c r="J150">
        <v>17</v>
      </c>
      <c r="K150">
        <f t="shared" si="57"/>
        <v>17</v>
      </c>
      <c r="L150">
        <f t="shared" si="58"/>
        <v>9</v>
      </c>
      <c r="M150">
        <v>2</v>
      </c>
      <c r="N150">
        <v>1</v>
      </c>
      <c r="O150">
        <f t="shared" si="59"/>
        <v>1</v>
      </c>
      <c r="P150">
        <f t="shared" si="60"/>
        <v>2</v>
      </c>
      <c r="Q150">
        <v>31</v>
      </c>
      <c r="R150">
        <v>69</v>
      </c>
      <c r="S150" s="10">
        <f t="shared" si="61"/>
        <v>69</v>
      </c>
      <c r="T150">
        <f t="shared" si="62"/>
        <v>31</v>
      </c>
      <c r="U150">
        <v>1</v>
      </c>
      <c r="V150">
        <v>7</v>
      </c>
      <c r="W150">
        <v>12</v>
      </c>
      <c r="X150">
        <v>10</v>
      </c>
      <c r="Y150">
        <f t="shared" si="63"/>
        <v>7</v>
      </c>
      <c r="Z150">
        <f t="shared" si="64"/>
        <v>1</v>
      </c>
      <c r="AA150">
        <f t="shared" si="65"/>
        <v>10</v>
      </c>
      <c r="AB150">
        <f t="shared" si="66"/>
        <v>12</v>
      </c>
      <c r="AC150">
        <v>0</v>
      </c>
      <c r="AD150">
        <v>3</v>
      </c>
      <c r="AE150" t="s">
        <v>270</v>
      </c>
      <c r="AF150">
        <v>1</v>
      </c>
      <c r="AG150">
        <v>0</v>
      </c>
      <c r="AH150">
        <v>0</v>
      </c>
      <c r="AI150">
        <v>2</v>
      </c>
      <c r="AJ150" t="s">
        <v>56</v>
      </c>
      <c r="AK150">
        <f t="shared" si="67"/>
        <v>2</v>
      </c>
      <c r="AL150">
        <f t="shared" si="68"/>
        <v>1</v>
      </c>
      <c r="AM150" t="str">
        <f t="shared" si="69"/>
        <v>Victoria</v>
      </c>
    </row>
    <row r="151" spans="1:39" x14ac:dyDescent="0.3">
      <c r="A151" t="s">
        <v>304</v>
      </c>
      <c r="B151" t="str">
        <f t="shared" si="56"/>
        <v>May</v>
      </c>
      <c r="C151" t="str" cm="1">
        <f t="array" ref="C151">_xlfn.IFS(OR(B151="Dec", B151="Jan", B151="Feb"), "Invierno", OR(B151="Mar", B151="Apr", B151="May"), "Primavera", OR(B151="Jun", B151="Jul", B151="Aug"), "Verano", OR(B151="Sep", B151="Oct", B151="Nov"), "Otoño")</f>
        <v>Primavera</v>
      </c>
      <c r="D151" t="s">
        <v>22</v>
      </c>
      <c r="E151" t="s">
        <v>38</v>
      </c>
      <c r="F151" t="s">
        <v>83</v>
      </c>
      <c r="G151" t="s">
        <v>25</v>
      </c>
      <c r="H151" t="s">
        <v>161</v>
      </c>
      <c r="I151">
        <v>24</v>
      </c>
      <c r="J151">
        <v>9</v>
      </c>
      <c r="K151">
        <f t="shared" si="57"/>
        <v>24</v>
      </c>
      <c r="L151">
        <f t="shared" si="58"/>
        <v>9</v>
      </c>
      <c r="M151">
        <v>5</v>
      </c>
      <c r="N151">
        <v>6</v>
      </c>
      <c r="O151">
        <f t="shared" si="59"/>
        <v>5</v>
      </c>
      <c r="P151">
        <f t="shared" si="60"/>
        <v>6</v>
      </c>
      <c r="Q151">
        <v>57</v>
      </c>
      <c r="R151">
        <v>43</v>
      </c>
      <c r="S151" s="10">
        <f t="shared" si="61"/>
        <v>57</v>
      </c>
      <c r="T151">
        <f t="shared" si="62"/>
        <v>43</v>
      </c>
      <c r="U151">
        <v>6</v>
      </c>
      <c r="V151">
        <v>1</v>
      </c>
      <c r="W151">
        <v>11</v>
      </c>
      <c r="X151">
        <v>11</v>
      </c>
      <c r="Y151">
        <f t="shared" si="63"/>
        <v>6</v>
      </c>
      <c r="Z151">
        <f t="shared" si="64"/>
        <v>1</v>
      </c>
      <c r="AA151">
        <f t="shared" si="65"/>
        <v>11</v>
      </c>
      <c r="AB151">
        <f t="shared" si="66"/>
        <v>11</v>
      </c>
      <c r="AC151">
        <v>2</v>
      </c>
      <c r="AD151">
        <v>1</v>
      </c>
      <c r="AE151" t="s">
        <v>173</v>
      </c>
      <c r="AF151">
        <v>2</v>
      </c>
      <c r="AG151">
        <v>0</v>
      </c>
      <c r="AH151">
        <v>0</v>
      </c>
      <c r="AI151">
        <v>1</v>
      </c>
      <c r="AJ151" t="s">
        <v>28</v>
      </c>
      <c r="AK151">
        <f t="shared" si="67"/>
        <v>2</v>
      </c>
      <c r="AL151">
        <f t="shared" si="68"/>
        <v>1</v>
      </c>
      <c r="AM151" t="str">
        <f t="shared" si="69"/>
        <v>Victoria</v>
      </c>
    </row>
    <row r="152" spans="1:39" x14ac:dyDescent="0.3">
      <c r="A152" t="s">
        <v>305</v>
      </c>
      <c r="B152" t="str">
        <f t="shared" si="56"/>
        <v>May</v>
      </c>
      <c r="C152" t="str" cm="1">
        <f t="array" ref="C152">_xlfn.IFS(OR(B152="Dec", B152="Jan", B152="Feb"), "Invierno", OR(B152="Mar", B152="Apr", B152="May"), "Primavera", OR(B152="Jun", B152="Jul", B152="Aug"), "Verano", OR(B152="Sep", B152="Oct", B152="Nov"), "Otoño")</f>
        <v>Primavera</v>
      </c>
      <c r="D152" t="s">
        <v>62</v>
      </c>
      <c r="E152" t="s">
        <v>23</v>
      </c>
      <c r="F152" t="s">
        <v>232</v>
      </c>
      <c r="G152" t="s">
        <v>32</v>
      </c>
      <c r="H152" t="s">
        <v>69</v>
      </c>
      <c r="I152">
        <v>11</v>
      </c>
      <c r="J152">
        <v>19</v>
      </c>
      <c r="K152">
        <f t="shared" si="57"/>
        <v>19</v>
      </c>
      <c r="L152">
        <f t="shared" si="58"/>
        <v>11</v>
      </c>
      <c r="M152">
        <v>7</v>
      </c>
      <c r="N152">
        <v>3</v>
      </c>
      <c r="O152">
        <f t="shared" si="59"/>
        <v>3</v>
      </c>
      <c r="P152">
        <f t="shared" si="60"/>
        <v>7</v>
      </c>
      <c r="Q152">
        <v>44</v>
      </c>
      <c r="R152">
        <v>56</v>
      </c>
      <c r="S152" s="10">
        <f t="shared" si="61"/>
        <v>56</v>
      </c>
      <c r="T152">
        <f t="shared" si="62"/>
        <v>44</v>
      </c>
      <c r="U152">
        <v>2</v>
      </c>
      <c r="V152">
        <v>5</v>
      </c>
      <c r="W152">
        <v>7</v>
      </c>
      <c r="X152">
        <v>20</v>
      </c>
      <c r="Y152">
        <f t="shared" si="63"/>
        <v>5</v>
      </c>
      <c r="Z152">
        <f t="shared" si="64"/>
        <v>2</v>
      </c>
      <c r="AA152">
        <f t="shared" si="65"/>
        <v>20</v>
      </c>
      <c r="AB152">
        <f t="shared" si="66"/>
        <v>7</v>
      </c>
      <c r="AC152">
        <v>1</v>
      </c>
      <c r="AD152">
        <v>0</v>
      </c>
      <c r="AE152" t="s">
        <v>285</v>
      </c>
      <c r="AF152">
        <v>0</v>
      </c>
      <c r="AG152">
        <v>0</v>
      </c>
      <c r="AH152">
        <v>0</v>
      </c>
      <c r="AI152">
        <v>2</v>
      </c>
      <c r="AJ152" t="s">
        <v>66</v>
      </c>
      <c r="AK152">
        <f t="shared" si="67"/>
        <v>2</v>
      </c>
      <c r="AL152">
        <f t="shared" si="68"/>
        <v>0</v>
      </c>
      <c r="AM152" t="str">
        <f t="shared" si="69"/>
        <v>Victoria</v>
      </c>
    </row>
    <row r="153" spans="1:39" x14ac:dyDescent="0.3">
      <c r="A153" t="s">
        <v>306</v>
      </c>
      <c r="B153" t="str">
        <f t="shared" si="56"/>
        <v>May</v>
      </c>
      <c r="C153" t="str" cm="1">
        <f t="array" ref="C153">_xlfn.IFS(OR(B153="Dec", B153="Jan", B153="Feb"), "Invierno", OR(B153="Mar", B153="Apr", B153="May"), "Primavera", OR(B153="Jun", B153="Jul", B153="Aug"), "Verano", OR(B153="Sep", B153="Oct", B153="Nov"), "Otoño")</f>
        <v>Primavera</v>
      </c>
      <c r="D153" t="s">
        <v>62</v>
      </c>
      <c r="E153" t="s">
        <v>38</v>
      </c>
      <c r="F153" t="s">
        <v>31</v>
      </c>
      <c r="G153" t="s">
        <v>25</v>
      </c>
      <c r="H153" t="s">
        <v>76</v>
      </c>
      <c r="I153">
        <v>18</v>
      </c>
      <c r="J153">
        <v>8</v>
      </c>
      <c r="K153">
        <f t="shared" si="57"/>
        <v>18</v>
      </c>
      <c r="L153">
        <f t="shared" si="58"/>
        <v>8</v>
      </c>
      <c r="M153">
        <v>1</v>
      </c>
      <c r="N153">
        <v>4</v>
      </c>
      <c r="O153">
        <f t="shared" si="59"/>
        <v>1</v>
      </c>
      <c r="P153">
        <f t="shared" si="60"/>
        <v>4</v>
      </c>
      <c r="Q153">
        <v>40</v>
      </c>
      <c r="R153">
        <v>60</v>
      </c>
      <c r="S153" s="10">
        <f t="shared" si="61"/>
        <v>40</v>
      </c>
      <c r="T153">
        <f t="shared" si="62"/>
        <v>60</v>
      </c>
      <c r="U153">
        <v>2</v>
      </c>
      <c r="V153">
        <v>5</v>
      </c>
      <c r="W153">
        <v>18</v>
      </c>
      <c r="X153">
        <v>10</v>
      </c>
      <c r="Y153">
        <f t="shared" si="63"/>
        <v>2</v>
      </c>
      <c r="Z153">
        <f t="shared" si="64"/>
        <v>5</v>
      </c>
      <c r="AA153">
        <f t="shared" si="65"/>
        <v>18</v>
      </c>
      <c r="AB153">
        <f t="shared" si="66"/>
        <v>10</v>
      </c>
      <c r="AC153">
        <v>1</v>
      </c>
      <c r="AD153">
        <v>3</v>
      </c>
      <c r="AE153" t="s">
        <v>119</v>
      </c>
      <c r="AF153">
        <v>1</v>
      </c>
      <c r="AG153">
        <v>0</v>
      </c>
      <c r="AH153">
        <v>2</v>
      </c>
      <c r="AI153">
        <v>0</v>
      </c>
      <c r="AJ153" t="s">
        <v>71</v>
      </c>
      <c r="AK153">
        <f t="shared" si="67"/>
        <v>3</v>
      </c>
      <c r="AL153">
        <f t="shared" si="68"/>
        <v>0</v>
      </c>
      <c r="AM153" t="str">
        <f t="shared" si="69"/>
        <v>Victoria</v>
      </c>
    </row>
    <row r="154" spans="1:39" x14ac:dyDescent="0.3">
      <c r="A154" t="s">
        <v>307</v>
      </c>
      <c r="B154" t="str">
        <f t="shared" si="56"/>
        <v>Aug</v>
      </c>
      <c r="C154" t="str" cm="1">
        <f t="array" ref="C154">_xlfn.IFS(OR(B154="Dec", B154="Jan", B154="Feb"), "Invierno", OR(B154="Mar", B154="Apr", B154="May"), "Primavera", OR(B154="Jun", B154="Jul", B154="Aug"), "Verano", OR(B154="Sep", B154="Oct", B154="Nov"), "Otoño")</f>
        <v>Verano</v>
      </c>
      <c r="D154" t="s">
        <v>80</v>
      </c>
      <c r="E154" t="s">
        <v>23</v>
      </c>
      <c r="F154" t="s">
        <v>232</v>
      </c>
      <c r="G154" t="s">
        <v>32</v>
      </c>
      <c r="H154" t="s">
        <v>308</v>
      </c>
      <c r="I154">
        <v>21</v>
      </c>
      <c r="J154">
        <v>11</v>
      </c>
      <c r="K154">
        <f t="shared" si="57"/>
        <v>11</v>
      </c>
      <c r="L154">
        <f t="shared" si="58"/>
        <v>21</v>
      </c>
      <c r="M154">
        <v>2</v>
      </c>
      <c r="N154">
        <v>4</v>
      </c>
      <c r="O154">
        <f t="shared" si="59"/>
        <v>4</v>
      </c>
      <c r="P154">
        <f t="shared" si="60"/>
        <v>2</v>
      </c>
      <c r="Q154">
        <v>47</v>
      </c>
      <c r="R154">
        <v>53</v>
      </c>
      <c r="S154" s="10">
        <f t="shared" si="61"/>
        <v>53</v>
      </c>
      <c r="T154">
        <f t="shared" si="62"/>
        <v>47</v>
      </c>
      <c r="U154">
        <v>5</v>
      </c>
      <c r="V154">
        <v>3</v>
      </c>
      <c r="W154">
        <v>10</v>
      </c>
      <c r="X154">
        <v>24</v>
      </c>
      <c r="Y154">
        <f t="shared" si="63"/>
        <v>3</v>
      </c>
      <c r="Z154">
        <f t="shared" si="64"/>
        <v>5</v>
      </c>
      <c r="AA154">
        <f t="shared" si="65"/>
        <v>24</v>
      </c>
      <c r="AB154">
        <f t="shared" si="66"/>
        <v>10</v>
      </c>
      <c r="AC154">
        <v>1</v>
      </c>
      <c r="AD154">
        <v>1</v>
      </c>
      <c r="AE154" t="s">
        <v>70</v>
      </c>
      <c r="AF154">
        <v>0</v>
      </c>
      <c r="AG154">
        <v>1</v>
      </c>
      <c r="AH154">
        <v>0</v>
      </c>
      <c r="AI154">
        <v>3</v>
      </c>
      <c r="AJ154" t="s">
        <v>78</v>
      </c>
      <c r="AK154">
        <f t="shared" si="67"/>
        <v>4</v>
      </c>
      <c r="AL154">
        <f t="shared" si="68"/>
        <v>0</v>
      </c>
      <c r="AM154" t="str">
        <f t="shared" si="69"/>
        <v>Victoria</v>
      </c>
    </row>
    <row r="155" spans="1:39" x14ac:dyDescent="0.3">
      <c r="A155" t="s">
        <v>309</v>
      </c>
      <c r="B155" t="str">
        <f t="shared" si="56"/>
        <v>Aug</v>
      </c>
      <c r="C155" t="str" cm="1">
        <f t="array" ref="C155">_xlfn.IFS(OR(B155="Dec", B155="Jan", B155="Feb"), "Invierno", OR(B155="Mar", B155="Apr", B155="May"), "Primavera", OR(B155="Jun", B155="Jul", B155="Aug"), "Verano", OR(B155="Sep", B155="Oct", B155="Nov"), "Otoño")</f>
        <v>Verano</v>
      </c>
      <c r="D155" t="s">
        <v>80</v>
      </c>
      <c r="E155" t="s">
        <v>23</v>
      </c>
      <c r="F155" t="s">
        <v>31</v>
      </c>
      <c r="G155" t="s">
        <v>25</v>
      </c>
      <c r="H155" t="s">
        <v>161</v>
      </c>
      <c r="I155">
        <v>13</v>
      </c>
      <c r="J155">
        <v>25</v>
      </c>
      <c r="K155">
        <f t="shared" si="57"/>
        <v>25</v>
      </c>
      <c r="L155">
        <f t="shared" si="58"/>
        <v>13</v>
      </c>
      <c r="M155">
        <v>8</v>
      </c>
      <c r="N155">
        <v>4</v>
      </c>
      <c r="O155">
        <f t="shared" si="59"/>
        <v>4</v>
      </c>
      <c r="P155">
        <f t="shared" si="60"/>
        <v>8</v>
      </c>
      <c r="Q155">
        <v>42</v>
      </c>
      <c r="R155">
        <v>58</v>
      </c>
      <c r="S155" s="10">
        <f t="shared" si="61"/>
        <v>58</v>
      </c>
      <c r="T155">
        <f t="shared" si="62"/>
        <v>42</v>
      </c>
      <c r="U155">
        <v>4</v>
      </c>
      <c r="V155">
        <v>6</v>
      </c>
      <c r="W155">
        <v>11</v>
      </c>
      <c r="X155">
        <v>14</v>
      </c>
      <c r="Y155">
        <f t="shared" si="63"/>
        <v>6</v>
      </c>
      <c r="Z155">
        <f t="shared" si="64"/>
        <v>4</v>
      </c>
      <c r="AA155">
        <f t="shared" si="65"/>
        <v>14</v>
      </c>
      <c r="AB155">
        <f t="shared" si="66"/>
        <v>11</v>
      </c>
      <c r="AC155">
        <v>1</v>
      </c>
      <c r="AD155">
        <v>0</v>
      </c>
      <c r="AE155" t="s">
        <v>285</v>
      </c>
      <c r="AF155">
        <v>1</v>
      </c>
      <c r="AG155">
        <v>1</v>
      </c>
      <c r="AH155">
        <v>1</v>
      </c>
      <c r="AI155">
        <v>0</v>
      </c>
      <c r="AJ155" t="s">
        <v>137</v>
      </c>
      <c r="AK155">
        <f t="shared" si="67"/>
        <v>1</v>
      </c>
      <c r="AL155">
        <f t="shared" si="68"/>
        <v>2</v>
      </c>
      <c r="AM155" t="str">
        <f t="shared" si="69"/>
        <v>Derrota</v>
      </c>
    </row>
    <row r="156" spans="1:39" x14ac:dyDescent="0.3">
      <c r="A156" t="s">
        <v>310</v>
      </c>
      <c r="B156" t="str">
        <f t="shared" si="56"/>
        <v>Aug</v>
      </c>
      <c r="C156" t="str" cm="1">
        <f t="array" ref="C156">_xlfn.IFS(OR(B156="Dec", B156="Jan", B156="Feb"), "Invierno", OR(B156="Mar", B156="Apr", B156="May"), "Primavera", OR(B156="Jun", B156="Jul", B156="Aug"), "Verano", OR(B156="Sep", B156="Oct", B156="Nov"), "Otoño")</f>
        <v>Verano</v>
      </c>
      <c r="D156" t="s">
        <v>22</v>
      </c>
      <c r="E156" t="s">
        <v>23</v>
      </c>
      <c r="F156" t="s">
        <v>58</v>
      </c>
      <c r="G156" t="s">
        <v>25</v>
      </c>
      <c r="H156" t="s">
        <v>180</v>
      </c>
      <c r="I156">
        <v>13</v>
      </c>
      <c r="J156">
        <v>11</v>
      </c>
      <c r="K156">
        <f t="shared" si="57"/>
        <v>11</v>
      </c>
      <c r="L156">
        <f t="shared" si="58"/>
        <v>13</v>
      </c>
      <c r="M156">
        <v>1</v>
      </c>
      <c r="N156">
        <v>1</v>
      </c>
      <c r="O156">
        <f t="shared" si="59"/>
        <v>1</v>
      </c>
      <c r="P156">
        <f t="shared" si="60"/>
        <v>1</v>
      </c>
      <c r="Q156">
        <v>55</v>
      </c>
      <c r="R156">
        <v>45</v>
      </c>
      <c r="S156" s="10">
        <f t="shared" si="61"/>
        <v>45</v>
      </c>
      <c r="T156">
        <f t="shared" si="62"/>
        <v>55</v>
      </c>
      <c r="U156">
        <v>3</v>
      </c>
      <c r="V156">
        <v>4</v>
      </c>
      <c r="W156">
        <v>6</v>
      </c>
      <c r="X156">
        <v>15</v>
      </c>
      <c r="Y156">
        <f t="shared" si="63"/>
        <v>4</v>
      </c>
      <c r="Z156">
        <f t="shared" si="64"/>
        <v>3</v>
      </c>
      <c r="AA156">
        <f t="shared" si="65"/>
        <v>15</v>
      </c>
      <c r="AB156">
        <f t="shared" si="66"/>
        <v>6</v>
      </c>
      <c r="AC156">
        <v>5</v>
      </c>
      <c r="AD156">
        <v>1</v>
      </c>
      <c r="AE156" t="s">
        <v>263</v>
      </c>
      <c r="AF156">
        <v>2</v>
      </c>
      <c r="AG156">
        <v>0</v>
      </c>
      <c r="AH156">
        <v>2</v>
      </c>
      <c r="AI156">
        <v>0</v>
      </c>
      <c r="AJ156" t="s">
        <v>163</v>
      </c>
      <c r="AK156">
        <f t="shared" si="67"/>
        <v>0</v>
      </c>
      <c r="AL156">
        <f t="shared" si="68"/>
        <v>4</v>
      </c>
      <c r="AM156" t="str">
        <f t="shared" si="69"/>
        <v>Derrota</v>
      </c>
    </row>
    <row r="157" spans="1:39" x14ac:dyDescent="0.3">
      <c r="A157" t="s">
        <v>311</v>
      </c>
      <c r="B157" t="str">
        <f t="shared" si="56"/>
        <v>Sep</v>
      </c>
      <c r="C157" t="str" cm="1">
        <f t="array" ref="C157">_xlfn.IFS(OR(B157="Dec", B157="Jan", B157="Feb"), "Invierno", OR(B157="Mar", B157="Apr", B157="May"), "Primavera", OR(B157="Jun", B157="Jul", B157="Aug"), "Verano", OR(B157="Sep", B157="Oct", B157="Nov"), "Otoño")</f>
        <v>Otoño</v>
      </c>
      <c r="D157" t="s">
        <v>30</v>
      </c>
      <c r="E157" t="s">
        <v>38</v>
      </c>
      <c r="F157" t="s">
        <v>75</v>
      </c>
      <c r="G157" t="s">
        <v>25</v>
      </c>
      <c r="H157" t="s">
        <v>129</v>
      </c>
      <c r="I157">
        <v>13</v>
      </c>
      <c r="J157">
        <v>15</v>
      </c>
      <c r="K157">
        <f t="shared" si="57"/>
        <v>13</v>
      </c>
      <c r="L157">
        <f t="shared" si="58"/>
        <v>15</v>
      </c>
      <c r="M157">
        <v>4</v>
      </c>
      <c r="N157">
        <v>4</v>
      </c>
      <c r="O157">
        <f t="shared" si="59"/>
        <v>4</v>
      </c>
      <c r="P157">
        <f t="shared" si="60"/>
        <v>4</v>
      </c>
      <c r="Q157">
        <v>51</v>
      </c>
      <c r="R157">
        <v>49</v>
      </c>
      <c r="S157" s="10">
        <f t="shared" si="61"/>
        <v>51</v>
      </c>
      <c r="T157">
        <f t="shared" si="62"/>
        <v>49</v>
      </c>
      <c r="U157">
        <v>5</v>
      </c>
      <c r="V157">
        <v>2</v>
      </c>
      <c r="W157">
        <v>16</v>
      </c>
      <c r="X157">
        <v>15</v>
      </c>
      <c r="Y157">
        <f t="shared" si="63"/>
        <v>5</v>
      </c>
      <c r="Z157">
        <f t="shared" si="64"/>
        <v>2</v>
      </c>
      <c r="AA157">
        <f t="shared" si="65"/>
        <v>16</v>
      </c>
      <c r="AB157">
        <f t="shared" si="66"/>
        <v>15</v>
      </c>
      <c r="AC157">
        <v>2</v>
      </c>
      <c r="AD157">
        <v>4</v>
      </c>
      <c r="AE157" t="s">
        <v>96</v>
      </c>
      <c r="AF157">
        <v>1</v>
      </c>
      <c r="AG157">
        <v>2</v>
      </c>
      <c r="AH157">
        <v>2</v>
      </c>
      <c r="AI157">
        <v>0</v>
      </c>
      <c r="AJ157" t="s">
        <v>141</v>
      </c>
      <c r="AK157">
        <f t="shared" si="67"/>
        <v>3</v>
      </c>
      <c r="AL157">
        <f t="shared" si="68"/>
        <v>2</v>
      </c>
      <c r="AM157" t="str">
        <f t="shared" si="69"/>
        <v>Victoria</v>
      </c>
    </row>
    <row r="158" spans="1:39" x14ac:dyDescent="0.3">
      <c r="A158" t="s">
        <v>312</v>
      </c>
      <c r="B158" t="str">
        <f t="shared" si="56"/>
        <v>Sep</v>
      </c>
      <c r="C158" t="str" cm="1">
        <f t="array" ref="C158">_xlfn.IFS(OR(B158="Dec", B158="Jan", B158="Feb"), "Invierno", OR(B158="Mar", B158="Apr", B158="May"), "Primavera", OR(B158="Jun", B158="Jul", B158="Aug"), "Verano", OR(B158="Sep", B158="Oct", B158="Nov"), "Otoño")</f>
        <v>Otoño</v>
      </c>
      <c r="D158" t="s">
        <v>22</v>
      </c>
      <c r="E158" t="s">
        <v>38</v>
      </c>
      <c r="F158" t="s">
        <v>363</v>
      </c>
      <c r="G158" t="s">
        <v>32</v>
      </c>
      <c r="H158" t="s">
        <v>132</v>
      </c>
      <c r="I158">
        <v>8</v>
      </c>
      <c r="J158">
        <v>14</v>
      </c>
      <c r="K158">
        <f t="shared" si="57"/>
        <v>8</v>
      </c>
      <c r="L158">
        <f t="shared" si="58"/>
        <v>14</v>
      </c>
      <c r="M158">
        <v>5</v>
      </c>
      <c r="N158">
        <v>3</v>
      </c>
      <c r="O158">
        <f t="shared" si="59"/>
        <v>5</v>
      </c>
      <c r="P158">
        <f t="shared" si="60"/>
        <v>3</v>
      </c>
      <c r="Q158">
        <v>59</v>
      </c>
      <c r="R158">
        <v>41</v>
      </c>
      <c r="S158" s="10">
        <f t="shared" si="61"/>
        <v>59</v>
      </c>
      <c r="T158">
        <f t="shared" si="62"/>
        <v>41</v>
      </c>
      <c r="U158">
        <v>6</v>
      </c>
      <c r="V158">
        <v>2</v>
      </c>
      <c r="W158">
        <v>12</v>
      </c>
      <c r="X158">
        <v>17</v>
      </c>
      <c r="Y158">
        <f t="shared" si="63"/>
        <v>6</v>
      </c>
      <c r="Z158">
        <f t="shared" si="64"/>
        <v>2</v>
      </c>
      <c r="AA158">
        <f t="shared" si="65"/>
        <v>12</v>
      </c>
      <c r="AB158">
        <f t="shared" si="66"/>
        <v>17</v>
      </c>
      <c r="AC158">
        <v>0</v>
      </c>
      <c r="AD158">
        <v>0</v>
      </c>
      <c r="AE158" t="s">
        <v>313</v>
      </c>
      <c r="AF158">
        <v>1</v>
      </c>
      <c r="AG158">
        <v>0</v>
      </c>
      <c r="AH158">
        <v>1</v>
      </c>
      <c r="AI158">
        <v>3</v>
      </c>
      <c r="AJ158" t="s">
        <v>111</v>
      </c>
      <c r="AK158">
        <f t="shared" si="67"/>
        <v>2</v>
      </c>
      <c r="AL158">
        <f t="shared" si="68"/>
        <v>3</v>
      </c>
      <c r="AM158" t="str">
        <f t="shared" si="69"/>
        <v>Derrota</v>
      </c>
    </row>
    <row r="159" spans="1:39" x14ac:dyDescent="0.3">
      <c r="A159" t="s">
        <v>314</v>
      </c>
      <c r="B159" t="str">
        <f t="shared" si="56"/>
        <v>Sep</v>
      </c>
      <c r="C159" t="str" cm="1">
        <f t="array" ref="C159">_xlfn.IFS(OR(B159="Dec", B159="Jan", B159="Feb"), "Invierno", OR(B159="Mar", B159="Apr", B159="May"), "Primavera", OR(B159="Jun", B159="Jul", B159="Aug"), "Verano", OR(B159="Sep", B159="Oct", B159="Nov"), "Otoño")</f>
        <v>Otoño</v>
      </c>
      <c r="D159" t="s">
        <v>22</v>
      </c>
      <c r="E159" t="s">
        <v>23</v>
      </c>
      <c r="F159" t="s">
        <v>87</v>
      </c>
      <c r="G159" t="s">
        <v>32</v>
      </c>
      <c r="H159" t="s">
        <v>59</v>
      </c>
      <c r="I159">
        <v>5</v>
      </c>
      <c r="J159">
        <v>23</v>
      </c>
      <c r="K159">
        <f t="shared" si="57"/>
        <v>23</v>
      </c>
      <c r="L159">
        <f t="shared" si="58"/>
        <v>5</v>
      </c>
      <c r="M159">
        <v>3</v>
      </c>
      <c r="N159">
        <v>0</v>
      </c>
      <c r="O159">
        <f t="shared" si="59"/>
        <v>0</v>
      </c>
      <c r="P159">
        <f t="shared" si="60"/>
        <v>3</v>
      </c>
      <c r="Q159">
        <v>36</v>
      </c>
      <c r="R159">
        <v>64</v>
      </c>
      <c r="S159" s="10">
        <f t="shared" si="61"/>
        <v>64</v>
      </c>
      <c r="T159">
        <f t="shared" si="62"/>
        <v>36</v>
      </c>
      <c r="U159">
        <v>2</v>
      </c>
      <c r="V159">
        <v>9</v>
      </c>
      <c r="W159">
        <v>16</v>
      </c>
      <c r="X159">
        <v>12</v>
      </c>
      <c r="Y159">
        <f t="shared" si="63"/>
        <v>9</v>
      </c>
      <c r="Z159">
        <f t="shared" si="64"/>
        <v>2</v>
      </c>
      <c r="AA159">
        <f t="shared" si="65"/>
        <v>12</v>
      </c>
      <c r="AB159">
        <f t="shared" si="66"/>
        <v>16</v>
      </c>
      <c r="AC159">
        <v>3</v>
      </c>
      <c r="AD159">
        <v>1</v>
      </c>
      <c r="AE159" t="s">
        <v>285</v>
      </c>
      <c r="AF159">
        <v>0</v>
      </c>
      <c r="AG159">
        <v>0</v>
      </c>
      <c r="AH159">
        <v>1</v>
      </c>
      <c r="AI159">
        <v>1</v>
      </c>
      <c r="AJ159" t="s">
        <v>66</v>
      </c>
      <c r="AK159">
        <f t="shared" si="67"/>
        <v>1</v>
      </c>
      <c r="AL159">
        <f t="shared" si="68"/>
        <v>1</v>
      </c>
      <c r="AM159" t="str">
        <f t="shared" si="69"/>
        <v>Empate</v>
      </c>
    </row>
    <row r="160" spans="1:39" x14ac:dyDescent="0.3">
      <c r="A160" t="s">
        <v>315</v>
      </c>
      <c r="B160" t="str">
        <f t="shared" si="56"/>
        <v>Oct</v>
      </c>
      <c r="C160" t="str" cm="1">
        <f t="array" ref="C160">_xlfn.IFS(OR(B160="Dec", B160="Jan", B160="Feb"), "Invierno", OR(B160="Mar", B160="Apr", B160="May"), "Primavera", OR(B160="Jun", B160="Jul", B160="Aug"), "Verano", OR(B160="Sep", B160="Oct", B160="Nov"), "Otoño")</f>
        <v>Otoño</v>
      </c>
      <c r="D160" t="s">
        <v>62</v>
      </c>
      <c r="E160" t="s">
        <v>38</v>
      </c>
      <c r="F160" t="s">
        <v>102</v>
      </c>
      <c r="G160" t="s">
        <v>25</v>
      </c>
      <c r="H160" t="s">
        <v>92</v>
      </c>
      <c r="I160">
        <v>23</v>
      </c>
      <c r="J160">
        <v>7</v>
      </c>
      <c r="K160">
        <f t="shared" si="57"/>
        <v>23</v>
      </c>
      <c r="L160">
        <f t="shared" si="58"/>
        <v>7</v>
      </c>
      <c r="M160">
        <v>1</v>
      </c>
      <c r="N160">
        <v>3</v>
      </c>
      <c r="O160">
        <f t="shared" si="59"/>
        <v>1</v>
      </c>
      <c r="P160">
        <f t="shared" si="60"/>
        <v>3</v>
      </c>
      <c r="Q160">
        <v>63</v>
      </c>
      <c r="R160">
        <v>37</v>
      </c>
      <c r="S160" s="10">
        <f t="shared" si="61"/>
        <v>63</v>
      </c>
      <c r="T160">
        <f t="shared" si="62"/>
        <v>37</v>
      </c>
      <c r="U160">
        <v>4</v>
      </c>
      <c r="V160">
        <v>2</v>
      </c>
      <c r="W160">
        <v>9</v>
      </c>
      <c r="X160">
        <v>15</v>
      </c>
      <c r="Y160">
        <f t="shared" si="63"/>
        <v>4</v>
      </c>
      <c r="Z160">
        <f t="shared" si="64"/>
        <v>2</v>
      </c>
      <c r="AA160">
        <f t="shared" si="65"/>
        <v>9</v>
      </c>
      <c r="AB160">
        <f t="shared" si="66"/>
        <v>15</v>
      </c>
      <c r="AC160">
        <v>1</v>
      </c>
      <c r="AD160">
        <v>1</v>
      </c>
      <c r="AE160" t="s">
        <v>89</v>
      </c>
      <c r="AF160">
        <v>1</v>
      </c>
      <c r="AG160">
        <v>0</v>
      </c>
      <c r="AH160">
        <v>4</v>
      </c>
      <c r="AI160">
        <v>1</v>
      </c>
      <c r="AJ160" t="s">
        <v>97</v>
      </c>
      <c r="AK160">
        <f t="shared" si="67"/>
        <v>5</v>
      </c>
      <c r="AL160">
        <f t="shared" si="68"/>
        <v>1</v>
      </c>
      <c r="AM160" t="str">
        <f t="shared" si="69"/>
        <v>Victoria</v>
      </c>
    </row>
    <row r="161" spans="1:39" x14ac:dyDescent="0.3">
      <c r="A161" t="s">
        <v>316</v>
      </c>
      <c r="B161" t="str">
        <f t="shared" si="56"/>
        <v>Oct</v>
      </c>
      <c r="C161" t="str" cm="1">
        <f t="array" ref="C161">_xlfn.IFS(OR(B161="Dec", B161="Jan", B161="Feb"), "Invierno", OR(B161="Mar", B161="Apr", B161="May"), "Primavera", OR(B161="Jun", B161="Jul", B161="Aug"), "Verano", OR(B161="Sep", B161="Oct", B161="Nov"), "Otoño")</f>
        <v>Otoño</v>
      </c>
      <c r="D161" t="s">
        <v>30</v>
      </c>
      <c r="E161" t="s">
        <v>23</v>
      </c>
      <c r="F161" t="s">
        <v>370</v>
      </c>
      <c r="G161" t="s">
        <v>25</v>
      </c>
      <c r="H161" t="s">
        <v>69</v>
      </c>
      <c r="I161">
        <v>12</v>
      </c>
      <c r="J161">
        <v>16</v>
      </c>
      <c r="K161">
        <f t="shared" si="57"/>
        <v>16</v>
      </c>
      <c r="L161">
        <f t="shared" si="58"/>
        <v>12</v>
      </c>
      <c r="M161">
        <v>5</v>
      </c>
      <c r="N161">
        <v>4</v>
      </c>
      <c r="O161">
        <f t="shared" si="59"/>
        <v>4</v>
      </c>
      <c r="P161">
        <f t="shared" si="60"/>
        <v>5</v>
      </c>
      <c r="Q161">
        <v>42</v>
      </c>
      <c r="R161">
        <v>58</v>
      </c>
      <c r="S161" s="10">
        <f t="shared" si="61"/>
        <v>58</v>
      </c>
      <c r="T161">
        <f t="shared" si="62"/>
        <v>42</v>
      </c>
      <c r="U161">
        <v>2</v>
      </c>
      <c r="V161">
        <v>5</v>
      </c>
      <c r="W161">
        <v>12</v>
      </c>
      <c r="X161">
        <v>6</v>
      </c>
      <c r="Y161">
        <f t="shared" si="63"/>
        <v>5</v>
      </c>
      <c r="Z161">
        <f t="shared" si="64"/>
        <v>2</v>
      </c>
      <c r="AA161">
        <f t="shared" si="65"/>
        <v>6</v>
      </c>
      <c r="AB161">
        <f t="shared" si="66"/>
        <v>12</v>
      </c>
      <c r="AC161">
        <v>2</v>
      </c>
      <c r="AD161">
        <v>2</v>
      </c>
      <c r="AE161" t="s">
        <v>317</v>
      </c>
      <c r="AF161">
        <v>0</v>
      </c>
      <c r="AG161">
        <v>1</v>
      </c>
      <c r="AH161">
        <v>0</v>
      </c>
      <c r="AI161">
        <v>1</v>
      </c>
      <c r="AJ161" t="s">
        <v>56</v>
      </c>
      <c r="AK161">
        <f t="shared" si="67"/>
        <v>2</v>
      </c>
      <c r="AL161">
        <f t="shared" si="68"/>
        <v>0</v>
      </c>
      <c r="AM161" t="str">
        <f t="shared" si="69"/>
        <v>Victoria</v>
      </c>
    </row>
    <row r="162" spans="1:39" x14ac:dyDescent="0.3">
      <c r="A162" t="s">
        <v>318</v>
      </c>
      <c r="B162" t="str">
        <f t="shared" ref="B162:B175" si="70">MID(A162,5,3)</f>
        <v>Oct</v>
      </c>
      <c r="C162" t="str" cm="1">
        <f t="array" ref="C162">_xlfn.IFS(OR(B162="Dec", B162="Jan", B162="Feb"), "Invierno", OR(B162="Mar", B162="Apr", B162="May"), "Primavera", OR(B162="Jun", B162="Jul", B162="Aug"), "Verano", OR(B162="Sep", B162="Oct", B162="Nov"), "Otoño")</f>
        <v>Otoño</v>
      </c>
      <c r="D162" t="s">
        <v>22</v>
      </c>
      <c r="E162" t="s">
        <v>38</v>
      </c>
      <c r="F162" t="s">
        <v>68</v>
      </c>
      <c r="G162" t="s">
        <v>25</v>
      </c>
      <c r="H162" t="s">
        <v>319</v>
      </c>
      <c r="I162">
        <v>19</v>
      </c>
      <c r="J162">
        <v>4</v>
      </c>
      <c r="K162">
        <f t="shared" ref="K162:K175" si="71">IF(E162 = "H", I162, IF(E162 = "A", J162))</f>
        <v>19</v>
      </c>
      <c r="L162">
        <f t="shared" ref="L162:L175" si="72">IF(E162 = "A", I162, IF(E162 = "H", J162))</f>
        <v>4</v>
      </c>
      <c r="M162">
        <v>1</v>
      </c>
      <c r="N162">
        <v>4</v>
      </c>
      <c r="O162">
        <f t="shared" ref="O162:O175" si="73">IF(E162 = "H", M162, IF(E162 = "A", N162,0))</f>
        <v>1</v>
      </c>
      <c r="P162">
        <f t="shared" ref="P162:P175" si="74">IF(E162 = "A", M162, IF(E162 = "H", N162))</f>
        <v>4</v>
      </c>
      <c r="Q162">
        <v>69</v>
      </c>
      <c r="R162">
        <v>31</v>
      </c>
      <c r="S162" s="10">
        <f t="shared" ref="S162:S175" si="75">IF(E162 = "H", Q162, IF(E162 ="A", R162,0))</f>
        <v>69</v>
      </c>
      <c r="T162">
        <f t="shared" ref="T162:T175" si="76">IF(E162 = "A", Q162, IF(E162 = "H", R162))</f>
        <v>31</v>
      </c>
      <c r="U162">
        <v>4</v>
      </c>
      <c r="V162">
        <v>2</v>
      </c>
      <c r="W162">
        <v>3</v>
      </c>
      <c r="X162">
        <v>15</v>
      </c>
      <c r="Y162">
        <f t="shared" ref="Y162:Y175" si="77">IF(E162 = "H", U162, IF(E162 = "A", V162))</f>
        <v>4</v>
      </c>
      <c r="Z162">
        <f t="shared" ref="Z162:Z175" si="78">IF(E162 = "A", U162, IF(E162 = "H", V162))</f>
        <v>2</v>
      </c>
      <c r="AA162">
        <f t="shared" ref="AA162:AA175" si="79">IF(E162 = "H", W162, IF(E162= "A", X162, 0))</f>
        <v>3</v>
      </c>
      <c r="AB162">
        <f t="shared" ref="AB162:AB175" si="80">IF(E162 = "A", W162, IF(E162 = "H", X162, 0))</f>
        <v>15</v>
      </c>
      <c r="AC162">
        <v>1</v>
      </c>
      <c r="AD162">
        <v>2</v>
      </c>
      <c r="AE162" t="s">
        <v>320</v>
      </c>
      <c r="AF162">
        <v>5</v>
      </c>
      <c r="AG162">
        <v>1</v>
      </c>
      <c r="AH162">
        <v>1</v>
      </c>
      <c r="AI162">
        <v>0</v>
      </c>
      <c r="AJ162" t="s">
        <v>66</v>
      </c>
      <c r="AK162">
        <f t="shared" ref="AK162:AK175" si="81">IF(E162="H", AF162+AH162, IF(E162="A", AG162+AI162, 0))</f>
        <v>6</v>
      </c>
      <c r="AL162">
        <f t="shared" ref="AL162:AL175" si="82">IF(E162="A", AF162+AH162, IF(E162="H", AG162+AI162, 0))</f>
        <v>1</v>
      </c>
      <c r="AM162" t="str">
        <f t="shared" ref="AM162:AM175" si="83">IF(AK162&gt;AL162,"Victoria",IF(AL162&gt;AK162,"Derrota",IF(AL162=AK162,"Empate")))</f>
        <v>Victoria</v>
      </c>
    </row>
    <row r="163" spans="1:39" x14ac:dyDescent="0.3">
      <c r="A163" t="s">
        <v>321</v>
      </c>
      <c r="B163" t="str">
        <f t="shared" si="70"/>
        <v>Oct</v>
      </c>
      <c r="C163" t="str" cm="1">
        <f t="array" ref="C163">_xlfn.IFS(OR(B163="Dec", B163="Jan", B163="Feb"), "Invierno", OR(B163="Mar", B163="Apr", B163="May"), "Primavera", OR(B163="Jun", B163="Jul", B163="Aug"), "Verano", OR(B163="Sep", B163="Oct", B163="Nov"), "Otoño")</f>
        <v>Otoño</v>
      </c>
      <c r="D163" t="s">
        <v>22</v>
      </c>
      <c r="E163" t="s">
        <v>38</v>
      </c>
      <c r="F163" t="s">
        <v>219</v>
      </c>
      <c r="G163" t="s">
        <v>25</v>
      </c>
      <c r="H163" t="s">
        <v>150</v>
      </c>
      <c r="I163">
        <v>16</v>
      </c>
      <c r="J163">
        <v>4</v>
      </c>
      <c r="K163">
        <f t="shared" si="71"/>
        <v>16</v>
      </c>
      <c r="L163">
        <f t="shared" si="72"/>
        <v>4</v>
      </c>
      <c r="M163">
        <v>3</v>
      </c>
      <c r="N163">
        <v>3</v>
      </c>
      <c r="O163">
        <f t="shared" si="73"/>
        <v>3</v>
      </c>
      <c r="P163">
        <f t="shared" si="74"/>
        <v>3</v>
      </c>
      <c r="Q163">
        <v>54</v>
      </c>
      <c r="R163">
        <v>46</v>
      </c>
      <c r="S163" s="10">
        <f t="shared" si="75"/>
        <v>54</v>
      </c>
      <c r="T163">
        <f t="shared" si="76"/>
        <v>46</v>
      </c>
      <c r="U163">
        <v>5</v>
      </c>
      <c r="V163">
        <v>1</v>
      </c>
      <c r="W163">
        <v>14</v>
      </c>
      <c r="X163">
        <v>11</v>
      </c>
      <c r="Y163">
        <f t="shared" si="77"/>
        <v>5</v>
      </c>
      <c r="Z163">
        <f t="shared" si="78"/>
        <v>1</v>
      </c>
      <c r="AA163">
        <f t="shared" si="79"/>
        <v>14</v>
      </c>
      <c r="AB163">
        <f t="shared" si="80"/>
        <v>11</v>
      </c>
      <c r="AC163">
        <v>0</v>
      </c>
      <c r="AD163">
        <v>1</v>
      </c>
      <c r="AE163" t="s">
        <v>114</v>
      </c>
      <c r="AF163">
        <v>0</v>
      </c>
      <c r="AG163">
        <v>0</v>
      </c>
      <c r="AH163">
        <v>2</v>
      </c>
      <c r="AI163">
        <v>0</v>
      </c>
      <c r="AJ163" t="s">
        <v>97</v>
      </c>
      <c r="AK163">
        <f t="shared" si="81"/>
        <v>2</v>
      </c>
      <c r="AL163">
        <f t="shared" si="82"/>
        <v>0</v>
      </c>
      <c r="AM163" t="str">
        <f t="shared" si="83"/>
        <v>Victoria</v>
      </c>
    </row>
    <row r="164" spans="1:39" x14ac:dyDescent="0.3">
      <c r="A164" t="s">
        <v>322</v>
      </c>
      <c r="B164" t="str">
        <f t="shared" si="70"/>
        <v>Nov</v>
      </c>
      <c r="C164" t="str" cm="1">
        <f t="array" ref="C164">_xlfn.IFS(OR(B164="Dec", B164="Jan", B164="Feb"), "Invierno", OR(B164="Mar", B164="Apr", B164="May"), "Primavera", OR(B164="Jun", B164="Jul", B164="Aug"), "Verano", OR(B164="Sep", B164="Oct", B164="Nov"), "Otoño")</f>
        <v>Otoño</v>
      </c>
      <c r="D164" t="s">
        <v>37</v>
      </c>
      <c r="E164" t="s">
        <v>23</v>
      </c>
      <c r="F164" t="s">
        <v>44</v>
      </c>
      <c r="G164" t="s">
        <v>32</v>
      </c>
      <c r="H164" t="s">
        <v>106</v>
      </c>
      <c r="I164">
        <v>13</v>
      </c>
      <c r="J164">
        <v>12</v>
      </c>
      <c r="K164">
        <f t="shared" si="71"/>
        <v>12</v>
      </c>
      <c r="L164">
        <f t="shared" si="72"/>
        <v>13</v>
      </c>
      <c r="M164">
        <v>0</v>
      </c>
      <c r="N164">
        <v>3</v>
      </c>
      <c r="O164">
        <f t="shared" si="73"/>
        <v>3</v>
      </c>
      <c r="P164">
        <f t="shared" si="74"/>
        <v>0</v>
      </c>
      <c r="Q164">
        <v>50</v>
      </c>
      <c r="R164">
        <v>50</v>
      </c>
      <c r="S164" s="10">
        <f t="shared" si="75"/>
        <v>50</v>
      </c>
      <c r="T164">
        <f t="shared" si="76"/>
        <v>50</v>
      </c>
      <c r="U164">
        <v>4</v>
      </c>
      <c r="V164">
        <v>3</v>
      </c>
      <c r="W164">
        <v>10</v>
      </c>
      <c r="X164">
        <v>8</v>
      </c>
      <c r="Y164">
        <f t="shared" si="77"/>
        <v>3</v>
      </c>
      <c r="Z164">
        <f t="shared" si="78"/>
        <v>4</v>
      </c>
      <c r="AA164">
        <f t="shared" si="79"/>
        <v>8</v>
      </c>
      <c r="AB164">
        <f t="shared" si="80"/>
        <v>10</v>
      </c>
      <c r="AC164">
        <v>1</v>
      </c>
      <c r="AD164">
        <v>3</v>
      </c>
      <c r="AE164" t="s">
        <v>60</v>
      </c>
      <c r="AF164">
        <v>0</v>
      </c>
      <c r="AG164">
        <v>2</v>
      </c>
      <c r="AH164">
        <v>0</v>
      </c>
      <c r="AI164">
        <v>1</v>
      </c>
      <c r="AJ164" t="s">
        <v>107</v>
      </c>
      <c r="AK164">
        <f t="shared" si="81"/>
        <v>3</v>
      </c>
      <c r="AL164">
        <f t="shared" si="82"/>
        <v>0</v>
      </c>
      <c r="AM164" t="str">
        <f t="shared" si="83"/>
        <v>Victoria</v>
      </c>
    </row>
    <row r="165" spans="1:39" x14ac:dyDescent="0.3">
      <c r="A165" t="s">
        <v>323</v>
      </c>
      <c r="B165" t="str">
        <f t="shared" si="70"/>
        <v>Nov</v>
      </c>
      <c r="C165" t="str" cm="1">
        <f t="array" ref="C165">_xlfn.IFS(OR(B165="Dec", B165="Jan", B165="Feb"), "Invierno", OR(B165="Mar", B165="Apr", B165="May"), "Primavera", OR(B165="Jun", B165="Jul", B165="Aug"), "Verano", OR(B165="Sep", B165="Oct", B165="Nov"), "Otoño")</f>
        <v>Otoño</v>
      </c>
      <c r="D165" t="s">
        <v>37</v>
      </c>
      <c r="E165" t="s">
        <v>38</v>
      </c>
      <c r="F165" t="s">
        <v>73</v>
      </c>
      <c r="G165" t="s">
        <v>25</v>
      </c>
      <c r="H165" t="s">
        <v>161</v>
      </c>
      <c r="I165">
        <v>10</v>
      </c>
      <c r="J165">
        <v>11</v>
      </c>
      <c r="K165">
        <f t="shared" si="71"/>
        <v>10</v>
      </c>
      <c r="L165">
        <f t="shared" si="72"/>
        <v>11</v>
      </c>
      <c r="M165">
        <v>4</v>
      </c>
      <c r="N165">
        <v>5</v>
      </c>
      <c r="O165">
        <f t="shared" si="73"/>
        <v>4</v>
      </c>
      <c r="P165">
        <f t="shared" si="74"/>
        <v>5</v>
      </c>
      <c r="Q165">
        <v>54</v>
      </c>
      <c r="R165">
        <v>46</v>
      </c>
      <c r="S165" s="10">
        <f t="shared" si="75"/>
        <v>54</v>
      </c>
      <c r="T165">
        <f t="shared" si="76"/>
        <v>46</v>
      </c>
      <c r="U165">
        <v>4</v>
      </c>
      <c r="V165">
        <v>5</v>
      </c>
      <c r="W165">
        <v>10</v>
      </c>
      <c r="X165">
        <v>13</v>
      </c>
      <c r="Y165">
        <f t="shared" si="77"/>
        <v>4</v>
      </c>
      <c r="Z165">
        <f t="shared" si="78"/>
        <v>5</v>
      </c>
      <c r="AA165">
        <f t="shared" si="79"/>
        <v>10</v>
      </c>
      <c r="AB165">
        <f t="shared" si="80"/>
        <v>13</v>
      </c>
      <c r="AC165">
        <v>2</v>
      </c>
      <c r="AD165">
        <v>0</v>
      </c>
      <c r="AE165" t="s">
        <v>84</v>
      </c>
      <c r="AF165">
        <v>0</v>
      </c>
      <c r="AG165">
        <v>0</v>
      </c>
      <c r="AH165">
        <v>2</v>
      </c>
      <c r="AI165">
        <v>1</v>
      </c>
      <c r="AJ165" t="s">
        <v>143</v>
      </c>
      <c r="AK165">
        <f t="shared" si="81"/>
        <v>2</v>
      </c>
      <c r="AL165">
        <f t="shared" si="82"/>
        <v>1</v>
      </c>
      <c r="AM165" t="str">
        <f t="shared" si="83"/>
        <v>Victoria</v>
      </c>
    </row>
    <row r="166" spans="1:39" x14ac:dyDescent="0.3">
      <c r="A166" t="s">
        <v>324</v>
      </c>
      <c r="B166" t="str">
        <f t="shared" si="70"/>
        <v>Nov</v>
      </c>
      <c r="C166" t="str" cm="1">
        <f t="array" ref="C166">_xlfn.IFS(OR(B166="Dec", B166="Jan", B166="Feb"), "Invierno", OR(B166="Mar", B166="Apr", B166="May"), "Primavera", OR(B166="Jun", B166="Jul", B166="Aug"), "Verano", OR(B166="Sep", B166="Oct", B166="Nov"), "Otoño")</f>
        <v>Otoño</v>
      </c>
      <c r="D166" t="s">
        <v>22</v>
      </c>
      <c r="E166" t="s">
        <v>23</v>
      </c>
      <c r="F166" t="s">
        <v>95</v>
      </c>
      <c r="G166" t="s">
        <v>32</v>
      </c>
      <c r="H166" t="s">
        <v>49</v>
      </c>
      <c r="I166">
        <v>9</v>
      </c>
      <c r="J166">
        <v>15</v>
      </c>
      <c r="K166">
        <f t="shared" si="71"/>
        <v>15</v>
      </c>
      <c r="L166">
        <f t="shared" si="72"/>
        <v>9</v>
      </c>
      <c r="M166">
        <v>3</v>
      </c>
      <c r="N166">
        <v>2</v>
      </c>
      <c r="O166">
        <f t="shared" si="73"/>
        <v>2</v>
      </c>
      <c r="P166">
        <f t="shared" si="74"/>
        <v>3</v>
      </c>
      <c r="Q166">
        <v>45</v>
      </c>
      <c r="R166">
        <v>55</v>
      </c>
      <c r="S166" s="10">
        <f t="shared" si="75"/>
        <v>55</v>
      </c>
      <c r="T166">
        <f t="shared" si="76"/>
        <v>45</v>
      </c>
      <c r="U166">
        <v>2</v>
      </c>
      <c r="V166">
        <v>5</v>
      </c>
      <c r="W166">
        <v>6</v>
      </c>
      <c r="X166">
        <v>8</v>
      </c>
      <c r="Y166">
        <f t="shared" si="77"/>
        <v>5</v>
      </c>
      <c r="Z166">
        <f t="shared" si="78"/>
        <v>2</v>
      </c>
      <c r="AA166">
        <f t="shared" si="79"/>
        <v>8</v>
      </c>
      <c r="AB166">
        <f t="shared" si="80"/>
        <v>6</v>
      </c>
      <c r="AC166">
        <v>0</v>
      </c>
      <c r="AD166">
        <v>6</v>
      </c>
      <c r="AE166" t="s">
        <v>130</v>
      </c>
      <c r="AF166">
        <v>0</v>
      </c>
      <c r="AG166">
        <v>2</v>
      </c>
      <c r="AH166">
        <v>1</v>
      </c>
      <c r="AI166">
        <v>1</v>
      </c>
      <c r="AJ166" t="s">
        <v>66</v>
      </c>
      <c r="AK166">
        <f t="shared" si="81"/>
        <v>3</v>
      </c>
      <c r="AL166">
        <f t="shared" si="82"/>
        <v>1</v>
      </c>
      <c r="AM166" t="str">
        <f t="shared" si="83"/>
        <v>Victoria</v>
      </c>
    </row>
    <row r="167" spans="1:39" x14ac:dyDescent="0.3">
      <c r="A167" t="s">
        <v>325</v>
      </c>
      <c r="B167" t="str">
        <f t="shared" si="70"/>
        <v>Dec</v>
      </c>
      <c r="C167" t="str" cm="1">
        <f t="array" ref="C167">_xlfn.IFS(OR(B167="Dec", B167="Jan", B167="Feb"), "Invierno", OR(B167="Mar", B167="Apr", B167="May"), "Primavera", OR(B167="Jun", B167="Jul", B167="Aug"), "Verano", OR(B167="Sep", B167="Oct", B167="Nov"), "Otoño")</f>
        <v>Invierno</v>
      </c>
      <c r="D167" t="s">
        <v>22</v>
      </c>
      <c r="E167" t="s">
        <v>23</v>
      </c>
      <c r="F167" t="s">
        <v>83</v>
      </c>
      <c r="G167" t="s">
        <v>25</v>
      </c>
      <c r="H167" t="s">
        <v>69</v>
      </c>
      <c r="I167">
        <v>5</v>
      </c>
      <c r="J167">
        <v>18</v>
      </c>
      <c r="K167">
        <f t="shared" si="71"/>
        <v>18</v>
      </c>
      <c r="L167">
        <f t="shared" si="72"/>
        <v>5</v>
      </c>
      <c r="M167">
        <v>5</v>
      </c>
      <c r="N167">
        <v>1</v>
      </c>
      <c r="O167">
        <f t="shared" si="73"/>
        <v>1</v>
      </c>
      <c r="P167">
        <f t="shared" si="74"/>
        <v>5</v>
      </c>
      <c r="Q167">
        <v>48</v>
      </c>
      <c r="R167">
        <v>52</v>
      </c>
      <c r="S167" s="10">
        <f t="shared" si="75"/>
        <v>52</v>
      </c>
      <c r="T167">
        <f t="shared" si="76"/>
        <v>48</v>
      </c>
      <c r="U167">
        <v>2</v>
      </c>
      <c r="V167">
        <v>4</v>
      </c>
      <c r="W167">
        <v>17</v>
      </c>
      <c r="X167">
        <v>13</v>
      </c>
      <c r="Y167">
        <f t="shared" si="77"/>
        <v>4</v>
      </c>
      <c r="Z167">
        <f t="shared" si="78"/>
        <v>2</v>
      </c>
      <c r="AA167">
        <f t="shared" si="79"/>
        <v>13</v>
      </c>
      <c r="AB167">
        <f t="shared" si="80"/>
        <v>17</v>
      </c>
      <c r="AC167">
        <v>1</v>
      </c>
      <c r="AD167">
        <v>1</v>
      </c>
      <c r="AE167" t="s">
        <v>173</v>
      </c>
      <c r="AF167">
        <v>0</v>
      </c>
      <c r="AG167">
        <v>0</v>
      </c>
      <c r="AH167">
        <v>0</v>
      </c>
      <c r="AI167">
        <v>2</v>
      </c>
      <c r="AJ167" t="s">
        <v>35</v>
      </c>
      <c r="AK167">
        <f t="shared" si="81"/>
        <v>2</v>
      </c>
      <c r="AL167">
        <f t="shared" si="82"/>
        <v>0</v>
      </c>
      <c r="AM167" t="str">
        <f t="shared" si="83"/>
        <v>Victoria</v>
      </c>
    </row>
    <row r="168" spans="1:39" x14ac:dyDescent="0.3">
      <c r="A168" t="s">
        <v>326</v>
      </c>
      <c r="B168" t="str">
        <f t="shared" si="70"/>
        <v>Dec</v>
      </c>
      <c r="C168" t="str" cm="1">
        <f t="array" ref="C168">_xlfn.IFS(OR(B168="Dec", B168="Jan", B168="Feb"), "Invierno", OR(B168="Mar", B168="Apr", B168="May"), "Primavera", OR(B168="Jun", B168="Jul", B168="Aug"), "Verano", OR(B168="Sep", B168="Oct", B168="Nov"), "Otoño")</f>
        <v>Invierno</v>
      </c>
      <c r="D168" t="s">
        <v>22</v>
      </c>
      <c r="E168" t="s">
        <v>38</v>
      </c>
      <c r="F168" t="s">
        <v>105</v>
      </c>
      <c r="G168" t="s">
        <v>32</v>
      </c>
      <c r="H168" t="s">
        <v>161</v>
      </c>
      <c r="I168">
        <v>17</v>
      </c>
      <c r="J168">
        <v>6</v>
      </c>
      <c r="K168">
        <f t="shared" si="71"/>
        <v>17</v>
      </c>
      <c r="L168">
        <f t="shared" si="72"/>
        <v>6</v>
      </c>
      <c r="M168">
        <v>1</v>
      </c>
      <c r="N168">
        <v>6</v>
      </c>
      <c r="O168">
        <f t="shared" si="73"/>
        <v>1</v>
      </c>
      <c r="P168">
        <f t="shared" si="74"/>
        <v>6</v>
      </c>
      <c r="Q168">
        <v>52</v>
      </c>
      <c r="R168">
        <v>48</v>
      </c>
      <c r="S168" s="10">
        <f t="shared" si="75"/>
        <v>52</v>
      </c>
      <c r="T168">
        <f t="shared" si="76"/>
        <v>48</v>
      </c>
      <c r="U168">
        <v>7</v>
      </c>
      <c r="V168">
        <v>0</v>
      </c>
      <c r="W168">
        <v>14</v>
      </c>
      <c r="X168">
        <v>13</v>
      </c>
      <c r="Y168">
        <f t="shared" si="77"/>
        <v>7</v>
      </c>
      <c r="Z168">
        <f t="shared" si="78"/>
        <v>0</v>
      </c>
      <c r="AA168">
        <f t="shared" si="79"/>
        <v>14</v>
      </c>
      <c r="AB168">
        <f t="shared" si="80"/>
        <v>13</v>
      </c>
      <c r="AC168">
        <v>0</v>
      </c>
      <c r="AD168">
        <v>2</v>
      </c>
      <c r="AE168" t="s">
        <v>282</v>
      </c>
      <c r="AF168">
        <v>1</v>
      </c>
      <c r="AG168">
        <v>1</v>
      </c>
      <c r="AH168">
        <v>1</v>
      </c>
      <c r="AI168">
        <v>0</v>
      </c>
      <c r="AJ168" t="s">
        <v>137</v>
      </c>
      <c r="AK168">
        <f t="shared" si="81"/>
        <v>2</v>
      </c>
      <c r="AL168">
        <f t="shared" si="82"/>
        <v>1</v>
      </c>
      <c r="AM168" t="str">
        <f t="shared" si="83"/>
        <v>Victoria</v>
      </c>
    </row>
    <row r="169" spans="1:39" x14ac:dyDescent="0.3">
      <c r="A169" t="s">
        <v>327</v>
      </c>
      <c r="B169" t="str">
        <f t="shared" si="70"/>
        <v>Dec</v>
      </c>
      <c r="C169" t="str" cm="1">
        <f t="array" ref="C169">_xlfn.IFS(OR(B169="Dec", B169="Jan", B169="Feb"), "Invierno", OR(B169="Mar", B169="Apr", B169="May"), "Primavera", OR(B169="Jun", B169="Jul", B169="Aug"), "Verano", OR(B169="Sep", B169="Oct", B169="Nov"), "Otoño")</f>
        <v>Invierno</v>
      </c>
      <c r="D169" t="s">
        <v>30</v>
      </c>
      <c r="E169" t="s">
        <v>23</v>
      </c>
      <c r="F169" t="s">
        <v>39</v>
      </c>
      <c r="G169" t="s">
        <v>25</v>
      </c>
      <c r="H169" t="s">
        <v>113</v>
      </c>
      <c r="I169">
        <v>12</v>
      </c>
      <c r="J169">
        <v>12</v>
      </c>
      <c r="K169">
        <f t="shared" si="71"/>
        <v>12</v>
      </c>
      <c r="L169">
        <f t="shared" si="72"/>
        <v>12</v>
      </c>
      <c r="M169">
        <v>1</v>
      </c>
      <c r="N169">
        <v>8</v>
      </c>
      <c r="O169">
        <f t="shared" si="73"/>
        <v>8</v>
      </c>
      <c r="P169">
        <f t="shared" si="74"/>
        <v>1</v>
      </c>
      <c r="Q169">
        <v>44</v>
      </c>
      <c r="R169">
        <v>56</v>
      </c>
      <c r="S169" s="10">
        <f t="shared" si="75"/>
        <v>56</v>
      </c>
      <c r="T169">
        <f t="shared" si="76"/>
        <v>44</v>
      </c>
      <c r="U169">
        <v>2</v>
      </c>
      <c r="V169">
        <v>5</v>
      </c>
      <c r="W169">
        <v>16</v>
      </c>
      <c r="X169">
        <v>10</v>
      </c>
      <c r="Y169">
        <f t="shared" si="77"/>
        <v>5</v>
      </c>
      <c r="Z169">
        <f t="shared" si="78"/>
        <v>2</v>
      </c>
      <c r="AA169">
        <f t="shared" si="79"/>
        <v>10</v>
      </c>
      <c r="AB169">
        <f t="shared" si="80"/>
        <v>16</v>
      </c>
      <c r="AC169">
        <v>1</v>
      </c>
      <c r="AD169">
        <v>4</v>
      </c>
      <c r="AE169" t="s">
        <v>127</v>
      </c>
      <c r="AF169">
        <v>0</v>
      </c>
      <c r="AG169">
        <v>0</v>
      </c>
      <c r="AH169">
        <v>0</v>
      </c>
      <c r="AI169">
        <v>1</v>
      </c>
      <c r="AJ169" t="s">
        <v>171</v>
      </c>
      <c r="AK169">
        <f t="shared" si="81"/>
        <v>1</v>
      </c>
      <c r="AL169">
        <f t="shared" si="82"/>
        <v>0</v>
      </c>
      <c r="AM169" t="str">
        <f t="shared" si="83"/>
        <v>Victoria</v>
      </c>
    </row>
    <row r="170" spans="1:39" x14ac:dyDescent="0.3">
      <c r="A170" t="s">
        <v>328</v>
      </c>
      <c r="B170" t="str">
        <f t="shared" si="70"/>
        <v>Dec</v>
      </c>
      <c r="C170" t="str" cm="1">
        <f t="array" ref="C170">_xlfn.IFS(OR(B170="Dec", B170="Jan", B170="Feb"), "Invierno", OR(B170="Mar", B170="Apr", B170="May"), "Primavera", OR(B170="Jun", B170="Jul", B170="Aug"), "Verano", OR(B170="Sep", B170="Oct", B170="Nov"), "Otoño")</f>
        <v>Invierno</v>
      </c>
      <c r="D170" t="s">
        <v>62</v>
      </c>
      <c r="E170" t="s">
        <v>38</v>
      </c>
      <c r="F170" t="s">
        <v>166</v>
      </c>
      <c r="G170" t="s">
        <v>25</v>
      </c>
      <c r="H170" t="s">
        <v>129</v>
      </c>
      <c r="I170">
        <v>16</v>
      </c>
      <c r="J170">
        <v>7</v>
      </c>
      <c r="K170">
        <f t="shared" si="71"/>
        <v>16</v>
      </c>
      <c r="L170">
        <f t="shared" si="72"/>
        <v>7</v>
      </c>
      <c r="M170">
        <v>1</v>
      </c>
      <c r="N170">
        <v>3</v>
      </c>
      <c r="O170">
        <f t="shared" si="73"/>
        <v>1</v>
      </c>
      <c r="P170">
        <f t="shared" si="74"/>
        <v>3</v>
      </c>
      <c r="Q170">
        <v>65</v>
      </c>
      <c r="R170">
        <v>35</v>
      </c>
      <c r="S170" s="10">
        <f t="shared" si="75"/>
        <v>65</v>
      </c>
      <c r="T170">
        <f t="shared" si="76"/>
        <v>35</v>
      </c>
      <c r="U170">
        <v>6</v>
      </c>
      <c r="V170">
        <v>3</v>
      </c>
      <c r="W170">
        <v>11</v>
      </c>
      <c r="X170">
        <v>15</v>
      </c>
      <c r="Y170">
        <f t="shared" si="77"/>
        <v>6</v>
      </c>
      <c r="Z170">
        <f t="shared" si="78"/>
        <v>3</v>
      </c>
      <c r="AA170">
        <f t="shared" si="79"/>
        <v>11</v>
      </c>
      <c r="AB170">
        <f t="shared" si="80"/>
        <v>15</v>
      </c>
      <c r="AC170">
        <v>1</v>
      </c>
      <c r="AD170">
        <v>1</v>
      </c>
      <c r="AE170" t="s">
        <v>320</v>
      </c>
      <c r="AF170">
        <v>1</v>
      </c>
      <c r="AG170">
        <v>1</v>
      </c>
      <c r="AH170">
        <v>2</v>
      </c>
      <c r="AI170">
        <v>1</v>
      </c>
      <c r="AJ170" t="s">
        <v>51</v>
      </c>
      <c r="AK170">
        <f t="shared" si="81"/>
        <v>3</v>
      </c>
      <c r="AL170">
        <f t="shared" si="82"/>
        <v>2</v>
      </c>
      <c r="AM170" t="str">
        <f t="shared" si="83"/>
        <v>Victoria</v>
      </c>
    </row>
    <row r="171" spans="1:39" x14ac:dyDescent="0.3">
      <c r="A171" t="s">
        <v>329</v>
      </c>
      <c r="B171" t="str">
        <f t="shared" si="70"/>
        <v>Dec</v>
      </c>
      <c r="C171" t="str" cm="1">
        <f t="array" ref="C171">_xlfn.IFS(OR(B171="Dec", B171="Jan", B171="Feb"), "Invierno", OR(B171="Mar", B171="Apr", B171="May"), "Primavera", OR(B171="Jun", B171="Jul", B171="Aug"), "Verano", OR(B171="Sep", B171="Oct", B171="Nov"), "Otoño")</f>
        <v>Invierno</v>
      </c>
      <c r="D171" t="s">
        <v>22</v>
      </c>
      <c r="E171" t="s">
        <v>23</v>
      </c>
      <c r="F171" t="s">
        <v>24</v>
      </c>
      <c r="G171" t="s">
        <v>25</v>
      </c>
      <c r="H171" t="s">
        <v>59</v>
      </c>
      <c r="I171">
        <v>11</v>
      </c>
      <c r="J171">
        <v>14</v>
      </c>
      <c r="K171">
        <f t="shared" si="71"/>
        <v>14</v>
      </c>
      <c r="L171">
        <f t="shared" si="72"/>
        <v>11</v>
      </c>
      <c r="M171">
        <v>2</v>
      </c>
      <c r="N171">
        <v>4</v>
      </c>
      <c r="O171">
        <f t="shared" si="73"/>
        <v>4</v>
      </c>
      <c r="P171">
        <f t="shared" si="74"/>
        <v>2</v>
      </c>
      <c r="Q171">
        <v>40</v>
      </c>
      <c r="R171">
        <v>60</v>
      </c>
      <c r="S171" s="10">
        <f t="shared" si="75"/>
        <v>60</v>
      </c>
      <c r="T171">
        <f t="shared" si="76"/>
        <v>40</v>
      </c>
      <c r="U171">
        <v>2</v>
      </c>
      <c r="V171">
        <v>7</v>
      </c>
      <c r="W171">
        <v>6</v>
      </c>
      <c r="X171">
        <v>11</v>
      </c>
      <c r="Y171">
        <f t="shared" si="77"/>
        <v>7</v>
      </c>
      <c r="Z171">
        <f t="shared" si="78"/>
        <v>2</v>
      </c>
      <c r="AA171">
        <f t="shared" si="79"/>
        <v>11</v>
      </c>
      <c r="AB171">
        <f t="shared" si="80"/>
        <v>6</v>
      </c>
      <c r="AC171">
        <v>0</v>
      </c>
      <c r="AD171">
        <v>3</v>
      </c>
      <c r="AE171" t="s">
        <v>70</v>
      </c>
      <c r="AF171">
        <v>1</v>
      </c>
      <c r="AG171">
        <v>0</v>
      </c>
      <c r="AH171">
        <v>0</v>
      </c>
      <c r="AI171">
        <v>1</v>
      </c>
      <c r="AJ171" t="s">
        <v>81</v>
      </c>
      <c r="AK171">
        <f t="shared" si="81"/>
        <v>1</v>
      </c>
      <c r="AL171">
        <f t="shared" si="82"/>
        <v>1</v>
      </c>
      <c r="AM171" t="str">
        <f t="shared" si="83"/>
        <v>Empate</v>
      </c>
    </row>
    <row r="172" spans="1:39" x14ac:dyDescent="0.3">
      <c r="A172" t="s">
        <v>330</v>
      </c>
      <c r="B172" t="str">
        <f t="shared" si="70"/>
        <v>Jan</v>
      </c>
      <c r="C172" t="str" cm="1">
        <f t="array" ref="C172">_xlfn.IFS(OR(B172="Dec", B172="Jan", B172="Feb"), "Invierno", OR(B172="Mar", B172="Apr", B172="May"), "Primavera", OR(B172="Jun", B172="Jul", B172="Aug"), "Verano", OR(B172="Sep", B172="Oct", B172="Nov"), "Otoño")</f>
        <v>Invierno</v>
      </c>
      <c r="D172" t="s">
        <v>30</v>
      </c>
      <c r="E172" t="s">
        <v>23</v>
      </c>
      <c r="F172" t="s">
        <v>73</v>
      </c>
      <c r="G172" t="s">
        <v>32</v>
      </c>
      <c r="H172" t="s">
        <v>64</v>
      </c>
      <c r="I172">
        <v>12</v>
      </c>
      <c r="J172">
        <v>4</v>
      </c>
      <c r="K172">
        <f t="shared" si="71"/>
        <v>4</v>
      </c>
      <c r="L172">
        <f t="shared" si="72"/>
        <v>12</v>
      </c>
      <c r="M172">
        <v>4</v>
      </c>
      <c r="N172">
        <v>1</v>
      </c>
      <c r="O172">
        <f t="shared" si="73"/>
        <v>1</v>
      </c>
      <c r="P172">
        <f t="shared" si="74"/>
        <v>4</v>
      </c>
      <c r="Q172">
        <v>46</v>
      </c>
      <c r="R172">
        <v>54</v>
      </c>
      <c r="S172" s="10">
        <f t="shared" si="75"/>
        <v>54</v>
      </c>
      <c r="T172">
        <f t="shared" si="76"/>
        <v>46</v>
      </c>
      <c r="U172">
        <v>5</v>
      </c>
      <c r="V172">
        <v>3</v>
      </c>
      <c r="W172">
        <v>4</v>
      </c>
      <c r="X172">
        <v>16</v>
      </c>
      <c r="Y172">
        <f t="shared" si="77"/>
        <v>3</v>
      </c>
      <c r="Z172">
        <f t="shared" si="78"/>
        <v>5</v>
      </c>
      <c r="AA172">
        <f t="shared" si="79"/>
        <v>16</v>
      </c>
      <c r="AB172">
        <f t="shared" si="80"/>
        <v>4</v>
      </c>
      <c r="AC172">
        <v>0</v>
      </c>
      <c r="AD172">
        <v>2</v>
      </c>
      <c r="AE172" t="s">
        <v>77</v>
      </c>
      <c r="AF172">
        <v>0</v>
      </c>
      <c r="AG172">
        <v>0</v>
      </c>
      <c r="AH172">
        <v>0</v>
      </c>
      <c r="AI172">
        <v>0</v>
      </c>
      <c r="AJ172" t="s">
        <v>71</v>
      </c>
      <c r="AK172">
        <f t="shared" si="81"/>
        <v>0</v>
      </c>
      <c r="AL172">
        <f t="shared" si="82"/>
        <v>0</v>
      </c>
      <c r="AM172" t="str">
        <f t="shared" si="83"/>
        <v>Empate</v>
      </c>
    </row>
    <row r="173" spans="1:39" x14ac:dyDescent="0.3">
      <c r="A173" t="s">
        <v>359</v>
      </c>
      <c r="B173" t="str">
        <f t="shared" si="70"/>
        <v>Jan</v>
      </c>
      <c r="C173" t="str" cm="1">
        <f t="array" ref="C173">_xlfn.IFS(OR(B173="Dec", B173="Jan", B173="Feb"), "Invierno", OR(B173="Mar", B173="Apr", B173="May"), "Primavera", OR(B173="Jun", B173="Jul", B173="Aug"), "Verano", OR(B173="Sep", B173="Oct", B173="Nov"), "Otoño")</f>
        <v>Invierno</v>
      </c>
      <c r="D173" t="s">
        <v>22</v>
      </c>
      <c r="E173" t="s">
        <v>38</v>
      </c>
      <c r="F173" t="s">
        <v>362</v>
      </c>
      <c r="G173" t="s">
        <v>32</v>
      </c>
      <c r="H173" t="s">
        <v>59</v>
      </c>
      <c r="I173">
        <v>17</v>
      </c>
      <c r="J173">
        <v>17</v>
      </c>
      <c r="K173">
        <f t="shared" si="71"/>
        <v>17</v>
      </c>
      <c r="L173">
        <f t="shared" si="72"/>
        <v>17</v>
      </c>
      <c r="M173">
        <v>7</v>
      </c>
      <c r="N173">
        <v>4</v>
      </c>
      <c r="O173">
        <f t="shared" si="73"/>
        <v>7</v>
      </c>
      <c r="P173">
        <f t="shared" si="74"/>
        <v>4</v>
      </c>
      <c r="Q173">
        <v>60</v>
      </c>
      <c r="R173">
        <v>40</v>
      </c>
      <c r="S173" s="10">
        <f t="shared" si="75"/>
        <v>60</v>
      </c>
      <c r="T173">
        <f t="shared" si="76"/>
        <v>40</v>
      </c>
      <c r="U173">
        <v>3</v>
      </c>
      <c r="V173">
        <v>3</v>
      </c>
      <c r="W173">
        <v>10</v>
      </c>
      <c r="X173">
        <v>7</v>
      </c>
      <c r="Y173">
        <f t="shared" si="77"/>
        <v>3</v>
      </c>
      <c r="Z173">
        <f t="shared" si="78"/>
        <v>3</v>
      </c>
      <c r="AA173">
        <f t="shared" si="79"/>
        <v>10</v>
      </c>
      <c r="AB173">
        <f t="shared" si="80"/>
        <v>7</v>
      </c>
      <c r="AC173">
        <v>2</v>
      </c>
      <c r="AD173">
        <v>2</v>
      </c>
      <c r="AE173" t="s">
        <v>60</v>
      </c>
      <c r="AF173">
        <v>0</v>
      </c>
      <c r="AG173">
        <v>0</v>
      </c>
      <c r="AH173">
        <v>1</v>
      </c>
      <c r="AI173">
        <v>1</v>
      </c>
      <c r="AJ173" t="s">
        <v>28</v>
      </c>
      <c r="AK173">
        <f t="shared" si="81"/>
        <v>1</v>
      </c>
      <c r="AL173">
        <f t="shared" si="82"/>
        <v>1</v>
      </c>
      <c r="AM173" t="str">
        <f t="shared" si="83"/>
        <v>Empate</v>
      </c>
    </row>
    <row r="174" spans="1:39" x14ac:dyDescent="0.3">
      <c r="A174" t="s">
        <v>331</v>
      </c>
      <c r="B174" t="str">
        <f t="shared" si="70"/>
        <v>Jan</v>
      </c>
      <c r="C174" t="str" cm="1">
        <f t="array" ref="C174">_xlfn.IFS(OR(B174="Dec", B174="Jan", B174="Feb"), "Invierno", OR(B174="Mar", B174="Apr", B174="May"), "Primavera", OR(B174="Jun", B174="Jul", B174="Aug"), "Verano", OR(B174="Sep", B174="Oct", B174="Nov"), "Otoño")</f>
        <v>Invierno</v>
      </c>
      <c r="D174" t="s">
        <v>22</v>
      </c>
      <c r="E174" t="s">
        <v>38</v>
      </c>
      <c r="F174" t="s">
        <v>44</v>
      </c>
      <c r="G174" t="s">
        <v>32</v>
      </c>
      <c r="H174" t="s">
        <v>132</v>
      </c>
      <c r="I174">
        <v>15</v>
      </c>
      <c r="J174">
        <v>6</v>
      </c>
      <c r="K174">
        <f t="shared" si="71"/>
        <v>15</v>
      </c>
      <c r="L174">
        <f t="shared" si="72"/>
        <v>6</v>
      </c>
      <c r="M174">
        <v>7</v>
      </c>
      <c r="N174">
        <v>2</v>
      </c>
      <c r="O174">
        <f t="shared" si="73"/>
        <v>7</v>
      </c>
      <c r="P174">
        <f t="shared" si="74"/>
        <v>2</v>
      </c>
      <c r="Q174">
        <v>57</v>
      </c>
      <c r="R174">
        <v>43</v>
      </c>
      <c r="S174" s="10">
        <f t="shared" si="75"/>
        <v>57</v>
      </c>
      <c r="T174">
        <f t="shared" si="76"/>
        <v>43</v>
      </c>
      <c r="U174">
        <v>3</v>
      </c>
      <c r="V174">
        <v>1</v>
      </c>
      <c r="W174">
        <v>18</v>
      </c>
      <c r="X174">
        <v>9</v>
      </c>
      <c r="Y174">
        <f t="shared" si="77"/>
        <v>3</v>
      </c>
      <c r="Z174">
        <f t="shared" si="78"/>
        <v>1</v>
      </c>
      <c r="AA174">
        <f t="shared" si="79"/>
        <v>18</v>
      </c>
      <c r="AB174">
        <f t="shared" si="80"/>
        <v>9</v>
      </c>
      <c r="AC174">
        <v>1</v>
      </c>
      <c r="AD174">
        <v>1</v>
      </c>
      <c r="AE174" t="s">
        <v>222</v>
      </c>
      <c r="AF174">
        <v>1</v>
      </c>
      <c r="AG174">
        <v>2</v>
      </c>
      <c r="AH174">
        <v>1</v>
      </c>
      <c r="AI174">
        <v>1</v>
      </c>
      <c r="AJ174" t="s">
        <v>107</v>
      </c>
      <c r="AK174">
        <f t="shared" si="81"/>
        <v>2</v>
      </c>
      <c r="AL174">
        <f t="shared" si="82"/>
        <v>3</v>
      </c>
      <c r="AM174" t="str">
        <f t="shared" si="83"/>
        <v>Derrota</v>
      </c>
    </row>
    <row r="175" spans="1:39" x14ac:dyDescent="0.3">
      <c r="A175" t="s">
        <v>360</v>
      </c>
      <c r="B175" t="str">
        <f t="shared" si="70"/>
        <v>Jan</v>
      </c>
      <c r="C175" t="str" cm="1">
        <f t="array" ref="C175">_xlfn.IFS(OR(B175="Dec", B175="Jan", B175="Feb"), "Invierno", OR(B175="Mar", B175="Apr", B175="May"), "Primavera", OR(B175="Jun", B175="Jul", B175="Aug"), "Verano", OR(B175="Sep", B175="Oct", B175="Nov"), "Otoño")</f>
        <v>Invierno</v>
      </c>
      <c r="D175" t="s">
        <v>30</v>
      </c>
      <c r="E175" t="s">
        <v>23</v>
      </c>
      <c r="F175" t="s">
        <v>363</v>
      </c>
      <c r="G175" t="s">
        <v>25</v>
      </c>
      <c r="H175" t="s">
        <v>54</v>
      </c>
      <c r="I175">
        <v>15</v>
      </c>
      <c r="J175">
        <v>5</v>
      </c>
      <c r="K175">
        <f t="shared" si="71"/>
        <v>5</v>
      </c>
      <c r="L175">
        <f t="shared" si="72"/>
        <v>15</v>
      </c>
      <c r="M175">
        <v>1</v>
      </c>
      <c r="N175">
        <v>4</v>
      </c>
      <c r="O175">
        <f t="shared" si="73"/>
        <v>4</v>
      </c>
      <c r="P175">
        <f t="shared" si="74"/>
        <v>1</v>
      </c>
      <c r="Q175">
        <v>54</v>
      </c>
      <c r="R175">
        <v>46</v>
      </c>
      <c r="S175" s="10">
        <f t="shared" si="75"/>
        <v>46</v>
      </c>
      <c r="T175">
        <f t="shared" si="76"/>
        <v>54</v>
      </c>
      <c r="U175">
        <v>4</v>
      </c>
      <c r="V175">
        <v>5</v>
      </c>
      <c r="W175">
        <v>15</v>
      </c>
      <c r="X175">
        <v>10</v>
      </c>
      <c r="Y175">
        <f t="shared" si="77"/>
        <v>5</v>
      </c>
      <c r="Z175">
        <f t="shared" si="78"/>
        <v>4</v>
      </c>
      <c r="AA175">
        <f t="shared" si="79"/>
        <v>10</v>
      </c>
      <c r="AB175">
        <f t="shared" si="80"/>
        <v>15</v>
      </c>
      <c r="AC175">
        <v>1</v>
      </c>
      <c r="AD175">
        <v>3</v>
      </c>
      <c r="AE175" t="s">
        <v>127</v>
      </c>
      <c r="AF175">
        <v>1</v>
      </c>
      <c r="AG175">
        <v>0</v>
      </c>
      <c r="AH175">
        <v>0</v>
      </c>
      <c r="AI175">
        <v>2</v>
      </c>
      <c r="AJ175" t="s">
        <v>66</v>
      </c>
      <c r="AK175">
        <f t="shared" si="81"/>
        <v>2</v>
      </c>
      <c r="AL175">
        <f t="shared" si="82"/>
        <v>1</v>
      </c>
      <c r="AM175" t="str">
        <f t="shared" si="83"/>
        <v>Victoria</v>
      </c>
    </row>
  </sheetData>
  <phoneticPr fontId="2" type="noConversion"/>
  <conditionalFormatting sqref="AM1:AM1048576 AN1:AN3">
    <cfRule type="containsText" dxfId="35" priority="1" operator="containsText" text="Empate">
      <formula>NOT(ISERROR(SEARCH("Empate",AM1)))</formula>
    </cfRule>
    <cfRule type="containsText" dxfId="34" priority="2" operator="containsText" text="Derrota">
      <formula>NOT(ISERROR(SEARCH("Derrota",AM1)))</formula>
    </cfRule>
    <cfRule type="containsText" dxfId="33" priority="3" operator="containsText" text="Victoria">
      <formula>NOT(ISERROR(SEARCH("Victoria",AM1)))</formula>
    </cfRule>
  </conditionalFormatting>
  <pageMargins left="0.75" right="0.75" top="1" bottom="1" header="0.5" footer="0.5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FAC2-142E-4024-ABF0-D52D574C0A80}">
  <dimension ref="M9:AB23"/>
  <sheetViews>
    <sheetView tabSelected="1" workbookViewId="0">
      <selection activeCell="D35" sqref="D35"/>
    </sheetView>
  </sheetViews>
  <sheetFormatPr baseColWidth="10" defaultRowHeight="14.4" x14ac:dyDescent="0.3"/>
  <cols>
    <col min="1" max="1" width="15.21875" style="7" customWidth="1"/>
    <col min="2" max="12" width="11.5546875" style="7"/>
    <col min="13" max="13" width="16.44140625" style="7" customWidth="1"/>
    <col min="14" max="16384" width="11.5546875" style="7"/>
  </cols>
  <sheetData>
    <row r="9" spans="14:28" ht="23.4" x14ac:dyDescent="0.45">
      <c r="N9" s="11"/>
      <c r="R9" s="13" t="str" cm="1">
        <f t="array" ref="R9">INDEX(Atalanta!A2:A175, MATCH(1, ( Atalanta!F2:F175 = "Venezia")*(Atalanta!AL2:AL175 = 1),0))</f>
        <v>Sat Apr 23, 2022</v>
      </c>
      <c r="V9" s="13"/>
      <c r="AA9" s="13"/>
    </row>
    <row r="10" spans="14:28" ht="21" x14ac:dyDescent="0.4">
      <c r="S10" s="14"/>
    </row>
    <row r="13" spans="14:28" ht="21" x14ac:dyDescent="0.4">
      <c r="R13" s="15" t="str">
        <f>Tiros_Puerta_Goles!A108</f>
        <v>Bologna </v>
      </c>
      <c r="V13" s="13"/>
      <c r="AA13" s="13"/>
    </row>
    <row r="14" spans="14:28" ht="21" x14ac:dyDescent="0.4">
      <c r="Q14" s="15">
        <f>VLOOKUP(Tiros_Puerta_Goles!A108, Tiros_Puerta_Goles!A107:C136, 2, FALSE)</f>
        <v>5</v>
      </c>
      <c r="S14" s="15">
        <f>VLOOKUP(Tiros_Puerta_Goles!A108, Tiros_Puerta_Goles!A107:C136, 3, FALSE)</f>
        <v>2</v>
      </c>
      <c r="U14" s="15"/>
      <c r="W14" s="15"/>
      <c r="Z14" s="12"/>
      <c r="AA14" s="9"/>
      <c r="AB14" s="14"/>
    </row>
    <row r="20" spans="13:23" ht="18" x14ac:dyDescent="0.35">
      <c r="S20" s="18" t="str">
        <f>Resultados_Partidos!A6</f>
        <v>Bologna </v>
      </c>
    </row>
    <row r="21" spans="13:23" ht="21" x14ac:dyDescent="0.4">
      <c r="R21" s="15" t="str">
        <f>Resultados_Partidos!B5</f>
        <v>Derrota</v>
      </c>
      <c r="S21" s="15" t="str">
        <f>Resultados_Partidos!C5</f>
        <v>Empate</v>
      </c>
      <c r="T21" s="15" t="str">
        <f>Resultados_Partidos!D5</f>
        <v>Victoria</v>
      </c>
      <c r="V21" s="13"/>
    </row>
    <row r="22" spans="13:23" ht="18" x14ac:dyDescent="0.35">
      <c r="M22" s="6"/>
      <c r="R22" s="16">
        <f>VLOOKUP(Resultados_Partidos!A6,Resultados_Partidos!A3:E32,2, FALSE)</f>
        <v>3</v>
      </c>
      <c r="S22" s="15">
        <f>VLOOKUP(Resultados_Partidos!A6,Resultados_Partidos!A3:E32,3, FALSE)</f>
        <v>3</v>
      </c>
      <c r="T22" s="17">
        <f>VLOOKUP(Resultados_Partidos!A6,Resultados_Partidos!A5:E32,4,FALSE)</f>
        <v>3</v>
      </c>
      <c r="U22" s="15"/>
      <c r="V22" s="15"/>
      <c r="W22" s="15"/>
    </row>
    <row r="23" spans="13:23" ht="18" x14ac:dyDescent="0.35">
      <c r="M23" s="8"/>
      <c r="U23" s="16"/>
      <c r="V23" s="15"/>
      <c r="W23" s="17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0753-2937-46C7-AAB5-B35E58F9CB77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32.109375" bestFit="1" customWidth="1"/>
  </cols>
  <sheetData>
    <row r="1" spans="1:3" x14ac:dyDescent="0.3">
      <c r="A1" s="1" t="s">
        <v>1</v>
      </c>
      <c r="B1" t="s">
        <v>334</v>
      </c>
    </row>
    <row r="3" spans="1:3" x14ac:dyDescent="0.3">
      <c r="A3" s="1" t="s">
        <v>332</v>
      </c>
      <c r="B3" t="s">
        <v>377</v>
      </c>
      <c r="C3" t="s">
        <v>352</v>
      </c>
    </row>
    <row r="4" spans="1:3" x14ac:dyDescent="0.3">
      <c r="A4" s="2" t="s">
        <v>87</v>
      </c>
      <c r="B4" s="4">
        <v>15.777777777777779</v>
      </c>
      <c r="C4" s="4">
        <v>2.2222222222222223</v>
      </c>
    </row>
    <row r="5" spans="1:3" x14ac:dyDescent="0.3">
      <c r="A5" s="2" t="s">
        <v>333</v>
      </c>
      <c r="B5" s="4">
        <v>15.777777777777779</v>
      </c>
      <c r="C5" s="3">
        <v>2.2222222222222223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C031-24A7-4896-8724-3DABAA25F554}">
  <dimension ref="A1:C5"/>
  <sheetViews>
    <sheetView workbookViewId="0">
      <selection activeCell="A61" sqref="A61:C65"/>
    </sheetView>
  </sheetViews>
  <sheetFormatPr baseColWidth="10" defaultRowHeight="14.4" x14ac:dyDescent="0.3"/>
  <cols>
    <col min="1" max="1" width="17.109375" bestFit="1" customWidth="1"/>
    <col min="2" max="2" width="26.109375" bestFit="1" customWidth="1"/>
    <col min="3" max="3" width="27.33203125" bestFit="1" customWidth="1"/>
  </cols>
  <sheetData>
    <row r="1" spans="1:3" x14ac:dyDescent="0.3">
      <c r="A1" s="1" t="s">
        <v>1</v>
      </c>
      <c r="B1" t="s">
        <v>334</v>
      </c>
    </row>
    <row r="3" spans="1:3" x14ac:dyDescent="0.3">
      <c r="A3" s="1" t="s">
        <v>332</v>
      </c>
      <c r="B3" t="s">
        <v>349</v>
      </c>
      <c r="C3" t="s">
        <v>368</v>
      </c>
    </row>
    <row r="4" spans="1:3" x14ac:dyDescent="0.3">
      <c r="A4" s="2" t="s">
        <v>87</v>
      </c>
      <c r="B4" s="4">
        <v>11.888888888888889</v>
      </c>
      <c r="C4" s="4">
        <v>11.333333333333334</v>
      </c>
    </row>
    <row r="5" spans="1:3" x14ac:dyDescent="0.3">
      <c r="A5" s="2" t="s">
        <v>333</v>
      </c>
      <c r="B5" s="4">
        <v>11.888888888888889</v>
      </c>
      <c r="C5" s="4">
        <v>11.333333333333334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62F-6878-49ED-BD2F-40F87B9CADB7}">
  <dimension ref="A1:C109"/>
  <sheetViews>
    <sheetView workbookViewId="0">
      <selection activeCell="D16" sqref="D16"/>
    </sheetView>
  </sheetViews>
  <sheetFormatPr baseColWidth="10" defaultRowHeight="14.4" x14ac:dyDescent="0.3"/>
  <cols>
    <col min="1" max="1" width="17.109375" bestFit="1" customWidth="1"/>
    <col min="2" max="2" width="21.77734375" bestFit="1" customWidth="1"/>
    <col min="3" max="3" width="23.33203125" bestFit="1" customWidth="1"/>
    <col min="4" max="5" width="26.6640625" bestFit="1" customWidth="1"/>
  </cols>
  <sheetData>
    <row r="1" spans="1:3" x14ac:dyDescent="0.3">
      <c r="A1" s="1" t="s">
        <v>1</v>
      </c>
      <c r="B1" t="s">
        <v>334</v>
      </c>
    </row>
    <row r="3" spans="1:3" x14ac:dyDescent="0.3">
      <c r="A3" s="1" t="s">
        <v>332</v>
      </c>
      <c r="B3" t="s">
        <v>352</v>
      </c>
      <c r="C3" t="s">
        <v>346</v>
      </c>
    </row>
    <row r="4" spans="1:3" x14ac:dyDescent="0.3">
      <c r="A4" s="2" t="s">
        <v>87</v>
      </c>
      <c r="B4" s="4">
        <v>2.2222222222222223</v>
      </c>
      <c r="C4" s="4">
        <v>1.3333333333333333</v>
      </c>
    </row>
    <row r="5" spans="1:3" x14ac:dyDescent="0.3">
      <c r="A5" s="2" t="s">
        <v>333</v>
      </c>
      <c r="B5" s="3">
        <v>2.2222222222222223</v>
      </c>
      <c r="C5" s="4">
        <v>1.3333333333333333</v>
      </c>
    </row>
    <row r="105" spans="1:3" x14ac:dyDescent="0.3">
      <c r="A105" s="1" t="s">
        <v>1</v>
      </c>
      <c r="B105" t="s">
        <v>334</v>
      </c>
    </row>
    <row r="107" spans="1:3" x14ac:dyDescent="0.3">
      <c r="A107" s="1" t="s">
        <v>332</v>
      </c>
      <c r="B107" t="s">
        <v>379</v>
      </c>
      <c r="C107" t="s">
        <v>380</v>
      </c>
    </row>
    <row r="108" spans="1:3" x14ac:dyDescent="0.3">
      <c r="A108" s="2" t="s">
        <v>87</v>
      </c>
      <c r="B108" s="3">
        <v>5</v>
      </c>
      <c r="C108" s="3">
        <v>2</v>
      </c>
    </row>
    <row r="109" spans="1:3" x14ac:dyDescent="0.3">
      <c r="A109" s="2" t="s">
        <v>333</v>
      </c>
      <c r="B109" s="3">
        <v>5</v>
      </c>
      <c r="C109" s="3">
        <v>2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ECED-5992-4DC8-9902-55536C55AEF6}">
  <dimension ref="A1:C5"/>
  <sheetViews>
    <sheetView workbookViewId="0">
      <selection activeCell="B3" sqref="B3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26.77734375" bestFit="1" customWidth="1"/>
  </cols>
  <sheetData>
    <row r="1" spans="1:3" x14ac:dyDescent="0.3">
      <c r="A1" s="1" t="s">
        <v>1</v>
      </c>
      <c r="B1" t="s">
        <v>334</v>
      </c>
    </row>
    <row r="3" spans="1:3" x14ac:dyDescent="0.3">
      <c r="A3" s="1" t="s">
        <v>332</v>
      </c>
      <c r="B3" t="s">
        <v>377</v>
      </c>
      <c r="C3" t="s">
        <v>378</v>
      </c>
    </row>
    <row r="4" spans="1:3" x14ac:dyDescent="0.3">
      <c r="A4" s="2" t="s">
        <v>87</v>
      </c>
      <c r="B4" s="4">
        <v>15.777777777777779</v>
      </c>
      <c r="C4" s="4">
        <v>9.2222222222222214</v>
      </c>
    </row>
    <row r="5" spans="1:3" x14ac:dyDescent="0.3">
      <c r="A5" s="2" t="s">
        <v>333</v>
      </c>
      <c r="B5" s="4">
        <v>15.777777777777779</v>
      </c>
      <c r="C5" s="4">
        <v>9.2222222222222214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34F7-DF69-4AD5-AAF7-0FAB875ACBF2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7.77734375" bestFit="1" customWidth="1"/>
    <col min="3" max="3" width="29.33203125" bestFit="1" customWidth="1"/>
  </cols>
  <sheetData>
    <row r="1" spans="1:3" x14ac:dyDescent="0.3">
      <c r="A1" s="1" t="s">
        <v>1</v>
      </c>
      <c r="B1" t="s">
        <v>334</v>
      </c>
    </row>
    <row r="3" spans="1:3" x14ac:dyDescent="0.3">
      <c r="A3" s="1" t="s">
        <v>332</v>
      </c>
      <c r="B3" t="s">
        <v>373</v>
      </c>
      <c r="C3" t="s">
        <v>374</v>
      </c>
    </row>
    <row r="4" spans="1:3" x14ac:dyDescent="0.3">
      <c r="A4" s="2" t="s">
        <v>87</v>
      </c>
      <c r="B4" s="4">
        <v>5.2222222222222223</v>
      </c>
      <c r="C4" s="4">
        <v>2.8888888888888888</v>
      </c>
    </row>
    <row r="5" spans="1:3" x14ac:dyDescent="0.3">
      <c r="A5" s="2" t="s">
        <v>333</v>
      </c>
      <c r="B5" s="3">
        <v>5.2222222222222223</v>
      </c>
      <c r="C5" s="3">
        <v>2.8888888888888888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CD9-A545-4461-A9D6-139910B00655}">
  <dimension ref="A2:E7"/>
  <sheetViews>
    <sheetView workbookViewId="0">
      <selection activeCell="A6" sqref="A6"/>
    </sheetView>
  </sheetViews>
  <sheetFormatPr baseColWidth="10" defaultRowHeight="14.4" x14ac:dyDescent="0.3"/>
  <cols>
    <col min="1" max="1" width="23.33203125" bestFit="1" customWidth="1"/>
    <col min="2" max="2" width="21.77734375" bestFit="1" customWidth="1"/>
    <col min="3" max="3" width="7.44140625" bestFit="1" customWidth="1"/>
    <col min="4" max="4" width="7.6640625" bestFit="1" customWidth="1"/>
    <col min="5" max="6" width="12.21875" bestFit="1" customWidth="1"/>
  </cols>
  <sheetData>
    <row r="2" spans="1:5" x14ac:dyDescent="0.3">
      <c r="A2" s="1" t="s">
        <v>1</v>
      </c>
      <c r="B2" t="s">
        <v>334</v>
      </c>
    </row>
    <row r="4" spans="1:5" x14ac:dyDescent="0.3">
      <c r="A4" s="1" t="s">
        <v>339</v>
      </c>
      <c r="B4" s="1" t="s">
        <v>340</v>
      </c>
    </row>
    <row r="5" spans="1:5" x14ac:dyDescent="0.3">
      <c r="A5" s="1" t="s">
        <v>332</v>
      </c>
      <c r="B5" t="s">
        <v>341</v>
      </c>
      <c r="C5" t="s">
        <v>342</v>
      </c>
      <c r="D5" t="s">
        <v>343</v>
      </c>
      <c r="E5" t="s">
        <v>333</v>
      </c>
    </row>
    <row r="6" spans="1:5" x14ac:dyDescent="0.3">
      <c r="A6" s="2" t="s">
        <v>87</v>
      </c>
      <c r="B6" s="5">
        <v>3</v>
      </c>
      <c r="C6" s="5">
        <v>3</v>
      </c>
      <c r="D6" s="5">
        <v>3</v>
      </c>
      <c r="E6" s="5">
        <v>9</v>
      </c>
    </row>
    <row r="7" spans="1:5" x14ac:dyDescent="0.3">
      <c r="A7" s="2" t="s">
        <v>333</v>
      </c>
      <c r="B7" s="5">
        <v>3</v>
      </c>
      <c r="C7" s="5">
        <v>3</v>
      </c>
      <c r="D7" s="5">
        <v>3</v>
      </c>
      <c r="E7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Atalanta</vt:lpstr>
      <vt:lpstr>Cuadro_mando_Atalanta</vt:lpstr>
      <vt:lpstr>Tiros_vs_Tiros_Puerta</vt:lpstr>
      <vt:lpstr>Prom_faltas</vt:lpstr>
      <vt:lpstr>Tiros_Puerta_Goles</vt:lpstr>
      <vt:lpstr>Prom_Tiros</vt:lpstr>
      <vt:lpstr>Corners</vt:lpstr>
      <vt:lpstr>Resultados_Partidos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di salvatore</cp:lastModifiedBy>
  <dcterms:created xsi:type="dcterms:W3CDTF">2025-02-05T22:14:39Z</dcterms:created>
  <dcterms:modified xsi:type="dcterms:W3CDTF">2025-02-11T00:50:22Z</dcterms:modified>
</cp:coreProperties>
</file>