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\Desktop\Uni\Labs\7o Eksamhno\Sxediasmos 1\Process Simulation\"/>
    </mc:Choice>
  </mc:AlternateContent>
  <bookViews>
    <workbookView xWindow="0" yWindow="0" windowWidth="27870" windowHeight="12420"/>
  </bookViews>
  <sheets>
    <sheet name="Manual Υπολογισμοι" sheetId="2" r:id="rId1"/>
    <sheet name="Παράμετροι (unused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N15" i="2" s="1"/>
  <c r="M9" i="2"/>
  <c r="M10" i="2" s="1"/>
  <c r="N17" i="2" s="1"/>
  <c r="M6" i="2"/>
  <c r="M7" i="2" s="1"/>
  <c r="C14" i="2" s="1"/>
  <c r="C18" i="2" s="1"/>
  <c r="N18" i="2" l="1"/>
  <c r="N20" i="2"/>
  <c r="C8" i="2"/>
  <c r="C10" i="2" s="1"/>
  <c r="C20" i="2" s="1"/>
  <c r="C24" i="2" s="1"/>
  <c r="G15" i="1"/>
  <c r="G29" i="1" l="1"/>
  <c r="G11" i="1"/>
  <c r="G19" i="1" l="1"/>
  <c r="G25" i="1"/>
  <c r="G26" i="1"/>
  <c r="G27" i="1"/>
  <c r="G16" i="1"/>
  <c r="M12" i="1" s="1"/>
  <c r="O12" i="1" s="1"/>
  <c r="G17" i="1"/>
  <c r="M13" i="1" s="1"/>
  <c r="O13" i="1" s="1"/>
  <c r="G18" i="1"/>
  <c r="G20" i="1"/>
  <c r="G21" i="1"/>
  <c r="G22" i="1"/>
  <c r="G14" i="1"/>
  <c r="G12" i="1"/>
  <c r="M7" i="1" s="1"/>
  <c r="O7" i="1" s="1"/>
  <c r="G13" i="1"/>
  <c r="M8" i="1" s="1"/>
  <c r="O8" i="1" s="1"/>
  <c r="G6" i="1"/>
  <c r="G7" i="1"/>
  <c r="G8" i="1"/>
  <c r="G5" i="1"/>
  <c r="M11" i="1" l="1"/>
  <c r="O11" i="1" s="1"/>
  <c r="M16" i="1"/>
  <c r="O16" i="1" s="1"/>
  <c r="M18" i="1"/>
  <c r="O18" i="1" s="1"/>
  <c r="M17" i="1"/>
  <c r="O17" i="1" s="1"/>
  <c r="M6" i="1"/>
  <c r="O6" i="1" s="1"/>
</calcChain>
</file>

<file path=xl/sharedStrings.xml><?xml version="1.0" encoding="utf-8"?>
<sst xmlns="http://schemas.openxmlformats.org/spreadsheetml/2006/main" count="126" uniqueCount="87">
  <si>
    <t>Παράμετρες για ενζυμική σακχαροποίηση</t>
  </si>
  <si>
    <t>Κ1ad</t>
  </si>
  <si>
    <t>Param</t>
  </si>
  <si>
    <t>val</t>
  </si>
  <si>
    <t>units</t>
  </si>
  <si>
    <t>g prot/g substrate</t>
  </si>
  <si>
    <t>K2ad</t>
  </si>
  <si>
    <t>E1max</t>
  </si>
  <si>
    <t>E2max</t>
  </si>
  <si>
    <t>Ea</t>
  </si>
  <si>
    <t>k1r</t>
  </si>
  <si>
    <t>K1IG2</t>
  </si>
  <si>
    <t>K1IX</t>
  </si>
  <si>
    <t>k2r</t>
  </si>
  <si>
    <t>K2IG2</t>
  </si>
  <si>
    <t>K2IX</t>
  </si>
  <si>
    <t xml:space="preserve">k3r </t>
  </si>
  <si>
    <t>K3M</t>
  </si>
  <si>
    <t>K3IG</t>
  </si>
  <si>
    <t>K3IX</t>
  </si>
  <si>
    <t>cal/mole</t>
  </si>
  <si>
    <t>g/kg</t>
  </si>
  <si>
    <t>h^(-1)</t>
  </si>
  <si>
    <t>S (cellulose)</t>
  </si>
  <si>
    <t>G1 (Glucose)</t>
  </si>
  <si>
    <t>G2 (Cellobiose)</t>
  </si>
  <si>
    <t>kg/(g*h)</t>
  </si>
  <si>
    <t>SI</t>
  </si>
  <si>
    <t>kg/kg</t>
  </si>
  <si>
    <t>s^(-1)</t>
  </si>
  <si>
    <t>kg/(kg*s)</t>
  </si>
  <si>
    <t>Συντελεστές</t>
  </si>
  <si>
    <t>So</t>
  </si>
  <si>
    <t>(initial substrate)</t>
  </si>
  <si>
    <t>tonne/year</t>
  </si>
  <si>
    <t>kg/s</t>
  </si>
  <si>
    <t>k1E1max/So</t>
  </si>
  <si>
    <t>1/K1IG2</t>
  </si>
  <si>
    <t>K1IG</t>
  </si>
  <si>
    <t>K2IG</t>
  </si>
  <si>
    <t>1/k1IG</t>
  </si>
  <si>
    <t>R1:</t>
  </si>
  <si>
    <t>R2:</t>
  </si>
  <si>
    <t>k2(E1max+E2max)/So</t>
  </si>
  <si>
    <t>1/K2IG2</t>
  </si>
  <si>
    <t>1/K2IG</t>
  </si>
  <si>
    <t>R3:</t>
  </si>
  <si>
    <t>k3rE2max</t>
  </si>
  <si>
    <t>K3m</t>
  </si>
  <si>
    <t>K3m/K3IG</t>
  </si>
  <si>
    <t>ln</t>
  </si>
  <si>
    <t>tonne/m^3</t>
  </si>
  <si>
    <t>Q=</t>
  </si>
  <si>
    <t>m^3/year</t>
  </si>
  <si>
    <t>=</t>
  </si>
  <si>
    <t>m^3/hr</t>
  </si>
  <si>
    <t>τ (resid. Time)</t>
  </si>
  <si>
    <t>V reactor</t>
  </si>
  <si>
    <t>hr</t>
  </si>
  <si>
    <t>m^3</t>
  </si>
  <si>
    <t>Reactor Volume</t>
  </si>
  <si>
    <t>Yields</t>
  </si>
  <si>
    <t>w/out chlorite</t>
  </si>
  <si>
    <t>of theoretical</t>
  </si>
  <si>
    <t>21,7 g Reducing Sugars/100 g dry substrate, 72 hour incubation</t>
  </si>
  <si>
    <t>ρcellulose=</t>
  </si>
  <si>
    <t>(apo google)</t>
  </si>
  <si>
    <t>yield</t>
  </si>
  <si>
    <t>glucose</t>
  </si>
  <si>
    <t>kg/hr</t>
  </si>
  <si>
    <t>cellulose</t>
  </si>
  <si>
    <t>Mass balance:</t>
  </si>
  <si>
    <t>Cellulose in</t>
  </si>
  <si>
    <t>Cellulose out</t>
  </si>
  <si>
    <t>Glucose out</t>
  </si>
  <si>
    <t>total</t>
  </si>
  <si>
    <t>IN:</t>
  </si>
  <si>
    <t>OUT:</t>
  </si>
  <si>
    <t>Solvent required</t>
  </si>
  <si>
    <t>g_cel/L</t>
  </si>
  <si>
    <t>equals 230 kg_gluc/m^3_water</t>
  </si>
  <si>
    <t>m^3 water/hour</t>
  </si>
  <si>
    <t>water density</t>
  </si>
  <si>
    <t>kg/m^3</t>
  </si>
  <si>
    <t>water mass</t>
  </si>
  <si>
    <t>total volume:</t>
  </si>
  <si>
    <t>Water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</si>
</sst>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10" fontId="0" fillId="0" borderId="0" xfId="0" applyNumberForma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F18" sqref="F18"/>
    </sheetView>
  </sheetViews>
  <sheetFormatPr defaultRowHeight="15" x14ac:dyDescent="0.25"/>
  <sheetData>
    <row r="1" spans="1:16" ht="18" thickBot="1" x14ac:dyDescent="0.35">
      <c r="L1" s="1" t="s">
        <v>61</v>
      </c>
    </row>
    <row r="2" spans="1:16" ht="18.75" thickTop="1" thickBot="1" x14ac:dyDescent="0.35">
      <c r="A2" s="1" t="s">
        <v>60</v>
      </c>
      <c r="L2" s="2" t="s">
        <v>62</v>
      </c>
    </row>
    <row r="3" spans="1:16" ht="15.75" thickTop="1" x14ac:dyDescent="0.25">
      <c r="A3" t="s">
        <v>65</v>
      </c>
      <c r="C3">
        <v>1.5</v>
      </c>
      <c r="D3" t="s">
        <v>51</v>
      </c>
      <c r="E3" t="s">
        <v>66</v>
      </c>
    </row>
    <row r="4" spans="1:16" x14ac:dyDescent="0.25">
      <c r="L4" t="s">
        <v>67</v>
      </c>
      <c r="M4" s="3">
        <v>0.877</v>
      </c>
      <c r="N4" t="s">
        <v>63</v>
      </c>
      <c r="P4" t="s">
        <v>64</v>
      </c>
    </row>
    <row r="5" spans="1:16" x14ac:dyDescent="0.25">
      <c r="A5" t="s">
        <v>32</v>
      </c>
      <c r="C5">
        <v>60485.7</v>
      </c>
      <c r="D5" t="s">
        <v>34</v>
      </c>
    </row>
    <row r="6" spans="1:16" x14ac:dyDescent="0.25">
      <c r="C6">
        <f>(C5*10^(3))/(365.25*24)</f>
        <v>6900.0342231348395</v>
      </c>
      <c r="D6" t="s">
        <v>69</v>
      </c>
      <c r="L6" t="s">
        <v>68</v>
      </c>
      <c r="M6">
        <f>C5*M4</f>
        <v>53045.958899999998</v>
      </c>
      <c r="N6" t="s">
        <v>34</v>
      </c>
    </row>
    <row r="7" spans="1:16" x14ac:dyDescent="0.25">
      <c r="M7">
        <f>(M6*10^(3))/(365.25*24)</f>
        <v>6051.330013689254</v>
      </c>
      <c r="N7" t="s">
        <v>69</v>
      </c>
    </row>
    <row r="8" spans="1:16" x14ac:dyDescent="0.25">
      <c r="A8" t="s">
        <v>52</v>
      </c>
      <c r="C8">
        <f>C5/C3</f>
        <v>40323.799999999996</v>
      </c>
      <c r="D8" t="s">
        <v>53</v>
      </c>
    </row>
    <row r="9" spans="1:16" x14ac:dyDescent="0.25">
      <c r="L9" t="s">
        <v>70</v>
      </c>
      <c r="M9">
        <f>C5*(1-M4)</f>
        <v>7439.7410999999993</v>
      </c>
      <c r="N9" t="s">
        <v>34</v>
      </c>
    </row>
    <row r="10" spans="1:16" x14ac:dyDescent="0.25">
      <c r="A10" t="s">
        <v>54</v>
      </c>
      <c r="C10">
        <f>C8/(365.25*24)</f>
        <v>4.6000228154232259</v>
      </c>
      <c r="D10" t="s">
        <v>55</v>
      </c>
      <c r="M10">
        <f>(M9*10^(3))/(365.25*24)</f>
        <v>848.70420944558521</v>
      </c>
      <c r="N10" t="s">
        <v>69</v>
      </c>
    </row>
    <row r="12" spans="1:16" x14ac:dyDescent="0.25">
      <c r="A12" t="s">
        <v>78</v>
      </c>
      <c r="C12">
        <v>230</v>
      </c>
      <c r="D12" t="s">
        <v>79</v>
      </c>
      <c r="E12" t="s">
        <v>80</v>
      </c>
    </row>
    <row r="14" spans="1:16" x14ac:dyDescent="0.25">
      <c r="A14" t="s">
        <v>86</v>
      </c>
      <c r="C14">
        <f>M7/$C$12</f>
        <v>26.310130494301106</v>
      </c>
      <c r="D14" t="s">
        <v>81</v>
      </c>
      <c r="L14" t="s">
        <v>71</v>
      </c>
    </row>
    <row r="15" spans="1:16" x14ac:dyDescent="0.25">
      <c r="K15" t="s">
        <v>76</v>
      </c>
      <c r="L15" t="s">
        <v>72</v>
      </c>
      <c r="N15">
        <f>C6</f>
        <v>6900.0342231348395</v>
      </c>
    </row>
    <row r="16" spans="1:16" x14ac:dyDescent="0.25">
      <c r="A16" t="s">
        <v>82</v>
      </c>
      <c r="C16">
        <v>997</v>
      </c>
      <c r="D16" t="s">
        <v>83</v>
      </c>
    </row>
    <row r="17" spans="1:14" x14ac:dyDescent="0.25">
      <c r="K17" t="s">
        <v>77</v>
      </c>
      <c r="L17" t="s">
        <v>73</v>
      </c>
      <c r="N17">
        <f>M10</f>
        <v>848.70420944558521</v>
      </c>
    </row>
    <row r="18" spans="1:14" x14ac:dyDescent="0.25">
      <c r="A18" t="s">
        <v>84</v>
      </c>
      <c r="C18">
        <f>$C$16*C14</f>
        <v>26231.200102818202</v>
      </c>
      <c r="D18" t="s">
        <v>69</v>
      </c>
      <c r="L18" t="s">
        <v>74</v>
      </c>
      <c r="N18">
        <f>M7</f>
        <v>6051.330013689254</v>
      </c>
    </row>
    <row r="20" spans="1:14" x14ac:dyDescent="0.25">
      <c r="A20" t="s">
        <v>85</v>
      </c>
      <c r="C20">
        <f>C10+C14</f>
        <v>30.910153309724333</v>
      </c>
      <c r="D20" t="s">
        <v>55</v>
      </c>
      <c r="L20" t="s">
        <v>75</v>
      </c>
      <c r="N20">
        <f>SUM(N17:N18)</f>
        <v>6900.0342231348395</v>
      </c>
    </row>
    <row r="22" spans="1:14" x14ac:dyDescent="0.25">
      <c r="A22" t="s">
        <v>56</v>
      </c>
      <c r="C22">
        <v>72</v>
      </c>
      <c r="D22" t="s">
        <v>58</v>
      </c>
    </row>
    <row r="24" spans="1:14" x14ac:dyDescent="0.25">
      <c r="A24" t="s">
        <v>57</v>
      </c>
      <c r="C24">
        <f>$C$22*C20</f>
        <v>2225.531038300152</v>
      </c>
      <c r="D24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29" sqref="A29:C29"/>
    </sheetView>
  </sheetViews>
  <sheetFormatPr defaultRowHeight="15" x14ac:dyDescent="0.25"/>
  <sheetData>
    <row r="1" spans="1:15" x14ac:dyDescent="0.25">
      <c r="A1" t="s">
        <v>0</v>
      </c>
    </row>
    <row r="3" spans="1:15" x14ac:dyDescent="0.25">
      <c r="K3" t="s">
        <v>31</v>
      </c>
    </row>
    <row r="4" spans="1:15" x14ac:dyDescent="0.25">
      <c r="A4" t="s">
        <v>2</v>
      </c>
      <c r="C4" t="s">
        <v>3</v>
      </c>
      <c r="D4" t="s">
        <v>4</v>
      </c>
      <c r="G4" t="s">
        <v>27</v>
      </c>
    </row>
    <row r="5" spans="1:15" x14ac:dyDescent="0.25">
      <c r="A5" t="s">
        <v>1</v>
      </c>
      <c r="C5">
        <v>0.4</v>
      </c>
      <c r="D5" t="s">
        <v>5</v>
      </c>
      <c r="G5">
        <f>C5</f>
        <v>0.4</v>
      </c>
      <c r="H5" t="s">
        <v>28</v>
      </c>
      <c r="K5" t="s">
        <v>41</v>
      </c>
      <c r="O5" t="s">
        <v>50</v>
      </c>
    </row>
    <row r="6" spans="1:15" x14ac:dyDescent="0.25">
      <c r="A6" t="s">
        <v>6</v>
      </c>
      <c r="C6">
        <v>0.1</v>
      </c>
      <c r="D6" t="s">
        <v>5</v>
      </c>
      <c r="G6">
        <f t="shared" ref="G6:G8" si="0">C6</f>
        <v>0.1</v>
      </c>
      <c r="H6" t="s">
        <v>28</v>
      </c>
      <c r="K6" t="s">
        <v>36</v>
      </c>
      <c r="M6">
        <f>G11*G7/G29</f>
        <v>0.19391208169864943</v>
      </c>
      <c r="O6">
        <f>LN(M6)</f>
        <v>-1.6403504097594912</v>
      </c>
    </row>
    <row r="7" spans="1:15" x14ac:dyDescent="0.25">
      <c r="A7" t="s">
        <v>7</v>
      </c>
      <c r="C7">
        <v>0.06</v>
      </c>
      <c r="D7" t="s">
        <v>5</v>
      </c>
      <c r="G7">
        <f t="shared" si="0"/>
        <v>0.06</v>
      </c>
      <c r="H7" t="s">
        <v>28</v>
      </c>
      <c r="K7" t="s">
        <v>37</v>
      </c>
      <c r="M7">
        <f>1/G12</f>
        <v>66666.666666666672</v>
      </c>
      <c r="O7">
        <f t="shared" ref="O7:O18" si="1">LN(M7)</f>
        <v>11.107460356862065</v>
      </c>
    </row>
    <row r="8" spans="1:15" x14ac:dyDescent="0.25">
      <c r="A8" t="s">
        <v>8</v>
      </c>
      <c r="C8">
        <v>0.01</v>
      </c>
      <c r="D8" t="s">
        <v>5</v>
      </c>
      <c r="G8">
        <f t="shared" si="0"/>
        <v>0.01</v>
      </c>
      <c r="H8" t="s">
        <v>28</v>
      </c>
      <c r="K8" t="s">
        <v>40</v>
      </c>
      <c r="M8">
        <f>1/G13</f>
        <v>10000</v>
      </c>
      <c r="O8">
        <f t="shared" si="1"/>
        <v>9.2103403719761836</v>
      </c>
    </row>
    <row r="9" spans="1:15" x14ac:dyDescent="0.25">
      <c r="A9" t="s">
        <v>9</v>
      </c>
      <c r="C9">
        <v>-5540</v>
      </c>
      <c r="D9" t="s">
        <v>20</v>
      </c>
    </row>
    <row r="10" spans="1:15" x14ac:dyDescent="0.25">
      <c r="K10" t="s">
        <v>42</v>
      </c>
    </row>
    <row r="11" spans="1:15" x14ac:dyDescent="0.25">
      <c r="A11" t="s">
        <v>10</v>
      </c>
      <c r="C11">
        <v>22.3</v>
      </c>
      <c r="D11" t="s">
        <v>26</v>
      </c>
      <c r="G11">
        <f>C11*10^(3)/(3600)</f>
        <v>6.1944444444444446</v>
      </c>
      <c r="H11" t="s">
        <v>30</v>
      </c>
      <c r="K11" t="s">
        <v>43</v>
      </c>
      <c r="M11">
        <f>G15*(G7+G8)/G29</f>
        <v>7.2840218431794612E-2</v>
      </c>
      <c r="O11">
        <f t="shared" si="1"/>
        <v>-2.6194870253381732</v>
      </c>
    </row>
    <row r="12" spans="1:15" x14ac:dyDescent="0.25">
      <c r="A12" t="s">
        <v>11</v>
      </c>
      <c r="C12">
        <v>1.4999999999999999E-2</v>
      </c>
      <c r="D12" t="s">
        <v>21</v>
      </c>
      <c r="G12">
        <f>C12*10^(-3)</f>
        <v>1.5E-5</v>
      </c>
      <c r="H12" t="s">
        <v>28</v>
      </c>
      <c r="K12" t="s">
        <v>44</v>
      </c>
      <c r="M12">
        <f>1/G16</f>
        <v>7.5757575757575752</v>
      </c>
      <c r="O12">
        <f t="shared" si="1"/>
        <v>2.0249533563957662</v>
      </c>
    </row>
    <row r="13" spans="1:15" x14ac:dyDescent="0.25">
      <c r="A13" t="s">
        <v>38</v>
      </c>
      <c r="C13">
        <v>0.1</v>
      </c>
      <c r="D13" t="s">
        <v>21</v>
      </c>
      <c r="G13">
        <f>C13*10^(-3)</f>
        <v>1E-4</v>
      </c>
      <c r="H13" t="s">
        <v>28</v>
      </c>
      <c r="K13" t="s">
        <v>45</v>
      </c>
      <c r="M13">
        <f>1/G17</f>
        <v>24999.999999999996</v>
      </c>
      <c r="O13">
        <f t="shared" si="1"/>
        <v>10.126631103850338</v>
      </c>
    </row>
    <row r="14" spans="1:15" x14ac:dyDescent="0.25">
      <c r="A14" t="s">
        <v>12</v>
      </c>
      <c r="C14">
        <v>0.1</v>
      </c>
      <c r="D14" t="s">
        <v>21</v>
      </c>
      <c r="G14">
        <f>C14*10^(-3)</f>
        <v>1E-4</v>
      </c>
      <c r="H14" t="s">
        <v>28</v>
      </c>
    </row>
    <row r="15" spans="1:15" x14ac:dyDescent="0.25">
      <c r="A15" t="s">
        <v>13</v>
      </c>
      <c r="C15">
        <v>7.18</v>
      </c>
      <c r="D15" t="s">
        <v>26</v>
      </c>
      <c r="G15">
        <f>(C15*10^(3))/(60^2)</f>
        <v>1.9944444444444445</v>
      </c>
      <c r="H15" t="s">
        <v>30</v>
      </c>
      <c r="K15" t="s">
        <v>46</v>
      </c>
    </row>
    <row r="16" spans="1:15" x14ac:dyDescent="0.25">
      <c r="A16" t="s">
        <v>14</v>
      </c>
      <c r="C16">
        <v>132</v>
      </c>
      <c r="D16" t="s">
        <v>21</v>
      </c>
      <c r="G16">
        <f t="shared" ref="G16:G27" si="2">C16*10^(-3)</f>
        <v>0.13200000000000001</v>
      </c>
      <c r="H16" t="s">
        <v>28</v>
      </c>
      <c r="K16" t="s">
        <v>47</v>
      </c>
      <c r="M16">
        <f>G19*G8</f>
        <v>7.9305555555555564E-4</v>
      </c>
      <c r="O16">
        <f t="shared" si="1"/>
        <v>-7.1396172813362275</v>
      </c>
    </row>
    <row r="17" spans="1:15" x14ac:dyDescent="0.25">
      <c r="A17" t="s">
        <v>39</v>
      </c>
      <c r="C17">
        <v>0.04</v>
      </c>
      <c r="D17" t="s">
        <v>21</v>
      </c>
      <c r="G17">
        <f t="shared" si="2"/>
        <v>4.0000000000000003E-5</v>
      </c>
      <c r="H17" t="s">
        <v>28</v>
      </c>
      <c r="K17" t="s">
        <v>48</v>
      </c>
      <c r="M17">
        <f>G20</f>
        <v>2.4300000000000002E-2</v>
      </c>
      <c r="O17">
        <f t="shared" si="1"/>
        <v>-3.717278928635634</v>
      </c>
    </row>
    <row r="18" spans="1:15" x14ac:dyDescent="0.25">
      <c r="A18" t="s">
        <v>15</v>
      </c>
      <c r="C18">
        <v>0.02</v>
      </c>
      <c r="D18" t="s">
        <v>21</v>
      </c>
      <c r="G18">
        <f t="shared" si="2"/>
        <v>2.0000000000000002E-5</v>
      </c>
      <c r="H18" t="s">
        <v>28</v>
      </c>
      <c r="K18" t="s">
        <v>49</v>
      </c>
      <c r="M18">
        <f>G20/G21</f>
        <v>6.2307692307692317</v>
      </c>
      <c r="O18">
        <f t="shared" si="1"/>
        <v>1.8294997972109022</v>
      </c>
    </row>
    <row r="19" spans="1:15" x14ac:dyDescent="0.25">
      <c r="A19" t="s">
        <v>16</v>
      </c>
      <c r="C19">
        <v>285.5</v>
      </c>
      <c r="D19" t="s">
        <v>22</v>
      </c>
      <c r="G19">
        <f>C19/(60^2)</f>
        <v>7.930555555555556E-2</v>
      </c>
      <c r="H19" t="s">
        <v>29</v>
      </c>
    </row>
    <row r="20" spans="1:15" x14ac:dyDescent="0.25">
      <c r="A20" t="s">
        <v>17</v>
      </c>
      <c r="C20">
        <v>24.3</v>
      </c>
      <c r="D20" t="s">
        <v>21</v>
      </c>
      <c r="G20">
        <f t="shared" si="2"/>
        <v>2.4300000000000002E-2</v>
      </c>
      <c r="H20" t="s">
        <v>28</v>
      </c>
    </row>
    <row r="21" spans="1:15" x14ac:dyDescent="0.25">
      <c r="A21" t="s">
        <v>18</v>
      </c>
      <c r="C21">
        <v>3.9</v>
      </c>
      <c r="D21" t="s">
        <v>21</v>
      </c>
      <c r="G21">
        <f t="shared" si="2"/>
        <v>3.8999999999999998E-3</v>
      </c>
      <c r="H21" t="s">
        <v>28</v>
      </c>
    </row>
    <row r="22" spans="1:15" x14ac:dyDescent="0.25">
      <c r="A22" t="s">
        <v>19</v>
      </c>
      <c r="C22">
        <v>201</v>
      </c>
      <c r="D22" t="s">
        <v>21</v>
      </c>
      <c r="G22">
        <f t="shared" si="2"/>
        <v>0.20100000000000001</v>
      </c>
      <c r="H22" t="s">
        <v>28</v>
      </c>
    </row>
    <row r="25" spans="1:15" x14ac:dyDescent="0.25">
      <c r="A25" t="s">
        <v>23</v>
      </c>
      <c r="C25">
        <v>1</v>
      </c>
      <c r="D25" t="s">
        <v>21</v>
      </c>
      <c r="G25">
        <f t="shared" si="2"/>
        <v>1E-3</v>
      </c>
      <c r="H25" t="s">
        <v>28</v>
      </c>
    </row>
    <row r="26" spans="1:15" x14ac:dyDescent="0.25">
      <c r="A26" t="s">
        <v>24</v>
      </c>
      <c r="C26">
        <v>1</v>
      </c>
      <c r="D26" t="s">
        <v>21</v>
      </c>
      <c r="G26">
        <f t="shared" si="2"/>
        <v>1E-3</v>
      </c>
      <c r="H26" t="s">
        <v>28</v>
      </c>
    </row>
    <row r="27" spans="1:15" x14ac:dyDescent="0.25">
      <c r="A27" t="s">
        <v>25</v>
      </c>
      <c r="C27">
        <v>1</v>
      </c>
      <c r="D27" t="s">
        <v>21</v>
      </c>
      <c r="G27">
        <f t="shared" si="2"/>
        <v>1E-3</v>
      </c>
      <c r="H27" t="s">
        <v>28</v>
      </c>
    </row>
    <row r="29" spans="1:15" x14ac:dyDescent="0.25">
      <c r="A29" t="s">
        <v>32</v>
      </c>
      <c r="C29">
        <v>60485.7</v>
      </c>
      <c r="D29" t="s">
        <v>34</v>
      </c>
      <c r="G29">
        <f>(C29*10^(3))/(365.25*24*3600)</f>
        <v>1.9166761730930109</v>
      </c>
      <c r="H29" t="s">
        <v>35</v>
      </c>
    </row>
    <row r="30" spans="1:15" x14ac:dyDescent="0.25">
      <c r="A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Υπολογισμοι</vt:lpstr>
      <vt:lpstr>Παράμετροι (unused)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2022-11-30T19:07:49Z</dcterms:created>
  <dcterms:modified xsi:type="dcterms:W3CDTF">2022-12-06T15:22:50Z</dcterms:modified>
</cp:coreProperties>
</file>