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librations" sheetId="1" state="visible" r:id="rId2"/>
    <sheet name="Calculations (rate = ΔCΔt)" sheetId="2" state="visible" r:id="rId3"/>
    <sheet name="Calculations (rate = derivative" sheetId="3" state="visible" r:id="rId4"/>
    <sheet name="Calculations (C in M)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<sst xmlns="http://schemas.openxmlformats.org/spreadsheetml/2006/main" count="80" uniqueCount="44">
  <si>
    <t xml:space="preserve">Data from: jinByproductFormationNovel2003</t>
  </si>
  <si>
    <t xml:space="preserve">inkscape y coord</t>
  </si>
  <si>
    <t xml:space="preserve">Glucose/Glycerol (g/l)</t>
  </si>
  <si>
    <t xml:space="preserve">Biomass (g/l)</t>
  </si>
  <si>
    <t xml:space="preserve">C. glycerinogenes kinetics</t>
  </si>
  <si>
    <t xml:space="preserve">Time</t>
  </si>
  <si>
    <t xml:space="preserve">Glucose (y)</t>
  </si>
  <si>
    <t xml:space="preserve">Glucose (g/l)</t>
  </si>
  <si>
    <t xml:space="preserve">Glycerol (y)</t>
  </si>
  <si>
    <t xml:space="preserve">Glycerol (g/l)</t>
  </si>
  <si>
    <t xml:space="preserve">Biomass (y)</t>
  </si>
  <si>
    <t xml:space="preserve">Kinetics of C. glycerinogenes</t>
  </si>
  <si>
    <t xml:space="preserve">Technical Kinetics of Glycerol Production</t>
  </si>
  <si>
    <t xml:space="preserve">Kinetics of Glycerol Production in regards to biomass</t>
  </si>
  <si>
    <t xml:space="preserve">R_glyc</t>
  </si>
  <si>
    <t xml:space="preserve">ln(c_glyc)</t>
  </si>
  <si>
    <t xml:space="preserve">ln(r_glyc)</t>
  </si>
  <si>
    <t xml:space="preserve">Biomass, x (g/l)</t>
  </si>
  <si>
    <t xml:space="preserve">dx/dt (R_biomass)</t>
  </si>
  <si>
    <t xml:space="preserve">Monod Model</t>
  </si>
  <si>
    <t xml:space="preserve">dx/dt</t>
  </si>
  <si>
    <t xml:space="preserve">μ</t>
  </si>
  <si>
    <t xml:space="preserve">Glucose, s (g/l)</t>
  </si>
  <si>
    <t xml:space="preserve">1/C_s</t>
  </si>
  <si>
    <t xml:space="preserve">1/μ</t>
  </si>
  <si>
    <t xml:space="preserve">1/μmax</t>
  </si>
  <si>
    <t xml:space="preserve">μmax</t>
  </si>
  <si>
    <t xml:space="preserve">Ks/μmax</t>
  </si>
  <si>
    <t xml:space="preserve">Ks</t>
  </si>
  <si>
    <t xml:space="preserve">dS/dt</t>
  </si>
  <si>
    <t xml:space="preserve">dG/dt</t>
  </si>
  <si>
    <t xml:space="preserve">μ_max</t>
  </si>
  <si>
    <t xml:space="preserve">Y_X/S</t>
  </si>
  <si>
    <t xml:space="preserve">a_i</t>
  </si>
  <si>
    <t xml:space="preserve">Υ_P/S</t>
  </si>
  <si>
    <t xml:space="preserve">Y</t>
  </si>
  <si>
    <t xml:space="preserve">Yield</t>
  </si>
  <si>
    <t xml:space="preserve">Glucose (M)</t>
  </si>
  <si>
    <t xml:space="preserve">Glycerol (M)</t>
  </si>
  <si>
    <t xml:space="preserve">Biomass (M)</t>
  </si>
  <si>
    <t xml:space="preserve">1/μ_max</t>
  </si>
  <si>
    <t xml:space="preserve">K_s/μ_max</t>
  </si>
  <si>
    <t xml:space="preserve">K_s </t>
  </si>
  <si>
    <t xml:space="preserve">Molecular weights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</si>
</sst>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000"/>
    <numFmt numFmtId="167" formatCode="0.000000"/>
    <numFmt numFmtId="168" formatCode="0.0000"/>
    <numFmt numFmtId="169" formatCode="#,##0.00000"/>
    <numFmt numFmtId="170" formatCode="#,##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Glucose/Glycerol Calibration</a:t>
            </a:r>
          </a:p>
        </c:rich>
      </c:tx>
      <c:layout>
        <c:manualLayout>
          <c:xMode val="edge"/>
          <c:yMode val="edge"/>
          <c:x val="0.345442040765287"/>
          <c:y val="0.000777604976671851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Calibrations!$A$6:$A$11</c:f>
              <c:numCache>
                <c:formatCode>General</c:formatCode>
                <c:ptCount val="6"/>
                <c:pt idx="0">
                  <c:v>75.68</c:v>
                </c:pt>
                <c:pt idx="1">
                  <c:v>93.24</c:v>
                </c:pt>
                <c:pt idx="2">
                  <c:v>112.48</c:v>
                </c:pt>
                <c:pt idx="3">
                  <c:v>130.68</c:v>
                </c:pt>
                <c:pt idx="4">
                  <c:v>149.42</c:v>
                </c:pt>
                <c:pt idx="5">
                  <c:v>167.73</c:v>
                </c:pt>
              </c:numCache>
            </c:numRef>
          </c:xVal>
          <c:yVal>
            <c:numRef>
              <c:f>Calibrations!$B$6:$B$11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</c:ser>
        <c:axId val="24819866"/>
        <c:axId val="98582412"/>
      </c:scatterChart>
      <c:valAx>
        <c:axId val="24819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Inkscape y-coordinate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82412"/>
        <c:crosses val="autoZero"/>
        <c:crossBetween val="between"/>
      </c:valAx>
      <c:valAx>
        <c:axId val="985824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g/l of Glucose/Glycerol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198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Biomass Calibration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Calibrations!$C$6:$C$13</c:f>
              <c:numCache>
                <c:formatCode>General</c:formatCode>
                <c:ptCount val="8"/>
                <c:pt idx="0">
                  <c:v>75.68</c:v>
                </c:pt>
                <c:pt idx="1">
                  <c:v>88.91</c:v>
                </c:pt>
                <c:pt idx="2">
                  <c:v>102.39</c:v>
                </c:pt>
                <c:pt idx="3">
                  <c:v>115.31</c:v>
                </c:pt>
                <c:pt idx="4">
                  <c:v>129.01</c:v>
                </c:pt>
                <c:pt idx="5">
                  <c:v>141.44</c:v>
                </c:pt>
                <c:pt idx="6">
                  <c:v>154.93</c:v>
                </c:pt>
                <c:pt idx="7">
                  <c:v>167.59</c:v>
                </c:pt>
              </c:numCache>
            </c:numRef>
          </c:xVal>
          <c:yVal>
            <c:numRef>
              <c:f>Calibrations!$D$6:$D$13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</c:ser>
        <c:axId val="54705996"/>
        <c:axId val="99995356"/>
      </c:scatterChart>
      <c:valAx>
        <c:axId val="54705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Inkscape y coordinate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95356"/>
        <c:crosses val="autoZero"/>
        <c:crossBetween val="between"/>
      </c:valAx>
      <c:valAx>
        <c:axId val="999953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Biomass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059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Monod model for C. glycerinogenes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'Calculations (rate = ΔCΔt)'!$F$18:$F$20</c:f>
              <c:numCache>
                <c:formatCode>General</c:formatCode>
                <c:ptCount val="3"/>
                <c:pt idx="0">
                  <c:v>0.00437493451269901</c:v>
                </c:pt>
                <c:pt idx="1">
                  <c:v>0.00471893882391303</c:v>
                </c:pt>
                <c:pt idx="2">
                  <c:v>0.00494292649917725</c:v>
                </c:pt>
              </c:numCache>
            </c:numRef>
          </c:xVal>
          <c:yVal>
            <c:numRef>
              <c:f>'Calculations (rate = ΔCΔt)'!$G$18:$G$20</c:f>
              <c:numCache>
                <c:formatCode>General</c:formatCode>
                <c:ptCount val="3"/>
                <c:pt idx="0">
                  <c:v>3.01569208977026</c:v>
                </c:pt>
                <c:pt idx="1">
                  <c:v>11.2722151327461</c:v>
                </c:pt>
                <c:pt idx="2">
                  <c:v>17.9610416380377</c:v>
                </c:pt>
              </c:numCache>
            </c:numRef>
          </c:yVal>
          <c:smooth val="0"/>
        </c:ser>
        <c:axId val="8169834"/>
        <c:axId val="33814216"/>
      </c:scatterChart>
      <c:valAx>
        <c:axId val="81698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1/C_substrate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14216"/>
        <c:crosses val="autoZero"/>
        <c:crossBetween val="between"/>
      </c:valAx>
      <c:valAx>
        <c:axId val="33814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98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Glycerol Technical Kinetics</a:t>
            </a:r>
          </a:p>
        </c:rich>
      </c:tx>
      <c:layout>
        <c:manualLayout>
          <c:xMode val="edge"/>
          <c:yMode val="edge"/>
          <c:x val="0.323905850034339"/>
          <c:y val="0.000555432126194179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'Calculations (rate = ΔCΔt)'!$F$6:$F$13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45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'Calculations (rate = ΔCΔt)'!$G$6:$G$13</c:f>
              <c:numCache>
                <c:formatCode>General</c:formatCode>
                <c:ptCount val="8"/>
                <c:pt idx="0">
                  <c:v>15.1774</c:v>
                </c:pt>
                <c:pt idx="1">
                  <c:v>19.64065</c:v>
                </c:pt>
                <c:pt idx="2">
                  <c:v>27.7015499999999</c:v>
                </c:pt>
                <c:pt idx="3">
                  <c:v>38.1158</c:v>
                </c:pt>
                <c:pt idx="4">
                  <c:v>53.9941499999999</c:v>
                </c:pt>
                <c:pt idx="5">
                  <c:v>65.19285</c:v>
                </c:pt>
                <c:pt idx="6">
                  <c:v>90.18705</c:v>
                </c:pt>
                <c:pt idx="7">
                  <c:v>96.1650999999999</c:v>
                </c:pt>
              </c:numCache>
            </c:numRef>
          </c:yVal>
          <c:smooth val="0"/>
        </c:ser>
        <c:axId val="91032427"/>
        <c:axId val="1649107"/>
      </c:scatterChart>
      <c:valAx>
        <c:axId val="91032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9107"/>
        <c:crosses val="autoZero"/>
        <c:crossBetween val="between"/>
      </c:valAx>
      <c:valAx>
        <c:axId val="16491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Glycerol concentration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324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Rate of Glycerol in regards to Biomass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'Calculations (rate = ΔCΔt)'!$N$6:$N$8</c:f>
              <c:numCache>
                <c:formatCode>General</c:formatCode>
                <c:ptCount val="3"/>
                <c:pt idx="0">
                  <c:v>0.89265</c:v>
                </c:pt>
                <c:pt idx="1">
                  <c:v>1.61217999999998</c:v>
                </c:pt>
                <c:pt idx="2">
                  <c:v>2.08285000000002</c:v>
                </c:pt>
              </c:numCache>
            </c:numRef>
          </c:xVal>
          <c:yVal>
            <c:numRef>
              <c:f>'Calculations (rate = ΔCΔt)'!$O$6:$O$8</c:f>
              <c:numCache>
                <c:formatCode>General</c:formatCode>
                <c:ptCount val="3"/>
                <c:pt idx="0">
                  <c:v>5.79464</c:v>
                </c:pt>
                <c:pt idx="1">
                  <c:v>8.36496</c:v>
                </c:pt>
                <c:pt idx="2">
                  <c:v>10.6936</c:v>
                </c:pt>
              </c:numCache>
            </c:numRef>
          </c:yVal>
          <c:smooth val="0"/>
        </c:ser>
        <c:axId val="20250534"/>
        <c:axId val="19682018"/>
      </c:scatterChart>
      <c:valAx>
        <c:axId val="202505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Rate of Glycerol production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82018"/>
        <c:crosses val="autoZero"/>
        <c:crossBetween val="between"/>
      </c:valAx>
      <c:valAx>
        <c:axId val="196820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Biomass Concentration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505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 Rate Expression</a:t>
            </a:r>
          </a:p>
        </c:rich>
      </c:tx>
      <c:layout>
        <c:manualLayout>
          <c:xMode val="edge"/>
          <c:yMode val="edge"/>
          <c:x val="0.341221278721279"/>
          <c:y val="0.0005553704320781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37162837163"/>
          <c:y val="0.100188825946907"/>
          <c:w val="0.869130869130869"/>
          <c:h val="0.74586249028101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(rate = derivative'!$A$3:$A$12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75</c:v>
                </c:pt>
                <c:pt idx="9">
                  <c:v>80</c:v>
                </c:pt>
              </c:numCache>
            </c:numRef>
          </c:xVal>
          <c:yVal>
            <c:numRef>
              <c:f>'Calculations (rate = derivative'!$B$3:$B$12</c:f>
              <c:numCache>
                <c:formatCode>General</c:formatCode>
                <c:ptCount val="10"/>
                <c:pt idx="0">
                  <c:v>230.4413</c:v>
                </c:pt>
                <c:pt idx="1">
                  <c:v>228.57485</c:v>
                </c:pt>
                <c:pt idx="2">
                  <c:v>211.91205</c:v>
                </c:pt>
                <c:pt idx="3">
                  <c:v>202.3093</c:v>
                </c:pt>
                <c:pt idx="4">
                  <c:v>177.7479</c:v>
                </c:pt>
                <c:pt idx="5">
                  <c:v>168.84845</c:v>
                </c:pt>
                <c:pt idx="6">
                  <c:v>110.6098</c:v>
                </c:pt>
                <c:pt idx="7">
                  <c:v>86.3189</c:v>
                </c:pt>
                <c:pt idx="8">
                  <c:v>22.50795</c:v>
                </c:pt>
                <c:pt idx="9">
                  <c:v>13.2568499999999</c:v>
                </c:pt>
              </c:numCache>
            </c:numRef>
          </c:yVal>
          <c:smooth val="0"/>
        </c:ser>
        <c:axId val="10574549"/>
        <c:axId val="54744377"/>
      </c:scatterChart>
      <c:valAx>
        <c:axId val="10574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(hours)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44377"/>
        <c:crosses val="autoZero"/>
        <c:crossBetween val="between"/>
      </c:valAx>
      <c:valAx>
        <c:axId val="547443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745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Glycerol Rate</a:t>
            </a:r>
          </a:p>
        </c:rich>
      </c:tx>
      <c:layout>
        <c:manualLayout>
          <c:xMode val="edge"/>
          <c:yMode val="edge"/>
          <c:x val="0.323701872129989"/>
          <c:y val="0.0009226308158692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00423878488"/>
          <c:y val="0.0951627784367998"/>
          <c:w val="0.852137054044507"/>
          <c:h val="0.73968630552260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(rate = ΔCΔt)'!$F$6:$F$13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45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'Calculations (rate = ΔCΔt)'!$G$6:$G$13</c:f>
              <c:numCache>
                <c:formatCode>General</c:formatCode>
                <c:ptCount val="8"/>
                <c:pt idx="0">
                  <c:v>15.1774</c:v>
                </c:pt>
                <c:pt idx="1">
                  <c:v>19.64065</c:v>
                </c:pt>
                <c:pt idx="2">
                  <c:v>27.7015499999999</c:v>
                </c:pt>
                <c:pt idx="3">
                  <c:v>38.1158</c:v>
                </c:pt>
                <c:pt idx="4">
                  <c:v>53.9941499999999</c:v>
                </c:pt>
                <c:pt idx="5">
                  <c:v>65.19285</c:v>
                </c:pt>
                <c:pt idx="6">
                  <c:v>90.18705</c:v>
                </c:pt>
                <c:pt idx="7">
                  <c:v>96.1650999999999</c:v>
                </c:pt>
              </c:numCache>
            </c:numRef>
          </c:yVal>
          <c:smooth val="0"/>
        </c:ser>
        <c:axId val="18792155"/>
        <c:axId val="35792993"/>
      </c:scatterChart>
      <c:valAx>
        <c:axId val="18792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92993"/>
        <c:crosses val="autoZero"/>
        <c:crossBetween val="between"/>
      </c:valAx>
      <c:valAx>
        <c:axId val="357929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Glycerol concentration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921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Biomass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4923689449237"/>
          <c:y val="0.141465850917718"/>
          <c:w val="0.873589913735899"/>
          <c:h val="0.7149456861031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(rate = derivative'!$A$4:$A$7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'Calculations (rate = derivative'!$D$4:$D$7</c:f>
              <c:numCache>
                <c:formatCode>General</c:formatCode>
                <c:ptCount val="4"/>
                <c:pt idx="0">
                  <c:v>2.18008</c:v>
                </c:pt>
                <c:pt idx="1">
                  <c:v>5.79464</c:v>
                </c:pt>
                <c:pt idx="2">
                  <c:v>8.36496</c:v>
                </c:pt>
                <c:pt idx="3">
                  <c:v>10.6936</c:v>
                </c:pt>
              </c:numCache>
            </c:numRef>
          </c:yVal>
          <c:smooth val="0"/>
        </c:ser>
        <c:axId val="26282614"/>
        <c:axId val="10135160"/>
      </c:scatterChart>
      <c:valAx>
        <c:axId val="262826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(hours)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35160"/>
        <c:crosses val="autoZero"/>
        <c:crossBetween val="between"/>
      </c:valAx>
      <c:valAx>
        <c:axId val="101351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Biomass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826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Monod Model 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9091476740556"/>
          <c:y val="0.121515050538709"/>
          <c:w val="0.850515142054324"/>
          <c:h val="0.74897256470065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'Calculations (rate = derivative'!$J$4:$J$7</c:f>
              <c:numCache>
                <c:formatCode>General</c:formatCode>
                <c:ptCount val="4"/>
                <c:pt idx="0">
                  <c:v>0.00437493451269901</c:v>
                </c:pt>
                <c:pt idx="1">
                  <c:v>0.00471893882391303</c:v>
                </c:pt>
                <c:pt idx="2">
                  <c:v>0.00494292649917725</c:v>
                </c:pt>
                <c:pt idx="3">
                  <c:v>0.00562594551046735</c:v>
                </c:pt>
              </c:numCache>
            </c:numRef>
          </c:xVal>
          <c:yVal>
            <c:numRef>
              <c:f>'Calculations (rate = derivative'!$K$4:$K$7</c:f>
              <c:numCache>
                <c:formatCode>General</c:formatCode>
                <c:ptCount val="4"/>
                <c:pt idx="0">
                  <c:v>2.89135278514589</c:v>
                </c:pt>
                <c:pt idx="1">
                  <c:v>9.28628205128205</c:v>
                </c:pt>
                <c:pt idx="2">
                  <c:v>16.9331174089069</c:v>
                </c:pt>
                <c:pt idx="3">
                  <c:v>29.378021978022</c:v>
                </c:pt>
              </c:numCache>
            </c:numRef>
          </c:yVal>
          <c:smooth val="0"/>
        </c:ser>
        <c:axId val="58824833"/>
        <c:axId val="70049038"/>
      </c:scatterChart>
      <c:valAx>
        <c:axId val="58824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1/C_s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49038"/>
        <c:crosses val="autoZero"/>
        <c:crossBetween val="between"/>
      </c:valAx>
      <c:valAx>
        <c:axId val="700490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248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 and Glycerol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406487052053"/>
          <c:y val="0.163608917789131"/>
          <c:w val="0.865681402040283"/>
          <c:h val="0.687180678123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'Calculations (C in M)'!$E$1</c:f>
              <c:strCache>
                <c:ptCount val="1"/>
                <c:pt idx="0">
                  <c:v>Glucose (M)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4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Pt>
            <c:idx val="5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(C in M)'!$A$2:$A$11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75</c:v>
                </c:pt>
                <c:pt idx="9">
                  <c:v>80</c:v>
                </c:pt>
              </c:numCache>
            </c:numRef>
          </c:xVal>
          <c:yVal>
            <c:numRef>
              <c:f>'Calculations (C in M)'!$E$2:$E$11</c:f>
              <c:numCache>
                <c:formatCode>General</c:formatCode>
                <c:ptCount val="10"/>
                <c:pt idx="0">
                  <c:v>1.27912087302116</c:v>
                </c:pt>
                <c:pt idx="1">
                  <c:v>1.26876068518395</c:v>
                </c:pt>
                <c:pt idx="2">
                  <c:v>1.17626973289815</c:v>
                </c:pt>
                <c:pt idx="3">
                  <c:v>1.12296731721397</c:v>
                </c:pt>
                <c:pt idx="4">
                  <c:v>0.986633251182309</c:v>
                </c:pt>
                <c:pt idx="5">
                  <c:v>0.937234674393304</c:v>
                </c:pt>
                <c:pt idx="6">
                  <c:v>0.613966784342459</c:v>
                </c:pt>
                <c:pt idx="7">
                  <c:v>0.479134194808943</c:v>
                </c:pt>
                <c:pt idx="8">
                  <c:v>0.12493588889629</c:v>
                </c:pt>
                <c:pt idx="9">
                  <c:v>0.0735853926596944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(C in M)'!$F$1</c:f>
              <c:strCache>
                <c:ptCount val="1"/>
                <c:pt idx="0">
                  <c:v>Glycerol (M)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7e0021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(C in M)'!$A$2:$A$11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75</c:v>
                </c:pt>
                <c:pt idx="9">
                  <c:v>80</c:v>
                </c:pt>
              </c:numCache>
            </c:numRef>
          </c:xVal>
          <c:yVal>
            <c:numRef>
              <c:f>'Calculations (C in M)'!$F$2:$F$12</c:f>
              <c:numCache>
                <c:formatCode>General</c:formatCode>
                <c:ptCount val="11"/>
                <c:pt idx="2">
                  <c:v>0.164810511456184</c:v>
                </c:pt>
                <c:pt idx="3">
                  <c:v>0.213276685850798</c:v>
                </c:pt>
                <c:pt idx="4">
                  <c:v>0.300809534151373</c:v>
                </c:pt>
                <c:pt idx="5">
                  <c:v>0.413897274405473</c:v>
                </c:pt>
                <c:pt idx="6">
                  <c:v>0.586319361494189</c:v>
                </c:pt>
                <c:pt idx="7">
                  <c:v>0.707925399066131</c:v>
                </c:pt>
                <c:pt idx="8">
                  <c:v>0.979335975675969</c:v>
                </c:pt>
                <c:pt idx="9">
                  <c:v>1.04425127592572</c:v>
                </c:pt>
              </c:numCache>
            </c:numRef>
          </c:yVal>
          <c:smooth val="0"/>
        </c:ser>
        <c:axId val="28080623"/>
        <c:axId val="30968725"/>
      </c:scatterChart>
      <c:valAx>
        <c:axId val="28080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68725"/>
        <c:crosses val="autoZero"/>
        <c:crossBetween val="between"/>
      </c:valAx>
      <c:valAx>
        <c:axId val="30968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Glucose/Glycerol concentration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806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Biomass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55776760236"/>
          <c:y val="0.106594724220624"/>
          <c:w val="0.842458026411839"/>
          <c:h val="0.7639088729016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'Calculations (C in M)'!$A$3:$A$6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'Calculations (C in M)'!$G$3:$G$6</c:f>
              <c:numCache>
                <c:formatCode>General</c:formatCode>
                <c:ptCount val="4"/>
                <c:pt idx="0">
                  <c:v>0.0230674327312743</c:v>
                </c:pt>
                <c:pt idx="1">
                  <c:v>0.0613131024558508</c:v>
                </c:pt>
                <c:pt idx="2">
                  <c:v>0.0885096657461194</c:v>
                </c:pt>
                <c:pt idx="3">
                  <c:v>0.113149012263382</c:v>
                </c:pt>
              </c:numCache>
            </c:numRef>
          </c:yVal>
          <c:smooth val="0"/>
        </c:ser>
        <c:axId val="91065640"/>
        <c:axId val="177298"/>
      </c:scatterChart>
      <c:valAx>
        <c:axId val="91065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298"/>
        <c:crosses val="autoZero"/>
        <c:crossBetween val="between"/>
      </c:valAx>
      <c:valAx>
        <c:axId val="1772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Biomass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656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Monod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0619380619381"/>
          <c:y val="0.121639635636525"/>
          <c:w val="0.901660839160839"/>
          <c:h val="0.7310597644967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'Calculations (C in M)'!$L$3:$L$6</c:f>
              <c:numCache>
                <c:formatCode>General</c:formatCode>
                <c:ptCount val="4"/>
                <c:pt idx="0">
                  <c:v>0.788170702069803</c:v>
                </c:pt>
                <c:pt idx="1">
                  <c:v>0.850145142760877</c:v>
                </c:pt>
                <c:pt idx="2">
                  <c:v>0.890497866385777</c:v>
                </c:pt>
              </c:numCache>
            </c:numRef>
          </c:xVal>
          <c:yVal>
            <c:numRef>
              <c:f>'Calculations (C in M)'!$M$3:$M$6</c:f>
              <c:numCache>
                <c:formatCode>General</c:formatCode>
                <c:ptCount val="4"/>
                <c:pt idx="0">
                  <c:v>2.46881053316859</c:v>
                </c:pt>
                <c:pt idx="1">
                  <c:v>6.56961362630942</c:v>
                </c:pt>
                <c:pt idx="2">
                  <c:v>9.49143199128981</c:v>
                </c:pt>
              </c:numCache>
            </c:numRef>
          </c:yVal>
          <c:smooth val="0"/>
        </c:ser>
        <c:axId val="29882796"/>
        <c:axId val="16340476"/>
      </c:scatterChart>
      <c:valAx>
        <c:axId val="29882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1/C_s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40476"/>
        <c:crosses val="autoZero"/>
        <c:crossBetween val="between"/>
      </c:valAx>
      <c:valAx>
        <c:axId val="163404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827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22320</xdr:rowOff>
    </xdr:from>
    <xdr:to>
      <xdr:col>2</xdr:col>
      <xdr:colOff>995760</xdr:colOff>
      <xdr:row>46</xdr:row>
      <xdr:rowOff>11160</xdr:rowOff>
    </xdr:to>
    <xdr:graphicFrame>
      <xdr:nvGraphicFramePr>
        <xdr:cNvPr id="0" name=""/>
        <xdr:cNvGraphicFramePr/>
      </xdr:nvGraphicFramePr>
      <xdr:xfrm>
        <a:off x="0" y="4248720"/>
        <a:ext cx="5757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1706760</xdr:colOff>
      <xdr:row>27</xdr:row>
      <xdr:rowOff>86760</xdr:rowOff>
    </xdr:from>
    <xdr:to>
      <xdr:col>9</xdr:col>
      <xdr:colOff>586080</xdr:colOff>
      <xdr:row>47</xdr:row>
      <xdr:rowOff>76320</xdr:rowOff>
    </xdr:to>
    <xdr:graphicFrame>
      <xdr:nvGraphicFramePr>
        <xdr:cNvPr id="1" name=""/>
        <xdr:cNvGraphicFramePr/>
      </xdr:nvGraphicFramePr>
      <xdr:xfrm>
        <a:off x="6468480" y="4475880"/>
        <a:ext cx="5766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438480</xdr:colOff>
      <xdr:row>27</xdr:row>
      <xdr:rowOff>32760</xdr:rowOff>
    </xdr:from>
    <xdr:to>
      <xdr:col>3</xdr:col>
      <xdr:colOff>704160</xdr:colOff>
      <xdr:row>44</xdr:row>
      <xdr:rowOff>119880</xdr:rowOff>
    </xdr:to>
    <xdr:graphicFrame>
      <xdr:nvGraphicFramePr>
        <xdr:cNvPr id="2" name=""/>
        <xdr:cNvGraphicFramePr/>
      </xdr:nvGraphicFramePr>
      <xdr:xfrm>
        <a:off x="438480" y="4421880"/>
        <a:ext cx="5371200" cy="28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642600</xdr:colOff>
      <xdr:row>26</xdr:row>
      <xdr:rowOff>152280</xdr:rowOff>
    </xdr:from>
    <xdr:to>
      <xdr:col>9</xdr:col>
      <xdr:colOff>450000</xdr:colOff>
      <xdr:row>46</xdr:row>
      <xdr:rowOff>141120</xdr:rowOff>
    </xdr:to>
    <xdr:graphicFrame>
      <xdr:nvGraphicFramePr>
        <xdr:cNvPr id="3" name=""/>
        <xdr:cNvGraphicFramePr/>
      </xdr:nvGraphicFramePr>
      <xdr:xfrm>
        <a:off x="6636240" y="4378680"/>
        <a:ext cx="5765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648000</xdr:colOff>
      <xdr:row>15</xdr:row>
      <xdr:rowOff>108720</xdr:rowOff>
    </xdr:from>
    <xdr:to>
      <xdr:col>15</xdr:col>
      <xdr:colOff>533160</xdr:colOff>
      <xdr:row>35</xdr:row>
      <xdr:rowOff>97920</xdr:rowOff>
    </xdr:to>
    <xdr:graphicFrame>
      <xdr:nvGraphicFramePr>
        <xdr:cNvPr id="4" name=""/>
        <xdr:cNvGraphicFramePr/>
      </xdr:nvGraphicFramePr>
      <xdr:xfrm>
        <a:off x="14225400" y="2547000"/>
        <a:ext cx="57603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97200</xdr:rowOff>
    </xdr:from>
    <xdr:to>
      <xdr:col>6</xdr:col>
      <xdr:colOff>705240</xdr:colOff>
      <xdr:row>34</xdr:row>
      <xdr:rowOff>86760</xdr:rowOff>
    </xdr:to>
    <xdr:graphicFrame>
      <xdr:nvGraphicFramePr>
        <xdr:cNvPr id="5" name=""/>
        <xdr:cNvGraphicFramePr/>
      </xdr:nvGraphicFramePr>
      <xdr:xfrm>
        <a:off x="0" y="2373120"/>
        <a:ext cx="57654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120600</xdr:colOff>
      <xdr:row>35</xdr:row>
      <xdr:rowOff>109080</xdr:rowOff>
    </xdr:from>
    <xdr:to>
      <xdr:col>6</xdr:col>
      <xdr:colOff>155880</xdr:colOff>
      <xdr:row>52</xdr:row>
      <xdr:rowOff>76320</xdr:rowOff>
    </xdr:to>
    <xdr:graphicFrame>
      <xdr:nvGraphicFramePr>
        <xdr:cNvPr id="6" name=""/>
        <xdr:cNvGraphicFramePr/>
      </xdr:nvGraphicFramePr>
      <xdr:xfrm>
        <a:off x="120600" y="5798520"/>
        <a:ext cx="509544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287640</xdr:colOff>
      <xdr:row>33</xdr:row>
      <xdr:rowOff>0</xdr:rowOff>
    </xdr:from>
    <xdr:to>
      <xdr:col>13</xdr:col>
      <xdr:colOff>716400</xdr:colOff>
      <xdr:row>50</xdr:row>
      <xdr:rowOff>119160</xdr:rowOff>
    </xdr:to>
    <xdr:graphicFrame>
      <xdr:nvGraphicFramePr>
        <xdr:cNvPr id="7" name=""/>
        <xdr:cNvGraphicFramePr/>
      </xdr:nvGraphicFramePr>
      <xdr:xfrm>
        <a:off x="6160680" y="5364360"/>
        <a:ext cx="542484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331200</xdr:colOff>
      <xdr:row>11</xdr:row>
      <xdr:rowOff>65160</xdr:rowOff>
    </xdr:from>
    <xdr:to>
      <xdr:col>14</xdr:col>
      <xdr:colOff>287280</xdr:colOff>
      <xdr:row>31</xdr:row>
      <xdr:rowOff>54720</xdr:rowOff>
    </xdr:to>
    <xdr:graphicFrame>
      <xdr:nvGraphicFramePr>
        <xdr:cNvPr id="8" name=""/>
        <xdr:cNvGraphicFramePr/>
      </xdr:nvGraphicFramePr>
      <xdr:xfrm>
        <a:off x="6204240" y="1853280"/>
        <a:ext cx="57650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241560</xdr:colOff>
      <xdr:row>15</xdr:row>
      <xdr:rowOff>86400</xdr:rowOff>
    </xdr:from>
    <xdr:to>
      <xdr:col>6</xdr:col>
      <xdr:colOff>489240</xdr:colOff>
      <xdr:row>34</xdr:row>
      <xdr:rowOff>97560</xdr:rowOff>
    </xdr:to>
    <xdr:graphicFrame>
      <xdr:nvGraphicFramePr>
        <xdr:cNvPr id="9" name=""/>
        <xdr:cNvGraphicFramePr/>
      </xdr:nvGraphicFramePr>
      <xdr:xfrm>
        <a:off x="241560" y="2524680"/>
        <a:ext cx="5504760" cy="309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296640</xdr:colOff>
      <xdr:row>35</xdr:row>
      <xdr:rowOff>130680</xdr:rowOff>
    </xdr:from>
    <xdr:to>
      <xdr:col>6</xdr:col>
      <xdr:colOff>464040</xdr:colOff>
      <xdr:row>54</xdr:row>
      <xdr:rowOff>43920</xdr:rowOff>
    </xdr:to>
    <xdr:graphicFrame>
      <xdr:nvGraphicFramePr>
        <xdr:cNvPr id="10" name=""/>
        <xdr:cNvGraphicFramePr/>
      </xdr:nvGraphicFramePr>
      <xdr:xfrm>
        <a:off x="296640" y="5820120"/>
        <a:ext cx="5424480" cy="300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540000</xdr:colOff>
      <xdr:row>14</xdr:row>
      <xdr:rowOff>151920</xdr:rowOff>
    </xdr:from>
    <xdr:to>
      <xdr:col>16</xdr:col>
      <xdr:colOff>615960</xdr:colOff>
      <xdr:row>34</xdr:row>
      <xdr:rowOff>141120</xdr:rowOff>
    </xdr:to>
    <xdr:graphicFrame>
      <xdr:nvGraphicFramePr>
        <xdr:cNvPr id="11" name=""/>
        <xdr:cNvGraphicFramePr/>
      </xdr:nvGraphicFramePr>
      <xdr:xfrm>
        <a:off x="8235720" y="242784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7" activeCellId="0" sqref="A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2" style="0" width="28.52"/>
  </cols>
  <sheetData>
    <row r="2" customFormat="false" ht="12.8" hidden="false" customHeight="false" outlineLevel="0" collapsed="false">
      <c r="A2" s="0" t="s">
        <v>0</v>
      </c>
    </row>
    <row r="5" customFormat="false" ht="12.8" hidden="false" customHeight="false" outlineLevel="0" collapsed="false">
      <c r="A5" s="0" t="s">
        <v>1</v>
      </c>
      <c r="B5" s="0" t="s">
        <v>2</v>
      </c>
      <c r="C5" s="0" t="s">
        <v>1</v>
      </c>
      <c r="D5" s="0" t="s">
        <v>3</v>
      </c>
    </row>
    <row r="6" customFormat="false" ht="12.8" hidden="false" customHeight="false" outlineLevel="0" collapsed="false">
      <c r="A6" s="0" t="n">
        <v>75.68</v>
      </c>
      <c r="B6" s="0" t="n">
        <v>250</v>
      </c>
      <c r="C6" s="0" t="n">
        <v>75.68</v>
      </c>
      <c r="D6" s="0" t="n">
        <v>14</v>
      </c>
    </row>
    <row r="7" customFormat="false" ht="12.8" hidden="false" customHeight="false" outlineLevel="0" collapsed="false">
      <c r="A7" s="0" t="n">
        <v>93.24</v>
      </c>
      <c r="B7" s="0" t="n">
        <v>200</v>
      </c>
      <c r="C7" s="0" t="n">
        <v>88.91</v>
      </c>
      <c r="D7" s="0" t="n">
        <v>12</v>
      </c>
    </row>
    <row r="8" customFormat="false" ht="12.8" hidden="false" customHeight="false" outlineLevel="0" collapsed="false">
      <c r="A8" s="0" t="n">
        <v>112.48</v>
      </c>
      <c r="B8" s="0" t="n">
        <v>150</v>
      </c>
      <c r="C8" s="0" t="n">
        <v>102.39</v>
      </c>
      <c r="D8" s="0" t="n">
        <v>10</v>
      </c>
    </row>
    <row r="9" customFormat="false" ht="12.8" hidden="false" customHeight="false" outlineLevel="0" collapsed="false">
      <c r="A9" s="0" t="n">
        <v>130.68</v>
      </c>
      <c r="B9" s="0" t="n">
        <v>100</v>
      </c>
      <c r="C9" s="0" t="n">
        <v>115.31</v>
      </c>
      <c r="D9" s="0" t="n">
        <v>8</v>
      </c>
    </row>
    <row r="10" customFormat="false" ht="12.8" hidden="false" customHeight="false" outlineLevel="0" collapsed="false">
      <c r="A10" s="0" t="n">
        <v>149.42</v>
      </c>
      <c r="B10" s="0" t="n">
        <v>50</v>
      </c>
      <c r="C10" s="0" t="n">
        <v>129.01</v>
      </c>
      <c r="D10" s="0" t="n">
        <v>6</v>
      </c>
    </row>
    <row r="11" customFormat="false" ht="12.8" hidden="false" customHeight="false" outlineLevel="0" collapsed="false">
      <c r="A11" s="0" t="n">
        <v>167.73</v>
      </c>
      <c r="B11" s="0" t="n">
        <v>0</v>
      </c>
      <c r="C11" s="0" t="n">
        <v>141.44</v>
      </c>
      <c r="D11" s="0" t="n">
        <v>4</v>
      </c>
    </row>
    <row r="12" customFormat="false" ht="12.8" hidden="false" customHeight="false" outlineLevel="0" collapsed="false">
      <c r="C12" s="0" t="n">
        <v>154.93</v>
      </c>
      <c r="D12" s="0" t="n">
        <v>2</v>
      </c>
    </row>
    <row r="13" customFormat="false" ht="12.8" hidden="false" customHeight="false" outlineLevel="0" collapsed="false">
      <c r="C13" s="0" t="n">
        <v>167.59</v>
      </c>
      <c r="D13" s="0" t="n">
        <v>0</v>
      </c>
    </row>
    <row r="15" customFormat="false" ht="12.8" hidden="false" customHeight="false" outlineLevel="0" collapsed="false">
      <c r="A15" s="0" t="s">
        <v>4</v>
      </c>
    </row>
    <row r="16" customFormat="false" ht="12.8" hidden="false" customHeight="false" outlineLevel="0" collapsed="false">
      <c r="A16" s="0" t="s">
        <v>5</v>
      </c>
      <c r="B16" s="0" t="s">
        <v>6</v>
      </c>
      <c r="C16" s="0" t="s">
        <v>7</v>
      </c>
      <c r="D16" s="0" t="s">
        <v>8</v>
      </c>
      <c r="E16" s="0" t="s">
        <v>9</v>
      </c>
      <c r="F16" s="0" t="s">
        <v>10</v>
      </c>
      <c r="G16" s="0" t="s">
        <v>3</v>
      </c>
    </row>
    <row r="17" customFormat="false" ht="12.8" hidden="false" customHeight="false" outlineLevel="0" collapsed="false">
      <c r="A17" s="0" t="n">
        <v>0</v>
      </c>
      <c r="B17" s="0" t="n">
        <v>82.54</v>
      </c>
      <c r="C17" s="0" t="n">
        <f aca="false">-2.705*B17+453.712</f>
        <v>230.4413</v>
      </c>
      <c r="F17" s="0" t="n">
        <v>161.88</v>
      </c>
      <c r="G17" s="0" t="n">
        <f aca="false">-0.152*F17+25.544</f>
        <v>0.93824</v>
      </c>
    </row>
    <row r="18" customFormat="false" ht="12.8" hidden="false" customHeight="false" outlineLevel="0" collapsed="false">
      <c r="A18" s="0" t="n">
        <v>5</v>
      </c>
      <c r="B18" s="0" t="n">
        <v>83.23</v>
      </c>
      <c r="C18" s="0" t="n">
        <f aca="false">-2.705*B18+453.712</f>
        <v>228.57485</v>
      </c>
      <c r="F18" s="0" t="n">
        <v>153.71</v>
      </c>
      <c r="G18" s="0" t="n">
        <f aca="false">-0.152*F18+25.544</f>
        <v>2.18008</v>
      </c>
    </row>
    <row r="19" customFormat="false" ht="12.8" hidden="false" customHeight="false" outlineLevel="0" collapsed="false">
      <c r="A19" s="0" t="n">
        <v>10</v>
      </c>
      <c r="B19" s="0" t="n">
        <v>89.39</v>
      </c>
      <c r="C19" s="0" t="n">
        <f aca="false">-2.705*B19+453.712</f>
        <v>211.91205</v>
      </c>
      <c r="D19" s="0" t="n">
        <v>162.12</v>
      </c>
      <c r="E19" s="0" t="n">
        <f aca="false">-2.705*D19+453.712</f>
        <v>15.1774</v>
      </c>
      <c r="F19" s="0" t="n">
        <v>129.93</v>
      </c>
      <c r="G19" s="0" t="n">
        <f aca="false">-0.152*F19+25.544</f>
        <v>5.79464</v>
      </c>
    </row>
    <row r="20" customFormat="false" ht="12.8" hidden="false" customHeight="false" outlineLevel="0" collapsed="false">
      <c r="A20" s="0" t="n">
        <v>15</v>
      </c>
      <c r="B20" s="0" t="n">
        <v>92.94</v>
      </c>
      <c r="C20" s="0" t="n">
        <f aca="false">-2.705*B20+453.712</f>
        <v>202.3093</v>
      </c>
      <c r="D20" s="0" t="n">
        <v>160.47</v>
      </c>
      <c r="E20" s="0" t="n">
        <f aca="false">-2.705*D20+453.712</f>
        <v>19.64065</v>
      </c>
      <c r="F20" s="0" t="n">
        <v>113.02</v>
      </c>
      <c r="G20" s="0" t="n">
        <f aca="false">-0.152*F20+25.544</f>
        <v>8.36496</v>
      </c>
    </row>
    <row r="21" customFormat="false" ht="12.8" hidden="false" customHeight="false" outlineLevel="0" collapsed="false">
      <c r="A21" s="0" t="n">
        <v>20</v>
      </c>
      <c r="B21" s="0" t="n">
        <v>102.02</v>
      </c>
      <c r="C21" s="0" t="n">
        <f aca="false">-2.705*B21+453.712</f>
        <v>177.7479</v>
      </c>
      <c r="D21" s="0" t="n">
        <v>157.49</v>
      </c>
      <c r="E21" s="0" t="n">
        <f aca="false">-2.705*D21+453.712</f>
        <v>27.7015499999999</v>
      </c>
      <c r="F21" s="0" t="n">
        <v>97.7</v>
      </c>
      <c r="G21" s="0" t="n">
        <f aca="false">-0.152*F21+25.544</f>
        <v>10.6936</v>
      </c>
    </row>
    <row r="22" customFormat="false" ht="12.8" hidden="false" customHeight="false" outlineLevel="0" collapsed="false">
      <c r="A22" s="0" t="n">
        <v>25</v>
      </c>
      <c r="B22" s="0" t="n">
        <v>105.31</v>
      </c>
      <c r="C22" s="0" t="n">
        <f aca="false">-2.705*B22+453.712</f>
        <v>168.84845</v>
      </c>
      <c r="D22" s="0" t="n">
        <v>153.64</v>
      </c>
      <c r="E22" s="0" t="n">
        <f aca="false">-2.705*D22+453.712</f>
        <v>38.1158</v>
      </c>
      <c r="F22" s="0" t="n">
        <v>97.3</v>
      </c>
      <c r="G22" s="0" t="n">
        <f aca="false">-0.152*F22+25.544</f>
        <v>10.7544</v>
      </c>
    </row>
    <row r="23" customFormat="false" ht="12.8" hidden="false" customHeight="false" outlineLevel="0" collapsed="false">
      <c r="A23" s="0" t="n">
        <v>40</v>
      </c>
      <c r="B23" s="0" t="n">
        <v>126.84</v>
      </c>
      <c r="C23" s="0" t="n">
        <f aca="false">-2.705*B23+453.712</f>
        <v>110.6098</v>
      </c>
      <c r="D23" s="0" t="n">
        <v>147.77</v>
      </c>
      <c r="E23" s="0" t="n">
        <f aca="false">-2.705*D23+453.712</f>
        <v>53.9941499999999</v>
      </c>
      <c r="F23" s="0" t="n">
        <v>97</v>
      </c>
      <c r="G23" s="0" t="n">
        <f aca="false">-0.152*F23+25.544</f>
        <v>10.8</v>
      </c>
    </row>
    <row r="24" customFormat="false" ht="12.8" hidden="false" customHeight="false" outlineLevel="0" collapsed="false">
      <c r="A24" s="0" t="n">
        <v>45</v>
      </c>
      <c r="B24" s="0" t="n">
        <v>135.82</v>
      </c>
      <c r="C24" s="0" t="n">
        <f aca="false">-2.705*B24+453.712</f>
        <v>86.3189</v>
      </c>
      <c r="D24" s="0" t="n">
        <v>143.63</v>
      </c>
      <c r="E24" s="0" t="n">
        <f aca="false">-2.705*D24+453.712</f>
        <v>65.19285</v>
      </c>
      <c r="F24" s="0" t="n">
        <v>96.8</v>
      </c>
      <c r="G24" s="0" t="n">
        <f aca="false">-0.152*F24+25.544</f>
        <v>10.8304</v>
      </c>
    </row>
    <row r="25" customFormat="false" ht="12.8" hidden="false" customHeight="false" outlineLevel="0" collapsed="false">
      <c r="A25" s="0" t="n">
        <v>75</v>
      </c>
      <c r="B25" s="0" t="n">
        <v>159.41</v>
      </c>
      <c r="C25" s="0" t="n">
        <f aca="false">-2.705*B25+453.712</f>
        <v>22.50795</v>
      </c>
      <c r="D25" s="0" t="n">
        <v>134.39</v>
      </c>
      <c r="E25" s="0" t="n">
        <f aca="false">-2.705*D25+453.712</f>
        <v>90.18705</v>
      </c>
      <c r="F25" s="0" t="n">
        <v>96.7</v>
      </c>
      <c r="G25" s="0" t="n">
        <f aca="false">-0.152*F25+25.544</f>
        <v>10.8456</v>
      </c>
    </row>
    <row r="26" customFormat="false" ht="12.8" hidden="false" customHeight="false" outlineLevel="0" collapsed="false">
      <c r="A26" s="0" t="n">
        <v>80</v>
      </c>
      <c r="B26" s="0" t="n">
        <v>162.83</v>
      </c>
      <c r="C26" s="0" t="n">
        <f aca="false">-2.705*B26+453.712</f>
        <v>13.2568499999999</v>
      </c>
      <c r="D26" s="0" t="n">
        <v>132.18</v>
      </c>
      <c r="E26" s="0" t="n">
        <f aca="false">-2.705*D26+453.712</f>
        <v>96.1650999999999</v>
      </c>
      <c r="F26" s="0" t="n">
        <v>97.8</v>
      </c>
      <c r="G26" s="0" t="n">
        <f aca="false">-0.152*F26+25.544</f>
        <v>10.6784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78"/>
    <col collapsed="false" customWidth="true" hidden="false" outlineLevel="0" max="3" min="2" style="0" width="18.33"/>
    <col collapsed="false" customWidth="true" hidden="false" outlineLevel="0" max="4" min="4" style="0" width="12.61"/>
    <col collapsed="false" customWidth="true" hidden="false" outlineLevel="0" max="5" min="5" style="0" width="14.15"/>
    <col collapsed="false" customWidth="true" hidden="false" outlineLevel="0" max="6" min="6" style="0" width="35.78"/>
    <col collapsed="false" customWidth="true" hidden="false" outlineLevel="0" max="12" min="12" style="0" width="45.83"/>
    <col collapsed="false" customWidth="true" hidden="false" outlineLevel="0" max="15" min="15" style="0" width="14.46"/>
    <col collapsed="false" customWidth="true" hidden="false" outlineLevel="0" max="16" min="16" style="0" width="21.57"/>
  </cols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F2" s="0" t="s">
        <v>12</v>
      </c>
      <c r="L2" s="0" t="s">
        <v>13</v>
      </c>
    </row>
    <row r="3" customFormat="false" ht="12.8" hidden="false" customHeight="false" outlineLevel="0" collapsed="false">
      <c r="A3" s="0" t="s">
        <v>5</v>
      </c>
      <c r="B3" s="0" t="s">
        <v>7</v>
      </c>
      <c r="C3" s="0" t="s">
        <v>9</v>
      </c>
      <c r="D3" s="0" t="s">
        <v>3</v>
      </c>
      <c r="F3" s="0" t="s">
        <v>5</v>
      </c>
      <c r="G3" s="0" t="s">
        <v>9</v>
      </c>
      <c r="H3" s="0" t="s">
        <v>14</v>
      </c>
      <c r="I3" s="0" t="s">
        <v>15</v>
      </c>
      <c r="J3" s="0" t="s">
        <v>16</v>
      </c>
      <c r="L3" s="0" t="s">
        <v>5</v>
      </c>
      <c r="M3" s="0" t="s">
        <v>9</v>
      </c>
      <c r="N3" s="0" t="s">
        <v>14</v>
      </c>
      <c r="O3" s="0" t="s">
        <v>17</v>
      </c>
      <c r="P3" s="0" t="s">
        <v>18</v>
      </c>
    </row>
    <row r="4" customFormat="false" ht="12.8" hidden="false" customHeight="false" outlineLevel="0" collapsed="false">
      <c r="A4" s="0" t="n">
        <v>0</v>
      </c>
      <c r="B4" s="0" t="n">
        <v>230.4413</v>
      </c>
      <c r="D4" s="0" t="n">
        <v>0.93824</v>
      </c>
      <c r="F4" s="0" t="n">
        <v>0</v>
      </c>
      <c r="L4" s="0" t="n">
        <v>0</v>
      </c>
      <c r="O4" s="0" t="n">
        <v>0.93824</v>
      </c>
      <c r="P4" s="0" t="n">
        <v>0.248368</v>
      </c>
    </row>
    <row r="5" customFormat="false" ht="12.8" hidden="false" customHeight="false" outlineLevel="0" collapsed="false">
      <c r="A5" s="0" t="n">
        <v>5</v>
      </c>
      <c r="B5" s="0" t="n">
        <v>228.57485</v>
      </c>
      <c r="D5" s="0" t="n">
        <v>2.18008</v>
      </c>
      <c r="F5" s="0" t="n">
        <v>5</v>
      </c>
      <c r="L5" s="0" t="n">
        <v>5</v>
      </c>
      <c r="N5" s="0" t="n">
        <v>0</v>
      </c>
      <c r="O5" s="0" t="n">
        <v>2.18008</v>
      </c>
      <c r="P5" s="0" t="n">
        <v>0.722912</v>
      </c>
    </row>
    <row r="6" customFormat="false" ht="12.8" hidden="false" customHeight="false" outlineLevel="0" collapsed="false">
      <c r="A6" s="0" t="n">
        <v>10</v>
      </c>
      <c r="B6" s="0" t="n">
        <v>211.91205</v>
      </c>
      <c r="C6" s="0" t="n">
        <v>15.1774</v>
      </c>
      <c r="D6" s="0" t="n">
        <v>5.79464</v>
      </c>
      <c r="F6" s="0" t="n">
        <v>10</v>
      </c>
      <c r="G6" s="0" t="n">
        <v>15.1774</v>
      </c>
      <c r="H6" s="1" t="n">
        <f aca="false">(G7-G6)/(F7-F6)</f>
        <v>0.89265</v>
      </c>
      <c r="I6" s="0" t="n">
        <f aca="false">LN(G6)</f>
        <v>2.71980747930037</v>
      </c>
      <c r="J6" s="0" t="n">
        <f aca="false">LN(H6)</f>
        <v>-0.113560712223166</v>
      </c>
      <c r="L6" s="0" t="n">
        <v>10</v>
      </c>
      <c r="M6" s="0" t="n">
        <v>15.1774</v>
      </c>
      <c r="N6" s="1" t="n">
        <f aca="false">(M7-M6)/(L7-L6)</f>
        <v>0.89265</v>
      </c>
      <c r="O6" s="0" t="n">
        <v>5.79464</v>
      </c>
      <c r="P6" s="0" t="n">
        <v>0.514064</v>
      </c>
    </row>
    <row r="7" customFormat="false" ht="12.8" hidden="false" customHeight="false" outlineLevel="0" collapsed="false">
      <c r="A7" s="0" t="n">
        <v>15</v>
      </c>
      <c r="B7" s="0" t="n">
        <v>202.3093</v>
      </c>
      <c r="C7" s="0" t="n">
        <v>19.64065</v>
      </c>
      <c r="D7" s="0" t="n">
        <v>8.36496</v>
      </c>
      <c r="F7" s="0" t="n">
        <v>15</v>
      </c>
      <c r="G7" s="0" t="n">
        <v>19.64065</v>
      </c>
      <c r="H7" s="1" t="n">
        <f aca="false">(G8-G7)/(F8-F7)</f>
        <v>1.61217999999998</v>
      </c>
      <c r="I7" s="0" t="n">
        <f aca="false">LN(G7)</f>
        <v>2.97760139810168</v>
      </c>
      <c r="J7" s="0" t="n">
        <f aca="false">LN(H7)</f>
        <v>0.477587300381645</v>
      </c>
      <c r="L7" s="0" t="n">
        <v>15</v>
      </c>
      <c r="M7" s="0" t="n">
        <v>19.64065</v>
      </c>
      <c r="N7" s="1" t="n">
        <f aca="false">(M8-M7)/(L8-L7)</f>
        <v>1.61217999999998</v>
      </c>
      <c r="O7" s="0" t="n">
        <v>8.36496</v>
      </c>
      <c r="P7" s="0" t="n">
        <v>0.465728</v>
      </c>
    </row>
    <row r="8" customFormat="false" ht="12.8" hidden="false" customHeight="false" outlineLevel="0" collapsed="false">
      <c r="A8" s="0" t="n">
        <v>20</v>
      </c>
      <c r="B8" s="0" t="n">
        <v>177.7479</v>
      </c>
      <c r="C8" s="1" t="n">
        <v>27.7015499999999</v>
      </c>
      <c r="D8" s="0" t="n">
        <v>10.6936</v>
      </c>
      <c r="F8" s="0" t="n">
        <v>20</v>
      </c>
      <c r="G8" s="1" t="n">
        <v>27.7015499999999</v>
      </c>
      <c r="H8" s="1" t="n">
        <f aca="false">(G9-G8)/(F9-F8)</f>
        <v>2.08285000000002</v>
      </c>
      <c r="I8" s="0" t="n">
        <f aca="false">LN(G8)</f>
        <v>3.32148836830647</v>
      </c>
      <c r="J8" s="0" t="n">
        <f aca="false">LN(H8)</f>
        <v>0.733737148164047</v>
      </c>
      <c r="L8" s="0" t="n">
        <v>20</v>
      </c>
      <c r="M8" s="1" t="n">
        <v>27.7015499999999</v>
      </c>
      <c r="N8" s="1" t="n">
        <f aca="false">(M9-M8)/(L9-L8)</f>
        <v>2.08285000000002</v>
      </c>
      <c r="O8" s="0" t="n">
        <v>10.6936</v>
      </c>
      <c r="P8" s="2" t="n">
        <v>0.0121600000000001</v>
      </c>
    </row>
    <row r="9" customFormat="false" ht="12.8" hidden="false" customHeight="false" outlineLevel="0" collapsed="false">
      <c r="A9" s="0" t="n">
        <v>25</v>
      </c>
      <c r="B9" s="0" t="n">
        <v>168.84845</v>
      </c>
      <c r="C9" s="0" t="n">
        <v>38.1158</v>
      </c>
      <c r="D9" s="0" t="n">
        <v>10.7544</v>
      </c>
      <c r="F9" s="0" t="n">
        <v>25</v>
      </c>
      <c r="G9" s="0" t="n">
        <v>38.1158</v>
      </c>
      <c r="H9" s="1" t="n">
        <f aca="false">(G10-G9)/(F10-F9)</f>
        <v>1.05855666666666</v>
      </c>
      <c r="I9" s="0" t="n">
        <f aca="false">LN(G9)</f>
        <v>3.64062889433187</v>
      </c>
      <c r="J9" s="0" t="n">
        <f aca="false">LN(H9)</f>
        <v>0.0569063450362335</v>
      </c>
      <c r="L9" s="0" t="n">
        <v>25</v>
      </c>
      <c r="M9" s="0" t="n">
        <v>38.1158</v>
      </c>
      <c r="N9" s="1" t="n">
        <f aca="false">(M10-M9)/(L10-L9)</f>
        <v>1.05855666666666</v>
      </c>
      <c r="O9" s="0" t="n">
        <v>10.7544</v>
      </c>
      <c r="P9" s="2" t="n">
        <v>0.00304000000000002</v>
      </c>
    </row>
    <row r="10" customFormat="false" ht="12.8" hidden="false" customHeight="false" outlineLevel="0" collapsed="false">
      <c r="A10" s="0" t="n">
        <v>40</v>
      </c>
      <c r="B10" s="0" t="n">
        <v>110.6098</v>
      </c>
      <c r="C10" s="1" t="n">
        <v>53.9941499999999</v>
      </c>
      <c r="D10" s="0" t="n">
        <v>10.8</v>
      </c>
      <c r="F10" s="0" t="n">
        <v>40</v>
      </c>
      <c r="G10" s="1" t="n">
        <v>53.9941499999999</v>
      </c>
      <c r="H10" s="1" t="n">
        <f aca="false">(G11-G10)/(F11-F10)</f>
        <v>2.23974000000002</v>
      </c>
      <c r="I10" s="0" t="n">
        <f aca="false">LN(G10)</f>
        <v>3.98887570736246</v>
      </c>
      <c r="J10" s="0" t="n">
        <f aca="false">LN(H10)</f>
        <v>0.806359787701576</v>
      </c>
      <c r="L10" s="0" t="n">
        <v>40</v>
      </c>
      <c r="M10" s="1" t="n">
        <v>53.9941499999999</v>
      </c>
      <c r="N10" s="1" t="n">
        <f aca="false">(M11-M10)/(L11-L10)</f>
        <v>2.23974000000002</v>
      </c>
      <c r="O10" s="0" t="n">
        <v>10.8</v>
      </c>
      <c r="P10" s="2" t="n">
        <v>0.00607999999999969</v>
      </c>
    </row>
    <row r="11" customFormat="false" ht="12.8" hidden="false" customHeight="false" outlineLevel="0" collapsed="false">
      <c r="A11" s="0" t="n">
        <v>45</v>
      </c>
      <c r="B11" s="0" t="n">
        <v>86.3189</v>
      </c>
      <c r="C11" s="0" t="n">
        <v>65.19285</v>
      </c>
      <c r="D11" s="0" t="n">
        <v>10.8304</v>
      </c>
      <c r="F11" s="0" t="n">
        <v>45</v>
      </c>
      <c r="G11" s="0" t="n">
        <v>65.19285</v>
      </c>
      <c r="H11" s="1" t="n">
        <f aca="false">(G12-G11)/(F12-F11)</f>
        <v>0.83314</v>
      </c>
      <c r="I11" s="0" t="n">
        <f aca="false">LN(G11)</f>
        <v>4.17734980034254</v>
      </c>
      <c r="J11" s="0" t="n">
        <f aca="false">LN(H11)</f>
        <v>-0.182553583710118</v>
      </c>
      <c r="L11" s="0" t="n">
        <v>45</v>
      </c>
      <c r="M11" s="0" t="n">
        <v>65.19285</v>
      </c>
      <c r="N11" s="1" t="n">
        <f aca="false">(M12-M11)/(L12-L11)</f>
        <v>0.83314</v>
      </c>
      <c r="O11" s="0" t="n">
        <v>10.8304</v>
      </c>
      <c r="P11" s="2" t="n">
        <v>0.00050666666666667</v>
      </c>
    </row>
    <row r="12" customFormat="false" ht="12.8" hidden="false" customHeight="false" outlineLevel="0" collapsed="false">
      <c r="A12" s="0" t="n">
        <v>75</v>
      </c>
      <c r="B12" s="0" t="n">
        <v>22.50795</v>
      </c>
      <c r="C12" s="0" t="n">
        <v>90.18705</v>
      </c>
      <c r="D12" s="0" t="n">
        <v>10.8456</v>
      </c>
      <c r="F12" s="0" t="n">
        <v>75</v>
      </c>
      <c r="G12" s="0" t="n">
        <v>90.18705</v>
      </c>
      <c r="H12" s="1" t="n">
        <f aca="false">(G13-G12)/(F13-F12)</f>
        <v>1.19560999999998</v>
      </c>
      <c r="I12" s="0" t="n">
        <f aca="false">LN(G12)</f>
        <v>4.50188584691665</v>
      </c>
      <c r="J12" s="0" t="n">
        <f aca="false">LN(H12)</f>
        <v>0.178656515393989</v>
      </c>
      <c r="L12" s="0" t="n">
        <v>75</v>
      </c>
      <c r="M12" s="0" t="n">
        <v>90.18705</v>
      </c>
      <c r="N12" s="1" t="n">
        <f aca="false">(M13-M12)/(L13-L12)</f>
        <v>1.19560999999998</v>
      </c>
      <c r="O12" s="0" t="n">
        <v>10.8456</v>
      </c>
    </row>
    <row r="13" customFormat="false" ht="12.8" hidden="false" customHeight="false" outlineLevel="0" collapsed="false">
      <c r="A13" s="0" t="n">
        <v>80</v>
      </c>
      <c r="B13" s="1" t="n">
        <v>13.2568499999999</v>
      </c>
      <c r="C13" s="3" t="n">
        <v>96.1650999999999</v>
      </c>
      <c r="D13" s="0" t="n">
        <v>10.6784</v>
      </c>
      <c r="F13" s="0" t="n">
        <v>80</v>
      </c>
      <c r="G13" s="3" t="n">
        <v>96.1650999999999</v>
      </c>
      <c r="H13" s="1"/>
      <c r="L13" s="0" t="n">
        <v>80</v>
      </c>
      <c r="M13" s="3" t="n">
        <v>96.1650999999999</v>
      </c>
      <c r="N13" s="1"/>
      <c r="O13" s="0" t="n">
        <v>10.6784</v>
      </c>
    </row>
    <row r="15" customFormat="false" ht="12.8" hidden="false" customHeight="false" outlineLevel="0" collapsed="false">
      <c r="A15" s="0" t="s">
        <v>19</v>
      </c>
    </row>
    <row r="16" customFormat="false" ht="12.8" hidden="false" customHeight="false" outlineLevel="0" collapsed="false">
      <c r="A16" s="0" t="s">
        <v>5</v>
      </c>
      <c r="B16" s="0" t="s">
        <v>17</v>
      </c>
      <c r="C16" s="0" t="s">
        <v>20</v>
      </c>
      <c r="D16" s="0" t="s">
        <v>21</v>
      </c>
      <c r="E16" s="0" t="s">
        <v>22</v>
      </c>
      <c r="F16" s="0" t="s">
        <v>23</v>
      </c>
      <c r="G16" s="0" t="s">
        <v>24</v>
      </c>
    </row>
    <row r="17" customFormat="false" ht="12.8" hidden="false" customHeight="false" outlineLevel="0" collapsed="false">
      <c r="A17" s="0" t="n">
        <v>0</v>
      </c>
      <c r="B17" s="0" t="n">
        <v>0.93824</v>
      </c>
      <c r="C17" s="0" t="n">
        <f aca="false">(B18-B17)/(A18-A17)</f>
        <v>0.248368</v>
      </c>
      <c r="D17" s="0" t="n">
        <f aca="false">C17/B17</f>
        <v>0.264716916780355</v>
      </c>
      <c r="E17" s="0" t="n">
        <v>230.4413</v>
      </c>
      <c r="F17" s="0" t="n">
        <f aca="false">1/E17</f>
        <v>0.00433949990735168</v>
      </c>
      <c r="G17" s="0" t="n">
        <f aca="false">1/D17</f>
        <v>3.77762030535335</v>
      </c>
      <c r="I17" s="0" t="s">
        <v>25</v>
      </c>
      <c r="J17" s="0" t="n">
        <v>111.4561</v>
      </c>
    </row>
    <row r="18" customFormat="false" ht="12.8" hidden="false" customHeight="false" outlineLevel="0" collapsed="false">
      <c r="A18" s="0" t="n">
        <v>5</v>
      </c>
      <c r="B18" s="0" t="n">
        <v>2.18008</v>
      </c>
      <c r="C18" s="0" t="n">
        <f aca="false">(B19-B18)/(A19-A18)</f>
        <v>0.722912</v>
      </c>
      <c r="D18" s="0" t="n">
        <f aca="false">C18/B18</f>
        <v>0.331598840409526</v>
      </c>
      <c r="E18" s="0" t="n">
        <v>228.57485</v>
      </c>
      <c r="F18" s="0" t="n">
        <f aca="false">1/E18</f>
        <v>0.00437493451269901</v>
      </c>
      <c r="G18" s="0" t="n">
        <f aca="false">1/D18</f>
        <v>3.01569208977026</v>
      </c>
      <c r="I18" s="0" t="s">
        <v>26</v>
      </c>
      <c r="J18" s="0" t="n">
        <f aca="false">1/J17</f>
        <v>0.00897214239507752</v>
      </c>
    </row>
    <row r="19" customFormat="false" ht="12.8" hidden="false" customHeight="false" outlineLevel="0" collapsed="false">
      <c r="A19" s="0" t="n">
        <v>10</v>
      </c>
      <c r="B19" s="0" t="n">
        <v>5.79464</v>
      </c>
      <c r="C19" s="0" t="n">
        <f aca="false">(B20-B19)/(A20-A19)</f>
        <v>0.514064</v>
      </c>
      <c r="D19" s="0" t="n">
        <f aca="false">C19/B19</f>
        <v>0.088713707840349</v>
      </c>
      <c r="E19" s="0" t="n">
        <v>211.91205</v>
      </c>
      <c r="F19" s="0" t="n">
        <f aca="false">1/E19</f>
        <v>0.00471893882391303</v>
      </c>
      <c r="G19" s="0" t="n">
        <f aca="false">1/D19</f>
        <v>11.2722151327461</v>
      </c>
      <c r="I19" s="0" t="s">
        <v>27</v>
      </c>
      <c r="J19" s="0" t="n">
        <v>26118.2</v>
      </c>
    </row>
    <row r="20" customFormat="false" ht="12.8" hidden="false" customHeight="false" outlineLevel="0" collapsed="false">
      <c r="A20" s="0" t="n">
        <v>15</v>
      </c>
      <c r="B20" s="0" t="n">
        <v>8.36496</v>
      </c>
      <c r="C20" s="0" t="n">
        <f aca="false">(B21-B20)/(A21-A20)</f>
        <v>0.465728</v>
      </c>
      <c r="D20" s="0" t="n">
        <f aca="false">C20/B20</f>
        <v>0.0556760582238289</v>
      </c>
      <c r="E20" s="0" t="n">
        <v>202.3093</v>
      </c>
      <c r="F20" s="0" t="n">
        <f aca="false">1/E20</f>
        <v>0.00494292649917725</v>
      </c>
      <c r="G20" s="0" t="n">
        <f aca="false">1/D20</f>
        <v>17.9610416380377</v>
      </c>
      <c r="I20" s="0" t="s">
        <v>28</v>
      </c>
      <c r="J20" s="0" t="n">
        <f aca="false">J19*J18</f>
        <v>234.336209503114</v>
      </c>
    </row>
    <row r="21" customFormat="false" ht="12.8" hidden="false" customHeight="false" outlineLevel="0" collapsed="false">
      <c r="A21" s="0" t="n">
        <v>20</v>
      </c>
      <c r="B21" s="0" t="n">
        <v>10.6936</v>
      </c>
      <c r="C21" s="0" t="n">
        <f aca="false">(B22-B21)/(A22-A21)</f>
        <v>0.0121600000000001</v>
      </c>
      <c r="D21" s="0" t="n">
        <f aca="false">C21/B21</f>
        <v>0.00113712874990649</v>
      </c>
      <c r="E21" s="0" t="n">
        <v>177.7479</v>
      </c>
      <c r="F21" s="0" t="n">
        <f aca="false">1/E21</f>
        <v>0.00562594551046735</v>
      </c>
      <c r="G21" s="0" t="n">
        <f aca="false">1/D21</f>
        <v>879.407894736836</v>
      </c>
    </row>
    <row r="22" customFormat="false" ht="12.8" hidden="false" customHeight="false" outlineLevel="0" collapsed="false">
      <c r="A22" s="0" t="n">
        <v>25</v>
      </c>
      <c r="B22" s="0" t="n">
        <v>10.7544</v>
      </c>
      <c r="C22" s="0" t="n">
        <f aca="false">(B23-B22)/(A23-A22)</f>
        <v>0.00304000000000002</v>
      </c>
      <c r="D22" s="0" t="n">
        <f aca="false">C22/B22</f>
        <v>0.000282674998140298</v>
      </c>
      <c r="E22" s="0" t="n">
        <v>168.84845</v>
      </c>
      <c r="F22" s="0" t="n">
        <f aca="false">1/E22</f>
        <v>0.00592247071264202</v>
      </c>
      <c r="G22" s="0" t="n">
        <f aca="false">1/D22</f>
        <v>3537.63157894734</v>
      </c>
    </row>
    <row r="23" customFormat="false" ht="12.8" hidden="false" customHeight="false" outlineLevel="0" collapsed="false">
      <c r="A23" s="0" t="n">
        <v>40</v>
      </c>
      <c r="B23" s="0" t="n">
        <v>10.8</v>
      </c>
      <c r="C23" s="0" t="n">
        <f aca="false">(B24-B23)/(A24-A23)</f>
        <v>0.00607999999999969</v>
      </c>
      <c r="D23" s="0" t="n">
        <f aca="false">C23/B23</f>
        <v>0.000562962962962934</v>
      </c>
      <c r="E23" s="0" t="n">
        <v>110.6098</v>
      </c>
      <c r="F23" s="0" t="n">
        <f aca="false">1/E23</f>
        <v>0.00904079023739307</v>
      </c>
      <c r="G23" s="0" t="n">
        <f aca="false">1/D23</f>
        <v>1776.31578947378</v>
      </c>
    </row>
    <row r="24" customFormat="false" ht="12.8" hidden="false" customHeight="false" outlineLevel="0" collapsed="false">
      <c r="A24" s="0" t="n">
        <v>45</v>
      </c>
      <c r="B24" s="0" t="n">
        <v>10.8304</v>
      </c>
      <c r="C24" s="0" t="n">
        <f aca="false">(B25-B24)/(A25-A24)</f>
        <v>0.00050666666666667</v>
      </c>
      <c r="D24" s="0" t="n">
        <f aca="false">C24/B24</f>
        <v>4.67818978677307E-005</v>
      </c>
      <c r="E24" s="0" t="n">
        <v>86.3189</v>
      </c>
      <c r="F24" s="0" t="n">
        <f aca="false">1/E24</f>
        <v>0.0115849483716776</v>
      </c>
      <c r="G24" s="0" t="n">
        <f aca="false">1/D24</f>
        <v>21375.7894736841</v>
      </c>
    </row>
    <row r="25" customFormat="false" ht="12.8" hidden="false" customHeight="false" outlineLevel="0" collapsed="false">
      <c r="A25" s="0" t="n">
        <v>75</v>
      </c>
      <c r="B25" s="0" t="n">
        <v>10.8456</v>
      </c>
    </row>
    <row r="26" customFormat="false" ht="12.8" hidden="false" customHeight="false" outlineLevel="0" collapsed="false">
      <c r="A26" s="0" t="n">
        <v>80</v>
      </c>
      <c r="B26" s="0" t="n">
        <v>10.6784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2.3"/>
    <col collapsed="false" customWidth="true" hidden="false" outlineLevel="0" max="4" min="4" style="0" width="12.61"/>
    <col collapsed="false" customWidth="true" hidden="false" outlineLevel="0" max="9" min="9" style="0" width="13.22"/>
    <col collapsed="false" customWidth="true" hidden="false" outlineLevel="0" max="16" min="16" style="0" width="21.72"/>
  </cols>
  <sheetData>
    <row r="1" customFormat="false" ht="12.8" hidden="false" customHeight="false" outlineLevel="0" collapsed="false">
      <c r="I1" s="0" t="s">
        <v>19</v>
      </c>
    </row>
    <row r="2" customFormat="false" ht="12.8" hidden="false" customHeight="false" outlineLevel="0" collapsed="false">
      <c r="A2" s="0" t="s">
        <v>5</v>
      </c>
      <c r="B2" s="0" t="s">
        <v>7</v>
      </c>
      <c r="C2" s="0" t="s">
        <v>9</v>
      </c>
      <c r="D2" s="0" t="s">
        <v>3</v>
      </c>
      <c r="E2" s="0" t="s">
        <v>29</v>
      </c>
      <c r="F2" s="0" t="s">
        <v>30</v>
      </c>
      <c r="G2" s="0" t="s">
        <v>20</v>
      </c>
      <c r="I2" s="0" t="s">
        <v>21</v>
      </c>
      <c r="J2" s="0" t="s">
        <v>23</v>
      </c>
      <c r="K2" s="0" t="s">
        <v>24</v>
      </c>
      <c r="M2" s="0" t="s">
        <v>25</v>
      </c>
      <c r="N2" s="0" t="n">
        <f aca="false">ABS(INTERCEPT(K4:K7,J4:J7))</f>
        <v>90.8039186670986</v>
      </c>
    </row>
    <row r="3" customFormat="false" ht="12.8" hidden="false" customHeight="false" outlineLevel="0" collapsed="false">
      <c r="A3" s="0" t="n">
        <v>0</v>
      </c>
      <c r="B3" s="0" t="n">
        <v>230.4413</v>
      </c>
      <c r="D3" s="0" t="n">
        <v>0.93824</v>
      </c>
      <c r="E3" s="0" t="n">
        <f aca="false">0.016*A3-3.531</f>
        <v>-3.531</v>
      </c>
      <c r="M3" s="0" t="s">
        <v>27</v>
      </c>
      <c r="N3" s="0" t="n">
        <f aca="false">SLOPE(K4:K7,J4:J7)</f>
        <v>21446.8753709428</v>
      </c>
    </row>
    <row r="4" customFormat="false" ht="12.8" hidden="false" customHeight="false" outlineLevel="0" collapsed="false">
      <c r="A4" s="0" t="n">
        <v>5</v>
      </c>
      <c r="B4" s="0" t="n">
        <v>228.57485</v>
      </c>
      <c r="D4" s="0" t="n">
        <v>2.18008</v>
      </c>
      <c r="E4" s="0" t="n">
        <f aca="false">0.016*A4-3.531</f>
        <v>-3.451</v>
      </c>
      <c r="G4" s="0" t="n">
        <f aca="false">-0.026*A4+0.884</f>
        <v>0.754</v>
      </c>
      <c r="I4" s="0" t="n">
        <f aca="false">G4/D4</f>
        <v>0.345858867564493</v>
      </c>
      <c r="J4" s="0" t="n">
        <f aca="false">1/B4</f>
        <v>0.00437493451269901</v>
      </c>
      <c r="K4" s="0" t="n">
        <f aca="false">1/I4</f>
        <v>2.89135278514589</v>
      </c>
    </row>
    <row r="5" customFormat="false" ht="12.8" hidden="false" customHeight="false" outlineLevel="0" collapsed="false">
      <c r="A5" s="0" t="n">
        <v>10</v>
      </c>
      <c r="B5" s="0" t="n">
        <v>211.91205</v>
      </c>
      <c r="C5" s="0" t="n">
        <v>15.1774</v>
      </c>
      <c r="D5" s="0" t="n">
        <v>5.79464</v>
      </c>
      <c r="E5" s="0" t="n">
        <f aca="false">0.016*A5-3.531</f>
        <v>-3.371</v>
      </c>
      <c r="F5" s="0" t="n">
        <f aca="false">-0.014*A5+1.758</f>
        <v>1.618</v>
      </c>
      <c r="G5" s="0" t="n">
        <f aca="false">-0.026*A5+0.884</f>
        <v>0.624</v>
      </c>
      <c r="I5" s="0" t="n">
        <f aca="false">G5/D5</f>
        <v>0.107685723358138</v>
      </c>
      <c r="J5" s="0" t="n">
        <f aca="false">1/B5</f>
        <v>0.00471893882391303</v>
      </c>
      <c r="K5" s="0" t="n">
        <f aca="false">1/I5</f>
        <v>9.28628205128205</v>
      </c>
      <c r="M5" s="0" t="s">
        <v>31</v>
      </c>
      <c r="N5" s="0" t="n">
        <f aca="false">1/N2</f>
        <v>0.011012740580791</v>
      </c>
    </row>
    <row r="6" customFormat="false" ht="12.8" hidden="false" customHeight="false" outlineLevel="0" collapsed="false">
      <c r="A6" s="0" t="n">
        <v>15</v>
      </c>
      <c r="B6" s="0" t="n">
        <v>202.3093</v>
      </c>
      <c r="C6" s="0" t="n">
        <v>19.64065</v>
      </c>
      <c r="D6" s="0" t="n">
        <v>8.36496</v>
      </c>
      <c r="E6" s="0" t="n">
        <f aca="false">0.016*A6-3.531</f>
        <v>-3.291</v>
      </c>
      <c r="F6" s="0" t="n">
        <f aca="false">-0.014*A6+1.758</f>
        <v>1.548</v>
      </c>
      <c r="G6" s="0" t="n">
        <f aca="false">-0.026*A6+0.884</f>
        <v>0.494</v>
      </c>
      <c r="I6" s="0" t="n">
        <f aca="false">G6/D6</f>
        <v>0.059055871157782</v>
      </c>
      <c r="J6" s="0" t="n">
        <f aca="false">1/B6</f>
        <v>0.00494292649917725</v>
      </c>
      <c r="K6" s="0" t="n">
        <f aca="false">1/I6</f>
        <v>16.9331174089069</v>
      </c>
      <c r="M6" s="0" t="s">
        <v>28</v>
      </c>
      <c r="N6" s="0" t="n">
        <f aca="false">N3*N5</f>
        <v>236.188874728748</v>
      </c>
    </row>
    <row r="7" customFormat="false" ht="12.8" hidden="false" customHeight="false" outlineLevel="0" collapsed="false">
      <c r="A7" s="0" t="n">
        <v>20</v>
      </c>
      <c r="B7" s="0" t="n">
        <v>177.7479</v>
      </c>
      <c r="C7" s="1" t="n">
        <v>27.7015499999999</v>
      </c>
      <c r="D7" s="0" t="n">
        <v>10.6936</v>
      </c>
      <c r="E7" s="0" t="n">
        <f aca="false">0.016*A7-3.531</f>
        <v>-3.211</v>
      </c>
      <c r="F7" s="0" t="n">
        <f aca="false">-0.014*A7+1.758</f>
        <v>1.478</v>
      </c>
      <c r="G7" s="0" t="n">
        <f aca="false">-0.026*A7+0.884</f>
        <v>0.364</v>
      </c>
      <c r="I7" s="0" t="n">
        <f aca="false">G7/D7</f>
        <v>0.0340390513952271</v>
      </c>
      <c r="J7" s="0" t="n">
        <f aca="false">1/B7</f>
        <v>0.00562594551046735</v>
      </c>
      <c r="K7" s="0" t="n">
        <f aca="false">1/I7</f>
        <v>29.378021978022</v>
      </c>
      <c r="M7" s="0" t="s">
        <v>32</v>
      </c>
      <c r="N7" s="0" t="n">
        <f aca="false">(D7-D4)/(B7-B4)</f>
        <v>-0.167500115588285</v>
      </c>
    </row>
    <row r="8" customFormat="false" ht="12.8" hidden="false" customHeight="false" outlineLevel="0" collapsed="false">
      <c r="A8" s="0" t="n">
        <v>25</v>
      </c>
      <c r="B8" s="0" t="n">
        <v>168.84845</v>
      </c>
      <c r="C8" s="0" t="n">
        <v>38.1158</v>
      </c>
      <c r="D8" s="0" t="n">
        <v>10.7544</v>
      </c>
      <c r="E8" s="0" t="n">
        <f aca="false">0.016*A8-3.531</f>
        <v>-3.131</v>
      </c>
      <c r="F8" s="0" t="n">
        <f aca="false">-0.014*A8+1.758</f>
        <v>1.408</v>
      </c>
      <c r="M8" s="0" t="s">
        <v>33</v>
      </c>
      <c r="N8" s="0" t="n">
        <f aca="false">(C7-C5)/(D7-D5)</f>
        <v>2.55649158188675</v>
      </c>
    </row>
    <row r="9" customFormat="false" ht="12.8" hidden="false" customHeight="false" outlineLevel="0" collapsed="false">
      <c r="A9" s="0" t="n">
        <v>40</v>
      </c>
      <c r="B9" s="0" t="n">
        <v>110.6098</v>
      </c>
      <c r="C9" s="1" t="n">
        <v>53.9941499999999</v>
      </c>
      <c r="D9" s="0" t="n">
        <v>10.8</v>
      </c>
      <c r="E9" s="0" t="n">
        <f aca="false">0.016*A9-3.531</f>
        <v>-2.891</v>
      </c>
      <c r="F9" s="0" t="n">
        <f aca="false">-0.014*A9+1.758</f>
        <v>1.198</v>
      </c>
      <c r="M9" s="0" t="s">
        <v>34</v>
      </c>
      <c r="N9" s="0" t="n">
        <f aca="false">(C7-C5)/(B7-B5)</f>
        <v>-0.366587490102927</v>
      </c>
    </row>
    <row r="10" customFormat="false" ht="12.8" hidden="false" customHeight="false" outlineLevel="0" collapsed="false">
      <c r="A10" s="0" t="n">
        <v>45</v>
      </c>
      <c r="B10" s="0" t="n">
        <v>86.3189</v>
      </c>
      <c r="C10" s="0" t="n">
        <v>65.19285</v>
      </c>
      <c r="D10" s="0" t="n">
        <v>10.8304</v>
      </c>
      <c r="E10" s="0" t="n">
        <f aca="false">0.016*A10-3.531</f>
        <v>-2.811</v>
      </c>
      <c r="F10" s="0" t="n">
        <f aca="false">-0.014*A10+1.758</f>
        <v>1.128</v>
      </c>
      <c r="M10" s="0" t="s">
        <v>35</v>
      </c>
      <c r="N10" s="0" t="n">
        <f aca="false">1/N7+N8/N9</f>
        <v>-12.943900788119</v>
      </c>
    </row>
    <row r="11" customFormat="false" ht="12.8" hidden="false" customHeight="false" outlineLevel="0" collapsed="false">
      <c r="A11" s="0" t="n">
        <v>75</v>
      </c>
      <c r="B11" s="0" t="n">
        <v>22.50795</v>
      </c>
      <c r="C11" s="0" t="n">
        <v>90.18705</v>
      </c>
      <c r="D11" s="0" t="n">
        <v>10.8456</v>
      </c>
      <c r="E11" s="0" t="n">
        <f aca="false">0.016*A11-3.531</f>
        <v>-2.331</v>
      </c>
      <c r="F11" s="0" t="n">
        <f aca="false">-0.014*A11+1.758</f>
        <v>0.708</v>
      </c>
    </row>
    <row r="12" customFormat="false" ht="12.8" hidden="false" customHeight="false" outlineLevel="0" collapsed="false">
      <c r="A12" s="0" t="n">
        <v>80</v>
      </c>
      <c r="B12" s="1" t="n">
        <v>13.2568499999999</v>
      </c>
      <c r="C12" s="3" t="n">
        <v>96.1650999999999</v>
      </c>
      <c r="D12" s="0" t="n">
        <v>10.6784</v>
      </c>
      <c r="E12" s="0" t="n">
        <f aca="false">0.016*A12-3.531</f>
        <v>-2.251</v>
      </c>
      <c r="F12" s="0" t="n">
        <f aca="false">-0.014*A12+1.758</f>
        <v>0.638</v>
      </c>
    </row>
    <row r="14" customFormat="false" ht="12.8" hidden="false" customHeight="false" outlineLevel="0" collapsed="false">
      <c r="A14" s="0" t="s">
        <v>36</v>
      </c>
      <c r="B14" s="0" t="n">
        <f aca="false">C12/(B3-B12)</f>
        <v>0.442780779194827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Q5" activeCellId="0" sqref="Q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3"/>
  </cols>
  <sheetData>
    <row r="1" customFormat="false" ht="12.8" hidden="false" customHeight="false" outlineLevel="0" collapsed="false">
      <c r="A1" s="0" t="s">
        <v>5</v>
      </c>
      <c r="B1" s="0" t="s">
        <v>7</v>
      </c>
      <c r="C1" s="0" t="s">
        <v>9</v>
      </c>
      <c r="D1" s="0" t="s">
        <v>3</v>
      </c>
      <c r="E1" s="0" t="s">
        <v>37</v>
      </c>
      <c r="F1" s="0" t="s">
        <v>38</v>
      </c>
      <c r="G1" s="0" t="s">
        <v>39</v>
      </c>
      <c r="H1" s="0" t="s">
        <v>29</v>
      </c>
      <c r="I1" s="0" t="s">
        <v>30</v>
      </c>
      <c r="J1" s="0" t="s">
        <v>20</v>
      </c>
      <c r="K1" s="0" t="s">
        <v>21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0</v>
      </c>
      <c r="B2" s="0" t="n">
        <v>230.4413</v>
      </c>
      <c r="D2" s="0" t="n">
        <v>0.93824</v>
      </c>
      <c r="E2" s="0" t="n">
        <f aca="false">B2/B$12</f>
        <v>1.27912087302116</v>
      </c>
      <c r="G2" s="0" t="n">
        <f aca="false">D2/D$12</f>
        <v>0.00992752013035795</v>
      </c>
      <c r="H2" s="0" t="n">
        <f aca="false">0.00008*E2-0.0196</f>
        <v>-0.0194976703301583</v>
      </c>
      <c r="O2" s="0" t="s">
        <v>40</v>
      </c>
      <c r="P2" s="0" t="n">
        <f aca="false">51.4991</f>
        <v>51.4991</v>
      </c>
    </row>
    <row r="3" customFormat="false" ht="12.8" hidden="false" customHeight="false" outlineLevel="0" collapsed="false">
      <c r="A3" s="0" t="n">
        <v>5</v>
      </c>
      <c r="B3" s="0" t="n">
        <v>228.57485</v>
      </c>
      <c r="D3" s="0" t="n">
        <v>2.18008</v>
      </c>
      <c r="E3" s="0" t="n">
        <f aca="false">B3/B$12</f>
        <v>1.26876068518395</v>
      </c>
      <c r="G3" s="0" t="n">
        <f aca="false">D3/D$12</f>
        <v>0.0230674327312743</v>
      </c>
      <c r="H3" s="0" t="n">
        <f aca="false">0.00008*E3-0.0196</f>
        <v>-0.0194984991451853</v>
      </c>
      <c r="J3" s="0" t="n">
        <f aca="false">-0.00028*G3+0.00935</f>
        <v>0.00934354111883524</v>
      </c>
      <c r="K3" s="0" t="n">
        <f aca="false">J3/G3</f>
        <v>0.405053359326263</v>
      </c>
      <c r="L3" s="0" t="n">
        <f aca="false">1/E3</f>
        <v>0.788170702069803</v>
      </c>
      <c r="M3" s="0" t="n">
        <f aca="false">1/K3</f>
        <v>2.46881053316859</v>
      </c>
      <c r="O3" s="0" t="s">
        <v>41</v>
      </c>
      <c r="P3" s="0" t="n">
        <f aca="false">68.4223</f>
        <v>68.4223</v>
      </c>
    </row>
    <row r="4" customFormat="false" ht="12.8" hidden="false" customHeight="false" outlineLevel="0" collapsed="false">
      <c r="A4" s="0" t="n">
        <v>10</v>
      </c>
      <c r="B4" s="0" t="n">
        <v>211.91205</v>
      </c>
      <c r="C4" s="0" t="n">
        <v>15.1774</v>
      </c>
      <c r="D4" s="0" t="n">
        <v>5.79464</v>
      </c>
      <c r="E4" s="0" t="n">
        <f aca="false">B4/$B$12</f>
        <v>1.17626973289815</v>
      </c>
      <c r="F4" s="0" t="n">
        <f aca="false">C4/C$12</f>
        <v>0.164810511456184</v>
      </c>
      <c r="G4" s="0" t="n">
        <f aca="false">D4/D$12</f>
        <v>0.0613131024558508</v>
      </c>
      <c r="H4" s="0" t="n">
        <f aca="false">0.00008*E4-0.0196</f>
        <v>-0.0195058984213681</v>
      </c>
      <c r="I4" s="0" t="n">
        <f aca="false">-0.00014*F4+0.01909</f>
        <v>0.0190669265283961</v>
      </c>
      <c r="J4" s="0" t="n">
        <f aca="false">-0.00028*G4+0.00935</f>
        <v>0.00933283233131236</v>
      </c>
      <c r="K4" s="0" t="n">
        <f aca="false">J4/G4</f>
        <v>0.15221595315671</v>
      </c>
      <c r="L4" s="0" t="n">
        <f aca="false">1/E4</f>
        <v>0.850145142760877</v>
      </c>
      <c r="M4" s="0" t="n">
        <f aca="false">1/K4</f>
        <v>6.56961362630942</v>
      </c>
    </row>
    <row r="5" customFormat="false" ht="12.8" hidden="false" customHeight="false" outlineLevel="0" collapsed="false">
      <c r="A5" s="0" t="n">
        <v>15</v>
      </c>
      <c r="B5" s="0" t="n">
        <v>202.3093</v>
      </c>
      <c r="C5" s="0" t="n">
        <v>19.64065</v>
      </c>
      <c r="D5" s="0" t="n">
        <v>8.36496</v>
      </c>
      <c r="E5" s="0" t="n">
        <f aca="false">B5/$B$12</f>
        <v>1.12296731721397</v>
      </c>
      <c r="F5" s="0" t="n">
        <f aca="false">C5/C$12</f>
        <v>0.213276685850798</v>
      </c>
      <c r="G5" s="0" t="n">
        <f aca="false">D5/D$12</f>
        <v>0.0885096657461194</v>
      </c>
      <c r="H5" s="0" t="n">
        <f aca="false">0.00008*E5-0.0196</f>
        <v>-0.0195101626146229</v>
      </c>
      <c r="I5" s="0" t="n">
        <f aca="false">-0.00014*F5+0.01909</f>
        <v>0.0190601412639809</v>
      </c>
      <c r="J5" s="0" t="n">
        <f aca="false">-0.00028*G5+0.00935</f>
        <v>0.00932521729359109</v>
      </c>
      <c r="K5" s="0" t="n">
        <f aca="false">J5/G5</f>
        <v>0.105358179979342</v>
      </c>
      <c r="L5" s="0" t="n">
        <f aca="false">1/E5</f>
        <v>0.890497866385777</v>
      </c>
      <c r="M5" s="0" t="n">
        <f aca="false">1/K5</f>
        <v>9.49143199128981</v>
      </c>
      <c r="O5" s="0" t="s">
        <v>31</v>
      </c>
      <c r="P5" s="0" t="n">
        <f aca="false">1/P2</f>
        <v>0.0194178150686129</v>
      </c>
    </row>
    <row r="6" customFormat="false" ht="12.8" hidden="false" customHeight="false" outlineLevel="0" collapsed="false">
      <c r="A6" s="0" t="n">
        <v>20</v>
      </c>
      <c r="B6" s="0" t="n">
        <v>177.7479</v>
      </c>
      <c r="C6" s="0" t="n">
        <v>27.7015499999999</v>
      </c>
      <c r="D6" s="0" t="n">
        <v>10.6936</v>
      </c>
      <c r="E6" s="0" t="n">
        <f aca="false">B6/$B$12</f>
        <v>0.986633251182309</v>
      </c>
      <c r="F6" s="0" t="n">
        <f aca="false">C6/C$12</f>
        <v>0.300809534151373</v>
      </c>
      <c r="G6" s="0" t="n">
        <f aca="false">D6/D$12</f>
        <v>0.113149012263382</v>
      </c>
      <c r="H6" s="0" t="n">
        <f aca="false">0.00008*E6-0.0196</f>
        <v>-0.0195210693399054</v>
      </c>
      <c r="I6" s="0" t="n">
        <f aca="false">-0.00014*F6+0.01909</f>
        <v>0.0190478866652188</v>
      </c>
      <c r="J6" s="0" t="n">
        <f aca="false">-0.00028*G6+0.00935</f>
        <v>0.00931831827656625</v>
      </c>
      <c r="K6" s="0" t="n">
        <f aca="false">J6/G6</f>
        <v>0.0823543934689908</v>
      </c>
      <c r="O6" s="0" t="s">
        <v>42</v>
      </c>
      <c r="P6" s="0" t="n">
        <f aca="false">P3*P5</f>
        <v>1.32861156796915</v>
      </c>
    </row>
    <row r="7" customFormat="false" ht="12.8" hidden="false" customHeight="false" outlineLevel="0" collapsed="false">
      <c r="A7" s="0" t="n">
        <v>25</v>
      </c>
      <c r="B7" s="0" t="n">
        <v>168.84845</v>
      </c>
      <c r="C7" s="0" t="n">
        <v>38.1158</v>
      </c>
      <c r="D7" s="0" t="n">
        <v>10.7544</v>
      </c>
      <c r="E7" s="0" t="n">
        <f aca="false">B7/$B$12</f>
        <v>0.937234674393304</v>
      </c>
      <c r="F7" s="0" t="n">
        <f aca="false">C7/C$12</f>
        <v>0.413897274405473</v>
      </c>
      <c r="G7" s="0" t="n">
        <f aca="false">D7/D$12</f>
        <v>0.113792337237723</v>
      </c>
      <c r="H7" s="0" t="n">
        <f aca="false">0.00008*E7-0.0196</f>
        <v>-0.0195250212260485</v>
      </c>
      <c r="I7" s="0" t="n">
        <f aca="false">-0.00014*F7+0.01909</f>
        <v>0.0190320543815832</v>
      </c>
    </row>
    <row r="8" customFormat="false" ht="12.8" hidden="false" customHeight="false" outlineLevel="0" collapsed="false">
      <c r="A8" s="0" t="n">
        <v>40</v>
      </c>
      <c r="B8" s="0" t="n">
        <v>110.6098</v>
      </c>
      <c r="C8" s="0" t="n">
        <v>53.9941499999999</v>
      </c>
      <c r="D8" s="0" t="n">
        <v>10.8</v>
      </c>
      <c r="E8" s="0" t="n">
        <f aca="false">B8/$B$12</f>
        <v>0.613966784342459</v>
      </c>
      <c r="F8" s="0" t="n">
        <f aca="false">C8/C$12</f>
        <v>0.586319361494189</v>
      </c>
      <c r="G8" s="0" t="n">
        <f aca="false">D8/D$12</f>
        <v>0.114274830968479</v>
      </c>
      <c r="H8" s="0" t="n">
        <f aca="false">0.00008*E8-0.0196</f>
        <v>-0.0195508826572526</v>
      </c>
      <c r="I8" s="0" t="n">
        <f aca="false">-0.00014*F8+0.01909</f>
        <v>0.0190079152893908</v>
      </c>
    </row>
    <row r="9" customFormat="false" ht="12.8" hidden="false" customHeight="false" outlineLevel="0" collapsed="false">
      <c r="A9" s="0" t="n">
        <v>45</v>
      </c>
      <c r="B9" s="0" t="n">
        <v>86.3189</v>
      </c>
      <c r="C9" s="0" t="n">
        <v>65.19285</v>
      </c>
      <c r="D9" s="0" t="n">
        <v>10.8304</v>
      </c>
      <c r="E9" s="0" t="n">
        <f aca="false">B9/$B$12</f>
        <v>0.479134194808943</v>
      </c>
      <c r="F9" s="0" t="n">
        <f aca="false">C9/C$12</f>
        <v>0.707925399066131</v>
      </c>
      <c r="G9" s="0" t="n">
        <f aca="false">D9/D$12</f>
        <v>0.11459649345565</v>
      </c>
      <c r="H9" s="0" t="n">
        <f aca="false">0.00008*E9-0.0196</f>
        <v>-0.0195616692644153</v>
      </c>
      <c r="I9" s="0" t="n">
        <f aca="false">-0.00014*F9+0.01909</f>
        <v>0.0189908904441307</v>
      </c>
    </row>
    <row r="10" customFormat="false" ht="12.8" hidden="false" customHeight="false" outlineLevel="0" collapsed="false">
      <c r="A10" s="0" t="n">
        <v>75</v>
      </c>
      <c r="B10" s="0" t="n">
        <v>22.50795</v>
      </c>
      <c r="C10" s="0" t="n">
        <v>90.18705</v>
      </c>
      <c r="D10" s="0" t="n">
        <v>10.8456</v>
      </c>
      <c r="E10" s="0" t="n">
        <f aca="false">B10/$B$12</f>
        <v>0.12493588889629</v>
      </c>
      <c r="F10" s="0" t="n">
        <f aca="false">C10/C$12</f>
        <v>0.979335975675969</v>
      </c>
      <c r="G10" s="0" t="n">
        <f aca="false">D10/D$12</f>
        <v>0.114757324699235</v>
      </c>
      <c r="H10" s="0" t="n">
        <f aca="false">0.00008*E10-0.0196</f>
        <v>-0.0195900051288883</v>
      </c>
      <c r="I10" s="0" t="n">
        <f aca="false">-0.00014*F10+0.01909</f>
        <v>0.0189528929634054</v>
      </c>
    </row>
    <row r="11" customFormat="false" ht="12.8" hidden="false" customHeight="false" outlineLevel="0" collapsed="false">
      <c r="A11" s="0" t="n">
        <v>80</v>
      </c>
      <c r="B11" s="0" t="n">
        <v>13.2568499999999</v>
      </c>
      <c r="C11" s="0" t="n">
        <v>96.1650999999999</v>
      </c>
      <c r="D11" s="0" t="n">
        <v>10.6784</v>
      </c>
      <c r="E11" s="0" t="n">
        <f aca="false">B11/$B$12</f>
        <v>0.0735853926596944</v>
      </c>
      <c r="F11" s="0" t="n">
        <f aca="false">C11/C$12</f>
        <v>1.04425127592572</v>
      </c>
      <c r="G11" s="0" t="n">
        <f aca="false">D11/D$12</f>
        <v>0.112988181019797</v>
      </c>
      <c r="H11" s="0" t="n">
        <f aca="false">0.00008*E11-0.0196</f>
        <v>-0.0195941131685872</v>
      </c>
      <c r="I11" s="0" t="n">
        <f aca="false">-0.00014*F11+0.01909</f>
        <v>0.0189438048213704</v>
      </c>
    </row>
    <row r="12" customFormat="false" ht="12.8" hidden="false" customHeight="false" outlineLevel="0" collapsed="false">
      <c r="A12" s="0" t="s">
        <v>43</v>
      </c>
      <c r="B12" s="0" t="n">
        <v>180.156</v>
      </c>
      <c r="C12" s="0" t="n">
        <v>92.09</v>
      </c>
      <c r="D12" s="0" t="n">
        <v>94.509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2022-10-31T19:35:29Z</dcterms:created>
  <dc:creator/>
  <dc:description/>
  <dc:language>en-US</dc:language>
  <cp:lastModifiedBy/>
  <dcterms:modified xsi:type="dcterms:W3CDTF">2023-01-16T19:21:51Z</dcterms:modified>
  <cp:revision>11</cp:revision>
  <dc:subject/>
  <dc:title/>
</cp:coreProperties>
</file>