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ppes\Desktop\"/>
    </mc:Choice>
  </mc:AlternateContent>
  <xr:revisionPtr revIDLastSave="0" documentId="13_ncr:1_{415D8DF3-FF11-4CFF-A332-52517448D2C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Log" sheetId="1" r:id="rId1"/>
    <sheet name="Ροόμετρο" sheetId="8" r:id="rId2"/>
    <sheet name="Δεξαμενή" sheetId="7" r:id="rId3"/>
    <sheet name="Analyses" sheetId="5" r:id="rId4"/>
  </sheets>
  <calcPr calcId="191029"/>
  <extLst>
    <ext uri="GoogleSheetsCustomDataVersion2">
      <go:sheetsCustomData xmlns:go="http://customooxmlschemas.google.com/" r:id="rId9" roundtripDataChecksum="lzzzDpY4wZctMtlOBgF1wikVFm5gDXUpxL5LwTS2+P0="/>
    </ext>
  </extLst>
</workbook>
</file>

<file path=xl/calcChain.xml><?xml version="1.0" encoding="utf-8"?>
<calcChain xmlns="http://schemas.openxmlformats.org/spreadsheetml/2006/main">
  <c r="E4" i="7" l="1"/>
  <c r="D30" i="5"/>
  <c r="D29" i="5"/>
  <c r="D21" i="5"/>
  <c r="O8" i="1"/>
  <c r="E26" i="5"/>
  <c r="O10" i="1" l="1"/>
  <c r="L14" i="1"/>
  <c r="L13" i="1"/>
  <c r="O10" i="5"/>
  <c r="P10" i="5"/>
  <c r="N10" i="5"/>
  <c r="I10" i="5"/>
  <c r="B28" i="5" l="1"/>
  <c r="B27" i="5"/>
  <c r="B29" i="5" l="1"/>
  <c r="E21" i="5" l="1"/>
  <c r="T18" i="5" l="1"/>
  <c r="T14" i="5" l="1"/>
  <c r="F21" i="5" l="1"/>
  <c r="G21" i="5"/>
  <c r="L12" i="1" l="1"/>
  <c r="L11" i="1"/>
  <c r="L9" i="1" l="1"/>
  <c r="L10" i="1"/>
  <c r="L8" i="1"/>
  <c r="B23" i="5" l="1"/>
  <c r="D11" i="5" l="1"/>
  <c r="D10" i="5"/>
  <c r="M15" i="5" l="1"/>
  <c r="L15" i="5"/>
  <c r="M16" i="5" l="1"/>
  <c r="L16" i="5"/>
  <c r="K16" i="5"/>
  <c r="J16" i="5"/>
  <c r="H16" i="5"/>
  <c r="G16" i="5"/>
  <c r="F16" i="5"/>
  <c r="E16" i="5"/>
  <c r="C16" i="5"/>
  <c r="K15" i="5"/>
  <c r="J15" i="5"/>
  <c r="H15" i="5"/>
  <c r="G15" i="5"/>
  <c r="F15" i="5"/>
  <c r="E15" i="5"/>
  <c r="C15" i="5"/>
  <c r="L7" i="1"/>
  <c r="P15" i="5" l="1"/>
  <c r="O15" i="5"/>
  <c r="O16" i="5"/>
  <c r="N16" i="5"/>
  <c r="P16" i="5"/>
  <c r="N15" i="5"/>
  <c r="I16" i="5"/>
  <c r="B16" i="5"/>
  <c r="I15" i="5"/>
  <c r="B15" i="5"/>
  <c r="B22" i="5" s="1"/>
  <c r="B26" i="5" s="1"/>
  <c r="B30" i="5" l="1"/>
  <c r="B31" i="5" s="1"/>
  <c r="B24" i="5"/>
  <c r="D16" i="5"/>
  <c r="D15" i="5"/>
</calcChain>
</file>

<file path=xl/sharedStrings.xml><?xml version="1.0" encoding="utf-8"?>
<sst xmlns="http://schemas.openxmlformats.org/spreadsheetml/2006/main" count="111" uniqueCount="72">
  <si>
    <t>Myeco Parameters</t>
  </si>
  <si>
    <t xml:space="preserve">duration </t>
  </si>
  <si>
    <t>frequency</t>
  </si>
  <si>
    <t>Τa</t>
  </si>
  <si>
    <t>Day</t>
  </si>
  <si>
    <t>Time</t>
  </si>
  <si>
    <t>Top spray</t>
  </si>
  <si>
    <t>8 sec</t>
  </si>
  <si>
    <t>Start trial</t>
  </si>
  <si>
    <t>Bottom flush</t>
  </si>
  <si>
    <t>5 sec</t>
  </si>
  <si>
    <t>End trial</t>
  </si>
  <si>
    <t>MO pump</t>
  </si>
  <si>
    <t>Ροομετρο (L)</t>
  </si>
  <si>
    <t>Δεξαμενη (L)</t>
  </si>
  <si>
    <t>Empty Tank</t>
  </si>
  <si>
    <t>Feed</t>
  </si>
  <si>
    <t>Λέσχη (φαγητά)</t>
  </si>
  <si>
    <t>Σχολιασμός Feed</t>
  </si>
  <si>
    <t>Real (kg) of Feed</t>
  </si>
  <si>
    <t>Current Before (kg)</t>
  </si>
  <si>
    <t>Current After (kg)</t>
  </si>
  <si>
    <t>Diff (kg)</t>
  </si>
  <si>
    <t>Sample</t>
  </si>
  <si>
    <t>Παρατηρήσεις</t>
  </si>
  <si>
    <t>YES</t>
  </si>
  <si>
    <t>NO</t>
  </si>
  <si>
    <t>ΝΟ</t>
  </si>
  <si>
    <t>Hours</t>
  </si>
  <si>
    <t>Ροόμετρο (L)</t>
  </si>
  <si>
    <t>Feed (kg)</t>
  </si>
  <si>
    <t>Food consumed (kg)</t>
  </si>
  <si>
    <t>Residue (kg)</t>
  </si>
  <si>
    <t>TS (%)</t>
  </si>
  <si>
    <t>VS (%)</t>
  </si>
  <si>
    <t>VS/TS(%)</t>
  </si>
  <si>
    <t>pH</t>
  </si>
  <si>
    <t>EC (mS/cm)</t>
  </si>
  <si>
    <t>sCOD (mg/L)</t>
  </si>
  <si>
    <t>tsCOD (mg/L)</t>
  </si>
  <si>
    <t>sCOD/tCOD (%)</t>
  </si>
  <si>
    <t>VS/tCOD (g/g)</t>
  </si>
  <si>
    <t>TS/tCOD (g/g)</t>
  </si>
  <si>
    <t>Mean</t>
  </si>
  <si>
    <t>SDV</t>
  </si>
  <si>
    <t>TS (g/L)</t>
  </si>
  <si>
    <t>VS (g/L)</t>
  </si>
  <si>
    <t>45 min</t>
  </si>
  <si>
    <t>Water (kg/h)</t>
  </si>
  <si>
    <t>Feed (kg/day)</t>
  </si>
  <si>
    <t>Water (kg/day)</t>
  </si>
  <si>
    <t>Water per kg of FW wb</t>
  </si>
  <si>
    <t>MIX</t>
  </si>
  <si>
    <t>Νερό</t>
  </si>
  <si>
    <t>TOTAL food</t>
  </si>
  <si>
    <t>Total consumed</t>
  </si>
  <si>
    <t>Residue</t>
  </si>
  <si>
    <t>ΜΟ Inj (L/day)</t>
  </si>
  <si>
    <t xml:space="preserve">MO per kg of FW </t>
  </si>
  <si>
    <t>Total Feed (kg)</t>
  </si>
  <si>
    <t>Total consumed (kg)</t>
  </si>
  <si>
    <t>Consumption (%)</t>
  </si>
  <si>
    <t>ENVI</t>
  </si>
  <si>
    <t>3 sec</t>
  </si>
  <si>
    <t>36 hours</t>
  </si>
  <si>
    <t>7,5 veg + 7,5 FW</t>
  </si>
  <si>
    <t>11,75 veg + 2,85 FW</t>
  </si>
  <si>
    <t>18 veg</t>
  </si>
  <si>
    <t>8,75 veg + 5,62 FW</t>
  </si>
  <si>
    <t>κολλησαν οι αισθητήες</t>
  </si>
  <si>
    <t>8,5 veg + 3,25 FW</t>
  </si>
  <si>
    <t>Βούλωσε το μηχάνημα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</si>
</sst>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AEABA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2" fillId="0" borderId="0"/>
    <xf numFmtId="0" fontId="9" fillId="0" borderId="0"/>
    <xf numFmtId="0" fontId="1" fillId="0" borderId="0"/>
  </cellStyleXfs>
  <cellXfs count="6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0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4" fontId="4" fillId="0" borderId="7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5" xfId="0" applyFont="1" applyBorder="1"/>
    <xf numFmtId="0" fontId="6" fillId="0" borderId="4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6" fillId="0" borderId="6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0" fontId="9" fillId="0" borderId="0" xfId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2" fontId="0" fillId="0" borderId="0" xfId="0" applyNumberForma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0" fontId="0" fillId="0" borderId="0" xfId="0" applyNumberFormat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9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 xr:uid="{00000000-0005-0000-0000-000000000000}"/>
    <cellStyle name="Normal 2 2" xfId="2" xr:uid="{00000000-0005-0000-0000-000001000000}"/>
    <cellStyle name="Normal 2 2 2" xfId="4" xr:uid="{00000000-0005-0000-0000-000002000000}"/>
    <cellStyle name="Κανονικό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937882764654417E-2"/>
                  <c:y val="0.14932562620423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00656167979003"/>
                  <c:y val="0.28901734104046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Ροόμετρο!$C$2:$C$6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25</c:v>
                </c:pt>
                <c:pt idx="3">
                  <c:v>25.25</c:v>
                </c:pt>
                <c:pt idx="4">
                  <c:v>26.5</c:v>
                </c:pt>
              </c:numCache>
            </c:numRef>
          </c:xVal>
          <c:yVal>
            <c:numRef>
              <c:f>Ροόμετρο!$D$2:$D$6</c:f>
              <c:numCache>
                <c:formatCode>General</c:formatCode>
                <c:ptCount val="5"/>
                <c:pt idx="0">
                  <c:v>15559</c:v>
                </c:pt>
                <c:pt idx="1">
                  <c:v>15564</c:v>
                </c:pt>
                <c:pt idx="2">
                  <c:v>15717</c:v>
                </c:pt>
                <c:pt idx="3">
                  <c:v>15720</c:v>
                </c:pt>
                <c:pt idx="4">
                  <c:v>15729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1-4B63-B5BC-326322BD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353472"/>
        <c:axId val="-1537348576"/>
      </c:scatterChart>
      <c:valAx>
        <c:axId val="-15373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348576"/>
        <c:crosses val="autoZero"/>
        <c:crossBetween val="midCat"/>
      </c:valAx>
      <c:valAx>
        <c:axId val="-1537348576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3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Δεξαμενή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Δεξαμενή!$C$2:$C$18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25</c:v>
                </c:pt>
                <c:pt idx="3">
                  <c:v>25.25</c:v>
                </c:pt>
                <c:pt idx="4">
                  <c:v>26.5</c:v>
                </c:pt>
                <c:pt idx="5">
                  <c:v>48</c:v>
                </c:pt>
                <c:pt idx="6">
                  <c:v>50.25</c:v>
                </c:pt>
                <c:pt idx="7">
                  <c:v>50.5</c:v>
                </c:pt>
              </c:numCache>
            </c:numRef>
          </c:xVal>
          <c:yVal>
            <c:numRef>
              <c:f>Δεξαμενή!$E$2:$E$18</c:f>
              <c:numCache>
                <c:formatCode>General</c:formatCode>
                <c:ptCount val="17"/>
                <c:pt idx="0">
                  <c:v>15</c:v>
                </c:pt>
                <c:pt idx="2">
                  <c:v>28.869999999999997</c:v>
                </c:pt>
                <c:pt idx="5">
                  <c:v>29.75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472752"/>
        <c:axId val="-1537466224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Δεξαμενή!$C$2:$C$18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25</c:v>
                </c:pt>
                <c:pt idx="3">
                  <c:v>25.25</c:v>
                </c:pt>
                <c:pt idx="4">
                  <c:v>26.5</c:v>
                </c:pt>
                <c:pt idx="5">
                  <c:v>48</c:v>
                </c:pt>
                <c:pt idx="6">
                  <c:v>50.25</c:v>
                </c:pt>
                <c:pt idx="7">
                  <c:v>50.5</c:v>
                </c:pt>
              </c:numCache>
            </c:numRef>
          </c:xVal>
          <c:yVal>
            <c:numRef>
              <c:f>Δεξαμενή!$D$2:$D$18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175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472752"/>
        <c:axId val="-1537466224"/>
      </c:scatterChart>
      <c:valAx>
        <c:axId val="-15374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466224"/>
        <c:crosses val="autoZero"/>
        <c:crossBetween val="midCat"/>
      </c:valAx>
      <c:valAx>
        <c:axId val="-15374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r>
                  <a:rPr lang="en-US" baseline="0"/>
                  <a:t> or Kg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4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Analyses!$A$10:$A$13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Analyses!$L$10:$L$13</c:f>
              <c:numCache>
                <c:formatCode>0.00</c:formatCode>
                <c:ptCount val="4"/>
                <c:pt idx="0">
                  <c:v>5695.3580000000002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2-4283-9423-A82C3B31C3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Analyses!$M$10:$M$13</c:f>
              <c:numCache>
                <c:formatCode>0.00</c:formatCode>
                <c:ptCount val="4"/>
                <c:pt idx="0">
                  <c:v>14476.475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2-4283-9423-A82C3B31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935520"/>
        <c:axId val="-1408934976"/>
      </c:scatterChart>
      <c:valAx>
        <c:axId val="-14089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34976"/>
        <c:crosses val="autoZero"/>
        <c:crossBetween val="midCat"/>
      </c:valAx>
      <c:valAx>
        <c:axId val="-14089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Analyses!$A$10:$A$14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Analyses!$E$10:$E$13</c:f>
              <c:numCache>
                <c:formatCode>0.00</c:formatCode>
                <c:ptCount val="4"/>
                <c:pt idx="0">
                  <c:v>11.77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3-4596-B70A-F79B0CE2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921920"/>
        <c:axId val="-1408940416"/>
      </c:scatterChart>
      <c:valAx>
        <c:axId val="-1408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40416"/>
        <c:crosses val="autoZero"/>
        <c:crossBetween val="midCat"/>
      </c:valAx>
      <c:valAx>
        <c:axId val="-14089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9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100012</xdr:rowOff>
    </xdr:from>
    <xdr:to>
      <xdr:col>12</xdr:col>
      <xdr:colOff>323850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107155</xdr:colOff>
      <xdr:row>19</xdr:row>
      <xdr:rowOff>110727</xdr:rowOff>
    </xdr:from>
    <xdr:to>
      <xdr:col>13</xdr:col>
      <xdr:colOff>273843</xdr:colOff>
      <xdr:row>33</xdr:row>
      <xdr:rowOff>32146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833437</xdr:colOff>
      <xdr:row>19</xdr:row>
      <xdr:rowOff>107155</xdr:rowOff>
    </xdr:from>
    <xdr:to>
      <xdr:col>20</xdr:col>
      <xdr:colOff>238124</xdr:colOff>
      <xdr:row>33</xdr:row>
      <xdr:rowOff>28574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70" zoomScaleNormal="70" workbookViewId="0">
      <selection activeCell="F3" sqref="F3:G3"/>
    </sheetView>
  </sheetViews>
  <sheetFormatPr defaultColWidth="14.42578125" defaultRowHeight="15" customHeight="1" x14ac:dyDescent="0.25"/>
  <cols>
    <col min="1" max="1" width="16.85546875" customWidth="1"/>
    <col min="2" max="2" width="9.140625" customWidth="1"/>
    <col min="3" max="4" width="11.5703125" customWidth="1"/>
    <col min="5" max="5" width="11.28515625" customWidth="1"/>
    <col min="6" max="6" width="11.5703125" bestFit="1" customWidth="1"/>
    <col min="7" max="7" width="50.7109375" bestFit="1" customWidth="1"/>
    <col min="8" max="8" width="23.28515625" customWidth="1"/>
    <col min="9" max="9" width="16.5703125" customWidth="1"/>
    <col min="10" max="10" width="17.28515625" customWidth="1"/>
    <col min="11" max="11" width="15.85546875" customWidth="1"/>
    <col min="12" max="13" width="9.140625" customWidth="1"/>
    <col min="14" max="14" width="22.85546875" customWidth="1"/>
    <col min="15" max="26" width="8.7109375" customWidth="1"/>
  </cols>
  <sheetData>
    <row r="1" spans="1:26" x14ac:dyDescent="0.25">
      <c r="A1" s="46" t="s">
        <v>0</v>
      </c>
      <c r="B1" s="47" t="s">
        <v>1</v>
      </c>
      <c r="C1" s="48" t="s">
        <v>2</v>
      </c>
      <c r="D1" s="1" t="s">
        <v>3</v>
      </c>
      <c r="E1" s="2"/>
      <c r="F1" s="3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49" t="s">
        <v>6</v>
      </c>
      <c r="B2" s="5" t="s">
        <v>7</v>
      </c>
      <c r="C2" s="50" t="s">
        <v>47</v>
      </c>
      <c r="D2" s="7"/>
      <c r="E2" s="6" t="s">
        <v>8</v>
      </c>
      <c r="F2" s="8">
        <v>45382</v>
      </c>
      <c r="G2" s="9">
        <v>0.5625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49" t="s">
        <v>9</v>
      </c>
      <c r="B3" s="5" t="s">
        <v>10</v>
      </c>
      <c r="C3" s="50" t="s">
        <v>47</v>
      </c>
      <c r="D3" s="7"/>
      <c r="E3" s="10" t="s">
        <v>11</v>
      </c>
      <c r="F3" s="25">
        <v>45385</v>
      </c>
      <c r="G3" s="11">
        <v>0.58333333333333337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49" t="s">
        <v>12</v>
      </c>
      <c r="B4" s="5" t="s">
        <v>63</v>
      </c>
      <c r="C4" s="50" t="s">
        <v>64</v>
      </c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51" t="s">
        <v>52</v>
      </c>
      <c r="B5" s="52" t="s">
        <v>62</v>
      </c>
      <c r="C5" s="5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" t="s">
        <v>4</v>
      </c>
      <c r="B6" s="1" t="s">
        <v>5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8">
        <v>45382</v>
      </c>
      <c r="B7" s="7">
        <v>0.5625</v>
      </c>
      <c r="C7" s="5">
        <v>15559</v>
      </c>
      <c r="D7" s="5">
        <v>0</v>
      </c>
      <c r="E7" s="5" t="s">
        <v>25</v>
      </c>
      <c r="F7" s="5" t="s">
        <v>27</v>
      </c>
      <c r="G7" s="12"/>
      <c r="H7" s="5" t="s">
        <v>53</v>
      </c>
      <c r="I7" s="5"/>
      <c r="J7" s="5">
        <v>11.36</v>
      </c>
      <c r="K7" s="5">
        <v>13.64</v>
      </c>
      <c r="L7" s="5">
        <f t="shared" ref="L7:L14" si="0">K7-J7</f>
        <v>2.2800000000000011</v>
      </c>
      <c r="M7" s="5" t="s">
        <v>26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8"/>
      <c r="B8" s="7">
        <v>0.58333333333333337</v>
      </c>
      <c r="C8" s="5">
        <v>15564</v>
      </c>
      <c r="D8" s="5"/>
      <c r="E8" s="5"/>
      <c r="F8" s="5" t="s">
        <v>25</v>
      </c>
      <c r="G8" s="64" t="s">
        <v>65</v>
      </c>
      <c r="H8" s="5"/>
      <c r="I8" s="64">
        <v>15</v>
      </c>
      <c r="J8" s="5">
        <v>13.64</v>
      </c>
      <c r="K8" s="5">
        <v>27.27</v>
      </c>
      <c r="L8" s="5">
        <f t="shared" si="0"/>
        <v>13.629999999999999</v>
      </c>
      <c r="M8" s="5" t="s">
        <v>26</v>
      </c>
      <c r="N8" s="5"/>
      <c r="O8" s="5">
        <f>K8-J9-J7</f>
        <v>15.91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8">
        <v>45383</v>
      </c>
      <c r="B9" s="7">
        <v>0.61041666666666672</v>
      </c>
      <c r="C9" s="5">
        <v>15717</v>
      </c>
      <c r="D9" s="5">
        <v>175</v>
      </c>
      <c r="E9" s="5"/>
      <c r="F9" s="5"/>
      <c r="G9" s="5"/>
      <c r="H9" s="5" t="s">
        <v>53</v>
      </c>
      <c r="I9" s="5"/>
      <c r="J9" s="5">
        <v>0</v>
      </c>
      <c r="K9" s="5">
        <v>2.27</v>
      </c>
      <c r="L9" s="5">
        <f t="shared" si="0"/>
        <v>2.27</v>
      </c>
      <c r="M9" s="5" t="s">
        <v>27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8"/>
      <c r="B10" s="7">
        <v>0.61388888888888893</v>
      </c>
      <c r="C10" s="5">
        <v>15720</v>
      </c>
      <c r="D10" s="5">
        <v>0</v>
      </c>
      <c r="E10" s="5"/>
      <c r="F10" s="5" t="s">
        <v>25</v>
      </c>
      <c r="G10" s="12" t="s">
        <v>66</v>
      </c>
      <c r="H10" s="5"/>
      <c r="I10" s="5">
        <v>14.6</v>
      </c>
      <c r="J10" s="5">
        <v>11.36</v>
      </c>
      <c r="K10" s="5">
        <v>25</v>
      </c>
      <c r="L10" s="5">
        <f t="shared" si="0"/>
        <v>13.64</v>
      </c>
      <c r="M10" s="5" t="s">
        <v>27</v>
      </c>
      <c r="N10" s="5"/>
      <c r="O10" s="5">
        <f>K11-J12</f>
        <v>22.730000000000004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8"/>
      <c r="B11" s="7">
        <v>0.66666666666666663</v>
      </c>
      <c r="C11" s="5">
        <v>15729</v>
      </c>
      <c r="D11" s="5">
        <v>0</v>
      </c>
      <c r="E11" s="5"/>
      <c r="F11" s="5" t="s">
        <v>25</v>
      </c>
      <c r="G11" s="12" t="s">
        <v>68</v>
      </c>
      <c r="I11" s="5">
        <v>14.27</v>
      </c>
      <c r="J11" s="5">
        <v>25</v>
      </c>
      <c r="K11" s="5">
        <v>34.090000000000003</v>
      </c>
      <c r="L11" s="5">
        <f t="shared" si="0"/>
        <v>9.0900000000000034</v>
      </c>
      <c r="M11" s="5" t="s">
        <v>25</v>
      </c>
      <c r="N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8">
        <v>45384</v>
      </c>
      <c r="B12" s="7">
        <v>0.5625</v>
      </c>
      <c r="C12" s="5">
        <v>15754</v>
      </c>
      <c r="D12" s="5">
        <v>50</v>
      </c>
      <c r="E12" s="5"/>
      <c r="F12" s="5"/>
      <c r="G12" s="12" t="s">
        <v>69</v>
      </c>
      <c r="H12" s="12"/>
      <c r="I12" s="5"/>
      <c r="J12" s="5">
        <v>11.36</v>
      </c>
      <c r="K12" s="5">
        <v>11.36</v>
      </c>
      <c r="L12" s="5">
        <f t="shared" si="0"/>
        <v>0</v>
      </c>
      <c r="M12" s="5" t="s">
        <v>27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8"/>
      <c r="B13" s="7">
        <v>0.65416666666666667</v>
      </c>
      <c r="C13" s="5">
        <v>15765</v>
      </c>
      <c r="D13" s="5">
        <v>0</v>
      </c>
      <c r="E13" s="5"/>
      <c r="F13" s="5" t="s">
        <v>25</v>
      </c>
      <c r="G13" s="12" t="s">
        <v>67</v>
      </c>
      <c r="H13" s="5"/>
      <c r="I13" s="5">
        <v>18</v>
      </c>
      <c r="J13" s="5">
        <v>15.91</v>
      </c>
      <c r="K13" s="5">
        <v>34.090000000000003</v>
      </c>
      <c r="L13" s="5">
        <f t="shared" si="0"/>
        <v>18.180000000000003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8"/>
      <c r="B14" s="7">
        <v>0.66666666666666663</v>
      </c>
      <c r="C14" s="5">
        <v>15767</v>
      </c>
      <c r="D14" s="5">
        <v>0</v>
      </c>
      <c r="E14" s="5"/>
      <c r="F14" s="5" t="s">
        <v>25</v>
      </c>
      <c r="G14" s="5" t="s">
        <v>70</v>
      </c>
      <c r="H14" s="12"/>
      <c r="I14" s="5">
        <v>11.75</v>
      </c>
      <c r="J14" s="5">
        <v>34.090000000000003</v>
      </c>
      <c r="K14" s="5">
        <v>52.27</v>
      </c>
      <c r="L14" s="5">
        <f t="shared" si="0"/>
        <v>18.18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8">
        <v>45385</v>
      </c>
      <c r="B15" s="7"/>
      <c r="C15" s="5"/>
      <c r="D15" s="5"/>
      <c r="E15" s="5"/>
      <c r="F15" s="5"/>
      <c r="G15" s="12" t="s">
        <v>71</v>
      </c>
      <c r="H15" s="5"/>
      <c r="I15" s="5"/>
      <c r="J15" s="5">
        <v>54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7"/>
      <c r="C16" s="5"/>
      <c r="D16" s="5"/>
      <c r="E16" s="5"/>
      <c r="F16" s="5"/>
      <c r="G16" s="12"/>
      <c r="H16" s="1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8"/>
      <c r="B17" s="7"/>
      <c r="C17" s="5"/>
      <c r="D17" s="5"/>
      <c r="E17" s="5"/>
      <c r="F17" s="5"/>
      <c r="G17" s="12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8"/>
      <c r="B18" s="7"/>
      <c r="C18" s="5"/>
      <c r="D18" s="5"/>
      <c r="E18" s="5"/>
      <c r="F18" s="5"/>
      <c r="G18" s="12"/>
      <c r="H18" s="1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8"/>
      <c r="B19" s="7"/>
      <c r="C19" s="5"/>
      <c r="D19" s="5"/>
      <c r="E19" s="5"/>
      <c r="F19" s="5"/>
      <c r="G19" s="1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4"/>
      <c r="C20" s="5"/>
      <c r="D20" s="5"/>
      <c r="E20" s="5"/>
      <c r="F20" s="5"/>
      <c r="G20" s="12"/>
      <c r="H20" s="1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8"/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4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8"/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activeCell="D38" sqref="D38"/>
    </sheetView>
  </sheetViews>
  <sheetFormatPr defaultColWidth="8.85546875" defaultRowHeight="15" x14ac:dyDescent="0.25"/>
  <cols>
    <col min="1" max="1" width="10.7109375" style="42" bestFit="1" customWidth="1"/>
    <col min="2" max="3" width="8.85546875" style="42"/>
    <col min="4" max="4" width="12.42578125" style="42" bestFit="1" customWidth="1"/>
    <col min="5" max="16384" width="8.85546875" style="42"/>
  </cols>
  <sheetData>
    <row r="1" spans="1:10" x14ac:dyDescent="0.25">
      <c r="A1" s="1" t="s">
        <v>4</v>
      </c>
      <c r="B1" s="1" t="s">
        <v>5</v>
      </c>
      <c r="C1" s="5" t="s">
        <v>28</v>
      </c>
      <c r="D1" s="5" t="s">
        <v>29</v>
      </c>
    </row>
    <row r="2" spans="1:10" x14ac:dyDescent="0.25">
      <c r="A2" s="8">
        <v>45382</v>
      </c>
      <c r="B2" s="7">
        <v>0.5625</v>
      </c>
      <c r="C2" s="42">
        <v>0</v>
      </c>
      <c r="D2" s="5">
        <v>15559</v>
      </c>
    </row>
    <row r="3" spans="1:10" x14ac:dyDescent="0.25">
      <c r="A3" s="8"/>
      <c r="B3" s="7">
        <v>0.58333333333333337</v>
      </c>
      <c r="C3" s="42">
        <v>0.5</v>
      </c>
      <c r="D3" s="5">
        <v>15564</v>
      </c>
    </row>
    <row r="4" spans="1:10" x14ac:dyDescent="0.25">
      <c r="A4" s="8">
        <v>45383</v>
      </c>
      <c r="B4" s="7">
        <v>0.61041666666666672</v>
      </c>
      <c r="C4" s="42">
        <v>25</v>
      </c>
      <c r="D4" s="5">
        <v>15717</v>
      </c>
    </row>
    <row r="5" spans="1:10" x14ac:dyDescent="0.25">
      <c r="A5" s="8"/>
      <c r="B5" s="7">
        <v>0.61388888888888893</v>
      </c>
      <c r="C5" s="42">
        <v>25.25</v>
      </c>
      <c r="D5" s="5">
        <v>15720</v>
      </c>
    </row>
    <row r="6" spans="1:10" x14ac:dyDescent="0.25">
      <c r="A6" s="8"/>
      <c r="B6" s="7">
        <v>0.66666666666666663</v>
      </c>
      <c r="C6" s="42">
        <v>26.5</v>
      </c>
      <c r="D6" s="5">
        <v>15729</v>
      </c>
    </row>
    <row r="7" spans="1:10" x14ac:dyDescent="0.25">
      <c r="A7" s="8">
        <v>45384</v>
      </c>
      <c r="B7" s="7">
        <v>0.5625</v>
      </c>
      <c r="C7" s="42">
        <v>48</v>
      </c>
      <c r="D7" s="5">
        <v>15754</v>
      </c>
    </row>
    <row r="8" spans="1:10" x14ac:dyDescent="0.25">
      <c r="A8" s="8"/>
      <c r="B8" s="7">
        <v>0.65416666666666667</v>
      </c>
      <c r="C8" s="42">
        <v>50.25</v>
      </c>
      <c r="D8" s="5">
        <v>15765</v>
      </c>
    </row>
    <row r="9" spans="1:10" x14ac:dyDescent="0.25">
      <c r="A9" s="8"/>
      <c r="B9" s="7">
        <v>0.66666666666666663</v>
      </c>
      <c r="C9" s="42">
        <v>50.5</v>
      </c>
      <c r="D9" s="5">
        <v>15767</v>
      </c>
    </row>
    <row r="10" spans="1:10" x14ac:dyDescent="0.25">
      <c r="A10" s="8"/>
      <c r="B10" s="7"/>
      <c r="D10" s="5"/>
    </row>
    <row r="11" spans="1:10" x14ac:dyDescent="0.25">
      <c r="A11" s="5"/>
      <c r="B11" s="7"/>
      <c r="D11" s="5"/>
    </row>
    <row r="12" spans="1:10" x14ac:dyDescent="0.25">
      <c r="A12" s="8"/>
      <c r="B12" s="7"/>
      <c r="D12" s="5"/>
    </row>
    <row r="13" spans="1:10" x14ac:dyDescent="0.25">
      <c r="A13" s="8"/>
      <c r="B13" s="7"/>
      <c r="D13" s="5"/>
    </row>
    <row r="14" spans="1:10" x14ac:dyDescent="0.25">
      <c r="A14" s="8"/>
      <c r="B14" s="7"/>
      <c r="D14" s="5"/>
    </row>
    <row r="15" spans="1:10" x14ac:dyDescent="0.25">
      <c r="A15" s="5"/>
      <c r="B15" s="54"/>
      <c r="D15" s="5"/>
    </row>
    <row r="16" spans="1:10" x14ac:dyDescent="0.25">
      <c r="A16" s="5"/>
      <c r="B16" s="7"/>
      <c r="D16" s="5"/>
      <c r="J16" s="5"/>
    </row>
    <row r="17" spans="1:13" x14ac:dyDescent="0.25">
      <c r="A17" s="8"/>
      <c r="B17" s="7"/>
      <c r="D17" s="5"/>
      <c r="J17" s="5"/>
    </row>
    <row r="18" spans="1:13" x14ac:dyDescent="0.25">
      <c r="A18" s="8"/>
      <c r="B18" s="7"/>
      <c r="D18" s="5"/>
      <c r="J18" s="5"/>
      <c r="M18" s="5"/>
    </row>
    <row r="19" spans="1:13" x14ac:dyDescent="0.25">
      <c r="J19" s="5"/>
    </row>
    <row r="20" spans="1:13" x14ac:dyDescent="0.25">
      <c r="F20" s="8"/>
      <c r="G20" s="7"/>
      <c r="H20" s="5"/>
      <c r="J20" s="5"/>
    </row>
    <row r="21" spans="1:13" x14ac:dyDescent="0.25">
      <c r="F21" s="8"/>
      <c r="G21" s="7"/>
      <c r="H21" s="5"/>
      <c r="J21" s="5"/>
    </row>
    <row r="22" spans="1:13" x14ac:dyDescent="0.25">
      <c r="F22" s="8"/>
      <c r="G22" s="7"/>
      <c r="H22" s="5"/>
      <c r="J22" s="5"/>
    </row>
    <row r="23" spans="1:13" x14ac:dyDescent="0.25">
      <c r="F23" s="8"/>
      <c r="G23" s="7"/>
      <c r="H23" s="5"/>
    </row>
    <row r="24" spans="1:13" x14ac:dyDescent="0.25">
      <c r="F24" s="8"/>
      <c r="G24" s="7"/>
      <c r="H24" s="5"/>
    </row>
    <row r="25" spans="1:13" x14ac:dyDescent="0.25">
      <c r="F25" s="8"/>
      <c r="G25" s="7"/>
      <c r="H25" s="5"/>
    </row>
    <row r="26" spans="1:13" x14ac:dyDescent="0.25">
      <c r="F26" s="8"/>
      <c r="G26" s="7"/>
      <c r="H26" s="5"/>
    </row>
    <row r="27" spans="1:13" x14ac:dyDescent="0.25">
      <c r="F27" s="8"/>
      <c r="G27" s="7"/>
      <c r="H2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workbookViewId="0">
      <selection activeCell="E8" sqref="E8"/>
    </sheetView>
  </sheetViews>
  <sheetFormatPr defaultColWidth="8.85546875" defaultRowHeight="15" x14ac:dyDescent="0.25"/>
  <cols>
    <col min="1" max="1" width="10.7109375" style="42" bestFit="1" customWidth="1"/>
    <col min="2" max="2" width="8.85546875" style="42"/>
    <col min="3" max="4" width="12.42578125" style="42" bestFit="1" customWidth="1"/>
    <col min="5" max="5" width="9.28515625" style="42" bestFit="1" customWidth="1"/>
    <col min="6" max="16384" width="8.85546875" style="42"/>
  </cols>
  <sheetData>
    <row r="1" spans="1:23" x14ac:dyDescent="0.25">
      <c r="A1" s="1" t="s">
        <v>4</v>
      </c>
      <c r="B1" s="1" t="s">
        <v>5</v>
      </c>
      <c r="C1" s="5" t="s">
        <v>28</v>
      </c>
      <c r="D1" s="1" t="s">
        <v>14</v>
      </c>
      <c r="E1" s="1" t="s">
        <v>30</v>
      </c>
    </row>
    <row r="2" spans="1:23" x14ac:dyDescent="0.25">
      <c r="A2" s="8">
        <v>45382</v>
      </c>
      <c r="B2" s="7">
        <v>0.5625</v>
      </c>
      <c r="C2" s="42">
        <v>0</v>
      </c>
      <c r="D2" s="5">
        <v>0</v>
      </c>
      <c r="E2" s="64">
        <v>15</v>
      </c>
    </row>
    <row r="3" spans="1:23" x14ac:dyDescent="0.25">
      <c r="A3" s="8"/>
      <c r="B3" s="7">
        <v>0.58333333333333337</v>
      </c>
      <c r="C3" s="42">
        <v>0.5</v>
      </c>
      <c r="D3" s="5">
        <v>0</v>
      </c>
    </row>
    <row r="4" spans="1:23" x14ac:dyDescent="0.25">
      <c r="A4" s="8">
        <v>45383</v>
      </c>
      <c r="B4" s="7">
        <v>0.61041666666666672</v>
      </c>
      <c r="C4" s="42">
        <v>25</v>
      </c>
      <c r="D4" s="5">
        <v>175</v>
      </c>
      <c r="E4" s="5">
        <f>14.6+14.27</f>
        <v>28.869999999999997</v>
      </c>
    </row>
    <row r="5" spans="1:23" x14ac:dyDescent="0.25">
      <c r="A5" s="8"/>
      <c r="B5" s="7">
        <v>0.61388888888888893</v>
      </c>
      <c r="C5" s="42">
        <v>25.25</v>
      </c>
      <c r="D5" s="5">
        <v>0</v>
      </c>
    </row>
    <row r="6" spans="1:23" x14ac:dyDescent="0.25">
      <c r="A6" s="8"/>
      <c r="B6" s="7">
        <v>0.66666666666666663</v>
      </c>
      <c r="C6" s="42">
        <v>26.5</v>
      </c>
      <c r="D6" s="5">
        <v>0</v>
      </c>
      <c r="E6" s="5"/>
    </row>
    <row r="7" spans="1:23" x14ac:dyDescent="0.25">
      <c r="A7" s="8">
        <v>45384</v>
      </c>
      <c r="B7" s="7">
        <v>0.5625</v>
      </c>
      <c r="C7" s="42">
        <v>48</v>
      </c>
      <c r="D7" s="5">
        <v>50</v>
      </c>
      <c r="E7" s="5">
        <v>29.75</v>
      </c>
    </row>
    <row r="8" spans="1:23" x14ac:dyDescent="0.25">
      <c r="A8" s="8"/>
      <c r="B8" s="7">
        <v>0.65416666666666667</v>
      </c>
      <c r="C8" s="42">
        <v>50.25</v>
      </c>
      <c r="D8" s="5">
        <v>0</v>
      </c>
      <c r="E8" s="5"/>
    </row>
    <row r="9" spans="1:23" x14ac:dyDescent="0.25">
      <c r="A9" s="8"/>
      <c r="B9" s="7">
        <v>0.66666666666666663</v>
      </c>
      <c r="C9" s="42">
        <v>50.5</v>
      </c>
      <c r="D9" s="5">
        <v>0</v>
      </c>
      <c r="E9" s="5"/>
    </row>
    <row r="10" spans="1:23" x14ac:dyDescent="0.25">
      <c r="A10" s="8"/>
      <c r="B10" s="7"/>
      <c r="D10" s="5"/>
      <c r="E10" s="5"/>
      <c r="U10" s="7"/>
      <c r="V10" s="5"/>
      <c r="W10" s="5"/>
    </row>
    <row r="11" spans="1:23" x14ac:dyDescent="0.25">
      <c r="A11" s="5"/>
      <c r="B11" s="7"/>
      <c r="D11" s="5"/>
      <c r="E11" s="5"/>
      <c r="U11" s="7"/>
      <c r="V11" s="5"/>
      <c r="W11" s="5"/>
    </row>
    <row r="12" spans="1:23" x14ac:dyDescent="0.25">
      <c r="A12" s="8"/>
      <c r="B12" s="7"/>
      <c r="D12" s="5"/>
      <c r="E12" s="5"/>
      <c r="U12" s="7"/>
      <c r="V12" s="5"/>
      <c r="W12" s="5"/>
    </row>
    <row r="13" spans="1:23" x14ac:dyDescent="0.25">
      <c r="A13" s="8"/>
      <c r="B13" s="7"/>
      <c r="D13" s="5"/>
      <c r="E13" s="5"/>
      <c r="U13" s="7"/>
      <c r="V13" s="5"/>
      <c r="W13" s="5"/>
    </row>
    <row r="14" spans="1:23" x14ac:dyDescent="0.25">
      <c r="A14" s="8"/>
      <c r="B14" s="7"/>
      <c r="D14" s="5"/>
      <c r="E14" s="5"/>
      <c r="U14" s="7"/>
      <c r="V14" s="5"/>
      <c r="W14" s="5"/>
    </row>
    <row r="15" spans="1:23" x14ac:dyDescent="0.25">
      <c r="A15" s="5"/>
      <c r="B15" s="54"/>
      <c r="D15" s="5"/>
      <c r="E15" s="5"/>
      <c r="U15" s="7"/>
      <c r="V15" s="5"/>
      <c r="W15" s="5"/>
    </row>
    <row r="16" spans="1:23" x14ac:dyDescent="0.25">
      <c r="A16" s="5"/>
      <c r="B16" s="7"/>
      <c r="D16" s="5"/>
      <c r="E16" s="5"/>
      <c r="U16" s="7"/>
      <c r="V16" s="5"/>
      <c r="W16" s="5"/>
    </row>
    <row r="17" spans="1:23" x14ac:dyDescent="0.25">
      <c r="A17" s="8"/>
      <c r="B17" s="7"/>
      <c r="D17" s="5"/>
      <c r="E17"/>
      <c r="U17" s="7"/>
      <c r="V17" s="5"/>
      <c r="W17" s="5"/>
    </row>
    <row r="18" spans="1:23" x14ac:dyDescent="0.25">
      <c r="A18" s="8"/>
      <c r="B18" s="7"/>
      <c r="D18" s="5"/>
      <c r="U18" s="7"/>
      <c r="V18" s="5"/>
      <c r="W18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0"/>
  <sheetViews>
    <sheetView tabSelected="1" zoomScale="80" zoomScaleNormal="80" workbookViewId="0">
      <selection activeCell="AA23" sqref="AA23"/>
    </sheetView>
  </sheetViews>
  <sheetFormatPr defaultColWidth="14.42578125" defaultRowHeight="15" customHeight="1" x14ac:dyDescent="0.25"/>
  <cols>
    <col min="1" max="1" width="21.42578125" bestFit="1" customWidth="1"/>
    <col min="2" max="2" width="11.140625" customWidth="1"/>
    <col min="3" max="3" width="19.140625" customWidth="1"/>
    <col min="4" max="4" width="12.42578125" customWidth="1"/>
    <col min="5" max="5" width="15.140625" bestFit="1" customWidth="1"/>
    <col min="6" max="6" width="11.5703125" bestFit="1" customWidth="1"/>
    <col min="7" max="7" width="9" bestFit="1" customWidth="1"/>
    <col min="8" max="8" width="6.7109375" customWidth="1"/>
    <col min="9" max="9" width="9.140625" customWidth="1"/>
    <col min="10" max="10" width="6.28515625" customWidth="1"/>
    <col min="11" max="14" width="14.7109375" customWidth="1"/>
    <col min="15" max="15" width="13.5703125" customWidth="1"/>
    <col min="16" max="16" width="14.28515625" customWidth="1"/>
    <col min="17" max="26" width="8.7109375" customWidth="1"/>
  </cols>
  <sheetData>
    <row r="2" spans="1:26" x14ac:dyDescent="0.25">
      <c r="B2" s="14"/>
    </row>
    <row r="4" spans="1:26" x14ac:dyDescent="0.25">
      <c r="A4" s="15" t="s">
        <v>0</v>
      </c>
      <c r="B4" s="16" t="s">
        <v>1</v>
      </c>
      <c r="C4" s="17" t="s">
        <v>2</v>
      </c>
      <c r="D4" s="18" t="s">
        <v>3</v>
      </c>
      <c r="E4" s="19"/>
      <c r="F4" s="20" t="s">
        <v>4</v>
      </c>
      <c r="G4" s="21" t="s">
        <v>5</v>
      </c>
    </row>
    <row r="5" spans="1:26" x14ac:dyDescent="0.25">
      <c r="A5" s="49" t="s">
        <v>6</v>
      </c>
      <c r="B5" s="5" t="s">
        <v>7</v>
      </c>
      <c r="C5" s="50" t="s">
        <v>47</v>
      </c>
      <c r="D5" s="22"/>
      <c r="E5" s="6" t="s">
        <v>8</v>
      </c>
      <c r="F5" s="8">
        <v>45382</v>
      </c>
      <c r="G5" s="9">
        <v>0.5625</v>
      </c>
      <c r="I5" s="23"/>
      <c r="J5" s="24"/>
    </row>
    <row r="6" spans="1:26" x14ac:dyDescent="0.25">
      <c r="A6" s="49" t="s">
        <v>9</v>
      </c>
      <c r="B6" s="5" t="s">
        <v>10</v>
      </c>
      <c r="C6" s="50" t="s">
        <v>47</v>
      </c>
      <c r="D6" s="22"/>
      <c r="E6" s="10" t="s">
        <v>11</v>
      </c>
      <c r="F6" s="25">
        <v>45385</v>
      </c>
      <c r="G6" s="11">
        <v>0.58333333333333337</v>
      </c>
    </row>
    <row r="7" spans="1:26" x14ac:dyDescent="0.25">
      <c r="A7" s="49" t="s">
        <v>12</v>
      </c>
      <c r="B7" s="5" t="s">
        <v>63</v>
      </c>
      <c r="C7" s="50" t="s">
        <v>64</v>
      </c>
      <c r="D7" s="22"/>
    </row>
    <row r="9" spans="1:26" x14ac:dyDescent="0.25">
      <c r="A9" s="26" t="s">
        <v>4</v>
      </c>
      <c r="B9" s="27" t="s">
        <v>30</v>
      </c>
      <c r="C9" s="27" t="s">
        <v>31</v>
      </c>
      <c r="D9" s="27" t="s">
        <v>32</v>
      </c>
      <c r="E9" s="27" t="s">
        <v>45</v>
      </c>
      <c r="F9" s="27" t="s">
        <v>33</v>
      </c>
      <c r="G9" s="27" t="s">
        <v>46</v>
      </c>
      <c r="H9" s="27" t="s">
        <v>34</v>
      </c>
      <c r="I9" s="27" t="s">
        <v>35</v>
      </c>
      <c r="J9" s="27" t="s">
        <v>36</v>
      </c>
      <c r="K9" s="27" t="s">
        <v>37</v>
      </c>
      <c r="L9" s="27" t="s">
        <v>38</v>
      </c>
      <c r="M9" s="27" t="s">
        <v>39</v>
      </c>
      <c r="N9" s="27" t="s">
        <v>40</v>
      </c>
      <c r="O9" s="27" t="s">
        <v>41</v>
      </c>
      <c r="P9" s="28" t="s">
        <v>42</v>
      </c>
    </row>
    <row r="10" spans="1:26" x14ac:dyDescent="0.25">
      <c r="A10" s="29">
        <v>1</v>
      </c>
      <c r="B10" s="30">
        <v>15</v>
      </c>
      <c r="C10" s="43">
        <v>27</v>
      </c>
      <c r="D10" s="30">
        <f>B10-C10</f>
        <v>-12</v>
      </c>
      <c r="E10" s="31">
        <v>11.77</v>
      </c>
      <c r="F10" s="31">
        <v>1.1679999999999999</v>
      </c>
      <c r="G10" s="31">
        <v>10.295</v>
      </c>
      <c r="H10" s="31">
        <v>1.0368999999999999</v>
      </c>
      <c r="I10" s="31">
        <f>(H10/F10)*100</f>
        <v>88.775684931506845</v>
      </c>
      <c r="J10" s="31">
        <v>4.4000000000000004</v>
      </c>
      <c r="K10" s="31">
        <v>1.8</v>
      </c>
      <c r="L10" s="31">
        <v>5695.3580000000002</v>
      </c>
      <c r="M10" s="31">
        <v>14476.475</v>
      </c>
      <c r="N10" s="31">
        <f>(L10/M10)*100</f>
        <v>39.342160298000721</v>
      </c>
      <c r="O10" s="31">
        <f>(G10/(M10/1000))</f>
        <v>0.71115378571095511</v>
      </c>
      <c r="P10" s="31">
        <f>(E10/(M10/1000))</f>
        <v>0.81304323048255867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25">
      <c r="A11" s="29">
        <v>2</v>
      </c>
      <c r="B11" s="30">
        <v>28.87</v>
      </c>
      <c r="C11" s="43">
        <v>22.73</v>
      </c>
      <c r="D11" s="30">
        <f t="shared" ref="D11" si="0">B11-C11</f>
        <v>6.1400000000000006</v>
      </c>
      <c r="E11" s="31"/>
      <c r="F11" s="31"/>
      <c r="G11" s="31"/>
      <c r="H11" s="31"/>
      <c r="I11" s="31"/>
      <c r="J11" s="31"/>
      <c r="K11" s="31"/>
      <c r="L11" s="31"/>
      <c r="M11" s="63"/>
      <c r="N11" s="31"/>
      <c r="O11" s="31"/>
      <c r="P11" s="31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x14ac:dyDescent="0.25">
      <c r="A12" s="29">
        <v>3</v>
      </c>
      <c r="B12" s="30"/>
      <c r="C12" s="43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25">
      <c r="A13" s="29"/>
      <c r="B13" s="30"/>
      <c r="C13" s="43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x14ac:dyDescent="0.25">
      <c r="A14" s="33"/>
      <c r="B14" s="34"/>
      <c r="C14" s="34"/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4"/>
      <c r="O14" s="13"/>
      <c r="P14" s="36"/>
      <c r="T14">
        <f>40.2/237.2</f>
        <v>0.1694772344013491</v>
      </c>
    </row>
    <row r="15" spans="1:26" x14ac:dyDescent="0.25">
      <c r="A15" s="37" t="s">
        <v>43</v>
      </c>
      <c r="B15" s="38">
        <f t="shared" ref="B15:P15" si="1">AVERAGE(B10:B13)</f>
        <v>21.935000000000002</v>
      </c>
      <c r="C15" s="38">
        <f>AVERAGE(C10:C13)</f>
        <v>24.865000000000002</v>
      </c>
      <c r="D15" s="38">
        <f t="shared" si="1"/>
        <v>-2.9299999999999997</v>
      </c>
      <c r="E15" s="38">
        <f t="shared" si="1"/>
        <v>11.77</v>
      </c>
      <c r="F15" s="38">
        <f t="shared" si="1"/>
        <v>1.1679999999999999</v>
      </c>
      <c r="G15" s="38">
        <f t="shared" si="1"/>
        <v>10.295</v>
      </c>
      <c r="H15" s="38">
        <f t="shared" si="1"/>
        <v>1.0368999999999999</v>
      </c>
      <c r="I15" s="38">
        <f t="shared" si="1"/>
        <v>88.775684931506845</v>
      </c>
      <c r="J15" s="38" t="e">
        <f>AVERAGE(J11:J13)</f>
        <v>#DIV/0!</v>
      </c>
      <c r="K15" s="38" t="e">
        <f>AVERAGE(K11:K13)</f>
        <v>#DIV/0!</v>
      </c>
      <c r="L15" s="38">
        <f>AVERAGE(L10:L13)</f>
        <v>5695.3580000000002</v>
      </c>
      <c r="M15" s="38">
        <f>AVERAGE(M10:M13)</f>
        <v>14476.475</v>
      </c>
      <c r="N15" s="38">
        <f t="shared" si="1"/>
        <v>39.342160298000721</v>
      </c>
      <c r="O15" s="38">
        <f t="shared" si="1"/>
        <v>0.71115378571095511</v>
      </c>
      <c r="P15" s="38">
        <f t="shared" si="1"/>
        <v>0.81304323048255867</v>
      </c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x14ac:dyDescent="0.25">
      <c r="A16" s="40" t="s">
        <v>44</v>
      </c>
      <c r="B16" s="41">
        <f t="shared" ref="B16:P16" si="2">_xlfn.STDEV.P(B10:B13)</f>
        <v>6.9349999999999952</v>
      </c>
      <c r="C16" s="41">
        <f>_xlfn.STDEV.P(C10:C13)</f>
        <v>2.1349999999999998</v>
      </c>
      <c r="D16" s="41">
        <f t="shared" si="2"/>
        <v>9.07</v>
      </c>
      <c r="E16" s="41">
        <f t="shared" si="2"/>
        <v>0</v>
      </c>
      <c r="F16" s="41">
        <f t="shared" si="2"/>
        <v>0</v>
      </c>
      <c r="G16" s="41">
        <f t="shared" si="2"/>
        <v>0</v>
      </c>
      <c r="H16" s="41">
        <f t="shared" si="2"/>
        <v>0</v>
      </c>
      <c r="I16" s="41">
        <f t="shared" si="2"/>
        <v>0</v>
      </c>
      <c r="J16" s="41" t="e">
        <f>_xlfn.STDEV.P(J11:J13)</f>
        <v>#DIV/0!</v>
      </c>
      <c r="K16" s="41" t="e">
        <f>_xlfn.STDEV.P(K11:K13)</f>
        <v>#DIV/0!</v>
      </c>
      <c r="L16" s="41">
        <f t="shared" si="2"/>
        <v>0</v>
      </c>
      <c r="M16" s="41">
        <f t="shared" si="2"/>
        <v>0</v>
      </c>
      <c r="N16" s="41">
        <f t="shared" si="2"/>
        <v>0</v>
      </c>
      <c r="O16" s="41">
        <f t="shared" si="2"/>
        <v>0</v>
      </c>
      <c r="P16" s="41">
        <f t="shared" si="2"/>
        <v>0</v>
      </c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8" spans="1:20" ht="15" customHeight="1" x14ac:dyDescent="0.25">
      <c r="D18" s="45"/>
      <c r="T18">
        <f>F13/0.66</f>
        <v>0</v>
      </c>
    </row>
    <row r="19" spans="1:20" ht="15" customHeight="1" x14ac:dyDescent="0.25">
      <c r="D19" s="45"/>
    </row>
    <row r="20" spans="1:20" ht="15" customHeight="1" x14ac:dyDescent="0.25">
      <c r="D20" s="55" t="s">
        <v>54</v>
      </c>
      <c r="E20" s="56" t="s">
        <v>55</v>
      </c>
      <c r="F20" s="57" t="s">
        <v>56</v>
      </c>
    </row>
    <row r="21" spans="1:20" ht="15.75" customHeight="1" x14ac:dyDescent="0.25">
      <c r="A21" t="s">
        <v>48</v>
      </c>
      <c r="B21">
        <v>6.33</v>
      </c>
      <c r="D21" s="58">
        <f>SUM(B10:B13)</f>
        <v>43.870000000000005</v>
      </c>
      <c r="E21">
        <f>SUM(C10:C13)</f>
        <v>49.730000000000004</v>
      </c>
      <c r="F21" s="59">
        <f>D21-E21</f>
        <v>-5.8599999999999994</v>
      </c>
      <c r="G21">
        <f>(E21/D21)*100</f>
        <v>113.35764759516753</v>
      </c>
    </row>
    <row r="22" spans="1:20" ht="15.75" customHeight="1" x14ac:dyDescent="0.25">
      <c r="A22" t="s">
        <v>49</v>
      </c>
      <c r="B22" s="45">
        <f>B15</f>
        <v>21.935000000000002</v>
      </c>
      <c r="D22" s="60"/>
      <c r="E22" s="61"/>
      <c r="F22" s="62"/>
    </row>
    <row r="23" spans="1:20" ht="15.75" customHeight="1" x14ac:dyDescent="0.25">
      <c r="A23" t="s">
        <v>50</v>
      </c>
      <c r="B23">
        <f>B21*24</f>
        <v>151.92000000000002</v>
      </c>
    </row>
    <row r="24" spans="1:20" ht="15.75" customHeight="1" x14ac:dyDescent="0.25">
      <c r="A24" t="s">
        <v>51</v>
      </c>
      <c r="B24" s="45">
        <f>B23/B22</f>
        <v>6.9259174834739001</v>
      </c>
    </row>
    <row r="25" spans="1:20" ht="15.75" customHeight="1" x14ac:dyDescent="0.25">
      <c r="A25" t="s">
        <v>57</v>
      </c>
      <c r="B25">
        <v>0.2</v>
      </c>
    </row>
    <row r="26" spans="1:20" ht="15.75" customHeight="1" x14ac:dyDescent="0.25">
      <c r="A26" t="s">
        <v>58</v>
      </c>
      <c r="B26">
        <f>B25/B22</f>
        <v>9.1178481878276714E-3</v>
      </c>
      <c r="E26">
        <f>E10/0.8</f>
        <v>14.712499999999999</v>
      </c>
    </row>
    <row r="27" spans="1:20" ht="15.75" customHeight="1" x14ac:dyDescent="0.25">
      <c r="A27" t="s">
        <v>59</v>
      </c>
      <c r="B27">
        <f>SUM(B10:B12)</f>
        <v>43.870000000000005</v>
      </c>
    </row>
    <row r="28" spans="1:20" ht="15.75" customHeight="1" x14ac:dyDescent="0.25">
      <c r="A28" t="s">
        <v>60</v>
      </c>
      <c r="B28">
        <f>SUM(C10:C12)</f>
        <v>49.730000000000004</v>
      </c>
    </row>
    <row r="29" spans="1:20" ht="15.75" customHeight="1" x14ac:dyDescent="0.25">
      <c r="A29" t="s">
        <v>61</v>
      </c>
      <c r="B29">
        <f>(B28/B27)*100</f>
        <v>113.35764759516753</v>
      </c>
      <c r="D29">
        <f>C11/B11</f>
        <v>0.78732248008313122</v>
      </c>
    </row>
    <row r="30" spans="1:20" ht="15.75" customHeight="1" x14ac:dyDescent="0.25">
      <c r="B30">
        <f>B22/24</f>
        <v>0.91395833333333343</v>
      </c>
      <c r="D30">
        <f>(D29+1)/2</f>
        <v>0.89366124004156555</v>
      </c>
    </row>
    <row r="31" spans="1:20" ht="15.75" customHeight="1" x14ac:dyDescent="0.25">
      <c r="B31">
        <f>B21/B30</f>
        <v>6.9259174834738992</v>
      </c>
    </row>
    <row r="32" spans="1:20" ht="15.75" customHeight="1" x14ac:dyDescent="0.25"/>
    <row r="33" spans="6:6" ht="15.75" customHeight="1" x14ac:dyDescent="0.25"/>
    <row r="34" spans="6:6" ht="15.75" customHeight="1" x14ac:dyDescent="0.25"/>
    <row r="35" spans="6:6" ht="15.75" customHeight="1" x14ac:dyDescent="0.25"/>
    <row r="36" spans="6:6" ht="15.75" customHeight="1" x14ac:dyDescent="0.25">
      <c r="F36">
        <v>26</v>
      </c>
    </row>
    <row r="37" spans="6:6" ht="15.75" customHeight="1" x14ac:dyDescent="0.25"/>
    <row r="38" spans="6:6" ht="15.75" customHeight="1" x14ac:dyDescent="0.25"/>
    <row r="39" spans="6:6" ht="15.75" customHeight="1" x14ac:dyDescent="0.25"/>
    <row r="40" spans="6:6" ht="15.75" customHeight="1" x14ac:dyDescent="0.25"/>
    <row r="41" spans="6:6" ht="15.75" customHeight="1" x14ac:dyDescent="0.25"/>
    <row r="42" spans="6:6" ht="15.75" customHeight="1" x14ac:dyDescent="0.25"/>
    <row r="43" spans="6:6" ht="15.75" customHeight="1" x14ac:dyDescent="0.25"/>
    <row r="44" spans="6:6" ht="15.75" customHeight="1" x14ac:dyDescent="0.25"/>
    <row r="45" spans="6:6" ht="15.75" customHeight="1" x14ac:dyDescent="0.25"/>
    <row r="46" spans="6:6" ht="15.75" customHeight="1" x14ac:dyDescent="0.25"/>
    <row r="47" spans="6:6" ht="15.75" customHeight="1" x14ac:dyDescent="0.25"/>
    <row r="48" spans="6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Ροόμετρο</vt:lpstr>
      <vt:lpstr>Δεξαμενή</vt:lpstr>
      <vt:lpstr>Analyses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Dimos Tsivas</cp:lastModifiedBy>
  <dcterms:created xsi:type="dcterms:W3CDTF">2015-06-05T18:19:34Z</dcterms:created>
  <dcterms:modified xsi:type="dcterms:W3CDTF">2024-04-23T10:51:26Z</dcterms:modified>
</cp:coreProperties>
</file>