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ippes\Desktop\My ECO 2nd experimental cycle\Myeco experiment 3\"/>
    </mc:Choice>
  </mc:AlternateContent>
  <xr:revisionPtr revIDLastSave="0" documentId="13_ncr:1_{57BE8C32-4386-4731-B97E-37B140497E1B}" xr6:coauthVersionLast="47" xr6:coauthVersionMax="47" xr10:uidLastSave="{00000000-0000-0000-0000-000000000000}"/>
  <bookViews>
    <workbookView xWindow="11400" yWindow="1125" windowWidth="16305" windowHeight="13710" activeTab="6" xr2:uid="{00000000-000D-0000-FFFF-FFFF00000000}"/>
  </bookViews>
  <sheets>
    <sheet name="Log" sheetId="1" r:id="rId1"/>
    <sheet name="Λεσχη" sheetId="6" r:id="rId2"/>
    <sheet name="Ροόμετρο" sheetId="8" r:id="rId3"/>
    <sheet name="Δεξαμενή" sheetId="7" r:id="rId4"/>
    <sheet name="Live weight " sheetId="9" r:id="rId5"/>
    <sheet name="Consumption rates" sheetId="10" r:id="rId6"/>
    <sheet name="Analyses" sheetId="5" r:id="rId7"/>
  </sheets>
  <calcPr calcId="191029"/>
  <extLst>
    <ext uri="GoogleSheetsCustomDataVersion2">
      <go:sheetsCustomData xmlns:go="http://customooxmlschemas.google.com/" r:id="rId9" roundtripDataChecksum="lzzzDpY4wZctMtlOBgF1wikVFm5gDXUpxL5LwTS2+P0="/>
    </ext>
  </extLst>
</workbook>
</file>

<file path=xl/calcChain.xml><?xml version="1.0" encoding="utf-8"?>
<calcChain xmlns="http://schemas.openxmlformats.org/spreadsheetml/2006/main">
  <c r="B28" i="5" l="1"/>
  <c r="B29" i="5" s="1"/>
  <c r="B27" i="5"/>
  <c r="B26" i="5"/>
  <c r="N13" i="5" l="1"/>
  <c r="N12" i="5"/>
  <c r="N11" i="5"/>
  <c r="N10" i="5"/>
  <c r="F78" i="9"/>
  <c r="F75" i="9"/>
  <c r="F72" i="9"/>
  <c r="G55" i="9"/>
  <c r="G78" i="9"/>
  <c r="G72" i="9"/>
  <c r="F55" i="9"/>
  <c r="G48" i="9"/>
  <c r="F48" i="9"/>
  <c r="G31" i="9"/>
  <c r="F31" i="9"/>
  <c r="G27" i="9"/>
  <c r="F27" i="9"/>
  <c r="G7" i="9"/>
  <c r="F7" i="9"/>
  <c r="F3" i="9"/>
  <c r="O19" i="1"/>
  <c r="O17" i="1"/>
  <c r="Q18" i="1" s="1"/>
  <c r="N19" i="1"/>
  <c r="O15" i="1" l="1"/>
  <c r="Q15" i="1" s="1"/>
  <c r="O13" i="1"/>
  <c r="O11" i="1"/>
  <c r="S10" i="5" l="1"/>
  <c r="O8" i="1" l="1"/>
  <c r="O7" i="1"/>
  <c r="P12" i="5" l="1"/>
  <c r="O12" i="5"/>
  <c r="E96" i="9" l="1"/>
  <c r="E97" i="9"/>
  <c r="D21" i="5" l="1"/>
  <c r="P10" i="5"/>
  <c r="I10" i="5"/>
  <c r="Q7" i="1" l="1"/>
  <c r="Q11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E21" i="5" l="1"/>
  <c r="F21" i="5" l="1"/>
  <c r="B23" i="5" l="1"/>
  <c r="I11" i="5" l="1"/>
  <c r="I12" i="5"/>
  <c r="I13" i="5"/>
  <c r="P13" i="5" l="1"/>
  <c r="O13" i="5"/>
  <c r="D11" i="5" l="1"/>
  <c r="D12" i="5"/>
  <c r="D13" i="5"/>
  <c r="D10" i="5"/>
  <c r="O10" i="5" l="1"/>
  <c r="E55" i="9" l="1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54" i="9"/>
  <c r="E53" i="9"/>
  <c r="E52" i="9"/>
  <c r="E51" i="9"/>
  <c r="E50" i="9"/>
  <c r="E49" i="9"/>
  <c r="E48" i="9"/>
  <c r="E47" i="9"/>
  <c r="E46" i="9"/>
  <c r="E45" i="9"/>
  <c r="E44" i="9"/>
  <c r="E43" i="9"/>
  <c r="E42" i="9"/>
  <c r="E41" i="9"/>
  <c r="E40" i="9"/>
  <c r="E39" i="9"/>
  <c r="E38" i="9"/>
  <c r="E37" i="9"/>
  <c r="E36" i="9"/>
  <c r="E35" i="9"/>
  <c r="E34" i="9"/>
  <c r="E33" i="9"/>
  <c r="E32" i="9"/>
  <c r="E31" i="9"/>
  <c r="E30" i="9"/>
  <c r="E29" i="9"/>
  <c r="E28" i="9"/>
  <c r="E27" i="9"/>
  <c r="E26" i="9"/>
  <c r="E25" i="9"/>
  <c r="E24" i="9"/>
  <c r="E23" i="9"/>
  <c r="E22" i="9"/>
  <c r="E21" i="9"/>
  <c r="E20" i="9"/>
  <c r="E19" i="9"/>
  <c r="E18" i="9"/>
  <c r="E17" i="9"/>
  <c r="E16" i="9"/>
  <c r="E15" i="9"/>
  <c r="E14" i="9"/>
  <c r="E13" i="9"/>
  <c r="E12" i="9"/>
  <c r="E11" i="9"/>
  <c r="E10" i="9"/>
  <c r="E9" i="9"/>
  <c r="E8" i="9"/>
  <c r="E7" i="9"/>
  <c r="E6" i="9"/>
  <c r="E5" i="9"/>
  <c r="E4" i="9"/>
  <c r="E3" i="9"/>
  <c r="E2" i="9"/>
  <c r="E1" i="9"/>
  <c r="M15" i="5" l="1"/>
  <c r="L15" i="5"/>
  <c r="P11" i="5" l="1"/>
  <c r="O11" i="5"/>
  <c r="M16" i="5"/>
  <c r="L16" i="5"/>
  <c r="K16" i="5"/>
  <c r="J16" i="5"/>
  <c r="H16" i="5"/>
  <c r="G16" i="5"/>
  <c r="F16" i="5"/>
  <c r="E16" i="5"/>
  <c r="C16" i="5"/>
  <c r="K15" i="5"/>
  <c r="J15" i="5"/>
  <c r="H15" i="5"/>
  <c r="G15" i="5"/>
  <c r="F15" i="5"/>
  <c r="E15" i="5"/>
  <c r="C15" i="5"/>
  <c r="L7" i="1"/>
  <c r="P15" i="5" l="1"/>
  <c r="O15" i="5"/>
  <c r="O16" i="5"/>
  <c r="N16" i="5"/>
  <c r="P16" i="5"/>
  <c r="N15" i="5"/>
  <c r="I16" i="5"/>
  <c r="B16" i="5"/>
  <c r="I15" i="5"/>
  <c r="B15" i="5"/>
  <c r="B22" i="5" s="1"/>
  <c r="B31" i="5" l="1"/>
  <c r="B32" i="5" s="1"/>
  <c r="B24" i="5"/>
  <c r="D16" i="5"/>
  <c r="D15" i="5"/>
</calcChain>
</file>

<file path=xl/sharedStrings.xml><?xml version="1.0" encoding="utf-8"?>
<sst xmlns="http://schemas.openxmlformats.org/spreadsheetml/2006/main" count="134" uniqueCount="76">
  <si>
    <t>Myeco Parameters</t>
  </si>
  <si>
    <t xml:space="preserve">duration </t>
  </si>
  <si>
    <t>frequency</t>
  </si>
  <si>
    <t>Τa</t>
  </si>
  <si>
    <t>Day</t>
  </si>
  <si>
    <t>Time</t>
  </si>
  <si>
    <t>Top spray</t>
  </si>
  <si>
    <t>8 sec</t>
  </si>
  <si>
    <t>Start trial</t>
  </si>
  <si>
    <t>Bottom flush</t>
  </si>
  <si>
    <t>5 sec</t>
  </si>
  <si>
    <t>End trial</t>
  </si>
  <si>
    <t>MO pump</t>
  </si>
  <si>
    <t>Ροομετρο (L)</t>
  </si>
  <si>
    <t>Δεξαμενη (L)</t>
  </si>
  <si>
    <t>Empty Tank</t>
  </si>
  <si>
    <t>Feed</t>
  </si>
  <si>
    <t>Λέσχη (φαγητά)</t>
  </si>
  <si>
    <t>Σχολιασμός Feed</t>
  </si>
  <si>
    <t>Real (kg) of Feed</t>
  </si>
  <si>
    <t>Current Before (kg)</t>
  </si>
  <si>
    <t>Current After (kg)</t>
  </si>
  <si>
    <t>Diff (kg)</t>
  </si>
  <si>
    <t>Sample</t>
  </si>
  <si>
    <t>Παρατηρήσεις</t>
  </si>
  <si>
    <t>YES</t>
  </si>
  <si>
    <t>NO</t>
  </si>
  <si>
    <t>ΝΟ</t>
  </si>
  <si>
    <t>Hours</t>
  </si>
  <si>
    <t>Ροόμετρο (L)</t>
  </si>
  <si>
    <t>Feed (kg)</t>
  </si>
  <si>
    <t>12 hours</t>
  </si>
  <si>
    <t>Food consumed (kg)</t>
  </si>
  <si>
    <t>Residue (kg)</t>
  </si>
  <si>
    <t>TS (%)</t>
  </si>
  <si>
    <t>VS (%)</t>
  </si>
  <si>
    <t>VS/TS(%)</t>
  </si>
  <si>
    <t>pH</t>
  </si>
  <si>
    <t>EC (mS/cm)</t>
  </si>
  <si>
    <t>sCOD (mg/L)</t>
  </si>
  <si>
    <t>tsCOD (mg/L)</t>
  </si>
  <si>
    <t>sCOD/tCOD (%)</t>
  </si>
  <si>
    <t>VS/tCOD (g/g)</t>
  </si>
  <si>
    <t>TS/tCOD (g/g)</t>
  </si>
  <si>
    <t>Mean</t>
  </si>
  <si>
    <t>SDV</t>
  </si>
  <si>
    <t>TS (g/L)</t>
  </si>
  <si>
    <t>VS (g/L)</t>
  </si>
  <si>
    <t>45 min</t>
  </si>
  <si>
    <t>45 mins</t>
  </si>
  <si>
    <t>food consumed (kg)</t>
  </si>
  <si>
    <t>rate (kg/h)</t>
  </si>
  <si>
    <t>duration (hour)</t>
  </si>
  <si>
    <t>Water (kg/h)</t>
  </si>
  <si>
    <t>Feed (kg/day)</t>
  </si>
  <si>
    <t>Water (kg/day)</t>
  </si>
  <si>
    <t>Water per kg of FW wb</t>
  </si>
  <si>
    <t>Progen</t>
  </si>
  <si>
    <t>MIX</t>
  </si>
  <si>
    <t>Λαχανικά</t>
  </si>
  <si>
    <t>TOTAL food</t>
  </si>
  <si>
    <t>Total consumed</t>
  </si>
  <si>
    <t>Residue</t>
  </si>
  <si>
    <t>25 min</t>
  </si>
  <si>
    <t>Νερό</t>
  </si>
  <si>
    <t>25 mins</t>
  </si>
  <si>
    <t>3kg κρέας, ρύζ, ψωμί, ψάρι</t>
  </si>
  <si>
    <t>8.3 kg FW + 14 kg Λαχανικά</t>
  </si>
  <si>
    <t>8.8 kg vegetables + 1.2 kg FW</t>
  </si>
  <si>
    <t>11.85 kg vegetables + 6.7 kg FW</t>
  </si>
  <si>
    <t>11.42 kg λαχανικά</t>
  </si>
  <si>
    <t>ΜΟ Inj (L/day)</t>
  </si>
  <si>
    <t xml:space="preserve">MO per kg of FW </t>
  </si>
  <si>
    <t>Total Feed (kg)</t>
  </si>
  <si>
    <t>Total consumed (kg)</t>
  </si>
  <si>
    <t>Consumption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</si>
</sst>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00"/>
  </numFmts>
  <fonts count="14" x14ac:knownFonts="1">
    <font>
      <sz val="11"/>
      <color theme="1"/>
      <name val="Calibri"/>
      <scheme val="minor"/>
    </font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AEABAB"/>
      <name val="Calibri"/>
      <family val="2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11" fillId="0" borderId="0"/>
    <xf numFmtId="0" fontId="3" fillId="0" borderId="0"/>
    <xf numFmtId="0" fontId="11" fillId="0" borderId="0"/>
    <xf numFmtId="0" fontId="2" fillId="0" borderId="0"/>
  </cellStyleXfs>
  <cellXfs count="81">
    <xf numFmtId="0" fontId="0" fillId="0" borderId="0" xfId="0"/>
    <xf numFmtId="0" fontId="4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20" fontId="5" fillId="0" borderId="0" xfId="0" applyNumberFormat="1" applyFont="1" applyAlignment="1">
      <alignment horizontal="center" vertical="center"/>
    </xf>
    <xf numFmtId="14" fontId="5" fillId="0" borderId="0" xfId="0" applyNumberFormat="1" applyFont="1" applyAlignment="1">
      <alignment horizontal="center" vertical="center"/>
    </xf>
    <xf numFmtId="20" fontId="5" fillId="0" borderId="5" xfId="0" applyNumberFormat="1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20" fontId="5" fillId="0" borderId="8" xfId="0" applyNumberFormat="1" applyFont="1" applyBorder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0" fontId="6" fillId="0" borderId="0" xfId="0" applyFont="1"/>
    <xf numFmtId="14" fontId="5" fillId="0" borderId="0" xfId="0" applyNumberFormat="1" applyFont="1"/>
    <xf numFmtId="0" fontId="4" fillId="0" borderId="1" xfId="0" applyFont="1" applyBorder="1"/>
    <xf numFmtId="0" fontId="4" fillId="0" borderId="2" xfId="0" applyFont="1" applyBorder="1"/>
    <xf numFmtId="0" fontId="4" fillId="0" borderId="3" xfId="0" applyFont="1" applyBorder="1"/>
    <xf numFmtId="0" fontId="4" fillId="0" borderId="0" xfId="0" applyFont="1"/>
    <xf numFmtId="0" fontId="5" fillId="0" borderId="1" xfId="0" applyFont="1" applyBorder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4" fillId="0" borderId="4" xfId="0" applyFont="1" applyBorder="1"/>
    <xf numFmtId="0" fontId="7" fillId="0" borderId="0" xfId="0" applyFont="1"/>
    <xf numFmtId="0" fontId="5" fillId="0" borderId="5" xfId="0" applyFont="1" applyBorder="1"/>
    <xf numFmtId="20" fontId="5" fillId="0" borderId="0" xfId="0" applyNumberFormat="1" applyFont="1"/>
    <xf numFmtId="164" fontId="5" fillId="0" borderId="0" xfId="0" applyNumberFormat="1" applyFont="1"/>
    <xf numFmtId="165" fontId="5" fillId="0" borderId="0" xfId="0" applyNumberFormat="1" applyFont="1"/>
    <xf numFmtId="0" fontId="4" fillId="0" borderId="6" xfId="0" applyFont="1" applyBorder="1"/>
    <xf numFmtId="14" fontId="5" fillId="0" borderId="7" xfId="0" applyNumberFormat="1" applyFont="1" applyBorder="1"/>
    <xf numFmtId="0" fontId="5" fillId="0" borderId="7" xfId="0" applyFont="1" applyBorder="1"/>
    <xf numFmtId="0" fontId="5" fillId="0" borderId="8" xfId="0" applyFont="1" applyBorder="1"/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0" xfId="0" applyFont="1" applyAlignment="1">
      <alignment horizontal="center"/>
    </xf>
    <xf numFmtId="2" fontId="5" fillId="0" borderId="0" xfId="0" applyNumberFormat="1" applyFont="1" applyAlignment="1">
      <alignment horizontal="center"/>
    </xf>
    <xf numFmtId="0" fontId="5" fillId="0" borderId="0" xfId="0" applyFont="1"/>
    <xf numFmtId="0" fontId="6" fillId="0" borderId="4" xfId="0" applyFont="1" applyBorder="1" applyAlignment="1">
      <alignment horizontal="center"/>
    </xf>
    <xf numFmtId="0" fontId="6" fillId="0" borderId="0" xfId="0" applyFont="1" applyAlignment="1">
      <alignment horizontal="center"/>
    </xf>
    <xf numFmtId="2" fontId="6" fillId="0" borderId="0" xfId="0" applyNumberFormat="1" applyFont="1" applyAlignment="1">
      <alignment horizontal="center"/>
    </xf>
    <xf numFmtId="0" fontId="6" fillId="0" borderId="5" xfId="0" applyFont="1" applyBorder="1"/>
    <xf numFmtId="0" fontId="8" fillId="0" borderId="4" xfId="0" applyFont="1" applyBorder="1" applyAlignment="1">
      <alignment horizontal="center"/>
    </xf>
    <xf numFmtId="2" fontId="9" fillId="0" borderId="0" xfId="0" applyNumberFormat="1" applyFont="1" applyAlignment="1">
      <alignment horizontal="center"/>
    </xf>
    <xf numFmtId="0" fontId="10" fillId="0" borderId="0" xfId="0" applyFont="1"/>
    <xf numFmtId="0" fontId="8" fillId="0" borderId="6" xfId="0" applyFont="1" applyBorder="1" applyAlignment="1">
      <alignment horizontal="center"/>
    </xf>
    <xf numFmtId="2" fontId="9" fillId="0" borderId="7" xfId="0" applyNumberFormat="1" applyFont="1" applyBorder="1" applyAlignment="1">
      <alignment horizontal="center"/>
    </xf>
    <xf numFmtId="0" fontId="11" fillId="0" borderId="0" xfId="1"/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3" fillId="0" borderId="0" xfId="2"/>
    <xf numFmtId="0" fontId="13" fillId="0" borderId="0" xfId="3" applyFont="1" applyAlignment="1">
      <alignment horizontal="center"/>
    </xf>
    <xf numFmtId="0" fontId="13" fillId="0" borderId="0" xfId="4" applyFont="1" applyAlignment="1">
      <alignment horizontal="center"/>
    </xf>
    <xf numFmtId="0" fontId="11" fillId="0" borderId="0" xfId="3"/>
    <xf numFmtId="0" fontId="11" fillId="0" borderId="0" xfId="3" applyAlignment="1">
      <alignment horizontal="center"/>
    </xf>
    <xf numFmtId="0" fontId="2" fillId="0" borderId="0" xfId="4" applyAlignment="1">
      <alignment horizontal="center"/>
    </xf>
    <xf numFmtId="0" fontId="11" fillId="0" borderId="9" xfId="3" applyBorder="1" applyAlignment="1">
      <alignment horizontal="center"/>
    </xf>
    <xf numFmtId="22" fontId="0" fillId="0" borderId="0" xfId="0" applyNumberFormat="1"/>
    <xf numFmtId="2" fontId="0" fillId="0" borderId="0" xfId="0" applyNumberFormat="1"/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20" fontId="0" fillId="0" borderId="0" xfId="0" applyNumberFormat="1"/>
    <xf numFmtId="2" fontId="0" fillId="0" borderId="10" xfId="0" applyNumberFormat="1" applyBorder="1"/>
    <xf numFmtId="0" fontId="0" fillId="0" borderId="11" xfId="0" applyBorder="1"/>
    <xf numFmtId="0" fontId="0" fillId="0" borderId="12" xfId="0" applyBorder="1"/>
    <xf numFmtId="2" fontId="0" fillId="0" borderId="9" xfId="0" applyNumberFormat="1" applyBorder="1"/>
    <xf numFmtId="2" fontId="0" fillId="0" borderId="13" xfId="0" applyNumberFormat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0" xfId="0" applyAlignment="1">
      <alignment horizontal="center"/>
    </xf>
    <xf numFmtId="20" fontId="11" fillId="0" borderId="0" xfId="1" applyNumberFormat="1"/>
    <xf numFmtId="14" fontId="11" fillId="0" borderId="0" xfId="1" applyNumberFormat="1"/>
    <xf numFmtId="0" fontId="1" fillId="0" borderId="0" xfId="4" applyFont="1" applyAlignment="1">
      <alignment horizontal="center"/>
    </xf>
  </cellXfs>
  <cellStyles count="5">
    <cellStyle name="Normal" xfId="0" builtinId="0"/>
    <cellStyle name="Normal 2" xfId="1" xr:uid="{00000000-0005-0000-0000-000000000000}"/>
    <cellStyle name="Normal 2 2" xfId="2" xr:uid="{00000000-0005-0000-0000-000001000000}"/>
    <cellStyle name="Normal 2 2 2" xfId="4" xr:uid="{00000000-0005-0000-0000-000002000000}"/>
    <cellStyle name="Κανονικό 2" xfId="3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1.9937882764654417E-2"/>
                  <c:y val="0.1493256262042389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0600656167979003"/>
                  <c:y val="0.2890173410404624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Ροόμετρο!$C$2:$C$19</c:f>
              <c:numCache>
                <c:formatCode>General</c:formatCode>
                <c:ptCount val="18"/>
                <c:pt idx="0">
                  <c:v>0</c:v>
                </c:pt>
                <c:pt idx="1">
                  <c:v>3</c:v>
                </c:pt>
                <c:pt idx="2">
                  <c:v>3.25</c:v>
                </c:pt>
                <c:pt idx="3">
                  <c:v>24</c:v>
                </c:pt>
                <c:pt idx="4">
                  <c:v>24.1</c:v>
                </c:pt>
                <c:pt idx="5">
                  <c:v>27.25</c:v>
                </c:pt>
                <c:pt idx="6">
                  <c:v>27.75</c:v>
                </c:pt>
                <c:pt idx="7">
                  <c:v>47</c:v>
                </c:pt>
                <c:pt idx="8">
                  <c:v>51.75</c:v>
                </c:pt>
                <c:pt idx="9">
                  <c:v>71.5</c:v>
                </c:pt>
                <c:pt idx="10">
                  <c:v>72</c:v>
                </c:pt>
                <c:pt idx="11">
                  <c:v>72.099999999999994</c:v>
                </c:pt>
                <c:pt idx="12">
                  <c:v>75.5</c:v>
                </c:pt>
                <c:pt idx="13">
                  <c:v>76</c:v>
                </c:pt>
                <c:pt idx="14">
                  <c:v>95.5</c:v>
                </c:pt>
              </c:numCache>
            </c:numRef>
          </c:xVal>
          <c:yVal>
            <c:numRef>
              <c:f>Ροόμετρο!$D$2:$D$19</c:f>
              <c:numCache>
                <c:formatCode>General</c:formatCode>
                <c:ptCount val="18"/>
                <c:pt idx="0">
                  <c:v>10722</c:v>
                </c:pt>
                <c:pt idx="1">
                  <c:v>10750</c:v>
                </c:pt>
                <c:pt idx="2">
                  <c:v>10758</c:v>
                </c:pt>
                <c:pt idx="3">
                  <c:v>10938</c:v>
                </c:pt>
                <c:pt idx="4">
                  <c:v>10950</c:v>
                </c:pt>
                <c:pt idx="5">
                  <c:v>10978</c:v>
                </c:pt>
                <c:pt idx="6">
                  <c:v>10989</c:v>
                </c:pt>
                <c:pt idx="7">
                  <c:v>11159</c:v>
                </c:pt>
                <c:pt idx="8">
                  <c:v>11207</c:v>
                </c:pt>
                <c:pt idx="9">
                  <c:v>11383</c:v>
                </c:pt>
                <c:pt idx="10">
                  <c:v>11393</c:v>
                </c:pt>
                <c:pt idx="12">
                  <c:v>11424</c:v>
                </c:pt>
                <c:pt idx="13">
                  <c:v>11430</c:v>
                </c:pt>
                <c:pt idx="14">
                  <c:v>11604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A21-4B63-B5BC-326322BD33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41110176"/>
        <c:axId val="-1441114528"/>
      </c:scatterChart>
      <c:valAx>
        <c:axId val="-1441110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41114528"/>
        <c:crosses val="autoZero"/>
        <c:crossBetween val="midCat"/>
      </c:valAx>
      <c:valAx>
        <c:axId val="-1441114528"/>
        <c:scaling>
          <c:orientation val="minMax"/>
          <c:min val="7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Liters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41110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6.1548012813727647E-2"/>
                  <c:y val="9.406866633240153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'Live weight '!$D$75:$D$76</c:f>
              <c:numCache>
                <c:formatCode>General</c:formatCode>
                <c:ptCount val="2"/>
                <c:pt idx="0">
                  <c:v>74</c:v>
                </c:pt>
                <c:pt idx="1">
                  <c:v>75</c:v>
                </c:pt>
              </c:numCache>
            </c:numRef>
          </c:xVal>
          <c:yVal>
            <c:numRef>
              <c:f>'Live weight '!$E$75:$E$76</c:f>
              <c:numCache>
                <c:formatCode>General</c:formatCode>
                <c:ptCount val="2"/>
                <c:pt idx="0">
                  <c:v>34.042500000000004</c:v>
                </c:pt>
                <c:pt idx="1">
                  <c:v>31.773000000000003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FF6-4DCD-9A81-6BC32E9196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41140096"/>
        <c:axId val="-1441172736"/>
      </c:scatterChart>
      <c:valAx>
        <c:axId val="-1441140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41172736"/>
        <c:crosses val="autoZero"/>
        <c:crossBetween val="midCat"/>
      </c:valAx>
      <c:valAx>
        <c:axId val="-144117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41140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Analyses!$A$10:$A$13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Analyses!$L$10:$L$13</c:f>
              <c:numCache>
                <c:formatCode>0.00</c:formatCode>
                <c:ptCount val="4"/>
                <c:pt idx="0">
                  <c:v>6325.9711760000018</c:v>
                </c:pt>
                <c:pt idx="1">
                  <c:v>2326.8870000000002</c:v>
                </c:pt>
                <c:pt idx="2">
                  <c:v>1184.2924800000001</c:v>
                </c:pt>
                <c:pt idx="3">
                  <c:v>4600.1899999999996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56A-4CBC-9449-60D4DF4DA5A9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Analyses!$A$10:$A$14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Analyses!$M$10:$M$13</c:f>
              <c:numCache>
                <c:formatCode>0.00</c:formatCode>
                <c:ptCount val="4"/>
                <c:pt idx="0">
                  <c:v>13791.582159999998</c:v>
                </c:pt>
                <c:pt idx="1">
                  <c:v>7781.0550000000003</c:v>
                </c:pt>
                <c:pt idx="2">
                  <c:v>6650.3617599999998</c:v>
                </c:pt>
                <c:pt idx="3">
                  <c:v>12333.754999999999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56A-4CBC-9449-60D4DF4DA5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41162944"/>
        <c:axId val="-1441139008"/>
      </c:scatterChart>
      <c:valAx>
        <c:axId val="-1441162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41139008"/>
        <c:crosses val="autoZero"/>
        <c:crossBetween val="midCat"/>
      </c:valAx>
      <c:valAx>
        <c:axId val="-144113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41162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Analyses!$A$10:$A$14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Analyses!$E$10:$E$12</c:f>
              <c:numCache>
                <c:formatCode>0.00</c:formatCode>
                <c:ptCount val="3"/>
                <c:pt idx="0" formatCode="General">
                  <c:v>11.324999999999999</c:v>
                </c:pt>
                <c:pt idx="1">
                  <c:v>6.6574999999999998</c:v>
                </c:pt>
                <c:pt idx="2">
                  <c:v>5.8525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FE6-420A-952D-3BF4490CA8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41157504"/>
        <c:axId val="-1441156960"/>
      </c:scatterChart>
      <c:valAx>
        <c:axId val="-1441157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41156960"/>
        <c:crosses val="autoZero"/>
        <c:crossBetween val="midCat"/>
      </c:valAx>
      <c:valAx>
        <c:axId val="-144115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41157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Δεξαμενή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Δεξαμενή!$C$2:$C$17</c:f>
              <c:numCache>
                <c:formatCode>General</c:formatCode>
                <c:ptCount val="16"/>
                <c:pt idx="0">
                  <c:v>0</c:v>
                </c:pt>
                <c:pt idx="1">
                  <c:v>3</c:v>
                </c:pt>
                <c:pt idx="2">
                  <c:v>3.25</c:v>
                </c:pt>
                <c:pt idx="3">
                  <c:v>24</c:v>
                </c:pt>
                <c:pt idx="4">
                  <c:v>24.1</c:v>
                </c:pt>
                <c:pt idx="5">
                  <c:v>27.25</c:v>
                </c:pt>
                <c:pt idx="6">
                  <c:v>27.75</c:v>
                </c:pt>
                <c:pt idx="7">
                  <c:v>47</c:v>
                </c:pt>
                <c:pt idx="8">
                  <c:v>51.75</c:v>
                </c:pt>
                <c:pt idx="9">
                  <c:v>71.5</c:v>
                </c:pt>
                <c:pt idx="10">
                  <c:v>72</c:v>
                </c:pt>
                <c:pt idx="11">
                  <c:v>72.099999999999994</c:v>
                </c:pt>
                <c:pt idx="12">
                  <c:v>75.5</c:v>
                </c:pt>
                <c:pt idx="13">
                  <c:v>76</c:v>
                </c:pt>
                <c:pt idx="14">
                  <c:v>95.5</c:v>
                </c:pt>
              </c:numCache>
            </c:numRef>
          </c:xVal>
          <c:yVal>
            <c:numRef>
              <c:f>Δεξαμενή!$E$2:$E$18</c:f>
              <c:numCache>
                <c:formatCode>General</c:formatCode>
                <c:ptCount val="17"/>
                <c:pt idx="0">
                  <c:v>14.1</c:v>
                </c:pt>
                <c:pt idx="2">
                  <c:v>22.3</c:v>
                </c:pt>
                <c:pt idx="4">
                  <c:v>13.12</c:v>
                </c:pt>
                <c:pt idx="6">
                  <c:v>10.25</c:v>
                </c:pt>
                <c:pt idx="8">
                  <c:v>10</c:v>
                </c:pt>
                <c:pt idx="11">
                  <c:v>18.55</c:v>
                </c:pt>
                <c:pt idx="13">
                  <c:v>11.42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9C-4A00-BE87-9FE840FC14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41122688"/>
        <c:axId val="-1441128128"/>
      </c:scatterChar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Δεξαμενή!$C$2:$C$20</c:f>
              <c:numCache>
                <c:formatCode>General</c:formatCode>
                <c:ptCount val="19"/>
                <c:pt idx="0">
                  <c:v>0</c:v>
                </c:pt>
                <c:pt idx="1">
                  <c:v>3</c:v>
                </c:pt>
                <c:pt idx="2">
                  <c:v>3.25</c:v>
                </c:pt>
                <c:pt idx="3">
                  <c:v>24</c:v>
                </c:pt>
                <c:pt idx="4">
                  <c:v>24.1</c:v>
                </c:pt>
                <c:pt idx="5">
                  <c:v>27.25</c:v>
                </c:pt>
                <c:pt idx="6">
                  <c:v>27.75</c:v>
                </c:pt>
                <c:pt idx="7">
                  <c:v>47</c:v>
                </c:pt>
                <c:pt idx="8">
                  <c:v>51.75</c:v>
                </c:pt>
                <c:pt idx="9">
                  <c:v>71.5</c:v>
                </c:pt>
                <c:pt idx="10">
                  <c:v>72</c:v>
                </c:pt>
                <c:pt idx="11">
                  <c:v>72.099999999999994</c:v>
                </c:pt>
                <c:pt idx="12">
                  <c:v>75.5</c:v>
                </c:pt>
                <c:pt idx="13">
                  <c:v>76</c:v>
                </c:pt>
                <c:pt idx="14">
                  <c:v>95.5</c:v>
                </c:pt>
              </c:numCache>
            </c:numRef>
          </c:xVal>
          <c:yVal>
            <c:numRef>
              <c:f>Δεξαμενή!$D$2:$D$20</c:f>
              <c:numCache>
                <c:formatCode>General</c:formatCode>
                <c:ptCount val="19"/>
                <c:pt idx="0">
                  <c:v>0</c:v>
                </c:pt>
                <c:pt idx="1">
                  <c:v>50</c:v>
                </c:pt>
                <c:pt idx="2">
                  <c:v>50</c:v>
                </c:pt>
                <c:pt idx="3">
                  <c:v>235</c:v>
                </c:pt>
                <c:pt idx="4">
                  <c:v>0</c:v>
                </c:pt>
                <c:pt idx="5">
                  <c:v>50</c:v>
                </c:pt>
                <c:pt idx="6">
                  <c:v>50</c:v>
                </c:pt>
                <c:pt idx="7">
                  <c:v>240</c:v>
                </c:pt>
                <c:pt idx="8">
                  <c:v>50</c:v>
                </c:pt>
                <c:pt idx="9">
                  <c:v>235</c:v>
                </c:pt>
                <c:pt idx="10">
                  <c:v>0</c:v>
                </c:pt>
                <c:pt idx="11">
                  <c:v>0</c:v>
                </c:pt>
                <c:pt idx="12">
                  <c:v>55</c:v>
                </c:pt>
                <c:pt idx="13">
                  <c:v>55</c:v>
                </c:pt>
                <c:pt idx="14">
                  <c:v>235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39C-4A00-BE87-9FE840FC14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41122688"/>
        <c:axId val="-1441128128"/>
      </c:scatterChart>
      <c:valAx>
        <c:axId val="-1441122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41128128"/>
        <c:crosses val="autoZero"/>
        <c:crossBetween val="midCat"/>
      </c:valAx>
      <c:valAx>
        <c:axId val="-144112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Liters</a:t>
                </a:r>
                <a:r>
                  <a:rPr lang="en-US" baseline="0"/>
                  <a:t> or Kg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41122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'Live weight '!$D$1:$D$103</c:f>
              <c:numCache>
                <c:formatCode>General</c:formatCode>
                <c:ptCount val="10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</c:numCache>
            </c:numRef>
          </c:xVal>
          <c:yVal>
            <c:numRef>
              <c:f>'Live weight '!$E$1:$E$103</c:f>
              <c:numCache>
                <c:formatCode>General</c:formatCode>
                <c:ptCount val="103"/>
                <c:pt idx="0">
                  <c:v>11.3475</c:v>
                </c:pt>
                <c:pt idx="1">
                  <c:v>13.617000000000001</c:v>
                </c:pt>
                <c:pt idx="2">
                  <c:v>34.042500000000004</c:v>
                </c:pt>
                <c:pt idx="3">
                  <c:v>34.042500000000004</c:v>
                </c:pt>
                <c:pt idx="4">
                  <c:v>34.042500000000004</c:v>
                </c:pt>
                <c:pt idx="5">
                  <c:v>34.042500000000004</c:v>
                </c:pt>
                <c:pt idx="6">
                  <c:v>56.737500000000004</c:v>
                </c:pt>
                <c:pt idx="7">
                  <c:v>52.198500000000003</c:v>
                </c:pt>
                <c:pt idx="8">
                  <c:v>47.659500000000001</c:v>
                </c:pt>
                <c:pt idx="9">
                  <c:v>45.39</c:v>
                </c:pt>
                <c:pt idx="10">
                  <c:v>36.312000000000005</c:v>
                </c:pt>
                <c:pt idx="11">
                  <c:v>34.042500000000004</c:v>
                </c:pt>
                <c:pt idx="12">
                  <c:v>34.042500000000004</c:v>
                </c:pt>
                <c:pt idx="13">
                  <c:v>31.773000000000003</c:v>
                </c:pt>
                <c:pt idx="14">
                  <c:v>31.773000000000003</c:v>
                </c:pt>
                <c:pt idx="15">
                  <c:v>27.234000000000002</c:v>
                </c:pt>
                <c:pt idx="16">
                  <c:v>27.234000000000002</c:v>
                </c:pt>
                <c:pt idx="17">
                  <c:v>27.234000000000002</c:v>
                </c:pt>
                <c:pt idx="18">
                  <c:v>24.964500000000001</c:v>
                </c:pt>
                <c:pt idx="19">
                  <c:v>27.234000000000002</c:v>
                </c:pt>
                <c:pt idx="20">
                  <c:v>27.234000000000002</c:v>
                </c:pt>
                <c:pt idx="21">
                  <c:v>29.503500000000003</c:v>
                </c:pt>
                <c:pt idx="22">
                  <c:v>27.234000000000002</c:v>
                </c:pt>
                <c:pt idx="23">
                  <c:v>27.234000000000002</c:v>
                </c:pt>
                <c:pt idx="24">
                  <c:v>29.503500000000003</c:v>
                </c:pt>
                <c:pt idx="25">
                  <c:v>27.234000000000002</c:v>
                </c:pt>
                <c:pt idx="26">
                  <c:v>45.39</c:v>
                </c:pt>
                <c:pt idx="27">
                  <c:v>43.1205</c:v>
                </c:pt>
                <c:pt idx="28">
                  <c:v>34.042500000000004</c:v>
                </c:pt>
                <c:pt idx="29">
                  <c:v>34.042500000000004</c:v>
                </c:pt>
                <c:pt idx="30">
                  <c:v>47.659500000000001</c:v>
                </c:pt>
                <c:pt idx="31">
                  <c:v>43.1205</c:v>
                </c:pt>
                <c:pt idx="32">
                  <c:v>40.850999999999999</c:v>
                </c:pt>
                <c:pt idx="33">
                  <c:v>34.042500000000004</c:v>
                </c:pt>
                <c:pt idx="34">
                  <c:v>34.042500000000004</c:v>
                </c:pt>
                <c:pt idx="35">
                  <c:v>34.042500000000004</c:v>
                </c:pt>
                <c:pt idx="36">
                  <c:v>29.503500000000003</c:v>
                </c:pt>
                <c:pt idx="37">
                  <c:v>31.773000000000003</c:v>
                </c:pt>
                <c:pt idx="38">
                  <c:v>29.503500000000003</c:v>
                </c:pt>
                <c:pt idx="39">
                  <c:v>29.503500000000003</c:v>
                </c:pt>
                <c:pt idx="40">
                  <c:v>29.503500000000003</c:v>
                </c:pt>
                <c:pt idx="41">
                  <c:v>29.503500000000003</c:v>
                </c:pt>
                <c:pt idx="42">
                  <c:v>29.503500000000003</c:v>
                </c:pt>
                <c:pt idx="43">
                  <c:v>29.503500000000003</c:v>
                </c:pt>
                <c:pt idx="44">
                  <c:v>27.234000000000002</c:v>
                </c:pt>
                <c:pt idx="45">
                  <c:v>29.503500000000003</c:v>
                </c:pt>
                <c:pt idx="46">
                  <c:v>29.503500000000003</c:v>
                </c:pt>
                <c:pt idx="47">
                  <c:v>29.503500000000003</c:v>
                </c:pt>
                <c:pt idx="48">
                  <c:v>27.234000000000002</c:v>
                </c:pt>
                <c:pt idx="49">
                  <c:v>24.964500000000001</c:v>
                </c:pt>
                <c:pt idx="50">
                  <c:v>27.234000000000002</c:v>
                </c:pt>
                <c:pt idx="51">
                  <c:v>22.695</c:v>
                </c:pt>
                <c:pt idx="52">
                  <c:v>22.695</c:v>
                </c:pt>
                <c:pt idx="53">
                  <c:v>18.156000000000002</c:v>
                </c:pt>
                <c:pt idx="54">
                  <c:v>29.503500000000003</c:v>
                </c:pt>
                <c:pt idx="55">
                  <c:v>29.503500000000003</c:v>
                </c:pt>
                <c:pt idx="56">
                  <c:v>29.503500000000003</c:v>
                </c:pt>
                <c:pt idx="57">
                  <c:v>27.234000000000002</c:v>
                </c:pt>
                <c:pt idx="58">
                  <c:v>27.234000000000002</c:v>
                </c:pt>
                <c:pt idx="59">
                  <c:v>24.964500000000001</c:v>
                </c:pt>
                <c:pt idx="60">
                  <c:v>24.964500000000001</c:v>
                </c:pt>
                <c:pt idx="61">
                  <c:v>24.964500000000001</c:v>
                </c:pt>
                <c:pt idx="62">
                  <c:v>22.695</c:v>
                </c:pt>
                <c:pt idx="63">
                  <c:v>22.695</c:v>
                </c:pt>
                <c:pt idx="64">
                  <c:v>20.4255</c:v>
                </c:pt>
                <c:pt idx="65">
                  <c:v>20.4255</c:v>
                </c:pt>
                <c:pt idx="66">
                  <c:v>18.156000000000002</c:v>
                </c:pt>
                <c:pt idx="67">
                  <c:v>15.886500000000002</c:v>
                </c:pt>
                <c:pt idx="68">
                  <c:v>15.886500000000002</c:v>
                </c:pt>
                <c:pt idx="69">
                  <c:v>15.886500000000002</c:v>
                </c:pt>
                <c:pt idx="70">
                  <c:v>15.886500000000002</c:v>
                </c:pt>
                <c:pt idx="71">
                  <c:v>15.886500000000002</c:v>
                </c:pt>
                <c:pt idx="72">
                  <c:v>11.3475</c:v>
                </c:pt>
                <c:pt idx="73">
                  <c:v>11.3475</c:v>
                </c:pt>
                <c:pt idx="74">
                  <c:v>34.042500000000004</c:v>
                </c:pt>
                <c:pt idx="75">
                  <c:v>31.773000000000003</c:v>
                </c:pt>
                <c:pt idx="76">
                  <c:v>31.773000000000003</c:v>
                </c:pt>
                <c:pt idx="77">
                  <c:v>38.581500000000005</c:v>
                </c:pt>
                <c:pt idx="78">
                  <c:v>34.042500000000004</c:v>
                </c:pt>
                <c:pt idx="79">
                  <c:v>29.503500000000003</c:v>
                </c:pt>
                <c:pt idx="80">
                  <c:v>24.964500000000001</c:v>
                </c:pt>
                <c:pt idx="81">
                  <c:v>24.964500000000001</c:v>
                </c:pt>
                <c:pt idx="82">
                  <c:v>20.4255</c:v>
                </c:pt>
                <c:pt idx="83">
                  <c:v>15.886500000000002</c:v>
                </c:pt>
                <c:pt idx="84">
                  <c:v>15.886500000000002</c:v>
                </c:pt>
                <c:pt idx="85">
                  <c:v>15.886500000000002</c:v>
                </c:pt>
                <c:pt idx="86">
                  <c:v>15.886500000000002</c:v>
                </c:pt>
                <c:pt idx="87">
                  <c:v>15.886500000000002</c:v>
                </c:pt>
                <c:pt idx="88">
                  <c:v>15.886500000000002</c:v>
                </c:pt>
                <c:pt idx="89">
                  <c:v>18.156000000000002</c:v>
                </c:pt>
                <c:pt idx="90">
                  <c:v>20.4255</c:v>
                </c:pt>
                <c:pt idx="91">
                  <c:v>20.4255</c:v>
                </c:pt>
                <c:pt idx="92">
                  <c:v>22.695</c:v>
                </c:pt>
                <c:pt idx="93">
                  <c:v>22.695</c:v>
                </c:pt>
                <c:pt idx="94">
                  <c:v>24.964500000000001</c:v>
                </c:pt>
                <c:pt idx="95">
                  <c:v>22.695</c:v>
                </c:pt>
                <c:pt idx="96">
                  <c:v>18.156000000000002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470-4F4F-A7E0-8D303F5261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41108000"/>
        <c:axId val="-1441136832"/>
      </c:scatterChart>
      <c:valAx>
        <c:axId val="-144110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41136832"/>
        <c:crosses val="autoZero"/>
        <c:crossBetween val="midCat"/>
      </c:valAx>
      <c:valAx>
        <c:axId val="-144113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Kg Current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41108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'Live weight '!$D$7:$D$19</c:f>
              <c:numCache>
                <c:formatCode>General</c:formatCode>
                <c:ptCount val="13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numCache>
            </c:numRef>
          </c:xVal>
          <c:yVal>
            <c:numRef>
              <c:f>'Live weight '!$E$7:$E$19</c:f>
              <c:numCache>
                <c:formatCode>General</c:formatCode>
                <c:ptCount val="13"/>
                <c:pt idx="0">
                  <c:v>56.737500000000004</c:v>
                </c:pt>
                <c:pt idx="1">
                  <c:v>52.198500000000003</c:v>
                </c:pt>
                <c:pt idx="2">
                  <c:v>47.659500000000001</c:v>
                </c:pt>
                <c:pt idx="3">
                  <c:v>45.39</c:v>
                </c:pt>
                <c:pt idx="4">
                  <c:v>36.312000000000005</c:v>
                </c:pt>
                <c:pt idx="5">
                  <c:v>34.042500000000004</c:v>
                </c:pt>
                <c:pt idx="6">
                  <c:v>34.042500000000004</c:v>
                </c:pt>
                <c:pt idx="7">
                  <c:v>31.773000000000003</c:v>
                </c:pt>
                <c:pt idx="8">
                  <c:v>31.773000000000003</c:v>
                </c:pt>
                <c:pt idx="9">
                  <c:v>27.234000000000002</c:v>
                </c:pt>
                <c:pt idx="10">
                  <c:v>27.234000000000002</c:v>
                </c:pt>
                <c:pt idx="11">
                  <c:v>27.234000000000002</c:v>
                </c:pt>
                <c:pt idx="12">
                  <c:v>24.964500000000001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E81-4955-9973-E8D70DBE01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41170560"/>
        <c:axId val="-1441158592"/>
      </c:scatterChart>
      <c:valAx>
        <c:axId val="-1441170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41158592"/>
        <c:crosses val="autoZero"/>
        <c:crossBetween val="midCat"/>
      </c:valAx>
      <c:valAx>
        <c:axId val="-144115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41170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'Live weight '!$D$27:$D$29</c:f>
              <c:numCache>
                <c:formatCode>General</c:formatCode>
                <c:ptCount val="3"/>
                <c:pt idx="0">
                  <c:v>26</c:v>
                </c:pt>
                <c:pt idx="1">
                  <c:v>27</c:v>
                </c:pt>
                <c:pt idx="2">
                  <c:v>28</c:v>
                </c:pt>
              </c:numCache>
            </c:numRef>
          </c:xVal>
          <c:yVal>
            <c:numRef>
              <c:f>'Live weight '!$E$27:$E$29</c:f>
              <c:numCache>
                <c:formatCode>General</c:formatCode>
                <c:ptCount val="3"/>
                <c:pt idx="0">
                  <c:v>45.39</c:v>
                </c:pt>
                <c:pt idx="1">
                  <c:v>43.1205</c:v>
                </c:pt>
                <c:pt idx="2">
                  <c:v>34.042500000000004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D99-400C-8CC5-EB8D51F9A2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41171104"/>
        <c:axId val="-1441146624"/>
      </c:scatterChart>
      <c:valAx>
        <c:axId val="-1441171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41146624"/>
        <c:crosses val="autoZero"/>
        <c:crossBetween val="midCat"/>
      </c:valAx>
      <c:valAx>
        <c:axId val="-144114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41171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6.1548012813727647E-2"/>
                  <c:y val="9.406866633240153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'Live weight '!$D$31:$D$37</c:f>
              <c:numCache>
                <c:formatCode>General</c:formatCode>
                <c:ptCount val="7"/>
                <c:pt idx="0">
                  <c:v>30</c:v>
                </c:pt>
                <c:pt idx="1">
                  <c:v>31</c:v>
                </c:pt>
                <c:pt idx="2">
                  <c:v>32</c:v>
                </c:pt>
                <c:pt idx="3">
                  <c:v>33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</c:numCache>
            </c:numRef>
          </c:xVal>
          <c:yVal>
            <c:numRef>
              <c:f>'Live weight '!$E$31:$E$37</c:f>
              <c:numCache>
                <c:formatCode>General</c:formatCode>
                <c:ptCount val="7"/>
                <c:pt idx="0">
                  <c:v>47.659500000000001</c:v>
                </c:pt>
                <c:pt idx="1">
                  <c:v>43.1205</c:v>
                </c:pt>
                <c:pt idx="2">
                  <c:v>40.850999999999999</c:v>
                </c:pt>
                <c:pt idx="3">
                  <c:v>34.042500000000004</c:v>
                </c:pt>
                <c:pt idx="4">
                  <c:v>34.042500000000004</c:v>
                </c:pt>
                <c:pt idx="5">
                  <c:v>34.042500000000004</c:v>
                </c:pt>
                <c:pt idx="6">
                  <c:v>29.503500000000003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A6E-44F9-9A39-7469B3A675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41168928"/>
        <c:axId val="-1441144992"/>
      </c:scatterChart>
      <c:valAx>
        <c:axId val="-1441168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41144992"/>
        <c:crosses val="autoZero"/>
        <c:crossBetween val="midCat"/>
      </c:valAx>
      <c:valAx>
        <c:axId val="-144114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41168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6.1548012813727647E-2"/>
                  <c:y val="9.406866633240153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'Live weight '!$D$48:$D$54</c:f>
              <c:numCache>
                <c:formatCode>General</c:formatCode>
                <c:ptCount val="7"/>
                <c:pt idx="0">
                  <c:v>47</c:v>
                </c:pt>
                <c:pt idx="1">
                  <c:v>48</c:v>
                </c:pt>
                <c:pt idx="2">
                  <c:v>49</c:v>
                </c:pt>
                <c:pt idx="3">
                  <c:v>50</c:v>
                </c:pt>
                <c:pt idx="4">
                  <c:v>51</c:v>
                </c:pt>
                <c:pt idx="5">
                  <c:v>52</c:v>
                </c:pt>
                <c:pt idx="6">
                  <c:v>53</c:v>
                </c:pt>
              </c:numCache>
            </c:numRef>
          </c:xVal>
          <c:yVal>
            <c:numRef>
              <c:f>'Live weight '!$E$48:$E$54</c:f>
              <c:numCache>
                <c:formatCode>General</c:formatCode>
                <c:ptCount val="7"/>
                <c:pt idx="0">
                  <c:v>29.503500000000003</c:v>
                </c:pt>
                <c:pt idx="1">
                  <c:v>27.234000000000002</c:v>
                </c:pt>
                <c:pt idx="2">
                  <c:v>24.964500000000001</c:v>
                </c:pt>
                <c:pt idx="3">
                  <c:v>27.234000000000002</c:v>
                </c:pt>
                <c:pt idx="4">
                  <c:v>22.695</c:v>
                </c:pt>
                <c:pt idx="5">
                  <c:v>22.695</c:v>
                </c:pt>
                <c:pt idx="6">
                  <c:v>18.156000000000002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19E-4971-B268-FAE059B271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41169472"/>
        <c:axId val="-1441167840"/>
      </c:scatterChart>
      <c:valAx>
        <c:axId val="-1441169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41167840"/>
        <c:crosses val="autoZero"/>
        <c:crossBetween val="midCat"/>
      </c:valAx>
      <c:valAx>
        <c:axId val="-144116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41169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6.1548012813727647E-2"/>
                  <c:y val="9.406866633240153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'Live weight '!$D$55:$D$68</c:f>
              <c:numCache>
                <c:formatCode>General</c:formatCode>
                <c:ptCount val="14"/>
                <c:pt idx="0">
                  <c:v>54</c:v>
                </c:pt>
                <c:pt idx="1">
                  <c:v>55</c:v>
                </c:pt>
                <c:pt idx="2">
                  <c:v>56</c:v>
                </c:pt>
                <c:pt idx="3">
                  <c:v>57</c:v>
                </c:pt>
                <c:pt idx="4">
                  <c:v>58</c:v>
                </c:pt>
                <c:pt idx="5">
                  <c:v>59</c:v>
                </c:pt>
                <c:pt idx="6">
                  <c:v>60</c:v>
                </c:pt>
                <c:pt idx="7">
                  <c:v>61</c:v>
                </c:pt>
                <c:pt idx="8">
                  <c:v>62</c:v>
                </c:pt>
                <c:pt idx="9">
                  <c:v>63</c:v>
                </c:pt>
                <c:pt idx="10">
                  <c:v>64</c:v>
                </c:pt>
                <c:pt idx="11">
                  <c:v>65</c:v>
                </c:pt>
                <c:pt idx="12">
                  <c:v>66</c:v>
                </c:pt>
                <c:pt idx="13">
                  <c:v>67</c:v>
                </c:pt>
              </c:numCache>
            </c:numRef>
          </c:xVal>
          <c:yVal>
            <c:numRef>
              <c:f>'Live weight '!$E$55:$E$68</c:f>
              <c:numCache>
                <c:formatCode>General</c:formatCode>
                <c:ptCount val="14"/>
                <c:pt idx="0">
                  <c:v>29.503500000000003</c:v>
                </c:pt>
                <c:pt idx="1">
                  <c:v>29.503500000000003</c:v>
                </c:pt>
                <c:pt idx="2">
                  <c:v>29.503500000000003</c:v>
                </c:pt>
                <c:pt idx="3">
                  <c:v>27.234000000000002</c:v>
                </c:pt>
                <c:pt idx="4">
                  <c:v>27.234000000000002</c:v>
                </c:pt>
                <c:pt idx="5">
                  <c:v>24.964500000000001</c:v>
                </c:pt>
                <c:pt idx="6">
                  <c:v>24.964500000000001</c:v>
                </c:pt>
                <c:pt idx="7">
                  <c:v>24.964500000000001</c:v>
                </c:pt>
                <c:pt idx="8">
                  <c:v>22.695</c:v>
                </c:pt>
                <c:pt idx="9">
                  <c:v>22.695</c:v>
                </c:pt>
                <c:pt idx="10">
                  <c:v>20.4255</c:v>
                </c:pt>
                <c:pt idx="11">
                  <c:v>20.4255</c:v>
                </c:pt>
                <c:pt idx="12">
                  <c:v>18.156000000000002</c:v>
                </c:pt>
                <c:pt idx="13">
                  <c:v>15.886500000000002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B64-4C29-84BC-9562212664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41145536"/>
        <c:axId val="-1441144448"/>
      </c:scatterChart>
      <c:valAx>
        <c:axId val="-1441145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41144448"/>
        <c:crosses val="autoZero"/>
        <c:crossBetween val="midCat"/>
      </c:valAx>
      <c:valAx>
        <c:axId val="-144114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41145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6.1548012813727647E-2"/>
                  <c:y val="9.406866633240153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'Live weight '!$D$78:$D$84</c:f>
              <c:numCache>
                <c:formatCode>General</c:formatCode>
                <c:ptCount val="7"/>
                <c:pt idx="0">
                  <c:v>77</c:v>
                </c:pt>
                <c:pt idx="1">
                  <c:v>78</c:v>
                </c:pt>
                <c:pt idx="2">
                  <c:v>79</c:v>
                </c:pt>
                <c:pt idx="3">
                  <c:v>80</c:v>
                </c:pt>
                <c:pt idx="4">
                  <c:v>81</c:v>
                </c:pt>
                <c:pt idx="5">
                  <c:v>82</c:v>
                </c:pt>
                <c:pt idx="6">
                  <c:v>83</c:v>
                </c:pt>
              </c:numCache>
            </c:numRef>
          </c:xVal>
          <c:yVal>
            <c:numRef>
              <c:f>'Live weight '!$E$78:$E$84</c:f>
              <c:numCache>
                <c:formatCode>General</c:formatCode>
                <c:ptCount val="7"/>
                <c:pt idx="0">
                  <c:v>38.581500000000005</c:v>
                </c:pt>
                <c:pt idx="1">
                  <c:v>34.042500000000004</c:v>
                </c:pt>
                <c:pt idx="2">
                  <c:v>29.503500000000003</c:v>
                </c:pt>
                <c:pt idx="3">
                  <c:v>24.964500000000001</c:v>
                </c:pt>
                <c:pt idx="4">
                  <c:v>24.964500000000001</c:v>
                </c:pt>
                <c:pt idx="5">
                  <c:v>20.4255</c:v>
                </c:pt>
                <c:pt idx="6">
                  <c:v>15.886500000000002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EED-42AD-A750-3428D1CBC5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41161312"/>
        <c:axId val="-1441142272"/>
      </c:scatterChart>
      <c:valAx>
        <c:axId val="-1441161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41142272"/>
        <c:crosses val="autoZero"/>
        <c:crossBetween val="midCat"/>
      </c:valAx>
      <c:valAx>
        <c:axId val="-144114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41161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.xml"/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0</xdr:row>
      <xdr:rowOff>100012</xdr:rowOff>
    </xdr:from>
    <xdr:to>
      <xdr:col>12</xdr:col>
      <xdr:colOff>323850</xdr:colOff>
      <xdr:row>14</xdr:row>
      <xdr:rowOff>176212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571500</xdr:colOff>
      <xdr:row>2</xdr:row>
      <xdr:rowOff>33337</xdr:rowOff>
    </xdr:from>
    <xdr:to>
      <xdr:col>13</xdr:col>
      <xdr:colOff>266700</xdr:colOff>
      <xdr:row>16</xdr:row>
      <xdr:rowOff>109537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32316</xdr:colOff>
      <xdr:row>1</xdr:row>
      <xdr:rowOff>157163</xdr:rowOff>
    </xdr:from>
    <xdr:to>
      <xdr:col>14</xdr:col>
      <xdr:colOff>322828</xdr:colOff>
      <xdr:row>16</xdr:row>
      <xdr:rowOff>124506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489857</xdr:colOff>
      <xdr:row>2</xdr:row>
      <xdr:rowOff>40821</xdr:rowOff>
    </xdr:from>
    <xdr:to>
      <xdr:col>21</xdr:col>
      <xdr:colOff>40821</xdr:colOff>
      <xdr:row>14</xdr:row>
      <xdr:rowOff>140153</xdr:rowOff>
    </xdr:to>
    <xdr:graphicFrame macro="">
      <xdr:nvGraphicFramePr>
        <xdr:cNvPr id="3" name="Γράφημα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462643</xdr:colOff>
      <xdr:row>2</xdr:row>
      <xdr:rowOff>95250</xdr:rowOff>
    </xdr:from>
    <xdr:to>
      <xdr:col>28</xdr:col>
      <xdr:colOff>13607</xdr:colOff>
      <xdr:row>15</xdr:row>
      <xdr:rowOff>4082</xdr:rowOff>
    </xdr:to>
    <xdr:graphicFrame macro="">
      <xdr:nvGraphicFramePr>
        <xdr:cNvPr id="4" name="Γράφημα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13606</xdr:colOff>
      <xdr:row>18</xdr:row>
      <xdr:rowOff>108857</xdr:rowOff>
    </xdr:from>
    <xdr:to>
      <xdr:col>15</xdr:col>
      <xdr:colOff>149678</xdr:colOff>
      <xdr:row>31</xdr:row>
      <xdr:rowOff>17689</xdr:rowOff>
    </xdr:to>
    <xdr:graphicFrame macro="">
      <xdr:nvGraphicFramePr>
        <xdr:cNvPr id="5" name="Γράφημα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81642</xdr:colOff>
      <xdr:row>18</xdr:row>
      <xdr:rowOff>176893</xdr:rowOff>
    </xdr:from>
    <xdr:to>
      <xdr:col>22</xdr:col>
      <xdr:colOff>217714</xdr:colOff>
      <xdr:row>31</xdr:row>
      <xdr:rowOff>85725</xdr:rowOff>
    </xdr:to>
    <xdr:graphicFrame macro="">
      <xdr:nvGraphicFramePr>
        <xdr:cNvPr id="6" name="Γράφημα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530339</xdr:colOff>
      <xdr:row>32</xdr:row>
      <xdr:rowOff>75859</xdr:rowOff>
    </xdr:from>
    <xdr:to>
      <xdr:col>16</xdr:col>
      <xdr:colOff>76540</xdr:colOff>
      <xdr:row>44</xdr:row>
      <xdr:rowOff>175191</xdr:rowOff>
    </xdr:to>
    <xdr:graphicFrame macro="">
      <xdr:nvGraphicFramePr>
        <xdr:cNvPr id="7" name="Γράφημα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176893</xdr:colOff>
      <xdr:row>47</xdr:row>
      <xdr:rowOff>163285</xdr:rowOff>
    </xdr:from>
    <xdr:to>
      <xdr:col>20</xdr:col>
      <xdr:colOff>312964</xdr:colOff>
      <xdr:row>60</xdr:row>
      <xdr:rowOff>72117</xdr:rowOff>
    </xdr:to>
    <xdr:graphicFrame macro="">
      <xdr:nvGraphicFramePr>
        <xdr:cNvPr id="9" name="Γράφημα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149679</xdr:colOff>
      <xdr:row>47</xdr:row>
      <xdr:rowOff>108857</xdr:rowOff>
    </xdr:from>
    <xdr:to>
      <xdr:col>14</xdr:col>
      <xdr:colOff>285750</xdr:colOff>
      <xdr:row>60</xdr:row>
      <xdr:rowOff>17689</xdr:rowOff>
    </xdr:to>
    <xdr:graphicFrame macro="">
      <xdr:nvGraphicFramePr>
        <xdr:cNvPr id="12" name="Γράφημα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583406</xdr:colOff>
      <xdr:row>18</xdr:row>
      <xdr:rowOff>51196</xdr:rowOff>
    </xdr:from>
    <xdr:to>
      <xdr:col>13</xdr:col>
      <xdr:colOff>154781</xdr:colOff>
      <xdr:row>31</xdr:row>
      <xdr:rowOff>186927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416719</xdr:colOff>
      <xdr:row>17</xdr:row>
      <xdr:rowOff>178593</xdr:rowOff>
    </xdr:from>
    <xdr:to>
      <xdr:col>19</xdr:col>
      <xdr:colOff>404812</xdr:colOff>
      <xdr:row>31</xdr:row>
      <xdr:rowOff>123824</xdr:rowOff>
    </xdr:to>
    <xdr:graphicFrame macro="">
      <xdr:nvGraphicFramePr>
        <xdr:cNvPr id="3" name="Γράφημα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zoomScale="70" zoomScaleNormal="70" workbookViewId="0">
      <selection activeCell="J16" sqref="J16"/>
    </sheetView>
  </sheetViews>
  <sheetFormatPr defaultColWidth="14.42578125" defaultRowHeight="15" customHeight="1" x14ac:dyDescent="0.25"/>
  <cols>
    <col min="1" max="1" width="16.85546875" customWidth="1"/>
    <col min="2" max="2" width="9.140625" customWidth="1"/>
    <col min="3" max="4" width="11.5703125" customWidth="1"/>
    <col min="5" max="5" width="11.28515625" customWidth="1"/>
    <col min="6" max="6" width="11.5703125" bestFit="1" customWidth="1"/>
    <col min="7" max="7" width="50.7109375" bestFit="1" customWidth="1"/>
    <col min="8" max="8" width="23.28515625" customWidth="1"/>
    <col min="9" max="9" width="16.5703125" customWidth="1"/>
    <col min="10" max="10" width="17.28515625" customWidth="1"/>
    <col min="11" max="11" width="15.85546875" customWidth="1"/>
    <col min="12" max="13" width="9.140625" customWidth="1"/>
    <col min="14" max="14" width="22.85546875" customWidth="1"/>
    <col min="15" max="26" width="8.7109375" customWidth="1"/>
  </cols>
  <sheetData>
    <row r="1" spans="1:26" x14ac:dyDescent="0.25">
      <c r="A1" s="60" t="s">
        <v>0</v>
      </c>
      <c r="B1" s="61" t="s">
        <v>1</v>
      </c>
      <c r="C1" s="62" t="s">
        <v>2</v>
      </c>
      <c r="D1" s="1" t="s">
        <v>3</v>
      </c>
      <c r="E1" s="2"/>
      <c r="F1" s="3" t="s">
        <v>4</v>
      </c>
      <c r="G1" s="4" t="s">
        <v>5</v>
      </c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x14ac:dyDescent="0.25">
      <c r="A2" s="63" t="s">
        <v>6</v>
      </c>
      <c r="B2" s="5" t="s">
        <v>7</v>
      </c>
      <c r="C2" s="64" t="s">
        <v>63</v>
      </c>
      <c r="D2" s="7"/>
      <c r="E2" s="6" t="s">
        <v>8</v>
      </c>
      <c r="F2" s="8">
        <v>45264</v>
      </c>
      <c r="G2" s="9">
        <v>0.52083333333333337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x14ac:dyDescent="0.25">
      <c r="A3" s="63" t="s">
        <v>9</v>
      </c>
      <c r="B3" s="5" t="s">
        <v>10</v>
      </c>
      <c r="C3" s="64" t="s">
        <v>48</v>
      </c>
      <c r="D3" s="7"/>
      <c r="E3" s="10" t="s">
        <v>11</v>
      </c>
      <c r="F3" s="29">
        <v>45268</v>
      </c>
      <c r="G3" s="11">
        <v>0.5</v>
      </c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x14ac:dyDescent="0.25">
      <c r="A4" s="63" t="s">
        <v>12</v>
      </c>
      <c r="B4" s="5">
        <v>8</v>
      </c>
      <c r="C4" s="64" t="s">
        <v>31</v>
      </c>
      <c r="D4" s="7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x14ac:dyDescent="0.25">
      <c r="A5" s="65" t="s">
        <v>58</v>
      </c>
      <c r="B5" s="66" t="s">
        <v>57</v>
      </c>
      <c r="C5" s="67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x14ac:dyDescent="0.25">
      <c r="A6" s="1" t="s">
        <v>4</v>
      </c>
      <c r="B6" s="1" t="s">
        <v>5</v>
      </c>
      <c r="C6" s="1" t="s">
        <v>13</v>
      </c>
      <c r="D6" s="1" t="s">
        <v>14</v>
      </c>
      <c r="E6" s="1" t="s">
        <v>15</v>
      </c>
      <c r="F6" s="1" t="s">
        <v>16</v>
      </c>
      <c r="G6" s="1" t="s">
        <v>17</v>
      </c>
      <c r="H6" s="1" t="s">
        <v>18</v>
      </c>
      <c r="I6" s="1" t="s">
        <v>19</v>
      </c>
      <c r="J6" s="1" t="s">
        <v>20</v>
      </c>
      <c r="K6" s="1" t="s">
        <v>21</v>
      </c>
      <c r="L6" s="1" t="s">
        <v>22</v>
      </c>
      <c r="M6" s="1" t="s">
        <v>23</v>
      </c>
      <c r="N6" s="1" t="s">
        <v>24</v>
      </c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x14ac:dyDescent="0.25">
      <c r="A7" s="8">
        <v>45264</v>
      </c>
      <c r="B7" s="7">
        <v>0.52083333333333337</v>
      </c>
      <c r="C7" s="5">
        <v>10722</v>
      </c>
      <c r="D7" s="5">
        <v>0</v>
      </c>
      <c r="E7" s="5" t="s">
        <v>25</v>
      </c>
      <c r="F7" s="5" t="s">
        <v>25</v>
      </c>
      <c r="G7" s="77" t="s">
        <v>66</v>
      </c>
      <c r="H7" s="5"/>
      <c r="I7" s="5">
        <v>14.1</v>
      </c>
      <c r="J7" s="5">
        <v>20.45</v>
      </c>
      <c r="K7" s="5">
        <v>34.090000000000003</v>
      </c>
      <c r="L7" s="5">
        <f t="shared" ref="L7:L23" si="0">K7-J7</f>
        <v>13.640000000000004</v>
      </c>
      <c r="M7" s="5"/>
      <c r="N7" s="5"/>
      <c r="O7" s="5">
        <f>K7-J9</f>
        <v>0</v>
      </c>
      <c r="P7" s="5"/>
      <c r="Q7" s="5">
        <f>O7+O8</f>
        <v>27.279999999999998</v>
      </c>
      <c r="R7" s="5"/>
      <c r="S7" s="5"/>
      <c r="T7" s="5"/>
      <c r="U7" s="5"/>
      <c r="V7" s="5"/>
      <c r="W7" s="5"/>
      <c r="X7" s="5"/>
      <c r="Y7" s="5"/>
      <c r="Z7" s="5"/>
    </row>
    <row r="8" spans="1:26" x14ac:dyDescent="0.25">
      <c r="A8" s="8"/>
      <c r="B8" s="7">
        <v>0.64583333333333337</v>
      </c>
      <c r="C8" s="5">
        <v>10750</v>
      </c>
      <c r="D8" s="5">
        <v>50</v>
      </c>
      <c r="E8" s="5" t="s">
        <v>26</v>
      </c>
      <c r="F8" s="5" t="s">
        <v>26</v>
      </c>
      <c r="G8" s="12"/>
      <c r="H8" s="5" t="s">
        <v>64</v>
      </c>
      <c r="I8" s="5"/>
      <c r="J8" s="5">
        <v>34.090000000000003</v>
      </c>
      <c r="K8" s="5">
        <v>34.090000000000003</v>
      </c>
      <c r="L8" s="5">
        <f t="shared" si="0"/>
        <v>0</v>
      </c>
      <c r="M8" s="5"/>
      <c r="N8" s="5"/>
      <c r="O8" s="5">
        <f>K9-J10</f>
        <v>27.279999999999998</v>
      </c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x14ac:dyDescent="0.25">
      <c r="A9" s="8"/>
      <c r="B9" s="7">
        <v>0.65625</v>
      </c>
      <c r="C9" s="5">
        <v>10758</v>
      </c>
      <c r="D9" s="5">
        <v>50</v>
      </c>
      <c r="E9" s="5" t="s">
        <v>26</v>
      </c>
      <c r="F9" s="5" t="s">
        <v>25</v>
      </c>
      <c r="G9" s="5" t="s">
        <v>67</v>
      </c>
      <c r="H9" s="5"/>
      <c r="I9" s="5">
        <v>22.3</v>
      </c>
      <c r="J9" s="5">
        <v>34.090000000000003</v>
      </c>
      <c r="K9" s="5">
        <v>54.55</v>
      </c>
      <c r="L9" s="5">
        <f t="shared" si="0"/>
        <v>20.459999999999994</v>
      </c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x14ac:dyDescent="0.25">
      <c r="A10" s="8">
        <v>45265</v>
      </c>
      <c r="B10" s="7">
        <v>0.51388888888888895</v>
      </c>
      <c r="C10" s="5">
        <v>10938</v>
      </c>
      <c r="D10" s="5">
        <v>235</v>
      </c>
      <c r="E10" s="5" t="s">
        <v>27</v>
      </c>
      <c r="F10" s="5" t="s">
        <v>26</v>
      </c>
      <c r="G10" s="12"/>
      <c r="H10" s="5" t="s">
        <v>64</v>
      </c>
      <c r="I10" s="5"/>
      <c r="J10" s="5">
        <v>27.27</v>
      </c>
      <c r="K10" s="5">
        <v>34.090000000000003</v>
      </c>
      <c r="L10" s="5">
        <f t="shared" si="0"/>
        <v>6.8200000000000038</v>
      </c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x14ac:dyDescent="0.25">
      <c r="A11" s="8"/>
      <c r="B11" s="7">
        <v>0.52777777777777779</v>
      </c>
      <c r="C11" s="5">
        <v>10950</v>
      </c>
      <c r="D11" s="5">
        <v>0</v>
      </c>
      <c r="E11" s="5" t="s">
        <v>25</v>
      </c>
      <c r="F11" s="5" t="s">
        <v>25</v>
      </c>
      <c r="G11" s="12" t="s">
        <v>59</v>
      </c>
      <c r="H11" s="5"/>
      <c r="I11" s="5">
        <v>13.12</v>
      </c>
      <c r="J11" s="5">
        <v>31.82</v>
      </c>
      <c r="K11" s="5">
        <v>47.47</v>
      </c>
      <c r="L11" s="5">
        <f t="shared" si="0"/>
        <v>15.649999999999999</v>
      </c>
      <c r="M11" s="5"/>
      <c r="N11" s="5"/>
      <c r="O11">
        <f>K11-J12-J11+J10</f>
        <v>8.8299999999999947</v>
      </c>
      <c r="P11" s="5"/>
      <c r="Q11" s="5">
        <f>O11+O13</f>
        <v>27.01</v>
      </c>
      <c r="R11" s="5"/>
      <c r="S11" s="5"/>
      <c r="T11" s="5"/>
      <c r="U11" s="5"/>
      <c r="V11" s="5"/>
      <c r="W11" s="5"/>
      <c r="X11" s="5"/>
      <c r="Y11" s="5"/>
      <c r="Z11" s="5"/>
    </row>
    <row r="12" spans="1:26" x14ac:dyDescent="0.25">
      <c r="A12" s="5"/>
      <c r="B12" s="7">
        <v>0.65625</v>
      </c>
      <c r="C12" s="5">
        <v>10978</v>
      </c>
      <c r="D12" s="5">
        <v>50</v>
      </c>
      <c r="E12" s="5" t="s">
        <v>26</v>
      </c>
      <c r="F12" s="5" t="s">
        <v>26</v>
      </c>
      <c r="G12" s="12"/>
      <c r="H12" s="5" t="s">
        <v>64</v>
      </c>
      <c r="I12" s="5"/>
      <c r="J12" s="5">
        <v>34.090000000000003</v>
      </c>
      <c r="K12" s="5">
        <v>6.36</v>
      </c>
      <c r="L12" s="5">
        <f t="shared" si="0"/>
        <v>-27.730000000000004</v>
      </c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x14ac:dyDescent="0.25">
      <c r="A13" s="5"/>
      <c r="B13" s="7">
        <v>0.67708333333333337</v>
      </c>
      <c r="C13" s="5">
        <v>10989</v>
      </c>
      <c r="D13" s="5">
        <v>50</v>
      </c>
      <c r="E13" s="5" t="s">
        <v>26</v>
      </c>
      <c r="F13" s="5" t="s">
        <v>25</v>
      </c>
      <c r="G13" s="12" t="s">
        <v>59</v>
      </c>
      <c r="H13" s="5"/>
      <c r="I13" s="5">
        <v>10.25</v>
      </c>
      <c r="J13" s="5">
        <v>38.64</v>
      </c>
      <c r="K13" s="5">
        <v>50</v>
      </c>
      <c r="L13" s="5">
        <f t="shared" si="0"/>
        <v>11.36</v>
      </c>
      <c r="M13" s="5"/>
      <c r="N13" s="5"/>
      <c r="O13" s="5">
        <f>K13-J14+J12-J13</f>
        <v>18.180000000000007</v>
      </c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x14ac:dyDescent="0.25">
      <c r="A14" s="8">
        <v>45266</v>
      </c>
      <c r="B14" s="7">
        <v>0.48402777777777778</v>
      </c>
      <c r="C14" s="5">
        <v>11159</v>
      </c>
      <c r="D14" s="5">
        <v>240</v>
      </c>
      <c r="E14" s="5" t="s">
        <v>25</v>
      </c>
      <c r="F14" s="5" t="s">
        <v>26</v>
      </c>
      <c r="G14" s="5"/>
      <c r="H14" s="12"/>
      <c r="I14" s="5"/>
      <c r="J14" s="5">
        <v>27.27</v>
      </c>
      <c r="K14" s="5"/>
      <c r="L14" s="5">
        <f t="shared" si="0"/>
        <v>-27.27</v>
      </c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x14ac:dyDescent="0.25">
      <c r="A15" s="8"/>
      <c r="B15" s="7">
        <v>0.6791666666666667</v>
      </c>
      <c r="C15" s="5">
        <v>11207</v>
      </c>
      <c r="D15" s="5">
        <v>50</v>
      </c>
      <c r="E15" s="5" t="s">
        <v>26</v>
      </c>
      <c r="F15" s="5" t="s">
        <v>25</v>
      </c>
      <c r="G15" s="12" t="s">
        <v>68</v>
      </c>
      <c r="H15" s="5"/>
      <c r="I15" s="5">
        <v>10</v>
      </c>
      <c r="J15" s="5">
        <v>18.18</v>
      </c>
      <c r="K15" s="5">
        <v>29.55</v>
      </c>
      <c r="L15" s="5">
        <f t="shared" si="0"/>
        <v>11.370000000000001</v>
      </c>
      <c r="M15" s="5"/>
      <c r="N15" s="5"/>
      <c r="O15" s="5">
        <f>K15-J16</f>
        <v>22.73</v>
      </c>
      <c r="P15" s="5"/>
      <c r="Q15" s="5">
        <f>O15+O18</f>
        <v>22.73</v>
      </c>
      <c r="R15" s="5"/>
      <c r="S15" s="5"/>
      <c r="T15" s="5"/>
      <c r="U15" s="5"/>
      <c r="V15" s="5"/>
      <c r="W15" s="5"/>
      <c r="X15" s="5"/>
      <c r="Y15" s="5"/>
      <c r="Z15" s="5"/>
    </row>
    <row r="16" spans="1:26" x14ac:dyDescent="0.25">
      <c r="A16" s="8">
        <v>45267</v>
      </c>
      <c r="B16" s="7">
        <v>0.5</v>
      </c>
      <c r="C16" s="5">
        <v>11383</v>
      </c>
      <c r="D16" s="5">
        <v>235</v>
      </c>
      <c r="E16" s="5" t="s">
        <v>25</v>
      </c>
      <c r="F16" s="5" t="s">
        <v>26</v>
      </c>
      <c r="H16" s="12"/>
      <c r="I16" s="5"/>
      <c r="J16" s="5">
        <v>6.82</v>
      </c>
      <c r="K16" s="5">
        <v>6.82</v>
      </c>
      <c r="L16" s="5">
        <f t="shared" si="0"/>
        <v>0</v>
      </c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x14ac:dyDescent="0.25">
      <c r="A17" s="8"/>
      <c r="B17" s="7">
        <v>0.51736111111111105</v>
      </c>
      <c r="C17" s="5">
        <v>11393</v>
      </c>
      <c r="D17" s="5">
        <v>0</v>
      </c>
      <c r="E17" s="5" t="s">
        <v>26</v>
      </c>
      <c r="F17" s="5" t="s">
        <v>26</v>
      </c>
      <c r="G17" s="12"/>
      <c r="H17" s="5" t="s">
        <v>64</v>
      </c>
      <c r="I17" s="5"/>
      <c r="J17" s="5">
        <v>11.36</v>
      </c>
      <c r="K17" s="5">
        <v>18.18</v>
      </c>
      <c r="L17" s="5">
        <f t="shared" si="0"/>
        <v>6.82</v>
      </c>
      <c r="M17" s="5"/>
      <c r="N17" s="5"/>
      <c r="O17" s="5">
        <f>K18-J19</f>
        <v>4.5400000000000027</v>
      </c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x14ac:dyDescent="0.25">
      <c r="A18" s="8"/>
      <c r="B18" s="7">
        <v>0.52777777777777779</v>
      </c>
      <c r="C18" s="5"/>
      <c r="D18" s="5">
        <v>0</v>
      </c>
      <c r="E18" s="5" t="s">
        <v>26</v>
      </c>
      <c r="F18" s="5" t="s">
        <v>25</v>
      </c>
      <c r="G18" s="77" t="s">
        <v>69</v>
      </c>
      <c r="H18" s="12"/>
      <c r="I18" s="5">
        <v>18.55</v>
      </c>
      <c r="J18" s="5">
        <v>15.91</v>
      </c>
      <c r="K18" s="5">
        <v>34.090000000000003</v>
      </c>
      <c r="L18" s="5">
        <f t="shared" si="0"/>
        <v>18.180000000000003</v>
      </c>
      <c r="M18" s="5"/>
      <c r="N18" s="5"/>
      <c r="O18" s="5"/>
      <c r="P18" s="5"/>
      <c r="Q18" s="5">
        <f>SUM(O17:O19)</f>
        <v>27.270000000000003</v>
      </c>
      <c r="R18" s="5"/>
      <c r="S18" s="5"/>
      <c r="T18" s="5"/>
      <c r="U18" s="5"/>
      <c r="V18" s="5"/>
      <c r="W18" s="5"/>
      <c r="X18" s="5"/>
      <c r="Y18" s="5"/>
      <c r="Z18" s="5"/>
    </row>
    <row r="19" spans="1:26" x14ac:dyDescent="0.25">
      <c r="A19" s="8"/>
      <c r="B19" s="7">
        <v>0.66666666666666663</v>
      </c>
      <c r="C19" s="5">
        <v>11424</v>
      </c>
      <c r="D19" s="5">
        <v>55</v>
      </c>
      <c r="E19" s="5" t="s">
        <v>26</v>
      </c>
      <c r="F19" s="5" t="s">
        <v>26</v>
      </c>
      <c r="G19" s="12"/>
      <c r="H19" s="5" t="s">
        <v>64</v>
      </c>
      <c r="I19" s="5"/>
      <c r="J19" s="5">
        <v>29.55</v>
      </c>
      <c r="K19" s="5">
        <v>31.82</v>
      </c>
      <c r="L19" s="5">
        <f t="shared" si="0"/>
        <v>2.2699999999999996</v>
      </c>
      <c r="M19" s="5"/>
      <c r="N19" s="5">
        <f>I18+I20</f>
        <v>29.97</v>
      </c>
      <c r="O19" s="5">
        <f>K20-J21</f>
        <v>22.73</v>
      </c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x14ac:dyDescent="0.25">
      <c r="A20" s="5"/>
      <c r="B20" s="68">
        <v>0.6875</v>
      </c>
      <c r="C20" s="5">
        <v>11430</v>
      </c>
      <c r="D20" s="5">
        <v>55</v>
      </c>
      <c r="E20" s="5" t="s">
        <v>26</v>
      </c>
      <c r="F20" s="5" t="s">
        <v>25</v>
      </c>
      <c r="G20" s="12" t="s">
        <v>70</v>
      </c>
      <c r="H20" s="12"/>
      <c r="I20" s="5">
        <v>11.42</v>
      </c>
      <c r="J20" s="5">
        <v>29.55</v>
      </c>
      <c r="K20" s="5">
        <v>43.18</v>
      </c>
      <c r="L20" s="5">
        <f t="shared" si="0"/>
        <v>13.629999999999999</v>
      </c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5.75" customHeight="1" x14ac:dyDescent="0.25">
      <c r="A21" s="8">
        <v>45268</v>
      </c>
      <c r="B21" s="7">
        <v>0.5</v>
      </c>
      <c r="C21" s="5">
        <v>11604</v>
      </c>
      <c r="D21" s="5">
        <v>235</v>
      </c>
      <c r="E21" s="5" t="s">
        <v>25</v>
      </c>
      <c r="F21" s="5" t="s">
        <v>26</v>
      </c>
      <c r="G21" s="77"/>
      <c r="H21" s="5"/>
      <c r="I21" s="5"/>
      <c r="J21" s="5">
        <v>20.45</v>
      </c>
      <c r="K21" s="5"/>
      <c r="L21" s="5">
        <f t="shared" si="0"/>
        <v>-20.45</v>
      </c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5.75" customHeight="1" x14ac:dyDescent="0.25">
      <c r="A22" s="8"/>
      <c r="B22" s="7"/>
      <c r="C22" s="5"/>
      <c r="D22" s="5"/>
      <c r="E22" s="5"/>
      <c r="F22" s="5"/>
      <c r="G22" s="5"/>
      <c r="H22" s="12"/>
      <c r="I22" s="5"/>
      <c r="J22" s="5"/>
      <c r="K22" s="5"/>
      <c r="L22" s="5">
        <f t="shared" si="0"/>
        <v>0</v>
      </c>
      <c r="M22" s="50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5.75" customHeight="1" x14ac:dyDescent="0.25">
      <c r="A23" s="8"/>
      <c r="B23" s="7"/>
      <c r="C23" s="5"/>
      <c r="D23" s="5"/>
      <c r="E23" s="5"/>
      <c r="F23" s="5"/>
      <c r="G23" s="5"/>
      <c r="H23" s="5"/>
      <c r="I23" s="5"/>
      <c r="J23" s="5"/>
      <c r="K23" s="5"/>
      <c r="L23" s="5">
        <f t="shared" si="0"/>
        <v>0</v>
      </c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5.75" customHeight="1" x14ac:dyDescent="0.25">
      <c r="A24" s="8"/>
      <c r="B24" s="7"/>
      <c r="C24" s="5"/>
      <c r="D24" s="5"/>
      <c r="E24" s="5"/>
      <c r="F24" s="5"/>
      <c r="G24" s="5"/>
      <c r="H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5.75" customHeight="1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5.75" customHeight="1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5.75" customHeight="1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5.75" customHeight="1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5.75" customHeight="1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5.75" customHeight="1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5.75" customHeigh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5.75" customHeight="1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5.75" customHeight="1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5.75" customHeight="1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5.75" customHeight="1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5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5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5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5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5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5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5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5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5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5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5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5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5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5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5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5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5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5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5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5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5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5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5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5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5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5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5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5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5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5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5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5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5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5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5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5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5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5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5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5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5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5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5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5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5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5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5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5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5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5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5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5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5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5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5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5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5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5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5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5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5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5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5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5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5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5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5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5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5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5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5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5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5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5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5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5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5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5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5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5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5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5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5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5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5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5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5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5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5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5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5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5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5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5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5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5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5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5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5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5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5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5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5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5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5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5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5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5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5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5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5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5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5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5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5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5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5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5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5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5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5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5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5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5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5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5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5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5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5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5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5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5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5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5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5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5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5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5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5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5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5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5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5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5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5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5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5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5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5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5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5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5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5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5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5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5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5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5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5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5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5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5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5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5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5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5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5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5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5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5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5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5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5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5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5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5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5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5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5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5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5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5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5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5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5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5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5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5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5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5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5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5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5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5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5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5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5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5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5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5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5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5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5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5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5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5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5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5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5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5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5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5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5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5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5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5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5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5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5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5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5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5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5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5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5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5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5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5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5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5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5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5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5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5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5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5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5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5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5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5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5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5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5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5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5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5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5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5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5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5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5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5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5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5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5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5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5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5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5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5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5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5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5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5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5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5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5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5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5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5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5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5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5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5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5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5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5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5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5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5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5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5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5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5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5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5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5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5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5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5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5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5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5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5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5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5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5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5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5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5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5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5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5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5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5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5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5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5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5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5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5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5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5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5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5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5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5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5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5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5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5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5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5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5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5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5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5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5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5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5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5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5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5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5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5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5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5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5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5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5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5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5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5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5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5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5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5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5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5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5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5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5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5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5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5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5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5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5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5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5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5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5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5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5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5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5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5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5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5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5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5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5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5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5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5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5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5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5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5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5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5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5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5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5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5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5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5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5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5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5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5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5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5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5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5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5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5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5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5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5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5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5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5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5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5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5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5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5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5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5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5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5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5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5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5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5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5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5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5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5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5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5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5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5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5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5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5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5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5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5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5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5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5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5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5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5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5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5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5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5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5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5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5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5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5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5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5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5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5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5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5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5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5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5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5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5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5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5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5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5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5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5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5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5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5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5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5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5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5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5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5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5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5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5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5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5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5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5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5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5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5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5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5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5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5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5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5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5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5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5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5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5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5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5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5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5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5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5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5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5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5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5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5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5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5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5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5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5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5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5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5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5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5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5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5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5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5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5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5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5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5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5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5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5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5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5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5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5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5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5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5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5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5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5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5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5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5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5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5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5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5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5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5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5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5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5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5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5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5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5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5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5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5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5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5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5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5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5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5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5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5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5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5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5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5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5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5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5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5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5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5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5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5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5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5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5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5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5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5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5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5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5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5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5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5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5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5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5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5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5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5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5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5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5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5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5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5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5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5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5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5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5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5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5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5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5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5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5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5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5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5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5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5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5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5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5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5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5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5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5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5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5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5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5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5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5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5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5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5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5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5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5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5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5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5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5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5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5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5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5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5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5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5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5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5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5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5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5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5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5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5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5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5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5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5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5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5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5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5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5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5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5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5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5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5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5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5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5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5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5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5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5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5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5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5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5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5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5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5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5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5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5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5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5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5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5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5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5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5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5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5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5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5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5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5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5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5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5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5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5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5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5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5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5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5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5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5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5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5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5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5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5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5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5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5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5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5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5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5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5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5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5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5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5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5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5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5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5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5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5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5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5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5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5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5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5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5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5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5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5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5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5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5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5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5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5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5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5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5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5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5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5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5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5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5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5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5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5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5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5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5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5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5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5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5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5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5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5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5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5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5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5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5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5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5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5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5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5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5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5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5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5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5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5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5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5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5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5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5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5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5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5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5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5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5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5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5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5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5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5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5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5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5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5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5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5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5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5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5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5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5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5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5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5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5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5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5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5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5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5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5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5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5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5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5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5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5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5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5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5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5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5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5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5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5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5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5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5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5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5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5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5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5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5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5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5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5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5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5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5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5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5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5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5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5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5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5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5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5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5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5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5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5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5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5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5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5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5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5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5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5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5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5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5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5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5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5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5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5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5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5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5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5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5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5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5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5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5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5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5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5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5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5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5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5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5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5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5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5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5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5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5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5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5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5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5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5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5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5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5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5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5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5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5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5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5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5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5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5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5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5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5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5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5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5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5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5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5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5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5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5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5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5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5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5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5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5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5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5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5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5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5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5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5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5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5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5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5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5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5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5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5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5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5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5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5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5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5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5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5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5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5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5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5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5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5"/>
  <sheetViews>
    <sheetView workbookViewId="0">
      <selection activeCell="B1" sqref="B1:B5"/>
    </sheetView>
  </sheetViews>
  <sheetFormatPr defaultRowHeight="15" x14ac:dyDescent="0.25"/>
  <cols>
    <col min="2" max="2" width="60.5703125" bestFit="1" customWidth="1"/>
  </cols>
  <sheetData>
    <row r="1" spans="1:2" x14ac:dyDescent="0.25">
      <c r="A1">
        <v>1</v>
      </c>
      <c r="B1" s="5"/>
    </row>
    <row r="2" spans="1:2" x14ac:dyDescent="0.25">
      <c r="A2">
        <v>2</v>
      </c>
      <c r="B2" s="12"/>
    </row>
    <row r="3" spans="1:2" x14ac:dyDescent="0.25">
      <c r="A3">
        <v>3</v>
      </c>
      <c r="B3" s="12"/>
    </row>
    <row r="4" spans="1:2" x14ac:dyDescent="0.25">
      <c r="A4">
        <v>4</v>
      </c>
      <c r="B4" s="12"/>
    </row>
    <row r="5" spans="1:2" x14ac:dyDescent="0.25">
      <c r="A5">
        <v>5</v>
      </c>
      <c r="B5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22"/>
  <sheetViews>
    <sheetView workbookViewId="0">
      <selection activeCell="A14" sqref="A14:C16"/>
    </sheetView>
  </sheetViews>
  <sheetFormatPr defaultColWidth="8.85546875" defaultRowHeight="15" x14ac:dyDescent="0.25"/>
  <cols>
    <col min="1" max="1" width="10.7109375" style="48" bestFit="1" customWidth="1"/>
    <col min="2" max="3" width="8.85546875" style="48"/>
    <col min="4" max="4" width="12.42578125" style="48" bestFit="1" customWidth="1"/>
    <col min="5" max="16384" width="8.85546875" style="48"/>
  </cols>
  <sheetData>
    <row r="1" spans="1:17" x14ac:dyDescent="0.25">
      <c r="A1" s="1" t="s">
        <v>4</v>
      </c>
      <c r="B1" s="1" t="s">
        <v>5</v>
      </c>
      <c r="C1" s="5" t="s">
        <v>28</v>
      </c>
      <c r="D1" s="5" t="s">
        <v>29</v>
      </c>
    </row>
    <row r="2" spans="1:17" x14ac:dyDescent="0.25">
      <c r="A2" s="8">
        <v>45264</v>
      </c>
      <c r="B2" s="7">
        <v>0.52083333333333337</v>
      </c>
      <c r="C2" s="48">
        <v>0</v>
      </c>
      <c r="D2" s="5">
        <v>10722</v>
      </c>
      <c r="O2" s="8"/>
      <c r="P2" s="7"/>
      <c r="Q2" s="5"/>
    </row>
    <row r="3" spans="1:17" x14ac:dyDescent="0.25">
      <c r="A3" s="8"/>
      <c r="B3" s="7">
        <v>0.64583333333333337</v>
      </c>
      <c r="C3" s="48">
        <v>3</v>
      </c>
      <c r="D3" s="5">
        <v>10750</v>
      </c>
    </row>
    <row r="4" spans="1:17" x14ac:dyDescent="0.25">
      <c r="A4" s="8"/>
      <c r="B4" s="7">
        <v>0.65625</v>
      </c>
      <c r="C4" s="48">
        <v>3.25</v>
      </c>
      <c r="D4" s="5">
        <v>10758</v>
      </c>
    </row>
    <row r="5" spans="1:17" x14ac:dyDescent="0.25">
      <c r="A5" s="8">
        <v>45265</v>
      </c>
      <c r="B5" s="7">
        <v>0.51388888888888895</v>
      </c>
      <c r="C5" s="48">
        <v>24</v>
      </c>
      <c r="D5" s="5">
        <v>10938</v>
      </c>
    </row>
    <row r="6" spans="1:17" x14ac:dyDescent="0.25">
      <c r="A6" s="8"/>
      <c r="B6" s="7">
        <v>0.52777777777777779</v>
      </c>
      <c r="C6" s="48">
        <v>24.1</v>
      </c>
      <c r="D6" s="5">
        <v>10950</v>
      </c>
    </row>
    <row r="7" spans="1:17" x14ac:dyDescent="0.25">
      <c r="A7" s="5"/>
      <c r="B7" s="7">
        <v>0.65625</v>
      </c>
      <c r="C7" s="48">
        <v>27.25</v>
      </c>
      <c r="D7" s="5">
        <v>10978</v>
      </c>
    </row>
    <row r="8" spans="1:17" x14ac:dyDescent="0.25">
      <c r="A8" s="5"/>
      <c r="B8" s="7">
        <v>0.67708333333333337</v>
      </c>
      <c r="C8" s="48">
        <v>27.75</v>
      </c>
      <c r="D8" s="5">
        <v>10989</v>
      </c>
      <c r="Q8" s="5"/>
    </row>
    <row r="9" spans="1:17" x14ac:dyDescent="0.25">
      <c r="A9" s="8">
        <v>45266</v>
      </c>
      <c r="B9" s="7">
        <v>0.48402777777777778</v>
      </c>
      <c r="C9" s="48">
        <v>47</v>
      </c>
      <c r="D9" s="5">
        <v>11159</v>
      </c>
    </row>
    <row r="10" spans="1:17" x14ac:dyDescent="0.25">
      <c r="A10" s="8"/>
      <c r="B10" s="7">
        <v>0.6791666666666667</v>
      </c>
      <c r="C10" s="48">
        <v>51.75</v>
      </c>
      <c r="D10" s="5">
        <v>11207</v>
      </c>
    </row>
    <row r="11" spans="1:17" x14ac:dyDescent="0.25">
      <c r="A11" s="8">
        <v>45267</v>
      </c>
      <c r="B11" s="7">
        <v>0.5</v>
      </c>
      <c r="C11" s="48">
        <v>71.5</v>
      </c>
      <c r="D11" s="5">
        <v>11383</v>
      </c>
    </row>
    <row r="12" spans="1:17" x14ac:dyDescent="0.25">
      <c r="A12" s="8"/>
      <c r="B12" s="7">
        <v>0.51736111111111105</v>
      </c>
      <c r="C12" s="48">
        <v>72</v>
      </c>
      <c r="D12" s="5">
        <v>11393</v>
      </c>
    </row>
    <row r="13" spans="1:17" x14ac:dyDescent="0.25">
      <c r="A13" s="8"/>
      <c r="B13" s="7">
        <v>0.52777777777777779</v>
      </c>
      <c r="C13" s="48">
        <v>72.099999999999994</v>
      </c>
      <c r="D13" s="5"/>
    </row>
    <row r="14" spans="1:17" x14ac:dyDescent="0.25">
      <c r="A14" s="8"/>
      <c r="B14" s="7">
        <v>0.66666666666666663</v>
      </c>
      <c r="C14" s="48">
        <v>75.5</v>
      </c>
      <c r="D14" s="5">
        <v>11424</v>
      </c>
    </row>
    <row r="15" spans="1:17" x14ac:dyDescent="0.25">
      <c r="A15" s="5"/>
      <c r="B15" s="68">
        <v>0.6875</v>
      </c>
      <c r="C15" s="48">
        <v>76</v>
      </c>
      <c r="D15" s="5">
        <v>11430</v>
      </c>
    </row>
    <row r="16" spans="1:17" x14ac:dyDescent="0.25">
      <c r="A16" s="8">
        <v>45268</v>
      </c>
      <c r="B16" s="7">
        <v>0.5</v>
      </c>
      <c r="C16" s="48">
        <v>95.5</v>
      </c>
      <c r="D16" s="5">
        <v>11604</v>
      </c>
      <c r="J16" s="5"/>
    </row>
    <row r="17" spans="1:10" x14ac:dyDescent="0.25">
      <c r="D17" s="5"/>
    </row>
    <row r="18" spans="1:10" x14ac:dyDescent="0.25">
      <c r="A18" s="8"/>
      <c r="B18" s="7"/>
      <c r="D18" s="5"/>
    </row>
    <row r="19" spans="1:10" x14ac:dyDescent="0.25">
      <c r="A19" s="79"/>
      <c r="B19" s="78"/>
      <c r="J19" s="5"/>
    </row>
    <row r="20" spans="1:10" x14ac:dyDescent="0.25">
      <c r="J20" s="5"/>
    </row>
    <row r="21" spans="1:10" x14ac:dyDescent="0.25">
      <c r="J21" s="5"/>
    </row>
    <row r="22" spans="1:10" x14ac:dyDescent="0.25">
      <c r="J22" s="5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0"/>
  <sheetViews>
    <sheetView workbookViewId="0">
      <selection activeCell="E16" sqref="E16"/>
    </sheetView>
  </sheetViews>
  <sheetFormatPr defaultColWidth="8.85546875" defaultRowHeight="15" x14ac:dyDescent="0.25"/>
  <cols>
    <col min="1" max="1" width="10.7109375" style="48" bestFit="1" customWidth="1"/>
    <col min="2" max="2" width="8.85546875" style="48"/>
    <col min="3" max="4" width="12.42578125" style="48" bestFit="1" customWidth="1"/>
    <col min="5" max="5" width="9.28515625" style="48" bestFit="1" customWidth="1"/>
    <col min="6" max="16384" width="8.85546875" style="48"/>
  </cols>
  <sheetData>
    <row r="1" spans="1:5" x14ac:dyDescent="0.25">
      <c r="A1" s="1" t="s">
        <v>4</v>
      </c>
      <c r="B1" s="1" t="s">
        <v>5</v>
      </c>
      <c r="C1" s="5" t="s">
        <v>28</v>
      </c>
      <c r="D1" s="1" t="s">
        <v>14</v>
      </c>
      <c r="E1" s="1" t="s">
        <v>30</v>
      </c>
    </row>
    <row r="2" spans="1:5" x14ac:dyDescent="0.25">
      <c r="A2" s="8">
        <v>45264</v>
      </c>
      <c r="B2" s="7">
        <v>0.52083333333333337</v>
      </c>
      <c r="C2" s="48">
        <v>0</v>
      </c>
      <c r="D2" s="5">
        <v>0</v>
      </c>
      <c r="E2" s="5">
        <v>14.1</v>
      </c>
    </row>
    <row r="3" spans="1:5" x14ac:dyDescent="0.25">
      <c r="A3" s="8"/>
      <c r="B3" s="7">
        <v>0.64583333333333337</v>
      </c>
      <c r="C3" s="48">
        <v>3</v>
      </c>
      <c r="D3" s="5">
        <v>50</v>
      </c>
      <c r="E3" s="5"/>
    </row>
    <row r="4" spans="1:5" x14ac:dyDescent="0.25">
      <c r="A4" s="8"/>
      <c r="B4" s="7">
        <v>0.65625</v>
      </c>
      <c r="C4" s="48">
        <v>3.25</v>
      </c>
      <c r="D4" s="5">
        <v>50</v>
      </c>
      <c r="E4" s="5">
        <v>22.3</v>
      </c>
    </row>
    <row r="5" spans="1:5" x14ac:dyDescent="0.25">
      <c r="A5" s="8">
        <v>45265</v>
      </c>
      <c r="B5" s="7">
        <v>0.51388888888888895</v>
      </c>
      <c r="C5" s="48">
        <v>24</v>
      </c>
      <c r="D5" s="5">
        <v>235</v>
      </c>
      <c r="E5" s="5"/>
    </row>
    <row r="6" spans="1:5" x14ac:dyDescent="0.25">
      <c r="A6" s="8"/>
      <c r="B6" s="7">
        <v>0.52777777777777779</v>
      </c>
      <c r="C6" s="48">
        <v>24.1</v>
      </c>
      <c r="D6" s="5">
        <v>0</v>
      </c>
      <c r="E6" s="5">
        <v>13.12</v>
      </c>
    </row>
    <row r="7" spans="1:5" x14ac:dyDescent="0.25">
      <c r="A7" s="5"/>
      <c r="B7" s="7">
        <v>0.65625</v>
      </c>
      <c r="C7" s="48">
        <v>27.25</v>
      </c>
      <c r="D7" s="5">
        <v>50</v>
      </c>
      <c r="E7" s="5"/>
    </row>
    <row r="8" spans="1:5" x14ac:dyDescent="0.25">
      <c r="A8" s="5"/>
      <c r="B8" s="7">
        <v>0.67708333333333337</v>
      </c>
      <c r="C8" s="48">
        <v>27.75</v>
      </c>
      <c r="D8" s="5">
        <v>50</v>
      </c>
      <c r="E8" s="5">
        <v>10.25</v>
      </c>
    </row>
    <row r="9" spans="1:5" x14ac:dyDescent="0.25">
      <c r="A9" s="8">
        <v>45266</v>
      </c>
      <c r="B9" s="7">
        <v>0.48402777777777778</v>
      </c>
      <c r="C9" s="48">
        <v>47</v>
      </c>
      <c r="D9" s="5">
        <v>240</v>
      </c>
      <c r="E9" s="5"/>
    </row>
    <row r="10" spans="1:5" x14ac:dyDescent="0.25">
      <c r="A10" s="8"/>
      <c r="B10" s="7">
        <v>0.6791666666666667</v>
      </c>
      <c r="C10" s="48">
        <v>51.75</v>
      </c>
      <c r="D10" s="5">
        <v>50</v>
      </c>
      <c r="E10" s="5">
        <v>10</v>
      </c>
    </row>
    <row r="11" spans="1:5" x14ac:dyDescent="0.25">
      <c r="A11" s="8">
        <v>45267</v>
      </c>
      <c r="B11" s="7">
        <v>0.5</v>
      </c>
      <c r="C11" s="48">
        <v>71.5</v>
      </c>
      <c r="D11" s="5">
        <v>235</v>
      </c>
      <c r="E11" s="5"/>
    </row>
    <row r="12" spans="1:5" x14ac:dyDescent="0.25">
      <c r="A12" s="8"/>
      <c r="B12" s="7">
        <v>0.51736111111111105</v>
      </c>
      <c r="C12" s="48">
        <v>72</v>
      </c>
      <c r="D12" s="5">
        <v>0</v>
      </c>
      <c r="E12" s="5"/>
    </row>
    <row r="13" spans="1:5" x14ac:dyDescent="0.25">
      <c r="A13" s="8"/>
      <c r="B13" s="7">
        <v>0.52777777777777779</v>
      </c>
      <c r="C13" s="48">
        <v>72.099999999999994</v>
      </c>
      <c r="D13" s="5">
        <v>0</v>
      </c>
      <c r="E13" s="5">
        <v>18.55</v>
      </c>
    </row>
    <row r="14" spans="1:5" x14ac:dyDescent="0.25">
      <c r="A14" s="8"/>
      <c r="B14" s="7">
        <v>0.66666666666666663</v>
      </c>
      <c r="C14" s="48">
        <v>75.5</v>
      </c>
      <c r="D14" s="5">
        <v>55</v>
      </c>
      <c r="E14" s="5"/>
    </row>
    <row r="15" spans="1:5" x14ac:dyDescent="0.25">
      <c r="A15" s="5"/>
      <c r="B15" s="68">
        <v>0.6875</v>
      </c>
      <c r="C15" s="48">
        <v>76</v>
      </c>
      <c r="D15" s="5">
        <v>55</v>
      </c>
      <c r="E15" s="5">
        <v>11.42</v>
      </c>
    </row>
    <row r="16" spans="1:5" x14ac:dyDescent="0.25">
      <c r="A16" s="8">
        <v>45268</v>
      </c>
      <c r="B16" s="7">
        <v>0.5</v>
      </c>
      <c r="C16" s="48">
        <v>95.5</v>
      </c>
      <c r="D16" s="5">
        <v>235</v>
      </c>
      <c r="E16" s="5"/>
    </row>
    <row r="17" spans="1:5" x14ac:dyDescent="0.25">
      <c r="A17" s="5"/>
      <c r="B17" s="7"/>
      <c r="D17" s="5"/>
      <c r="E17"/>
    </row>
    <row r="18" spans="1:5" x14ac:dyDescent="0.25">
      <c r="B18" s="7"/>
      <c r="D18" s="5"/>
    </row>
    <row r="19" spans="1:5" x14ac:dyDescent="0.25">
      <c r="B19" s="7"/>
    </row>
    <row r="20" spans="1:5" x14ac:dyDescent="0.25">
      <c r="A20" s="79"/>
      <c r="B20" s="78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02"/>
  <sheetViews>
    <sheetView zoomScale="80" zoomScaleNormal="80" workbookViewId="0">
      <selection activeCell="J77" sqref="J77"/>
    </sheetView>
  </sheetViews>
  <sheetFormatPr defaultColWidth="8.85546875" defaultRowHeight="15" x14ac:dyDescent="0.25"/>
  <cols>
    <col min="1" max="1" width="23" style="51" bestFit="1" customWidth="1"/>
    <col min="2" max="16384" width="8.85546875" style="51"/>
  </cols>
  <sheetData>
    <row r="1" spans="1:7" x14ac:dyDescent="0.25">
      <c r="A1" s="58">
        <v>45028.487534722219</v>
      </c>
      <c r="B1">
        <v>25</v>
      </c>
      <c r="D1" s="51">
        <v>0</v>
      </c>
      <c r="E1" s="51">
        <f t="shared" ref="E1:E64" si="0">B1*0.4539</f>
        <v>11.3475</v>
      </c>
    </row>
    <row r="2" spans="1:7" x14ac:dyDescent="0.25">
      <c r="A2" s="58">
        <v>45028.52920138889</v>
      </c>
      <c r="B2">
        <v>30</v>
      </c>
      <c r="D2" s="51">
        <v>1</v>
      </c>
      <c r="E2" s="51">
        <f t="shared" si="0"/>
        <v>13.617000000000001</v>
      </c>
    </row>
    <row r="3" spans="1:7" x14ac:dyDescent="0.25">
      <c r="A3" s="58">
        <v>45028.570868055554</v>
      </c>
      <c r="B3">
        <v>75</v>
      </c>
      <c r="D3" s="51">
        <v>2</v>
      </c>
      <c r="E3" s="51">
        <f t="shared" si="0"/>
        <v>34.042500000000004</v>
      </c>
      <c r="F3" s="51">
        <f>E3-E6</f>
        <v>0</v>
      </c>
    </row>
    <row r="4" spans="1:7" x14ac:dyDescent="0.25">
      <c r="A4" s="58">
        <v>45028.612534722219</v>
      </c>
      <c r="B4">
        <v>75</v>
      </c>
      <c r="D4" s="51">
        <v>3</v>
      </c>
      <c r="E4" s="51">
        <f t="shared" si="0"/>
        <v>34.042500000000004</v>
      </c>
    </row>
    <row r="5" spans="1:7" x14ac:dyDescent="0.25">
      <c r="A5" s="58">
        <v>45028.65420138889</v>
      </c>
      <c r="B5">
        <v>75</v>
      </c>
      <c r="D5" s="51">
        <v>4</v>
      </c>
      <c r="E5" s="51">
        <f t="shared" si="0"/>
        <v>34.042500000000004</v>
      </c>
    </row>
    <row r="6" spans="1:7" x14ac:dyDescent="0.25">
      <c r="A6" s="58">
        <v>45028.695868055554</v>
      </c>
      <c r="B6">
        <v>75</v>
      </c>
      <c r="D6" s="51">
        <v>5</v>
      </c>
      <c r="E6" s="51">
        <f t="shared" si="0"/>
        <v>34.042500000000004</v>
      </c>
    </row>
    <row r="7" spans="1:7" x14ac:dyDescent="0.25">
      <c r="A7" s="58">
        <v>45028.737534722219</v>
      </c>
      <c r="B7">
        <v>125</v>
      </c>
      <c r="D7" s="51">
        <v>6</v>
      </c>
      <c r="E7" s="51">
        <f t="shared" si="0"/>
        <v>56.737500000000004</v>
      </c>
      <c r="F7" s="51">
        <f>E7-E19</f>
        <v>31.773000000000003</v>
      </c>
      <c r="G7" s="51">
        <f>D7-D19</f>
        <v>-12</v>
      </c>
    </row>
    <row r="8" spans="1:7" x14ac:dyDescent="0.25">
      <c r="A8" s="58">
        <v>45028.77920138889</v>
      </c>
      <c r="B8">
        <v>115</v>
      </c>
      <c r="D8" s="51">
        <v>7</v>
      </c>
      <c r="E8" s="51">
        <f t="shared" si="0"/>
        <v>52.198500000000003</v>
      </c>
    </row>
    <row r="9" spans="1:7" x14ac:dyDescent="0.25">
      <c r="A9" s="58">
        <v>45028.820868055554</v>
      </c>
      <c r="B9">
        <v>105</v>
      </c>
      <c r="D9" s="51">
        <v>8</v>
      </c>
      <c r="E9" s="51">
        <f t="shared" si="0"/>
        <v>47.659500000000001</v>
      </c>
    </row>
    <row r="10" spans="1:7" x14ac:dyDescent="0.25">
      <c r="A10" s="58">
        <v>45028.862534722219</v>
      </c>
      <c r="B10">
        <v>100</v>
      </c>
      <c r="D10" s="51">
        <v>9</v>
      </c>
      <c r="E10" s="51">
        <f t="shared" si="0"/>
        <v>45.39</v>
      </c>
    </row>
    <row r="11" spans="1:7" x14ac:dyDescent="0.25">
      <c r="A11" s="58">
        <v>45028.90420138889</v>
      </c>
      <c r="B11">
        <v>80</v>
      </c>
      <c r="D11" s="51">
        <v>10</v>
      </c>
      <c r="E11" s="51">
        <f t="shared" si="0"/>
        <v>36.312000000000005</v>
      </c>
    </row>
    <row r="12" spans="1:7" x14ac:dyDescent="0.25">
      <c r="A12" s="58">
        <v>45028.945868055554</v>
      </c>
      <c r="B12">
        <v>75</v>
      </c>
      <c r="D12" s="51">
        <v>11</v>
      </c>
      <c r="E12" s="51">
        <f t="shared" si="0"/>
        <v>34.042500000000004</v>
      </c>
    </row>
    <row r="13" spans="1:7" x14ac:dyDescent="0.25">
      <c r="A13" s="58">
        <v>45028.987534722219</v>
      </c>
      <c r="B13">
        <v>75</v>
      </c>
      <c r="D13" s="51">
        <v>12</v>
      </c>
      <c r="E13" s="51">
        <f t="shared" si="0"/>
        <v>34.042500000000004</v>
      </c>
    </row>
    <row r="14" spans="1:7" x14ac:dyDescent="0.25">
      <c r="A14" s="58">
        <v>45058.02920138889</v>
      </c>
      <c r="B14">
        <v>70</v>
      </c>
      <c r="D14" s="51">
        <v>13</v>
      </c>
      <c r="E14" s="51">
        <f t="shared" si="0"/>
        <v>31.773000000000003</v>
      </c>
    </row>
    <row r="15" spans="1:7" x14ac:dyDescent="0.25">
      <c r="A15" s="58">
        <v>45058.070868055554</v>
      </c>
      <c r="B15">
        <v>70</v>
      </c>
      <c r="D15" s="51">
        <v>14</v>
      </c>
      <c r="E15" s="51">
        <f t="shared" si="0"/>
        <v>31.773000000000003</v>
      </c>
    </row>
    <row r="16" spans="1:7" x14ac:dyDescent="0.25">
      <c r="A16" s="58">
        <v>45058.112534722219</v>
      </c>
      <c r="B16">
        <v>60</v>
      </c>
      <c r="D16" s="51">
        <v>15</v>
      </c>
      <c r="E16" s="51">
        <f t="shared" si="0"/>
        <v>27.234000000000002</v>
      </c>
    </row>
    <row r="17" spans="1:7" x14ac:dyDescent="0.25">
      <c r="A17" s="58">
        <v>45058.15420138889</v>
      </c>
      <c r="B17">
        <v>60</v>
      </c>
      <c r="D17" s="51">
        <v>16</v>
      </c>
      <c r="E17" s="51">
        <f t="shared" si="0"/>
        <v>27.234000000000002</v>
      </c>
    </row>
    <row r="18" spans="1:7" x14ac:dyDescent="0.25">
      <c r="A18" s="58">
        <v>45058.195879629631</v>
      </c>
      <c r="B18">
        <v>60</v>
      </c>
      <c r="D18" s="51">
        <v>17</v>
      </c>
      <c r="E18" s="51">
        <f t="shared" si="0"/>
        <v>27.234000000000002</v>
      </c>
    </row>
    <row r="19" spans="1:7" x14ac:dyDescent="0.25">
      <c r="A19" s="58">
        <v>45058.237546296295</v>
      </c>
      <c r="B19">
        <v>55</v>
      </c>
      <c r="D19" s="51">
        <v>18</v>
      </c>
      <c r="E19" s="51">
        <f t="shared" si="0"/>
        <v>24.964500000000001</v>
      </c>
    </row>
    <row r="20" spans="1:7" x14ac:dyDescent="0.25">
      <c r="A20" s="58">
        <v>45058.27920138889</v>
      </c>
      <c r="B20">
        <v>60</v>
      </c>
      <c r="D20" s="51">
        <v>19</v>
      </c>
      <c r="E20" s="51">
        <f t="shared" si="0"/>
        <v>27.234000000000002</v>
      </c>
    </row>
    <row r="21" spans="1:7" x14ac:dyDescent="0.25">
      <c r="A21" s="58">
        <v>45058.320879629631</v>
      </c>
      <c r="B21">
        <v>60</v>
      </c>
      <c r="D21" s="51">
        <v>20</v>
      </c>
      <c r="E21" s="51">
        <f t="shared" si="0"/>
        <v>27.234000000000002</v>
      </c>
    </row>
    <row r="22" spans="1:7" x14ac:dyDescent="0.25">
      <c r="A22" s="58">
        <v>45058.362546296295</v>
      </c>
      <c r="B22">
        <v>65</v>
      </c>
      <c r="D22" s="51">
        <v>21</v>
      </c>
      <c r="E22" s="51">
        <f t="shared" si="0"/>
        <v>29.503500000000003</v>
      </c>
    </row>
    <row r="23" spans="1:7" x14ac:dyDescent="0.25">
      <c r="A23" s="58">
        <v>45058.40421296296</v>
      </c>
      <c r="B23">
        <v>60</v>
      </c>
      <c r="D23" s="51">
        <v>22</v>
      </c>
      <c r="E23" s="51">
        <f t="shared" si="0"/>
        <v>27.234000000000002</v>
      </c>
    </row>
    <row r="24" spans="1:7" x14ac:dyDescent="0.25">
      <c r="A24" s="58">
        <v>45058.445879629631</v>
      </c>
      <c r="B24">
        <v>60</v>
      </c>
      <c r="D24" s="51">
        <v>23</v>
      </c>
      <c r="E24" s="51">
        <f t="shared" si="0"/>
        <v>27.234000000000002</v>
      </c>
    </row>
    <row r="25" spans="1:7" x14ac:dyDescent="0.25">
      <c r="A25" s="58">
        <v>45058.487546296295</v>
      </c>
      <c r="B25">
        <v>65</v>
      </c>
      <c r="D25" s="51">
        <v>24</v>
      </c>
      <c r="E25" s="51">
        <f t="shared" si="0"/>
        <v>29.503500000000003</v>
      </c>
    </row>
    <row r="26" spans="1:7" x14ac:dyDescent="0.25">
      <c r="A26" s="58">
        <v>45058.52921296296</v>
      </c>
      <c r="B26">
        <v>60</v>
      </c>
      <c r="D26" s="51">
        <v>25</v>
      </c>
      <c r="E26" s="51">
        <f t="shared" si="0"/>
        <v>27.234000000000002</v>
      </c>
    </row>
    <row r="27" spans="1:7" x14ac:dyDescent="0.25">
      <c r="A27" s="58">
        <v>45058.570879629631</v>
      </c>
      <c r="B27">
        <v>100</v>
      </c>
      <c r="D27" s="51">
        <v>26</v>
      </c>
      <c r="E27" s="51">
        <f t="shared" si="0"/>
        <v>45.39</v>
      </c>
      <c r="F27" s="51">
        <f>E27-E29</f>
        <v>11.347499999999997</v>
      </c>
      <c r="G27" s="51">
        <f>D27-D29</f>
        <v>-2</v>
      </c>
    </row>
    <row r="28" spans="1:7" x14ac:dyDescent="0.25">
      <c r="A28" s="58">
        <v>45058.612546296295</v>
      </c>
      <c r="B28">
        <v>95</v>
      </c>
      <c r="D28" s="51">
        <v>27</v>
      </c>
      <c r="E28" s="51">
        <f t="shared" si="0"/>
        <v>43.1205</v>
      </c>
    </row>
    <row r="29" spans="1:7" x14ac:dyDescent="0.25">
      <c r="A29" s="58">
        <v>45058.65421296296</v>
      </c>
      <c r="B29">
        <v>75</v>
      </c>
      <c r="D29" s="51">
        <v>28</v>
      </c>
      <c r="E29" s="51">
        <f t="shared" si="0"/>
        <v>34.042500000000004</v>
      </c>
    </row>
    <row r="30" spans="1:7" x14ac:dyDescent="0.25">
      <c r="A30" s="58">
        <v>45058.695879629631</v>
      </c>
      <c r="B30">
        <v>75</v>
      </c>
      <c r="D30" s="51">
        <v>29</v>
      </c>
      <c r="E30" s="51">
        <f t="shared" si="0"/>
        <v>34.042500000000004</v>
      </c>
    </row>
    <row r="31" spans="1:7" x14ac:dyDescent="0.25">
      <c r="A31" s="58">
        <v>45058.737546296295</v>
      </c>
      <c r="B31">
        <v>105</v>
      </c>
      <c r="D31" s="51">
        <v>30</v>
      </c>
      <c r="E31" s="51">
        <f t="shared" si="0"/>
        <v>47.659500000000001</v>
      </c>
      <c r="F31" s="51">
        <f>E31-E39</f>
        <v>18.155999999999999</v>
      </c>
      <c r="G31" s="51">
        <f>D31-D37</f>
        <v>-6</v>
      </c>
    </row>
    <row r="32" spans="1:7" x14ac:dyDescent="0.25">
      <c r="A32" s="58">
        <v>45058.77921296296</v>
      </c>
      <c r="B32">
        <v>95</v>
      </c>
      <c r="D32" s="51">
        <v>31</v>
      </c>
      <c r="E32" s="51">
        <f t="shared" si="0"/>
        <v>43.1205</v>
      </c>
    </row>
    <row r="33" spans="1:7" x14ac:dyDescent="0.25">
      <c r="A33" s="58">
        <v>45058.820879629631</v>
      </c>
      <c r="B33">
        <v>90</v>
      </c>
      <c r="D33" s="51">
        <v>32</v>
      </c>
      <c r="E33" s="51">
        <f t="shared" si="0"/>
        <v>40.850999999999999</v>
      </c>
    </row>
    <row r="34" spans="1:7" x14ac:dyDescent="0.25">
      <c r="A34" s="58">
        <v>45058.862546296295</v>
      </c>
      <c r="B34">
        <v>75</v>
      </c>
      <c r="D34" s="51">
        <v>33</v>
      </c>
      <c r="E34" s="51">
        <f t="shared" si="0"/>
        <v>34.042500000000004</v>
      </c>
    </row>
    <row r="35" spans="1:7" x14ac:dyDescent="0.25">
      <c r="A35" s="58">
        <v>45058.90421296296</v>
      </c>
      <c r="B35">
        <v>75</v>
      </c>
      <c r="D35" s="51">
        <v>34</v>
      </c>
      <c r="E35" s="51">
        <f t="shared" si="0"/>
        <v>34.042500000000004</v>
      </c>
    </row>
    <row r="36" spans="1:7" x14ac:dyDescent="0.25">
      <c r="A36" s="58">
        <v>45058.945879629631</v>
      </c>
      <c r="B36">
        <v>75</v>
      </c>
      <c r="D36" s="51">
        <v>35</v>
      </c>
      <c r="E36" s="51">
        <f t="shared" si="0"/>
        <v>34.042500000000004</v>
      </c>
    </row>
    <row r="37" spans="1:7" x14ac:dyDescent="0.25">
      <c r="A37" s="58">
        <v>45058.987546296295</v>
      </c>
      <c r="B37">
        <v>65</v>
      </c>
      <c r="D37" s="51">
        <v>36</v>
      </c>
      <c r="E37" s="51">
        <f t="shared" si="0"/>
        <v>29.503500000000003</v>
      </c>
    </row>
    <row r="38" spans="1:7" x14ac:dyDescent="0.25">
      <c r="A38" s="58">
        <v>45089.02921296296</v>
      </c>
      <c r="B38">
        <v>70</v>
      </c>
      <c r="D38" s="51">
        <v>37</v>
      </c>
      <c r="E38" s="51">
        <f t="shared" si="0"/>
        <v>31.773000000000003</v>
      </c>
    </row>
    <row r="39" spans="1:7" x14ac:dyDescent="0.25">
      <c r="A39" s="58">
        <v>45089.070879629631</v>
      </c>
      <c r="B39">
        <v>65</v>
      </c>
      <c r="D39" s="51">
        <v>38</v>
      </c>
      <c r="E39" s="51">
        <f t="shared" si="0"/>
        <v>29.503500000000003</v>
      </c>
    </row>
    <row r="40" spans="1:7" x14ac:dyDescent="0.25">
      <c r="A40" s="58">
        <v>45089.112546296295</v>
      </c>
      <c r="B40">
        <v>65</v>
      </c>
      <c r="D40" s="51">
        <v>39</v>
      </c>
      <c r="E40" s="51">
        <f t="shared" si="0"/>
        <v>29.503500000000003</v>
      </c>
    </row>
    <row r="41" spans="1:7" x14ac:dyDescent="0.25">
      <c r="A41" s="58">
        <v>45089.15421296296</v>
      </c>
      <c r="B41">
        <v>65</v>
      </c>
      <c r="D41" s="51">
        <v>40</v>
      </c>
      <c r="E41" s="51">
        <f t="shared" si="0"/>
        <v>29.503500000000003</v>
      </c>
    </row>
    <row r="42" spans="1:7" x14ac:dyDescent="0.25">
      <c r="A42" s="58">
        <v>45089.195879629631</v>
      </c>
      <c r="B42">
        <v>65</v>
      </c>
      <c r="D42" s="51">
        <v>41</v>
      </c>
      <c r="E42" s="51">
        <f t="shared" si="0"/>
        <v>29.503500000000003</v>
      </c>
    </row>
    <row r="43" spans="1:7" x14ac:dyDescent="0.25">
      <c r="A43" s="58">
        <v>45089.237546296295</v>
      </c>
      <c r="B43">
        <v>65</v>
      </c>
      <c r="D43" s="51">
        <v>42</v>
      </c>
      <c r="E43" s="51">
        <f t="shared" si="0"/>
        <v>29.503500000000003</v>
      </c>
    </row>
    <row r="44" spans="1:7" x14ac:dyDescent="0.25">
      <c r="A44" s="58">
        <v>45089.27921296296</v>
      </c>
      <c r="B44">
        <v>65</v>
      </c>
      <c r="D44" s="51">
        <v>43</v>
      </c>
      <c r="E44" s="51">
        <f t="shared" si="0"/>
        <v>29.503500000000003</v>
      </c>
    </row>
    <row r="45" spans="1:7" x14ac:dyDescent="0.25">
      <c r="A45" s="58">
        <v>45089.320879629631</v>
      </c>
      <c r="B45">
        <v>60</v>
      </c>
      <c r="D45" s="51">
        <v>44</v>
      </c>
      <c r="E45" s="51">
        <f t="shared" si="0"/>
        <v>27.234000000000002</v>
      </c>
    </row>
    <row r="46" spans="1:7" x14ac:dyDescent="0.25">
      <c r="A46" s="58">
        <v>45089.362546296295</v>
      </c>
      <c r="B46">
        <v>65</v>
      </c>
      <c r="D46" s="51">
        <v>45</v>
      </c>
      <c r="E46" s="51">
        <f t="shared" si="0"/>
        <v>29.503500000000003</v>
      </c>
    </row>
    <row r="47" spans="1:7" x14ac:dyDescent="0.25">
      <c r="A47" s="58">
        <v>45089.40421296296</v>
      </c>
      <c r="B47">
        <v>65</v>
      </c>
      <c r="D47" s="51">
        <v>46</v>
      </c>
      <c r="E47" s="51">
        <f t="shared" si="0"/>
        <v>29.503500000000003</v>
      </c>
    </row>
    <row r="48" spans="1:7" x14ac:dyDescent="0.25">
      <c r="A48" s="58">
        <v>45089.445879629631</v>
      </c>
      <c r="B48">
        <v>65</v>
      </c>
      <c r="D48" s="51">
        <v>47</v>
      </c>
      <c r="E48" s="51">
        <f t="shared" si="0"/>
        <v>29.503500000000003</v>
      </c>
      <c r="F48" s="51">
        <f>E48-E54</f>
        <v>11.3475</v>
      </c>
      <c r="G48" s="51">
        <f>D48-D54</f>
        <v>-6</v>
      </c>
    </row>
    <row r="49" spans="1:7" x14ac:dyDescent="0.25">
      <c r="A49" s="58">
        <v>45089.487546296295</v>
      </c>
      <c r="B49">
        <v>60</v>
      </c>
      <c r="D49" s="51">
        <v>48</v>
      </c>
      <c r="E49" s="51">
        <f t="shared" si="0"/>
        <v>27.234000000000002</v>
      </c>
    </row>
    <row r="50" spans="1:7" x14ac:dyDescent="0.25">
      <c r="A50" s="58">
        <v>45089.52921296296</v>
      </c>
      <c r="B50">
        <v>55</v>
      </c>
      <c r="D50" s="51">
        <v>49</v>
      </c>
      <c r="E50" s="51">
        <f t="shared" si="0"/>
        <v>24.964500000000001</v>
      </c>
    </row>
    <row r="51" spans="1:7" x14ac:dyDescent="0.25">
      <c r="A51" s="58">
        <v>45089.570879629631</v>
      </c>
      <c r="B51">
        <v>60</v>
      </c>
      <c r="D51" s="51">
        <v>50</v>
      </c>
      <c r="E51" s="51">
        <f t="shared" si="0"/>
        <v>27.234000000000002</v>
      </c>
    </row>
    <row r="52" spans="1:7" x14ac:dyDescent="0.25">
      <c r="A52" s="58">
        <v>45089.612546296295</v>
      </c>
      <c r="B52">
        <v>50</v>
      </c>
      <c r="D52" s="51">
        <v>51</v>
      </c>
      <c r="E52" s="51">
        <f t="shared" si="0"/>
        <v>22.695</v>
      </c>
    </row>
    <row r="53" spans="1:7" x14ac:dyDescent="0.25">
      <c r="A53" s="58">
        <v>45089.65421296296</v>
      </c>
      <c r="B53">
        <v>50</v>
      </c>
      <c r="D53" s="51">
        <v>52</v>
      </c>
      <c r="E53" s="51">
        <f t="shared" si="0"/>
        <v>22.695</v>
      </c>
    </row>
    <row r="54" spans="1:7" x14ac:dyDescent="0.25">
      <c r="A54" s="58">
        <v>45089.695879629631</v>
      </c>
      <c r="B54">
        <v>40</v>
      </c>
      <c r="D54" s="51">
        <v>53</v>
      </c>
      <c r="E54" s="51">
        <f t="shared" si="0"/>
        <v>18.156000000000002</v>
      </c>
    </row>
    <row r="55" spans="1:7" x14ac:dyDescent="0.25">
      <c r="A55" s="58">
        <v>45089.737546296295</v>
      </c>
      <c r="B55">
        <v>65</v>
      </c>
      <c r="D55" s="51">
        <v>54</v>
      </c>
      <c r="E55" s="51">
        <f t="shared" si="0"/>
        <v>29.503500000000003</v>
      </c>
      <c r="F55" s="51">
        <f>E55-E68</f>
        <v>13.617000000000001</v>
      </c>
      <c r="G55" s="51">
        <f>D55-D68</f>
        <v>-13</v>
      </c>
    </row>
    <row r="56" spans="1:7" x14ac:dyDescent="0.25">
      <c r="A56" s="58">
        <v>45089.77921296296</v>
      </c>
      <c r="B56">
        <v>65</v>
      </c>
      <c r="D56" s="51">
        <v>55</v>
      </c>
      <c r="E56" s="51">
        <f t="shared" si="0"/>
        <v>29.503500000000003</v>
      </c>
    </row>
    <row r="57" spans="1:7" x14ac:dyDescent="0.25">
      <c r="A57" s="58">
        <v>45089.820879629631</v>
      </c>
      <c r="B57">
        <v>65</v>
      </c>
      <c r="D57" s="51">
        <v>56</v>
      </c>
      <c r="E57" s="51">
        <f t="shared" si="0"/>
        <v>29.503500000000003</v>
      </c>
    </row>
    <row r="58" spans="1:7" x14ac:dyDescent="0.25">
      <c r="A58" s="58">
        <v>45089.862546296295</v>
      </c>
      <c r="B58">
        <v>60</v>
      </c>
      <c r="D58" s="51">
        <v>57</v>
      </c>
      <c r="E58" s="51">
        <f t="shared" si="0"/>
        <v>27.234000000000002</v>
      </c>
    </row>
    <row r="59" spans="1:7" x14ac:dyDescent="0.25">
      <c r="A59" s="58">
        <v>45089.90421296296</v>
      </c>
      <c r="B59">
        <v>60</v>
      </c>
      <c r="D59" s="51">
        <v>58</v>
      </c>
      <c r="E59" s="51">
        <f t="shared" si="0"/>
        <v>27.234000000000002</v>
      </c>
    </row>
    <row r="60" spans="1:7" x14ac:dyDescent="0.25">
      <c r="A60" s="58">
        <v>45089.945879629631</v>
      </c>
      <c r="B60">
        <v>55</v>
      </c>
      <c r="D60" s="51">
        <v>59</v>
      </c>
      <c r="E60" s="51">
        <f t="shared" si="0"/>
        <v>24.964500000000001</v>
      </c>
    </row>
    <row r="61" spans="1:7" x14ac:dyDescent="0.25">
      <c r="A61" s="58">
        <v>45089.987546296295</v>
      </c>
      <c r="B61">
        <v>55</v>
      </c>
      <c r="D61" s="51">
        <v>60</v>
      </c>
      <c r="E61" s="51">
        <f t="shared" si="0"/>
        <v>24.964500000000001</v>
      </c>
    </row>
    <row r="62" spans="1:7" x14ac:dyDescent="0.25">
      <c r="A62" s="58">
        <v>45119.02921296296</v>
      </c>
      <c r="B62">
        <v>55</v>
      </c>
      <c r="D62" s="51">
        <v>61</v>
      </c>
      <c r="E62" s="51">
        <f t="shared" si="0"/>
        <v>24.964500000000001</v>
      </c>
    </row>
    <row r="63" spans="1:7" x14ac:dyDescent="0.25">
      <c r="A63" s="58">
        <v>45119.070879629631</v>
      </c>
      <c r="B63">
        <v>50</v>
      </c>
      <c r="D63" s="51">
        <v>62</v>
      </c>
      <c r="E63" s="51">
        <f t="shared" si="0"/>
        <v>22.695</v>
      </c>
    </row>
    <row r="64" spans="1:7" x14ac:dyDescent="0.25">
      <c r="A64" s="58">
        <v>45119.112546296295</v>
      </c>
      <c r="B64">
        <v>50</v>
      </c>
      <c r="D64" s="51">
        <v>63</v>
      </c>
      <c r="E64" s="51">
        <f t="shared" si="0"/>
        <v>22.695</v>
      </c>
    </row>
    <row r="65" spans="1:7" x14ac:dyDescent="0.25">
      <c r="A65" s="58">
        <v>45119.15421296296</v>
      </c>
      <c r="B65">
        <v>45</v>
      </c>
      <c r="D65" s="51">
        <v>64</v>
      </c>
      <c r="E65" s="51">
        <f t="shared" ref="E65:E95" si="1">B65*0.4539</f>
        <v>20.4255</v>
      </c>
    </row>
    <row r="66" spans="1:7" x14ac:dyDescent="0.25">
      <c r="A66" s="58">
        <v>45119.195879629631</v>
      </c>
      <c r="B66">
        <v>45</v>
      </c>
      <c r="D66" s="51">
        <v>65</v>
      </c>
      <c r="E66" s="51">
        <f t="shared" si="1"/>
        <v>20.4255</v>
      </c>
    </row>
    <row r="67" spans="1:7" x14ac:dyDescent="0.25">
      <c r="A67" s="58">
        <v>45119.237546296295</v>
      </c>
      <c r="B67">
        <v>40</v>
      </c>
      <c r="D67" s="51">
        <v>66</v>
      </c>
      <c r="E67" s="51">
        <f t="shared" si="1"/>
        <v>18.156000000000002</v>
      </c>
    </row>
    <row r="68" spans="1:7" x14ac:dyDescent="0.25">
      <c r="A68" s="58">
        <v>45119.27921296296</v>
      </c>
      <c r="B68">
        <v>35</v>
      </c>
      <c r="D68" s="51">
        <v>67</v>
      </c>
      <c r="E68" s="51">
        <f t="shared" si="1"/>
        <v>15.886500000000002</v>
      </c>
    </row>
    <row r="69" spans="1:7" x14ac:dyDescent="0.25">
      <c r="A69" s="58">
        <v>45119.320879629631</v>
      </c>
      <c r="B69">
        <v>35</v>
      </c>
      <c r="D69" s="51">
        <v>68</v>
      </c>
      <c r="E69" s="51">
        <f t="shared" si="1"/>
        <v>15.886500000000002</v>
      </c>
    </row>
    <row r="70" spans="1:7" x14ac:dyDescent="0.25">
      <c r="A70" s="58">
        <v>45119.362546296295</v>
      </c>
      <c r="B70">
        <v>35</v>
      </c>
      <c r="D70" s="51">
        <v>69</v>
      </c>
      <c r="E70" s="51">
        <f t="shared" si="1"/>
        <v>15.886500000000002</v>
      </c>
    </row>
    <row r="71" spans="1:7" x14ac:dyDescent="0.25">
      <c r="A71" s="58">
        <v>45119.40421296296</v>
      </c>
      <c r="B71">
        <v>35</v>
      </c>
      <c r="D71" s="51">
        <v>70</v>
      </c>
      <c r="E71" s="51">
        <f t="shared" si="1"/>
        <v>15.886500000000002</v>
      </c>
    </row>
    <row r="72" spans="1:7" x14ac:dyDescent="0.25">
      <c r="A72" s="58">
        <v>45119.445879629631</v>
      </c>
      <c r="B72">
        <v>35</v>
      </c>
      <c r="D72" s="51">
        <v>71</v>
      </c>
      <c r="E72" s="51">
        <f t="shared" si="1"/>
        <v>15.886500000000002</v>
      </c>
      <c r="F72" s="51">
        <f>E72-E73</f>
        <v>4.5390000000000015</v>
      </c>
      <c r="G72" s="51">
        <f>D72-D73</f>
        <v>-1</v>
      </c>
    </row>
    <row r="73" spans="1:7" x14ac:dyDescent="0.25">
      <c r="A73" s="58">
        <v>45119.487546296295</v>
      </c>
      <c r="B73">
        <v>25</v>
      </c>
      <c r="D73" s="51">
        <v>72</v>
      </c>
      <c r="E73" s="51">
        <f t="shared" si="1"/>
        <v>11.3475</v>
      </c>
    </row>
    <row r="74" spans="1:7" x14ac:dyDescent="0.25">
      <c r="A74" s="58">
        <v>45119.52921296296</v>
      </c>
      <c r="B74">
        <v>25</v>
      </c>
      <c r="D74" s="51">
        <v>73</v>
      </c>
      <c r="E74" s="51">
        <f t="shared" si="1"/>
        <v>11.3475</v>
      </c>
    </row>
    <row r="75" spans="1:7" x14ac:dyDescent="0.25">
      <c r="A75" s="58">
        <v>45119.616076388891</v>
      </c>
      <c r="B75">
        <v>75</v>
      </c>
      <c r="D75" s="51">
        <v>74</v>
      </c>
      <c r="E75" s="51">
        <f t="shared" si="1"/>
        <v>34.042500000000004</v>
      </c>
      <c r="F75" s="51">
        <f>E75-E77</f>
        <v>2.2695000000000007</v>
      </c>
      <c r="G75" s="51">
        <v>1</v>
      </c>
    </row>
    <row r="76" spans="1:7" x14ac:dyDescent="0.25">
      <c r="A76" s="58">
        <v>45119.657743055555</v>
      </c>
      <c r="B76">
        <v>70</v>
      </c>
      <c r="D76" s="51">
        <v>75</v>
      </c>
      <c r="E76" s="51">
        <f t="shared" si="1"/>
        <v>31.773000000000003</v>
      </c>
    </row>
    <row r="77" spans="1:7" x14ac:dyDescent="0.25">
      <c r="A77" s="58">
        <v>45119.69940972222</v>
      </c>
      <c r="B77">
        <v>70</v>
      </c>
      <c r="D77" s="51">
        <v>76</v>
      </c>
      <c r="E77" s="51">
        <f t="shared" si="1"/>
        <v>31.773000000000003</v>
      </c>
    </row>
    <row r="78" spans="1:7" x14ac:dyDescent="0.25">
      <c r="A78" s="58">
        <v>45119.741076388891</v>
      </c>
      <c r="B78">
        <v>85</v>
      </c>
      <c r="D78" s="51">
        <v>77</v>
      </c>
      <c r="E78" s="51">
        <f t="shared" si="1"/>
        <v>38.581500000000005</v>
      </c>
      <c r="F78" s="51">
        <f>E78-E84</f>
        <v>22.695000000000004</v>
      </c>
      <c r="G78" s="51">
        <f>D78-D84</f>
        <v>-6</v>
      </c>
    </row>
    <row r="79" spans="1:7" x14ac:dyDescent="0.25">
      <c r="A79" s="58">
        <v>45119.782743055555</v>
      </c>
      <c r="B79">
        <v>75</v>
      </c>
      <c r="D79" s="51">
        <v>78</v>
      </c>
      <c r="E79" s="51">
        <f t="shared" si="1"/>
        <v>34.042500000000004</v>
      </c>
    </row>
    <row r="80" spans="1:7" x14ac:dyDescent="0.25">
      <c r="A80" s="58">
        <v>45119.82440972222</v>
      </c>
      <c r="B80">
        <v>65</v>
      </c>
      <c r="D80" s="51">
        <v>79</v>
      </c>
      <c r="E80" s="51">
        <f t="shared" si="1"/>
        <v>29.503500000000003</v>
      </c>
    </row>
    <row r="81" spans="1:5" x14ac:dyDescent="0.25">
      <c r="A81" s="58">
        <v>45119.866076388891</v>
      </c>
      <c r="B81">
        <v>55</v>
      </c>
      <c r="D81" s="51">
        <v>80</v>
      </c>
      <c r="E81" s="51">
        <f t="shared" si="1"/>
        <v>24.964500000000001</v>
      </c>
    </row>
    <row r="82" spans="1:5" x14ac:dyDescent="0.25">
      <c r="A82" s="58">
        <v>45119.907743055555</v>
      </c>
      <c r="B82">
        <v>55</v>
      </c>
      <c r="D82" s="51">
        <v>81</v>
      </c>
      <c r="E82" s="51">
        <f t="shared" si="1"/>
        <v>24.964500000000001</v>
      </c>
    </row>
    <row r="83" spans="1:5" x14ac:dyDescent="0.25">
      <c r="A83" s="58">
        <v>45119.94940972222</v>
      </c>
      <c r="B83">
        <v>45</v>
      </c>
      <c r="D83" s="51">
        <v>82</v>
      </c>
      <c r="E83" s="51">
        <f t="shared" si="1"/>
        <v>20.4255</v>
      </c>
    </row>
    <row r="84" spans="1:5" x14ac:dyDescent="0.25">
      <c r="A84" s="58">
        <v>45119.991076388891</v>
      </c>
      <c r="B84">
        <v>35</v>
      </c>
      <c r="D84" s="51">
        <v>83</v>
      </c>
      <c r="E84" s="51">
        <f t="shared" si="1"/>
        <v>15.886500000000002</v>
      </c>
    </row>
    <row r="85" spans="1:5" x14ac:dyDescent="0.25">
      <c r="A85" s="58">
        <v>45150.032743055555</v>
      </c>
      <c r="B85">
        <v>35</v>
      </c>
      <c r="D85" s="51">
        <v>84</v>
      </c>
      <c r="E85" s="51">
        <f t="shared" si="1"/>
        <v>15.886500000000002</v>
      </c>
    </row>
    <row r="86" spans="1:5" x14ac:dyDescent="0.25">
      <c r="A86" s="58">
        <v>45150.07440972222</v>
      </c>
      <c r="B86">
        <v>35</v>
      </c>
      <c r="D86" s="51">
        <v>85</v>
      </c>
      <c r="E86" s="51">
        <f t="shared" si="1"/>
        <v>15.886500000000002</v>
      </c>
    </row>
    <row r="87" spans="1:5" x14ac:dyDescent="0.25">
      <c r="A87" s="58">
        <v>45150.116076388891</v>
      </c>
      <c r="B87">
        <v>35</v>
      </c>
      <c r="D87" s="51">
        <v>86</v>
      </c>
      <c r="E87" s="51">
        <f t="shared" si="1"/>
        <v>15.886500000000002</v>
      </c>
    </row>
    <row r="88" spans="1:5" x14ac:dyDescent="0.25">
      <c r="A88" s="58">
        <v>45150.157743055555</v>
      </c>
      <c r="B88">
        <v>35</v>
      </c>
      <c r="D88" s="51">
        <v>87</v>
      </c>
      <c r="E88" s="51">
        <f t="shared" si="1"/>
        <v>15.886500000000002</v>
      </c>
    </row>
    <row r="89" spans="1:5" x14ac:dyDescent="0.25">
      <c r="A89" s="58">
        <v>45150.19940972222</v>
      </c>
      <c r="B89">
        <v>35</v>
      </c>
      <c r="D89" s="51">
        <v>88</v>
      </c>
      <c r="E89" s="51">
        <f t="shared" si="1"/>
        <v>15.886500000000002</v>
      </c>
    </row>
    <row r="90" spans="1:5" x14ac:dyDescent="0.25">
      <c r="A90" s="58">
        <v>45150.241087962961</v>
      </c>
      <c r="B90">
        <v>40</v>
      </c>
      <c r="D90" s="51">
        <v>89</v>
      </c>
      <c r="E90" s="51">
        <f t="shared" si="1"/>
        <v>18.156000000000002</v>
      </c>
    </row>
    <row r="91" spans="1:5" x14ac:dyDescent="0.25">
      <c r="A91" s="58">
        <v>45150.282754629632</v>
      </c>
      <c r="B91">
        <v>45</v>
      </c>
      <c r="D91" s="51">
        <v>90</v>
      </c>
      <c r="E91" s="51">
        <f t="shared" si="1"/>
        <v>20.4255</v>
      </c>
    </row>
    <row r="92" spans="1:5" x14ac:dyDescent="0.25">
      <c r="A92" s="58">
        <v>45150.324421296296</v>
      </c>
      <c r="B92">
        <v>45</v>
      </c>
      <c r="D92" s="51">
        <v>91</v>
      </c>
      <c r="E92" s="51">
        <f t="shared" si="1"/>
        <v>20.4255</v>
      </c>
    </row>
    <row r="93" spans="1:5" x14ac:dyDescent="0.25">
      <c r="A93" s="58">
        <v>45150.366076388891</v>
      </c>
      <c r="B93">
        <v>50</v>
      </c>
      <c r="D93" s="51">
        <v>92</v>
      </c>
      <c r="E93" s="51">
        <f t="shared" si="1"/>
        <v>22.695</v>
      </c>
    </row>
    <row r="94" spans="1:5" x14ac:dyDescent="0.25">
      <c r="A94" s="58">
        <v>45150.407754629632</v>
      </c>
      <c r="B94">
        <v>50</v>
      </c>
      <c r="D94" s="51">
        <v>93</v>
      </c>
      <c r="E94" s="51">
        <f t="shared" si="1"/>
        <v>22.695</v>
      </c>
    </row>
    <row r="95" spans="1:5" x14ac:dyDescent="0.25">
      <c r="A95" s="58">
        <v>45150.449421296296</v>
      </c>
      <c r="B95">
        <v>55</v>
      </c>
      <c r="D95" s="51">
        <v>94</v>
      </c>
      <c r="E95" s="51">
        <f t="shared" si="1"/>
        <v>24.964500000000001</v>
      </c>
    </row>
    <row r="96" spans="1:5" x14ac:dyDescent="0.25">
      <c r="A96" s="58">
        <v>45150.491087962961</v>
      </c>
      <c r="B96">
        <v>50</v>
      </c>
      <c r="D96" s="51">
        <v>95</v>
      </c>
      <c r="E96" s="51">
        <f t="shared" ref="E96:E97" si="2">B96*0.4539</f>
        <v>22.695</v>
      </c>
    </row>
    <row r="97" spans="1:5" x14ac:dyDescent="0.25">
      <c r="A97" s="58">
        <v>45150.532754629632</v>
      </c>
      <c r="B97">
        <v>40</v>
      </c>
      <c r="D97" s="51">
        <v>96</v>
      </c>
      <c r="E97" s="51">
        <f t="shared" si="2"/>
        <v>18.156000000000002</v>
      </c>
    </row>
    <row r="98" spans="1:5" x14ac:dyDescent="0.25">
      <c r="A98" s="58"/>
      <c r="B98"/>
    </row>
    <row r="99" spans="1:5" x14ac:dyDescent="0.25">
      <c r="A99" s="58"/>
      <c r="B99"/>
    </row>
    <row r="100" spans="1:5" x14ac:dyDescent="0.25">
      <c r="A100" s="58"/>
      <c r="B100"/>
    </row>
    <row r="101" spans="1:5" x14ac:dyDescent="0.25">
      <c r="A101" s="58"/>
      <c r="B101"/>
    </row>
    <row r="102" spans="1:5" x14ac:dyDescent="0.25">
      <c r="A102" s="58"/>
      <c r="B102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1"/>
  <sheetViews>
    <sheetView workbookViewId="0">
      <selection activeCell="B13" sqref="B13"/>
    </sheetView>
  </sheetViews>
  <sheetFormatPr defaultColWidth="9.140625" defaultRowHeight="15" x14ac:dyDescent="0.25"/>
  <cols>
    <col min="1" max="2" width="18.85546875" style="54" bestFit="1" customWidth="1"/>
    <col min="3" max="4" width="14.7109375" style="54" bestFit="1" customWidth="1"/>
    <col min="5" max="16384" width="9.140625" style="54"/>
  </cols>
  <sheetData>
    <row r="1" spans="1:8" x14ac:dyDescent="0.25">
      <c r="A1" s="52" t="s">
        <v>4</v>
      </c>
      <c r="B1" s="53" t="s">
        <v>50</v>
      </c>
      <c r="C1" s="53" t="s">
        <v>51</v>
      </c>
      <c r="D1" s="53" t="s">
        <v>52</v>
      </c>
    </row>
    <row r="2" spans="1:8" x14ac:dyDescent="0.25">
      <c r="A2" s="55">
        <v>1</v>
      </c>
      <c r="B2" s="56">
        <v>31.77</v>
      </c>
      <c r="C2" s="56">
        <v>2.54</v>
      </c>
      <c r="D2" s="56">
        <v>12</v>
      </c>
      <c r="F2" s="57"/>
      <c r="G2" s="55"/>
      <c r="H2" s="55"/>
    </row>
    <row r="3" spans="1:8" x14ac:dyDescent="0.25">
      <c r="A3" s="55">
        <v>2</v>
      </c>
      <c r="B3" s="80">
        <v>11.35</v>
      </c>
      <c r="C3" s="56">
        <v>5.67</v>
      </c>
      <c r="D3" s="56">
        <v>2</v>
      </c>
      <c r="F3" s="57"/>
      <c r="G3" s="55"/>
      <c r="H3" s="55"/>
    </row>
    <row r="4" spans="1:8" x14ac:dyDescent="0.25">
      <c r="A4" s="55">
        <v>2</v>
      </c>
      <c r="B4" s="56">
        <v>18.16</v>
      </c>
      <c r="C4" s="56">
        <v>2.84</v>
      </c>
      <c r="D4" s="56">
        <v>6</v>
      </c>
      <c r="F4" s="57"/>
      <c r="G4" s="55"/>
      <c r="H4" s="55"/>
    </row>
    <row r="5" spans="1:8" x14ac:dyDescent="0.25">
      <c r="A5" s="55">
        <v>3</v>
      </c>
      <c r="B5" s="56">
        <v>11.35</v>
      </c>
      <c r="C5" s="56">
        <v>1.62</v>
      </c>
      <c r="D5" s="56">
        <v>6</v>
      </c>
      <c r="F5" s="57"/>
    </row>
    <row r="6" spans="1:8" x14ac:dyDescent="0.25">
      <c r="A6" s="55">
        <v>3</v>
      </c>
      <c r="B6" s="56">
        <v>13.61</v>
      </c>
      <c r="C6" s="56">
        <v>1.02</v>
      </c>
      <c r="D6" s="56">
        <v>13</v>
      </c>
    </row>
    <row r="7" spans="1:8" x14ac:dyDescent="0.25">
      <c r="A7" s="55">
        <v>3</v>
      </c>
      <c r="B7" s="55">
        <v>4.54</v>
      </c>
      <c r="C7" s="55">
        <v>4.54</v>
      </c>
      <c r="D7" s="55">
        <v>1</v>
      </c>
    </row>
    <row r="8" spans="1:8" x14ac:dyDescent="0.25">
      <c r="A8" s="55">
        <v>4</v>
      </c>
      <c r="B8" s="56">
        <v>2.27</v>
      </c>
      <c r="C8" s="56">
        <v>2.27</v>
      </c>
      <c r="D8" s="56">
        <v>1</v>
      </c>
    </row>
    <row r="9" spans="1:8" x14ac:dyDescent="0.25">
      <c r="A9" s="55">
        <v>4</v>
      </c>
      <c r="B9" s="55">
        <v>22.7</v>
      </c>
      <c r="C9" s="55">
        <v>3.57</v>
      </c>
      <c r="D9" s="55">
        <v>6</v>
      </c>
    </row>
    <row r="10" spans="1:8" x14ac:dyDescent="0.25">
      <c r="A10" s="55"/>
      <c r="B10" s="55"/>
      <c r="C10" s="55"/>
      <c r="D10" s="55"/>
    </row>
    <row r="11" spans="1:8" x14ac:dyDescent="0.25">
      <c r="A11" s="55"/>
      <c r="B11" s="55"/>
      <c r="C11" s="55"/>
      <c r="D11" s="55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Z1000"/>
  <sheetViews>
    <sheetView tabSelected="1" topLeftCell="A4" zoomScale="80" zoomScaleNormal="80" workbookViewId="0">
      <selection activeCell="D28" sqref="D28"/>
    </sheetView>
  </sheetViews>
  <sheetFormatPr defaultColWidth="14.42578125" defaultRowHeight="15" customHeight="1" x14ac:dyDescent="0.25"/>
  <cols>
    <col min="1" max="1" width="21.42578125" bestFit="1" customWidth="1"/>
    <col min="2" max="2" width="11.140625" customWidth="1"/>
    <col min="3" max="3" width="19.140625" customWidth="1"/>
    <col min="4" max="4" width="12.42578125" customWidth="1"/>
    <col min="5" max="5" width="15.140625" bestFit="1" customWidth="1"/>
    <col min="6" max="6" width="11.5703125" bestFit="1" customWidth="1"/>
    <col min="7" max="7" width="9" bestFit="1" customWidth="1"/>
    <col min="8" max="8" width="6.7109375" customWidth="1"/>
    <col min="9" max="9" width="9.140625" customWidth="1"/>
    <col min="10" max="10" width="6.28515625" customWidth="1"/>
    <col min="11" max="14" width="14.7109375" customWidth="1"/>
    <col min="15" max="15" width="13.5703125" customWidth="1"/>
    <col min="16" max="16" width="14.28515625" customWidth="1"/>
    <col min="17" max="26" width="8.7109375" customWidth="1"/>
  </cols>
  <sheetData>
    <row r="2" spans="1:26" x14ac:dyDescent="0.25">
      <c r="B2" s="14"/>
    </row>
    <row r="4" spans="1:26" x14ac:dyDescent="0.25">
      <c r="A4" s="15" t="s">
        <v>0</v>
      </c>
      <c r="B4" s="16" t="s">
        <v>1</v>
      </c>
      <c r="C4" s="17" t="s">
        <v>2</v>
      </c>
      <c r="D4" s="18" t="s">
        <v>3</v>
      </c>
      <c r="E4" s="19"/>
      <c r="F4" s="20" t="s">
        <v>4</v>
      </c>
      <c r="G4" s="21" t="s">
        <v>5</v>
      </c>
    </row>
    <row r="5" spans="1:26" x14ac:dyDescent="0.25">
      <c r="A5" s="22" t="s">
        <v>6</v>
      </c>
      <c r="B5" s="23" t="s">
        <v>7</v>
      </c>
      <c r="C5" s="24" t="s">
        <v>65</v>
      </c>
      <c r="D5" s="25"/>
      <c r="E5" s="6" t="s">
        <v>8</v>
      </c>
      <c r="F5" s="8">
        <v>45264</v>
      </c>
      <c r="G5" s="9">
        <v>0.52083333333333337</v>
      </c>
      <c r="I5" s="26"/>
      <c r="J5" s="27"/>
    </row>
    <row r="6" spans="1:26" x14ac:dyDescent="0.25">
      <c r="A6" s="22" t="s">
        <v>9</v>
      </c>
      <c r="B6" s="23" t="s">
        <v>10</v>
      </c>
      <c r="C6" s="24" t="s">
        <v>49</v>
      </c>
      <c r="D6" s="25"/>
      <c r="E6" s="10" t="s">
        <v>11</v>
      </c>
      <c r="F6" s="29">
        <v>45268</v>
      </c>
      <c r="G6" s="11">
        <v>0.5</v>
      </c>
    </row>
    <row r="7" spans="1:26" x14ac:dyDescent="0.25">
      <c r="A7" s="28" t="s">
        <v>12</v>
      </c>
      <c r="B7" s="30" t="s">
        <v>7</v>
      </c>
      <c r="C7" s="31" t="s">
        <v>31</v>
      </c>
      <c r="D7" s="25"/>
    </row>
    <row r="9" spans="1:26" x14ac:dyDescent="0.25">
      <c r="A9" s="32" t="s">
        <v>4</v>
      </c>
      <c r="B9" s="33" t="s">
        <v>30</v>
      </c>
      <c r="C9" s="33" t="s">
        <v>32</v>
      </c>
      <c r="D9" s="33" t="s">
        <v>33</v>
      </c>
      <c r="E9" s="33" t="s">
        <v>46</v>
      </c>
      <c r="F9" s="33" t="s">
        <v>34</v>
      </c>
      <c r="G9" s="33" t="s">
        <v>47</v>
      </c>
      <c r="H9" s="33" t="s">
        <v>35</v>
      </c>
      <c r="I9" s="33" t="s">
        <v>36</v>
      </c>
      <c r="J9" s="33" t="s">
        <v>37</v>
      </c>
      <c r="K9" s="33" t="s">
        <v>38</v>
      </c>
      <c r="L9" s="33" t="s">
        <v>39</v>
      </c>
      <c r="M9" s="33" t="s">
        <v>40</v>
      </c>
      <c r="N9" s="33" t="s">
        <v>41</v>
      </c>
      <c r="O9" s="33" t="s">
        <v>42</v>
      </c>
      <c r="P9" s="34" t="s">
        <v>43</v>
      </c>
    </row>
    <row r="10" spans="1:26" x14ac:dyDescent="0.25">
      <c r="A10" s="35">
        <v>1</v>
      </c>
      <c r="B10" s="36">
        <v>36.4</v>
      </c>
      <c r="C10" s="49">
        <v>27.28</v>
      </c>
      <c r="D10" s="36">
        <f>B10-C10</f>
        <v>9.1199999999999974</v>
      </c>
      <c r="E10" s="36">
        <v>11.324999999999999</v>
      </c>
      <c r="F10" s="37">
        <v>1.1044</v>
      </c>
      <c r="G10" s="37">
        <v>10.2325</v>
      </c>
      <c r="H10" s="37">
        <v>1.04925</v>
      </c>
      <c r="I10" s="37">
        <f>(H10/F10)*100</f>
        <v>95.006338283230704</v>
      </c>
      <c r="J10" s="37">
        <v>4.1500000000000004</v>
      </c>
      <c r="K10" s="37">
        <v>1.6</v>
      </c>
      <c r="L10" s="37">
        <v>6325.9711760000018</v>
      </c>
      <c r="M10" s="37">
        <v>13791.582159999998</v>
      </c>
      <c r="N10" s="37">
        <f>(L10/M10)*100</f>
        <v>45.868350002274163</v>
      </c>
      <c r="O10" s="37">
        <f>(G10/(M10/1000))</f>
        <v>0.74193808087352919</v>
      </c>
      <c r="P10" s="37">
        <f>(E10/(M10/1000))</f>
        <v>0.82115306776376418</v>
      </c>
      <c r="Q10" s="38"/>
      <c r="R10" s="38"/>
      <c r="S10" s="38">
        <f>M10/E10</f>
        <v>1217.799749227373</v>
      </c>
      <c r="T10" s="38"/>
      <c r="U10" s="38"/>
      <c r="V10" s="38"/>
      <c r="W10" s="38"/>
      <c r="X10" s="38"/>
      <c r="Y10" s="38"/>
      <c r="Z10" s="38"/>
    </row>
    <row r="11" spans="1:26" x14ac:dyDescent="0.25">
      <c r="A11" s="35">
        <v>2</v>
      </c>
      <c r="B11" s="36">
        <v>23.369999999999997</v>
      </c>
      <c r="C11" s="49">
        <v>27.01</v>
      </c>
      <c r="D11" s="36">
        <f t="shared" ref="D11:D13" si="0">B11-C11</f>
        <v>-3.6400000000000041</v>
      </c>
      <c r="E11" s="37">
        <v>6.6574999999999998</v>
      </c>
      <c r="F11" s="37">
        <v>0.64829999999999999</v>
      </c>
      <c r="G11" s="37">
        <v>5.78</v>
      </c>
      <c r="H11" s="37">
        <v>0.59349099999999999</v>
      </c>
      <c r="I11" s="37">
        <f t="shared" ref="I11:I13" si="1">(H11/F11)*100</f>
        <v>91.545734999228756</v>
      </c>
      <c r="J11" s="37">
        <v>4.76</v>
      </c>
      <c r="K11" s="37">
        <v>1.0840000000000001</v>
      </c>
      <c r="L11" s="37">
        <v>2326.8870000000002</v>
      </c>
      <c r="M11" s="37">
        <v>7781.0550000000003</v>
      </c>
      <c r="N11" s="37">
        <f>(L11/M11)*100</f>
        <v>29.904518089128018</v>
      </c>
      <c r="O11" s="37">
        <f t="shared" ref="O11:O13" si="2">(G11/(M11/1000))</f>
        <v>0.74282986047521837</v>
      </c>
      <c r="P11" s="37">
        <f t="shared" ref="P11:P13" si="3">(E11/(M11/1000))</f>
        <v>0.85560377095393869</v>
      </c>
      <c r="Q11" s="38"/>
      <c r="R11" s="38"/>
      <c r="S11" s="38"/>
      <c r="T11" s="38"/>
      <c r="U11" s="38"/>
      <c r="V11" s="38"/>
      <c r="W11" s="38"/>
      <c r="X11" s="38"/>
      <c r="Y11" s="38"/>
      <c r="Z11" s="38"/>
    </row>
    <row r="12" spans="1:26" x14ac:dyDescent="0.25">
      <c r="A12" s="35">
        <v>3</v>
      </c>
      <c r="B12" s="36">
        <v>10</v>
      </c>
      <c r="C12" s="49">
        <v>18.190000000000001</v>
      </c>
      <c r="D12" s="36">
        <f t="shared" si="0"/>
        <v>-8.1900000000000013</v>
      </c>
      <c r="E12" s="37">
        <v>5.8525</v>
      </c>
      <c r="F12" s="37">
        <v>0.57409299999999996</v>
      </c>
      <c r="G12" s="37">
        <v>5.0575000000000001</v>
      </c>
      <c r="H12" s="37">
        <v>0.51558999999999999</v>
      </c>
      <c r="I12" s="37">
        <f t="shared" si="1"/>
        <v>89.809490796787287</v>
      </c>
      <c r="J12" s="37">
        <v>5.75</v>
      </c>
      <c r="K12" s="37">
        <v>0.83</v>
      </c>
      <c r="L12" s="37">
        <v>1184.2924800000001</v>
      </c>
      <c r="M12" s="37">
        <v>6650.3617599999998</v>
      </c>
      <c r="N12" s="37">
        <f>(L12/M12)*100</f>
        <v>17.807940721708952</v>
      </c>
      <c r="O12" s="37">
        <f>(G12/(M12/1000))</f>
        <v>0.76048494540844347</v>
      </c>
      <c r="P12" s="37">
        <f>(E12/(M12/1000))</f>
        <v>0.88002731448401683</v>
      </c>
      <c r="Q12" s="38"/>
      <c r="R12" s="38"/>
      <c r="S12" s="38"/>
      <c r="T12" s="38"/>
      <c r="U12" s="38"/>
      <c r="V12" s="38"/>
      <c r="W12" s="38"/>
      <c r="X12" s="38"/>
      <c r="Y12" s="38"/>
      <c r="Z12" s="38"/>
    </row>
    <row r="13" spans="1:26" x14ac:dyDescent="0.25">
      <c r="A13" s="35">
        <v>4</v>
      </c>
      <c r="B13" s="36">
        <v>29.97</v>
      </c>
      <c r="C13" s="49">
        <v>27.27</v>
      </c>
      <c r="D13" s="36">
        <f t="shared" si="0"/>
        <v>2.6999999999999993</v>
      </c>
      <c r="E13" s="37">
        <v>10.205</v>
      </c>
      <c r="F13" s="37">
        <v>0.99896200000000002</v>
      </c>
      <c r="G13" s="37">
        <v>9.0250000000000004</v>
      </c>
      <c r="H13" s="37">
        <v>0.92198199999999997</v>
      </c>
      <c r="I13" s="37">
        <f t="shared" si="1"/>
        <v>92.294001173217794</v>
      </c>
      <c r="J13" s="37">
        <v>4.2</v>
      </c>
      <c r="K13" s="37">
        <v>1.58</v>
      </c>
      <c r="L13" s="37">
        <v>4600.1899999999996</v>
      </c>
      <c r="M13" s="37">
        <v>12333.754999999999</v>
      </c>
      <c r="N13" s="37">
        <f>(L13/M13)*100</f>
        <v>37.297562664411608</v>
      </c>
      <c r="O13" s="37">
        <f t="shared" si="2"/>
        <v>0.7317317394418813</v>
      </c>
      <c r="P13" s="37">
        <f t="shared" si="3"/>
        <v>0.82740414415561203</v>
      </c>
      <c r="Q13" s="38"/>
      <c r="R13" s="38"/>
      <c r="S13" s="38"/>
      <c r="T13" s="38"/>
      <c r="U13" s="38"/>
      <c r="V13" s="38"/>
      <c r="W13" s="38"/>
      <c r="X13" s="38"/>
      <c r="Y13" s="38"/>
      <c r="Z13" s="38"/>
    </row>
    <row r="14" spans="1:26" x14ac:dyDescent="0.25">
      <c r="A14" s="39"/>
      <c r="B14" s="40"/>
      <c r="C14" s="40"/>
      <c r="D14" s="40"/>
      <c r="E14" s="41"/>
      <c r="F14" s="41"/>
      <c r="G14" s="41"/>
      <c r="H14" s="41"/>
      <c r="I14" s="41"/>
      <c r="J14" s="41"/>
      <c r="K14" s="41"/>
      <c r="L14" s="41"/>
      <c r="M14" s="41"/>
      <c r="N14" s="40"/>
      <c r="O14" s="13"/>
      <c r="P14" s="42"/>
    </row>
    <row r="15" spans="1:26" x14ac:dyDescent="0.25">
      <c r="A15" s="43" t="s">
        <v>44</v>
      </c>
      <c r="B15" s="44">
        <f t="shared" ref="B15:P15" si="4">AVERAGE(B10:B13)</f>
        <v>24.934999999999999</v>
      </c>
      <c r="C15" s="44">
        <f>AVERAGE(C10:C13)</f>
        <v>24.9375</v>
      </c>
      <c r="D15" s="44">
        <f t="shared" si="4"/>
        <v>-2.5000000000021672E-3</v>
      </c>
      <c r="E15" s="44">
        <f t="shared" si="4"/>
        <v>8.51</v>
      </c>
      <c r="F15" s="44">
        <f>AVERAGE(F10:F13)</f>
        <v>0.83143875</v>
      </c>
      <c r="G15" s="44">
        <f t="shared" si="4"/>
        <v>7.5237499999999997</v>
      </c>
      <c r="H15" s="44">
        <f t="shared" si="4"/>
        <v>0.77007824999999996</v>
      </c>
      <c r="I15" s="44">
        <f t="shared" si="4"/>
        <v>92.163891313116125</v>
      </c>
      <c r="J15" s="44">
        <f>AVERAGE(J11:J13)</f>
        <v>4.9033333333333333</v>
      </c>
      <c r="K15" s="44">
        <f>AVERAGE(K11:K13)</f>
        <v>1.1646666666666667</v>
      </c>
      <c r="L15" s="44">
        <f>AVERAGE(L10:L13)</f>
        <v>3609.3351640000001</v>
      </c>
      <c r="M15" s="44">
        <f>AVERAGE(M10:M13)</f>
        <v>10139.188479999999</v>
      </c>
      <c r="N15" s="44">
        <f t="shared" si="4"/>
        <v>32.719592869380683</v>
      </c>
      <c r="O15" s="44">
        <f t="shared" si="4"/>
        <v>0.74424615654976811</v>
      </c>
      <c r="P15" s="44">
        <f t="shared" si="4"/>
        <v>0.84604707433933291</v>
      </c>
      <c r="Q15" s="45"/>
      <c r="R15" s="45"/>
      <c r="S15" s="45"/>
      <c r="T15" s="45"/>
      <c r="U15" s="45"/>
      <c r="V15" s="45"/>
      <c r="W15" s="45"/>
      <c r="X15" s="45"/>
      <c r="Y15" s="45"/>
      <c r="Z15" s="45"/>
    </row>
    <row r="16" spans="1:26" x14ac:dyDescent="0.25">
      <c r="A16" s="46" t="s">
        <v>45</v>
      </c>
      <c r="B16" s="47">
        <f t="shared" ref="B16:P16" si="5">_xlfn.STDEV.P(B10:B13)</f>
        <v>9.7762582310411545</v>
      </c>
      <c r="C16" s="47">
        <f>_xlfn.STDEV.P(C10:C13)</f>
        <v>3.8971744572189855</v>
      </c>
      <c r="D16" s="47">
        <f t="shared" si="5"/>
        <v>6.5343338413337895</v>
      </c>
      <c r="E16" s="47">
        <f t="shared" si="5"/>
        <v>2.3071255113235605</v>
      </c>
      <c r="F16" s="47">
        <f>_xlfn.STDEV.P(F10:F13)</f>
        <v>0.22491027104533809</v>
      </c>
      <c r="G16" s="47">
        <f t="shared" si="5"/>
        <v>2.162991634865933</v>
      </c>
      <c r="H16" s="47">
        <f t="shared" si="5"/>
        <v>0.22190028251038257</v>
      </c>
      <c r="I16" s="47">
        <f t="shared" si="5"/>
        <v>1.8722815208521357</v>
      </c>
      <c r="J16" s="47">
        <f>_xlfn.STDEV.P(J11:J13)</f>
        <v>0.640850129818891</v>
      </c>
      <c r="K16" s="47">
        <f>_xlfn.STDEV.P(K11:K13)</f>
        <v>0.31145393809607796</v>
      </c>
      <c r="L16" s="47">
        <f t="shared" si="5"/>
        <v>1992.9506918316356</v>
      </c>
      <c r="M16" s="47">
        <f t="shared" si="5"/>
        <v>2995.3633834683442</v>
      </c>
      <c r="N16" s="47">
        <f t="shared" si="5"/>
        <v>10.297203957575212</v>
      </c>
      <c r="O16" s="47">
        <f t="shared" si="5"/>
        <v>1.0339753467138854E-2</v>
      </c>
      <c r="P16" s="47">
        <f t="shared" si="5"/>
        <v>2.3522635798808544E-2</v>
      </c>
      <c r="Q16" s="45"/>
      <c r="R16" s="45"/>
      <c r="S16" s="45"/>
      <c r="T16" s="45"/>
      <c r="U16" s="45"/>
      <c r="V16" s="45"/>
      <c r="W16" s="45"/>
      <c r="X16" s="45"/>
      <c r="Y16" s="45"/>
      <c r="Z16" s="45"/>
    </row>
    <row r="18" spans="1:6" ht="15" customHeight="1" x14ac:dyDescent="0.25">
      <c r="D18" s="59"/>
    </row>
    <row r="19" spans="1:6" ht="15" customHeight="1" x14ac:dyDescent="0.25">
      <c r="D19" s="59"/>
    </row>
    <row r="20" spans="1:6" ht="15" customHeight="1" x14ac:dyDescent="0.25">
      <c r="D20" s="69" t="s">
        <v>60</v>
      </c>
      <c r="E20" s="70" t="s">
        <v>61</v>
      </c>
      <c r="F20" s="71" t="s">
        <v>62</v>
      </c>
    </row>
    <row r="21" spans="1:6" ht="15.75" customHeight="1" x14ac:dyDescent="0.25">
      <c r="A21" t="s">
        <v>53</v>
      </c>
      <c r="B21">
        <v>9.25</v>
      </c>
      <c r="D21" s="72">
        <f>SUM(B10:B13)</f>
        <v>99.74</v>
      </c>
      <c r="E21">
        <f>SUM(C10:C13)</f>
        <v>99.75</v>
      </c>
      <c r="F21" s="73">
        <f>D21-E21</f>
        <v>-1.0000000000005116E-2</v>
      </c>
    </row>
    <row r="22" spans="1:6" ht="15.75" customHeight="1" x14ac:dyDescent="0.25">
      <c r="A22" t="s">
        <v>54</v>
      </c>
      <c r="B22" s="59">
        <f>B15</f>
        <v>24.934999999999999</v>
      </c>
      <c r="D22" s="74"/>
      <c r="E22" s="75"/>
      <c r="F22" s="76"/>
    </row>
    <row r="23" spans="1:6" ht="15.75" customHeight="1" x14ac:dyDescent="0.25">
      <c r="A23" t="s">
        <v>55</v>
      </c>
      <c r="B23">
        <f>B21*24</f>
        <v>222</v>
      </c>
    </row>
    <row r="24" spans="1:6" ht="15.75" customHeight="1" x14ac:dyDescent="0.25">
      <c r="A24" t="s">
        <v>56</v>
      </c>
      <c r="B24" s="59">
        <f>B23/B22</f>
        <v>8.9031481852817329</v>
      </c>
    </row>
    <row r="25" spans="1:6" ht="15.75" customHeight="1" x14ac:dyDescent="0.25">
      <c r="A25" t="s">
        <v>71</v>
      </c>
      <c r="B25">
        <v>0.4</v>
      </c>
    </row>
    <row r="26" spans="1:6" ht="15.75" customHeight="1" x14ac:dyDescent="0.25">
      <c r="A26" t="s">
        <v>72</v>
      </c>
      <c r="B26">
        <f>B25/B22</f>
        <v>1.6041708441949069E-2</v>
      </c>
    </row>
    <row r="27" spans="1:6" ht="15.75" customHeight="1" x14ac:dyDescent="0.25">
      <c r="A27" t="s">
        <v>73</v>
      </c>
      <c r="B27">
        <f>SUM(B10:B13)</f>
        <v>99.74</v>
      </c>
    </row>
    <row r="28" spans="1:6" ht="15.75" customHeight="1" x14ac:dyDescent="0.25">
      <c r="A28" t="s">
        <v>74</v>
      </c>
      <c r="B28">
        <f>SUM(C10:C13)</f>
        <v>99.75</v>
      </c>
    </row>
    <row r="29" spans="1:6" ht="15.75" customHeight="1" x14ac:dyDescent="0.25">
      <c r="A29" t="s">
        <v>75</v>
      </c>
      <c r="B29">
        <f>(B28/B27)*100</f>
        <v>100.01002606777622</v>
      </c>
    </row>
    <row r="30" spans="1:6" ht="15.75" customHeight="1" x14ac:dyDescent="0.25"/>
    <row r="31" spans="1:6" ht="15.75" customHeight="1" x14ac:dyDescent="0.25">
      <c r="B31">
        <f>B22/24</f>
        <v>1.0389583333333332</v>
      </c>
    </row>
    <row r="32" spans="1:6" ht="15.75" customHeight="1" x14ac:dyDescent="0.25">
      <c r="B32">
        <f>B21/B31</f>
        <v>8.9031481852817329</v>
      </c>
    </row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Log</vt:lpstr>
      <vt:lpstr>Λεσχη</vt:lpstr>
      <vt:lpstr>Ροόμετρο</vt:lpstr>
      <vt:lpstr>Δεξαμενή</vt:lpstr>
      <vt:lpstr>Live weight </vt:lpstr>
      <vt:lpstr>Consumption rates</vt:lpstr>
      <vt:lpstr>Analyses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Dimos Tsivas</dc:creator>
  <cp:lastModifiedBy>Dimos Tsivas</cp:lastModifiedBy>
  <dcterms:created xsi:type="dcterms:W3CDTF">2015-06-05T18:19:34Z</dcterms:created>
  <dcterms:modified xsi:type="dcterms:W3CDTF">2023-12-14T19:49:25Z</dcterms:modified>
</cp:coreProperties>
</file>