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ippes\Desktop\My ECO 2nd experimental cycle\Myeco experiment 4\"/>
    </mc:Choice>
  </mc:AlternateContent>
  <xr:revisionPtr revIDLastSave="0" documentId="13_ncr:1_{9677B77E-F555-48D0-AD4C-E66BD0FE376C}" xr6:coauthVersionLast="47" xr6:coauthVersionMax="47" xr10:uidLastSave="{00000000-0000-0000-0000-000000000000}"/>
  <bookViews>
    <workbookView xWindow="8370" yWindow="2325" windowWidth="16305" windowHeight="13710" activeTab="6" xr2:uid="{00000000-000D-0000-FFFF-FFFF00000000}"/>
  </bookViews>
  <sheets>
    <sheet name="Log" sheetId="1" r:id="rId1"/>
    <sheet name="Λεσχη" sheetId="6" r:id="rId2"/>
    <sheet name="Ροόμετρο" sheetId="8" r:id="rId3"/>
    <sheet name="Δεξαμενή" sheetId="7" r:id="rId4"/>
    <sheet name="Live weight " sheetId="9" r:id="rId5"/>
    <sheet name="Consumption rates" sheetId="10" r:id="rId6"/>
    <sheet name="Analyses" sheetId="5" r:id="rId7"/>
  </sheets>
  <calcPr calcId="191029"/>
  <extLst>
    <ext uri="GoogleSheetsCustomDataVersion2">
      <go:sheetsCustomData xmlns:go="http://customooxmlschemas.google.com/" r:id="rId9" roundtripDataChecksum="lzzzDpY4wZctMtlOBgF1wikVFm5gDXUpxL5LwTS2+P0="/>
    </ext>
  </extLst>
</workbook>
</file>

<file path=xl/calcChain.xml><?xml version="1.0" encoding="utf-8"?>
<calcChain xmlns="http://schemas.openxmlformats.org/spreadsheetml/2006/main">
  <c r="O11" i="1" l="1"/>
  <c r="O10" i="1"/>
  <c r="O9" i="1"/>
  <c r="O8" i="1"/>
  <c r="O7" i="1"/>
  <c r="B28" i="5"/>
  <c r="B27" i="5"/>
  <c r="B29" i="5" l="1"/>
  <c r="G51" i="9"/>
  <c r="F51" i="9"/>
  <c r="G26" i="9"/>
  <c r="F26" i="9"/>
  <c r="G23" i="9"/>
  <c r="F23" i="9"/>
  <c r="G3" i="9"/>
  <c r="F3" i="9"/>
  <c r="E5" i="7" l="1"/>
  <c r="C3" i="7"/>
  <c r="I10" i="1"/>
  <c r="E21" i="5"/>
  <c r="T18" i="5" l="1"/>
  <c r="T14" i="5" l="1"/>
  <c r="L22" i="1" l="1"/>
  <c r="L21" i="1"/>
  <c r="D21" i="5" l="1"/>
  <c r="L20" i="1"/>
  <c r="L19" i="1"/>
  <c r="L18" i="1"/>
  <c r="L17" i="1"/>
  <c r="F21" i="5" l="1"/>
  <c r="G21" i="5"/>
  <c r="P11" i="1"/>
  <c r="C3" i="8" l="1"/>
  <c r="L16" i="1"/>
  <c r="L15" i="1"/>
  <c r="L14" i="1"/>
  <c r="L13" i="1"/>
  <c r="L12" i="1"/>
  <c r="L11" i="1"/>
  <c r="P9" i="1" l="1"/>
  <c r="L9" i="1"/>
  <c r="L10" i="1"/>
  <c r="L8" i="1"/>
  <c r="B23" i="5" l="1"/>
  <c r="I11" i="5" l="1"/>
  <c r="I12" i="5"/>
  <c r="D11" i="5" l="1"/>
  <c r="D12" i="5"/>
  <c r="D10" i="5"/>
  <c r="E55" i="9" l="1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H49" i="9" l="1"/>
  <c r="M15" i="5"/>
  <c r="L15" i="5"/>
  <c r="P11" i="5" l="1"/>
  <c r="P12" i="5"/>
  <c r="O11" i="5"/>
  <c r="O12" i="5"/>
  <c r="N11" i="5"/>
  <c r="N12" i="5"/>
  <c r="M16" i="5"/>
  <c r="L16" i="5"/>
  <c r="K16" i="5"/>
  <c r="J16" i="5"/>
  <c r="H16" i="5"/>
  <c r="G16" i="5"/>
  <c r="F16" i="5"/>
  <c r="E16" i="5"/>
  <c r="C16" i="5"/>
  <c r="K15" i="5"/>
  <c r="J15" i="5"/>
  <c r="H15" i="5"/>
  <c r="G15" i="5"/>
  <c r="F15" i="5"/>
  <c r="E15" i="5"/>
  <c r="C15" i="5"/>
  <c r="L7" i="1"/>
  <c r="P7" i="1" s="1"/>
  <c r="P15" i="5" l="1"/>
  <c r="O15" i="5"/>
  <c r="O16" i="5"/>
  <c r="N16" i="5"/>
  <c r="P16" i="5"/>
  <c r="N15" i="5"/>
  <c r="I16" i="5"/>
  <c r="B16" i="5"/>
  <c r="I15" i="5"/>
  <c r="B15" i="5"/>
  <c r="B22" i="5" s="1"/>
  <c r="B26" i="5" s="1"/>
  <c r="B30" i="5" l="1"/>
  <c r="B31" i="5" s="1"/>
  <c r="B24" i="5"/>
  <c r="D16" i="5"/>
  <c r="D15" i="5"/>
</calcChain>
</file>

<file path=xl/sharedStrings.xml><?xml version="1.0" encoding="utf-8"?>
<sst xmlns="http://schemas.openxmlformats.org/spreadsheetml/2006/main" count="178" uniqueCount="110">
  <si>
    <t>Myeco Parameters</t>
  </si>
  <si>
    <t xml:space="preserve">duration </t>
  </si>
  <si>
    <t>frequency</t>
  </si>
  <si>
    <t>Τa</t>
  </si>
  <si>
    <t>Day</t>
  </si>
  <si>
    <t>Time</t>
  </si>
  <si>
    <t>Top spray</t>
  </si>
  <si>
    <t>8 sec</t>
  </si>
  <si>
    <t>Start trial</t>
  </si>
  <si>
    <t>Bottom flush</t>
  </si>
  <si>
    <t>5 sec</t>
  </si>
  <si>
    <t>End trial</t>
  </si>
  <si>
    <t>MO pump</t>
  </si>
  <si>
    <t>4 sec</t>
  </si>
  <si>
    <t>Ροομετρο (L)</t>
  </si>
  <si>
    <t>Δεξαμενη (L)</t>
  </si>
  <si>
    <t>Empty Tank</t>
  </si>
  <si>
    <t>Feed</t>
  </si>
  <si>
    <t>Λέσχη (φαγητά)</t>
  </si>
  <si>
    <t>Σχολιασμός Feed</t>
  </si>
  <si>
    <t>Real (kg) of Feed</t>
  </si>
  <si>
    <t>Current Before (kg)</t>
  </si>
  <si>
    <t>Current After (kg)</t>
  </si>
  <si>
    <t>Diff (kg)</t>
  </si>
  <si>
    <t>Sample</t>
  </si>
  <si>
    <t>Παρατηρήσεις</t>
  </si>
  <si>
    <t>YES</t>
  </si>
  <si>
    <t>NO</t>
  </si>
  <si>
    <t>ΝΟ</t>
  </si>
  <si>
    <t>Hours</t>
  </si>
  <si>
    <t>Ροόμετρο (L)</t>
  </si>
  <si>
    <t>Feed (kg)</t>
  </si>
  <si>
    <t>12 hours</t>
  </si>
  <si>
    <t>Food consumed (kg)</t>
  </si>
  <si>
    <t>Residue (kg)</t>
  </si>
  <si>
    <t>TS (%)</t>
  </si>
  <si>
    <t>VS (%)</t>
  </si>
  <si>
    <t>VS/TS(%)</t>
  </si>
  <si>
    <t>pH</t>
  </si>
  <si>
    <t>EC (mS/cm)</t>
  </si>
  <si>
    <t>sCOD (mg/L)</t>
  </si>
  <si>
    <t>tsCOD (mg/L)</t>
  </si>
  <si>
    <t>sCOD/tCOD (%)</t>
  </si>
  <si>
    <t>VS/tCOD (g/g)</t>
  </si>
  <si>
    <t>TS/tCOD (g/g)</t>
  </si>
  <si>
    <t>Mean</t>
  </si>
  <si>
    <t>SDV</t>
  </si>
  <si>
    <t>TS (g/L)</t>
  </si>
  <si>
    <t>VS (g/L)</t>
  </si>
  <si>
    <t>45 min</t>
  </si>
  <si>
    <t>45 mins</t>
  </si>
  <si>
    <t>food consumed (kg)</t>
  </si>
  <si>
    <t>rate (kg/h)</t>
  </si>
  <si>
    <t>duration (hour)</t>
  </si>
  <si>
    <t>Water (kg/h)</t>
  </si>
  <si>
    <t>Feed (kg/day)</t>
  </si>
  <si>
    <t>Water (kg/day)</t>
  </si>
  <si>
    <t>Water per kg of FW wb</t>
  </si>
  <si>
    <t>Progen</t>
  </si>
  <si>
    <t>MIX</t>
  </si>
  <si>
    <t>Λαχανικά</t>
  </si>
  <si>
    <t>Νερό</t>
  </si>
  <si>
    <t>TOTAL food</t>
  </si>
  <si>
    <t>Total consumed</t>
  </si>
  <si>
    <t>Residue</t>
  </si>
  <si>
    <t>7,5 kg FW + 9,9 jg Veg</t>
  </si>
  <si>
    <t>7 kg FW</t>
  </si>
  <si>
    <t>12/13/2023 12:47:12 AM</t>
  </si>
  <si>
    <t>12/13/2023 1:47:12 AM</t>
  </si>
  <si>
    <t>12/13/2023 2:47:12 AM</t>
  </si>
  <si>
    <t>12/13/2023 3:47:12 AM</t>
  </si>
  <si>
    <t>12/13/2023 4:47:12 AM</t>
  </si>
  <si>
    <t>12/13/2023 5:47:12 AM</t>
  </si>
  <si>
    <t>12/13/2023 6:47:12 AM</t>
  </si>
  <si>
    <t>12/13/2023 7:47:12 AM</t>
  </si>
  <si>
    <t>12/13/2023 8:47:12 AM</t>
  </si>
  <si>
    <t>12/13/2023 9:47:12 AM</t>
  </si>
  <si>
    <t>12/13/2023 10:47:12 AM</t>
  </si>
  <si>
    <t>12/13/2023 11:47:12 AM</t>
  </si>
  <si>
    <t>12/13/2023 12:47:12 PM</t>
  </si>
  <si>
    <t>12/13/2023 1:47:12 PM</t>
  </si>
  <si>
    <t>12/13/2023 2:47:12 PM</t>
  </si>
  <si>
    <t>12/13/2023 3:47:12 PM</t>
  </si>
  <si>
    <t>12/13/2023 4:47:12 PM</t>
  </si>
  <si>
    <t>12/13/2023 5:47:12 PM</t>
  </si>
  <si>
    <t>12/13/2023 6:47:12 PM</t>
  </si>
  <si>
    <t>12/13/2023 7:47:12 PM</t>
  </si>
  <si>
    <t>12/13/2023 8:47:12 PM</t>
  </si>
  <si>
    <t>12/13/2023 9:47:12 PM</t>
  </si>
  <si>
    <t>12/13/2023 10:47:12 PM</t>
  </si>
  <si>
    <t>12/13/2023 11:47:12 PM</t>
  </si>
  <si>
    <t>12/14/2023 12:47:12 AM</t>
  </si>
  <si>
    <t>12/14/2023 1:47:12 AM</t>
  </si>
  <si>
    <t>12/14/2023 2:47:12 AM</t>
  </si>
  <si>
    <t>12/14/2023 3:47:12 AM</t>
  </si>
  <si>
    <t>12/14/2023 4:47:12 AM</t>
  </si>
  <si>
    <t>12/14/2023 5:47:12 AM</t>
  </si>
  <si>
    <t>12/14/2023 6:47:12 AM</t>
  </si>
  <si>
    <t>12/14/2023 7:47:12 AM</t>
  </si>
  <si>
    <t>12/14/2023 8:47:12 AM</t>
  </si>
  <si>
    <t>12/14/2023 9:47:12 AM</t>
  </si>
  <si>
    <t>12/14/2023 10:47:12 AM</t>
  </si>
  <si>
    <t>12/14/2023 11:47:12 AM</t>
  </si>
  <si>
    <t>12/14/2023 12:47:12 PM</t>
  </si>
  <si>
    <t>12/14/2023 1:47:12 PM</t>
  </si>
  <si>
    <t>ΜΟ Inj (L/day)</t>
  </si>
  <si>
    <t xml:space="preserve">MO per kg of FW </t>
  </si>
  <si>
    <t>Total Feed (kg)</t>
  </si>
  <si>
    <t>Total consumed (kg)</t>
  </si>
  <si>
    <t>Consumption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</si>
</sst>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AEABAB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2" fillId="0" borderId="0"/>
    <xf numFmtId="0" fontId="10" fillId="0" borderId="0"/>
    <xf numFmtId="0" fontId="1" fillId="0" borderId="0"/>
  </cellStyleXfs>
  <cellXfs count="7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0" fontId="4" fillId="0" borderId="8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/>
    <xf numFmtId="14" fontId="4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/>
    <xf numFmtId="0" fontId="6" fillId="0" borderId="0" xfId="0" applyFont="1"/>
    <xf numFmtId="0" fontId="4" fillId="0" borderId="5" xfId="0" applyFont="1" applyBorder="1"/>
    <xf numFmtId="20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0" fontId="3" fillId="0" borderId="6" xfId="0" applyFont="1" applyBorder="1"/>
    <xf numFmtId="14" fontId="4" fillId="0" borderId="7" xfId="0" applyNumberFormat="1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5" xfId="0" applyFont="1" applyBorder="1"/>
    <xf numFmtId="0" fontId="7" fillId="0" borderId="4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/>
    <xf numFmtId="0" fontId="7" fillId="0" borderId="6" xfId="0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0" fontId="10" fillId="0" borderId="0" xfId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2"/>
    <xf numFmtId="0" fontId="12" fillId="0" borderId="0" xfId="3" applyFont="1" applyAlignment="1">
      <alignment horizontal="center"/>
    </xf>
    <xf numFmtId="0" fontId="12" fillId="0" borderId="0" xfId="4" applyFont="1" applyAlignment="1">
      <alignment horizontal="center"/>
    </xf>
    <xf numFmtId="0" fontId="10" fillId="0" borderId="0" xfId="3"/>
    <xf numFmtId="0" fontId="10" fillId="0" borderId="0" xfId="3" applyAlignment="1">
      <alignment horizontal="center"/>
    </xf>
    <xf numFmtId="0" fontId="1" fillId="0" borderId="0" xfId="4" applyAlignment="1">
      <alignment horizontal="center"/>
    </xf>
    <xf numFmtId="0" fontId="10" fillId="0" borderId="9" xfId="3" applyBorder="1" applyAlignment="1">
      <alignment horizontal="center"/>
    </xf>
    <xf numFmtId="2" fontId="0" fillId="0" borderId="0" xfId="0" applyNumberFormat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20" fontId="0" fillId="0" borderId="0" xfId="0" applyNumberFormat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9" xfId="0" applyNumberFormat="1" applyBorder="1"/>
    <xf numFmtId="2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2" fontId="0" fillId="0" borderId="0" xfId="0" applyNumberFormat="1"/>
  </cellXfs>
  <cellStyles count="5">
    <cellStyle name="Normal" xfId="0" builtinId="0"/>
    <cellStyle name="Normal 2" xfId="1" xr:uid="{00000000-0005-0000-0000-000000000000}"/>
    <cellStyle name="Normal 2 2" xfId="2" xr:uid="{00000000-0005-0000-0000-000001000000}"/>
    <cellStyle name="Normal 2 2 2" xfId="4" xr:uid="{00000000-0005-0000-0000-000002000000}"/>
    <cellStyle name="Κανονικό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9937882764654417E-2"/>
                  <c:y val="0.14932562620423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600656167979003"/>
                  <c:y val="0.28901734104046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Ροόμετρο!$C$2:$C$18</c:f>
              <c:numCache>
                <c:formatCode>General</c:formatCode>
                <c:ptCount val="17"/>
                <c:pt idx="0">
                  <c:v>0</c:v>
                </c:pt>
                <c:pt idx="1">
                  <c:v>0.16666666666666666</c:v>
                </c:pt>
                <c:pt idx="2">
                  <c:v>20</c:v>
                </c:pt>
                <c:pt idx="3">
                  <c:v>20.5</c:v>
                </c:pt>
                <c:pt idx="4">
                  <c:v>23.75</c:v>
                </c:pt>
                <c:pt idx="5">
                  <c:v>24</c:v>
                </c:pt>
                <c:pt idx="6">
                  <c:v>42</c:v>
                </c:pt>
                <c:pt idx="7">
                  <c:v>42.4</c:v>
                </c:pt>
                <c:pt idx="8">
                  <c:v>47.5</c:v>
                </c:pt>
                <c:pt idx="9">
                  <c:v>48</c:v>
                </c:pt>
                <c:pt idx="10">
                  <c:v>66</c:v>
                </c:pt>
              </c:numCache>
            </c:numRef>
          </c:xVal>
          <c:yVal>
            <c:numRef>
              <c:f>Ροόμετρο!$D$2:$D$18</c:f>
              <c:numCache>
                <c:formatCode>General</c:formatCode>
                <c:ptCount val="17"/>
                <c:pt idx="1">
                  <c:v>12289</c:v>
                </c:pt>
                <c:pt idx="2">
                  <c:v>12410</c:v>
                </c:pt>
                <c:pt idx="3">
                  <c:v>12412</c:v>
                </c:pt>
                <c:pt idx="4">
                  <c:v>12436</c:v>
                </c:pt>
                <c:pt idx="5">
                  <c:v>12441</c:v>
                </c:pt>
                <c:pt idx="6">
                  <c:v>12565</c:v>
                </c:pt>
                <c:pt idx="7">
                  <c:v>12571.5</c:v>
                </c:pt>
                <c:pt idx="8">
                  <c:v>12595</c:v>
                </c:pt>
                <c:pt idx="9">
                  <c:v>12600</c:v>
                </c:pt>
                <c:pt idx="10">
                  <c:v>12727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21-4B63-B5BC-326322BD3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353472"/>
        <c:axId val="-1537348576"/>
      </c:scatterChart>
      <c:valAx>
        <c:axId val="-15373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348576"/>
        <c:crosses val="autoZero"/>
        <c:crossBetween val="midCat"/>
      </c:valAx>
      <c:valAx>
        <c:axId val="-1537348576"/>
        <c:scaling>
          <c:orientation val="minMax"/>
          <c:min val="7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35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Δεξαμενή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Δεξαμενή!$C$2:$C$18</c:f>
              <c:numCache>
                <c:formatCode>General</c:formatCode>
                <c:ptCount val="17"/>
                <c:pt idx="0">
                  <c:v>0</c:v>
                </c:pt>
                <c:pt idx="1">
                  <c:v>0.16666666666666666</c:v>
                </c:pt>
                <c:pt idx="2">
                  <c:v>20</c:v>
                </c:pt>
                <c:pt idx="3">
                  <c:v>20.5</c:v>
                </c:pt>
                <c:pt idx="4">
                  <c:v>23.75</c:v>
                </c:pt>
                <c:pt idx="5">
                  <c:v>24</c:v>
                </c:pt>
                <c:pt idx="6">
                  <c:v>42</c:v>
                </c:pt>
                <c:pt idx="7">
                  <c:v>42.4</c:v>
                </c:pt>
                <c:pt idx="8">
                  <c:v>47.5</c:v>
                </c:pt>
                <c:pt idx="9">
                  <c:v>48</c:v>
                </c:pt>
                <c:pt idx="10">
                  <c:v>66</c:v>
                </c:pt>
              </c:numCache>
            </c:numRef>
          </c:xVal>
          <c:yVal>
            <c:numRef>
              <c:f>Δεξαμενή!$E$2:$E$18</c:f>
              <c:numCache>
                <c:formatCode>General</c:formatCode>
                <c:ptCount val="17"/>
                <c:pt idx="1">
                  <c:v>21.1</c:v>
                </c:pt>
                <c:pt idx="3">
                  <c:v>17.399999999999999</c:v>
                </c:pt>
                <c:pt idx="5">
                  <c:v>10.8</c:v>
                </c:pt>
                <c:pt idx="7">
                  <c:v>7</c:v>
                </c:pt>
                <c:pt idx="9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C-4A00-BE87-9FE840FC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472752"/>
        <c:axId val="-1537466224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Δεξαμενή!$C$2:$C$18</c:f>
              <c:numCache>
                <c:formatCode>General</c:formatCode>
                <c:ptCount val="17"/>
                <c:pt idx="0">
                  <c:v>0</c:v>
                </c:pt>
                <c:pt idx="1">
                  <c:v>0.16666666666666666</c:v>
                </c:pt>
                <c:pt idx="2">
                  <c:v>20</c:v>
                </c:pt>
                <c:pt idx="3">
                  <c:v>20.5</c:v>
                </c:pt>
                <c:pt idx="4">
                  <c:v>23.75</c:v>
                </c:pt>
                <c:pt idx="5">
                  <c:v>24</c:v>
                </c:pt>
                <c:pt idx="6">
                  <c:v>42</c:v>
                </c:pt>
                <c:pt idx="7">
                  <c:v>42.4</c:v>
                </c:pt>
                <c:pt idx="8">
                  <c:v>47.5</c:v>
                </c:pt>
                <c:pt idx="9">
                  <c:v>48</c:v>
                </c:pt>
                <c:pt idx="10">
                  <c:v>66</c:v>
                </c:pt>
              </c:numCache>
            </c:numRef>
          </c:xVal>
          <c:yVal>
            <c:numRef>
              <c:f>Δεξαμενή!$D$2:$D$18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125</c:v>
                </c:pt>
                <c:pt idx="3">
                  <c:v>0</c:v>
                </c:pt>
                <c:pt idx="4">
                  <c:v>50</c:v>
                </c:pt>
                <c:pt idx="5">
                  <c:v>50</c:v>
                </c:pt>
                <c:pt idx="6">
                  <c:v>170</c:v>
                </c:pt>
                <c:pt idx="7">
                  <c:v>0</c:v>
                </c:pt>
                <c:pt idx="8">
                  <c:v>55</c:v>
                </c:pt>
                <c:pt idx="9">
                  <c:v>55</c:v>
                </c:pt>
                <c:pt idx="10">
                  <c:v>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C-4A00-BE87-9FE840FC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472752"/>
        <c:axId val="-1537466224"/>
      </c:scatterChart>
      <c:valAx>
        <c:axId val="-153747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466224"/>
        <c:crosses val="autoZero"/>
        <c:crossBetween val="midCat"/>
      </c:valAx>
      <c:valAx>
        <c:axId val="-15374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Liters</a:t>
                </a:r>
                <a:r>
                  <a:rPr lang="en-US" baseline="0"/>
                  <a:t> or Kg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4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'Live weight '!$D$1:$D$128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'Live weight '!$E$1:$E$128</c:f>
              <c:numCache>
                <c:formatCode>General</c:formatCode>
                <c:ptCount val="128"/>
                <c:pt idx="0">
                  <c:v>15.886500000000002</c:v>
                </c:pt>
                <c:pt idx="1">
                  <c:v>40.850999999999999</c:v>
                </c:pt>
                <c:pt idx="2">
                  <c:v>45.39</c:v>
                </c:pt>
                <c:pt idx="3">
                  <c:v>45.39</c:v>
                </c:pt>
                <c:pt idx="4">
                  <c:v>43.1205</c:v>
                </c:pt>
                <c:pt idx="5">
                  <c:v>43.1205</c:v>
                </c:pt>
                <c:pt idx="6">
                  <c:v>34.042500000000004</c:v>
                </c:pt>
                <c:pt idx="7">
                  <c:v>34.042500000000004</c:v>
                </c:pt>
                <c:pt idx="8">
                  <c:v>27.234000000000002</c:v>
                </c:pt>
                <c:pt idx="9">
                  <c:v>22.695</c:v>
                </c:pt>
                <c:pt idx="10">
                  <c:v>15.886500000000002</c:v>
                </c:pt>
                <c:pt idx="11">
                  <c:v>18.156000000000002</c:v>
                </c:pt>
                <c:pt idx="12">
                  <c:v>15.886500000000002</c:v>
                </c:pt>
                <c:pt idx="13">
                  <c:v>15.886500000000002</c:v>
                </c:pt>
                <c:pt idx="14">
                  <c:v>15.886500000000002</c:v>
                </c:pt>
                <c:pt idx="15">
                  <c:v>15.886500000000002</c:v>
                </c:pt>
                <c:pt idx="16">
                  <c:v>15.886500000000002</c:v>
                </c:pt>
                <c:pt idx="17">
                  <c:v>18.156000000000002</c:v>
                </c:pt>
                <c:pt idx="18">
                  <c:v>18.156000000000002</c:v>
                </c:pt>
                <c:pt idx="19">
                  <c:v>15.886500000000002</c:v>
                </c:pt>
                <c:pt idx="20">
                  <c:v>20.4255</c:v>
                </c:pt>
                <c:pt idx="21">
                  <c:v>36.312000000000005</c:v>
                </c:pt>
                <c:pt idx="22">
                  <c:v>38.581500000000005</c:v>
                </c:pt>
                <c:pt idx="23">
                  <c:v>36.312000000000005</c:v>
                </c:pt>
                <c:pt idx="24">
                  <c:v>34.042500000000004</c:v>
                </c:pt>
                <c:pt idx="25">
                  <c:v>47.659500000000001</c:v>
                </c:pt>
                <c:pt idx="26">
                  <c:v>43.1205</c:v>
                </c:pt>
                <c:pt idx="27">
                  <c:v>34.042500000000004</c:v>
                </c:pt>
                <c:pt idx="28">
                  <c:v>31.773000000000003</c:v>
                </c:pt>
                <c:pt idx="29">
                  <c:v>27.234000000000002</c:v>
                </c:pt>
                <c:pt idx="30">
                  <c:v>24.964500000000001</c:v>
                </c:pt>
                <c:pt idx="31">
                  <c:v>20.4255</c:v>
                </c:pt>
                <c:pt idx="32">
                  <c:v>20.4255</c:v>
                </c:pt>
                <c:pt idx="33">
                  <c:v>15.886500000000002</c:v>
                </c:pt>
                <c:pt idx="34">
                  <c:v>15.886500000000002</c:v>
                </c:pt>
                <c:pt idx="35">
                  <c:v>15.886500000000002</c:v>
                </c:pt>
                <c:pt idx="36">
                  <c:v>15.886500000000002</c:v>
                </c:pt>
                <c:pt idx="37">
                  <c:v>15.886500000000002</c:v>
                </c:pt>
                <c:pt idx="38">
                  <c:v>18.156000000000002</c:v>
                </c:pt>
                <c:pt idx="39">
                  <c:v>20.4255</c:v>
                </c:pt>
                <c:pt idx="40">
                  <c:v>18.156000000000002</c:v>
                </c:pt>
                <c:pt idx="41">
                  <c:v>22.695</c:v>
                </c:pt>
                <c:pt idx="42">
                  <c:v>22.695</c:v>
                </c:pt>
                <c:pt idx="43">
                  <c:v>22.695</c:v>
                </c:pt>
                <c:pt idx="44">
                  <c:v>22.695</c:v>
                </c:pt>
                <c:pt idx="45">
                  <c:v>34.042500000000004</c:v>
                </c:pt>
                <c:pt idx="46">
                  <c:v>34.042500000000004</c:v>
                </c:pt>
                <c:pt idx="47">
                  <c:v>34.042500000000004</c:v>
                </c:pt>
                <c:pt idx="48">
                  <c:v>34.042500000000004</c:v>
                </c:pt>
                <c:pt idx="49">
                  <c:v>34.042500000000004</c:v>
                </c:pt>
                <c:pt idx="50">
                  <c:v>34.042500000000004</c:v>
                </c:pt>
                <c:pt idx="51">
                  <c:v>29.503500000000003</c:v>
                </c:pt>
                <c:pt idx="52">
                  <c:v>24.964500000000001</c:v>
                </c:pt>
                <c:pt idx="53">
                  <c:v>24.964500000000001</c:v>
                </c:pt>
                <c:pt idx="54">
                  <c:v>22.695</c:v>
                </c:pt>
                <c:pt idx="55">
                  <c:v>18.156000000000002</c:v>
                </c:pt>
                <c:pt idx="56">
                  <c:v>18.156000000000002</c:v>
                </c:pt>
                <c:pt idx="57">
                  <c:v>15.886500000000002</c:v>
                </c:pt>
                <c:pt idx="58">
                  <c:v>15.886500000000002</c:v>
                </c:pt>
                <c:pt idx="59">
                  <c:v>15.886500000000002</c:v>
                </c:pt>
                <c:pt idx="60">
                  <c:v>15.886500000000002</c:v>
                </c:pt>
                <c:pt idx="61">
                  <c:v>13.617000000000001</c:v>
                </c:pt>
                <c:pt idx="62">
                  <c:v>13.617000000000001</c:v>
                </c:pt>
                <c:pt idx="63">
                  <c:v>13.617000000000001</c:v>
                </c:pt>
                <c:pt idx="64">
                  <c:v>11.3475</c:v>
                </c:pt>
                <c:pt idx="65">
                  <c:v>11.3475</c:v>
                </c:pt>
                <c:pt idx="66">
                  <c:v>11.3475</c:v>
                </c:pt>
                <c:pt idx="67">
                  <c:v>4.5390000000000006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0-4F4F-A7E0-8D303F52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8939872"/>
        <c:axId val="-1408937152"/>
      </c:scatterChart>
      <c:valAx>
        <c:axId val="-140893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937152"/>
        <c:crosses val="autoZero"/>
        <c:crossBetween val="midCat"/>
      </c:valAx>
      <c:valAx>
        <c:axId val="-14089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93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31925618515739"/>
                  <c:y val="-5.37212429967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'!$D$3:$D$11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'Live weight '!$E$3:$E$11</c:f>
              <c:numCache>
                <c:formatCode>General</c:formatCode>
                <c:ptCount val="9"/>
                <c:pt idx="0">
                  <c:v>45.39</c:v>
                </c:pt>
                <c:pt idx="1">
                  <c:v>45.39</c:v>
                </c:pt>
                <c:pt idx="2">
                  <c:v>43.1205</c:v>
                </c:pt>
                <c:pt idx="3">
                  <c:v>43.1205</c:v>
                </c:pt>
                <c:pt idx="4">
                  <c:v>34.042500000000004</c:v>
                </c:pt>
                <c:pt idx="5">
                  <c:v>34.042500000000004</c:v>
                </c:pt>
                <c:pt idx="6">
                  <c:v>27.234000000000002</c:v>
                </c:pt>
                <c:pt idx="7">
                  <c:v>22.695</c:v>
                </c:pt>
                <c:pt idx="8">
                  <c:v>15.886500000000002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81-4955-9973-E8D70DBE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8939328"/>
        <c:axId val="-1408926272"/>
      </c:scatterChart>
      <c:valAx>
        <c:axId val="-140893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926272"/>
        <c:crosses val="autoZero"/>
        <c:crossBetween val="midCat"/>
      </c:valAx>
      <c:valAx>
        <c:axId val="-14089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93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'!$D$23:$D$25</c:f>
              <c:numCache>
                <c:formatCode>General</c:formatCode>
                <c:ptCount val="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</c:numCache>
            </c:numRef>
          </c:xVal>
          <c:yVal>
            <c:numRef>
              <c:f>'Live weight '!$E$23:$E$25</c:f>
              <c:numCache>
                <c:formatCode>General</c:formatCode>
                <c:ptCount val="3"/>
                <c:pt idx="0">
                  <c:v>38.581500000000005</c:v>
                </c:pt>
                <c:pt idx="1">
                  <c:v>36.312000000000005</c:v>
                </c:pt>
                <c:pt idx="2">
                  <c:v>34.042500000000004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6E-44F9-9A39-7469B3A6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8948032"/>
        <c:axId val="-1408943136"/>
      </c:scatterChart>
      <c:valAx>
        <c:axId val="-14089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943136"/>
        <c:crosses val="autoZero"/>
        <c:crossBetween val="midCat"/>
      </c:valAx>
      <c:valAx>
        <c:axId val="-14089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9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'!$D$26:$D$34</c:f>
              <c:numCache>
                <c:formatCode>General</c:formatCode>
                <c:ptCount val="9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xVal>
          <c:yVal>
            <c:numRef>
              <c:f>'Live weight '!$E$26:$E$34</c:f>
              <c:numCache>
                <c:formatCode>General</c:formatCode>
                <c:ptCount val="9"/>
                <c:pt idx="0">
                  <c:v>47.659500000000001</c:v>
                </c:pt>
                <c:pt idx="1">
                  <c:v>43.1205</c:v>
                </c:pt>
                <c:pt idx="2">
                  <c:v>34.042500000000004</c:v>
                </c:pt>
                <c:pt idx="3">
                  <c:v>31.773000000000003</c:v>
                </c:pt>
                <c:pt idx="4">
                  <c:v>27.234000000000002</c:v>
                </c:pt>
                <c:pt idx="5">
                  <c:v>24.964500000000001</c:v>
                </c:pt>
                <c:pt idx="6">
                  <c:v>20.4255</c:v>
                </c:pt>
                <c:pt idx="7">
                  <c:v>20.4255</c:v>
                </c:pt>
                <c:pt idx="8">
                  <c:v>15.886500000000002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9E-4971-B268-FAE059B27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8925184"/>
        <c:axId val="-1408927360"/>
      </c:scatterChart>
      <c:valAx>
        <c:axId val="-14089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927360"/>
        <c:crosses val="autoZero"/>
        <c:crossBetween val="midCat"/>
      </c:valAx>
      <c:valAx>
        <c:axId val="-14089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92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'!$D$51:$D$69</c:f>
              <c:numCache>
                <c:formatCode>General</c:formatCode>
                <c:ptCount val="1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</c:numCache>
            </c:numRef>
          </c:xVal>
          <c:yVal>
            <c:numRef>
              <c:f>'Live weight '!$E$51:$E$69</c:f>
              <c:numCache>
                <c:formatCode>General</c:formatCode>
                <c:ptCount val="19"/>
                <c:pt idx="0">
                  <c:v>34.042500000000004</c:v>
                </c:pt>
                <c:pt idx="1">
                  <c:v>29.503500000000003</c:v>
                </c:pt>
                <c:pt idx="2">
                  <c:v>24.964500000000001</c:v>
                </c:pt>
                <c:pt idx="3">
                  <c:v>24.964500000000001</c:v>
                </c:pt>
                <c:pt idx="4">
                  <c:v>22.695</c:v>
                </c:pt>
                <c:pt idx="5">
                  <c:v>18.156000000000002</c:v>
                </c:pt>
                <c:pt idx="6">
                  <c:v>18.156000000000002</c:v>
                </c:pt>
                <c:pt idx="7">
                  <c:v>15.886500000000002</c:v>
                </c:pt>
                <c:pt idx="8">
                  <c:v>15.886500000000002</c:v>
                </c:pt>
                <c:pt idx="9">
                  <c:v>15.886500000000002</c:v>
                </c:pt>
                <c:pt idx="10">
                  <c:v>15.886500000000002</c:v>
                </c:pt>
                <c:pt idx="11">
                  <c:v>13.617000000000001</c:v>
                </c:pt>
                <c:pt idx="12">
                  <c:v>13.617000000000001</c:v>
                </c:pt>
                <c:pt idx="13">
                  <c:v>13.617000000000001</c:v>
                </c:pt>
                <c:pt idx="14">
                  <c:v>11.3475</c:v>
                </c:pt>
                <c:pt idx="15">
                  <c:v>11.3475</c:v>
                </c:pt>
                <c:pt idx="16">
                  <c:v>11.3475</c:v>
                </c:pt>
                <c:pt idx="17">
                  <c:v>4.5390000000000006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72-4D9D-94EF-74DBD934A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8943680"/>
        <c:axId val="-1408944224"/>
      </c:scatterChart>
      <c:valAx>
        <c:axId val="-140894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944224"/>
        <c:crosses val="autoZero"/>
        <c:crossBetween val="midCat"/>
      </c:valAx>
      <c:valAx>
        <c:axId val="-14089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94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Analyses!$A$10:$A$13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Analyses!$L$10:$L$13</c:f>
              <c:numCache>
                <c:formatCode>0.00</c:formatCode>
                <c:ptCount val="4"/>
                <c:pt idx="1">
                  <c:v>5362.0460000000003</c:v>
                </c:pt>
                <c:pt idx="2">
                  <c:v>3028.8620000000001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2-4283-9423-A82C3B31C3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Analyses!$A$10:$A$14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Analyses!$M$10:$M$13</c:f>
              <c:numCache>
                <c:formatCode>0.00</c:formatCode>
                <c:ptCount val="4"/>
                <c:pt idx="1">
                  <c:v>12452.795000000002</c:v>
                </c:pt>
                <c:pt idx="2">
                  <c:v>15904.96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2-4283-9423-A82C3B31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8935520"/>
        <c:axId val="-1408934976"/>
      </c:scatterChart>
      <c:valAx>
        <c:axId val="-140893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934976"/>
        <c:crosses val="autoZero"/>
        <c:crossBetween val="midCat"/>
      </c:valAx>
      <c:valAx>
        <c:axId val="-14089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93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Analyses!$A$10:$A$14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Analyses!$E$10:$E$13</c:f>
              <c:numCache>
                <c:formatCode>0.00</c:formatCode>
                <c:ptCount val="4"/>
                <c:pt idx="1">
                  <c:v>9.7074999999999996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A3-4596-B70A-F79B0CE2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8921920"/>
        <c:axId val="-1408940416"/>
      </c:scatterChart>
      <c:valAx>
        <c:axId val="-14089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940416"/>
        <c:crosses val="autoZero"/>
        <c:crossBetween val="midCat"/>
      </c:valAx>
      <c:valAx>
        <c:axId val="-14089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9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100012</xdr:rowOff>
    </xdr:from>
    <xdr:to>
      <xdr:col>12</xdr:col>
      <xdr:colOff>323850</xdr:colOff>
      <xdr:row>14</xdr:row>
      <xdr:rowOff>176212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33337</xdr:rowOff>
    </xdr:from>
    <xdr:to>
      <xdr:col>13</xdr:col>
      <xdr:colOff>266700</xdr:colOff>
      <xdr:row>16</xdr:row>
      <xdr:rowOff>109537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106135</xdr:rowOff>
    </xdr:from>
    <xdr:to>
      <xdr:col>14</xdr:col>
      <xdr:colOff>470807</xdr:colOff>
      <xdr:row>16</xdr:row>
      <xdr:rowOff>73478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489857</xdr:colOff>
      <xdr:row>2</xdr:row>
      <xdr:rowOff>40821</xdr:rowOff>
    </xdr:from>
    <xdr:to>
      <xdr:col>21</xdr:col>
      <xdr:colOff>40821</xdr:colOff>
      <xdr:row>14</xdr:row>
      <xdr:rowOff>140153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13606</xdr:colOff>
      <xdr:row>18</xdr:row>
      <xdr:rowOff>108857</xdr:rowOff>
    </xdr:from>
    <xdr:to>
      <xdr:col>15</xdr:col>
      <xdr:colOff>149678</xdr:colOff>
      <xdr:row>31</xdr:row>
      <xdr:rowOff>17689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81642</xdr:colOff>
      <xdr:row>18</xdr:row>
      <xdr:rowOff>176893</xdr:rowOff>
    </xdr:from>
    <xdr:to>
      <xdr:col>22</xdr:col>
      <xdr:colOff>217714</xdr:colOff>
      <xdr:row>31</xdr:row>
      <xdr:rowOff>85725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152400</xdr:colOff>
      <xdr:row>32</xdr:row>
      <xdr:rowOff>76200</xdr:rowOff>
    </xdr:from>
    <xdr:to>
      <xdr:col>14</xdr:col>
      <xdr:colOff>288472</xdr:colOff>
      <xdr:row>44</xdr:row>
      <xdr:rowOff>175532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107155</xdr:colOff>
      <xdr:row>19</xdr:row>
      <xdr:rowOff>110727</xdr:rowOff>
    </xdr:from>
    <xdr:to>
      <xdr:col>13</xdr:col>
      <xdr:colOff>273843</xdr:colOff>
      <xdr:row>33</xdr:row>
      <xdr:rowOff>32146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833437</xdr:colOff>
      <xdr:row>19</xdr:row>
      <xdr:rowOff>107155</xdr:rowOff>
    </xdr:from>
    <xdr:to>
      <xdr:col>20</xdr:col>
      <xdr:colOff>238124</xdr:colOff>
      <xdr:row>33</xdr:row>
      <xdr:rowOff>28574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70" zoomScaleNormal="70" workbookViewId="0">
      <selection activeCell="O11" sqref="O11"/>
    </sheetView>
  </sheetViews>
  <sheetFormatPr defaultColWidth="14.42578125" defaultRowHeight="15" customHeight="1" x14ac:dyDescent="0.25"/>
  <cols>
    <col min="1" max="1" width="16.85546875" customWidth="1"/>
    <col min="2" max="2" width="9.140625" customWidth="1"/>
    <col min="3" max="4" width="11.5703125" customWidth="1"/>
    <col min="5" max="5" width="11.28515625" customWidth="1"/>
    <col min="6" max="6" width="11.5703125" bestFit="1" customWidth="1"/>
    <col min="7" max="7" width="50.7109375" bestFit="1" customWidth="1"/>
    <col min="8" max="8" width="23.28515625" customWidth="1"/>
    <col min="9" max="9" width="16.5703125" customWidth="1"/>
    <col min="10" max="10" width="17.28515625" customWidth="1"/>
    <col min="11" max="11" width="15.85546875" customWidth="1"/>
    <col min="12" max="13" width="9.140625" customWidth="1"/>
    <col min="14" max="14" width="22.85546875" customWidth="1"/>
    <col min="15" max="26" width="8.7109375" customWidth="1"/>
  </cols>
  <sheetData>
    <row r="1" spans="1:26" x14ac:dyDescent="0.25">
      <c r="A1" s="59" t="s">
        <v>0</v>
      </c>
      <c r="B1" s="60" t="s">
        <v>1</v>
      </c>
      <c r="C1" s="61" t="s">
        <v>2</v>
      </c>
      <c r="D1" s="1" t="s">
        <v>3</v>
      </c>
      <c r="E1" s="2"/>
      <c r="F1" s="3" t="s">
        <v>4</v>
      </c>
      <c r="G1" s="4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62" t="s">
        <v>6</v>
      </c>
      <c r="B2" s="5" t="s">
        <v>7</v>
      </c>
      <c r="C2" s="63" t="s">
        <v>49</v>
      </c>
      <c r="D2" s="7"/>
      <c r="E2" s="6" t="s">
        <v>8</v>
      </c>
      <c r="F2" s="8">
        <v>45271</v>
      </c>
      <c r="G2" s="9">
        <v>0.67708333333333337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62" t="s">
        <v>9</v>
      </c>
      <c r="B3" s="5" t="s">
        <v>10</v>
      </c>
      <c r="C3" s="63" t="s">
        <v>49</v>
      </c>
      <c r="D3" s="7"/>
      <c r="E3" s="10" t="s">
        <v>11</v>
      </c>
      <c r="F3" s="29">
        <v>45274</v>
      </c>
      <c r="G3" s="11">
        <v>0.5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62" t="s">
        <v>12</v>
      </c>
      <c r="B4" s="5" t="s">
        <v>13</v>
      </c>
      <c r="C4" s="63" t="s">
        <v>32</v>
      </c>
      <c r="D4" s="7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64" t="s">
        <v>59</v>
      </c>
      <c r="B5" s="65" t="s">
        <v>58</v>
      </c>
      <c r="C5" s="66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1" t="s">
        <v>4</v>
      </c>
      <c r="B6" s="1" t="s">
        <v>5</v>
      </c>
      <c r="C6" s="1" t="s">
        <v>14</v>
      </c>
      <c r="D6" s="1" t="s">
        <v>15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J6" s="1" t="s">
        <v>21</v>
      </c>
      <c r="K6" s="1" t="s">
        <v>22</v>
      </c>
      <c r="L6" s="1" t="s">
        <v>23</v>
      </c>
      <c r="M6" s="1" t="s">
        <v>24</v>
      </c>
      <c r="N6" s="1" t="s">
        <v>25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8">
        <v>45271</v>
      </c>
      <c r="B7" s="7">
        <v>0.67708333333333337</v>
      </c>
      <c r="C7" s="5"/>
      <c r="D7" s="5">
        <v>0</v>
      </c>
      <c r="E7" s="5" t="s">
        <v>26</v>
      </c>
      <c r="F7" s="5" t="s">
        <v>28</v>
      </c>
      <c r="H7" s="5" t="s">
        <v>61</v>
      </c>
      <c r="I7" s="5"/>
      <c r="J7" s="5">
        <v>15.91</v>
      </c>
      <c r="K7" s="5">
        <v>20.45</v>
      </c>
      <c r="L7" s="5">
        <f t="shared" ref="L7:L22" si="0">K7-J7</f>
        <v>4.5399999999999991</v>
      </c>
      <c r="M7" s="5" t="s">
        <v>27</v>
      </c>
      <c r="N7" s="5"/>
      <c r="O7" s="5">
        <f>K8-J9</f>
        <v>22.93</v>
      </c>
      <c r="P7" s="5">
        <f>O7+O8</f>
        <v>27.47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8"/>
      <c r="B8" s="7">
        <v>0.69097222222222221</v>
      </c>
      <c r="C8" s="5">
        <v>12289</v>
      </c>
      <c r="D8" s="5">
        <v>0</v>
      </c>
      <c r="E8" s="5" t="s">
        <v>26</v>
      </c>
      <c r="F8" s="5" t="s">
        <v>26</v>
      </c>
      <c r="G8" s="12" t="s">
        <v>60</v>
      </c>
      <c r="H8" s="5"/>
      <c r="I8" s="5">
        <v>21.1</v>
      </c>
      <c r="J8" s="5">
        <v>20.45</v>
      </c>
      <c r="K8" s="5">
        <v>43.18</v>
      </c>
      <c r="L8" s="5">
        <f t="shared" si="0"/>
        <v>22.73</v>
      </c>
      <c r="M8" s="5" t="s">
        <v>27</v>
      </c>
      <c r="N8" s="5"/>
      <c r="O8" s="5">
        <f>K9-J10</f>
        <v>4.5399999999999991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8">
        <v>45272</v>
      </c>
      <c r="B9" s="7">
        <v>0.5</v>
      </c>
      <c r="C9" s="5">
        <v>12410</v>
      </c>
      <c r="D9" s="5">
        <v>125</v>
      </c>
      <c r="E9" s="5" t="s">
        <v>27</v>
      </c>
      <c r="F9" s="5" t="s">
        <v>27</v>
      </c>
      <c r="G9" s="5"/>
      <c r="H9" s="5"/>
      <c r="I9" s="5"/>
      <c r="J9" s="5">
        <v>20.25</v>
      </c>
      <c r="K9" s="5">
        <v>20.45</v>
      </c>
      <c r="L9" s="5">
        <f t="shared" si="0"/>
        <v>0.19999999999999929</v>
      </c>
      <c r="M9" s="5" t="s">
        <v>28</v>
      </c>
      <c r="N9" s="5"/>
      <c r="O9" s="5">
        <f>K10-J11</f>
        <v>0</v>
      </c>
      <c r="P9" s="5">
        <f>O9+O10</f>
        <v>25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8"/>
      <c r="B10" s="7">
        <v>0.52083333333333337</v>
      </c>
      <c r="C10" s="5">
        <v>12412</v>
      </c>
      <c r="D10" s="5">
        <v>0</v>
      </c>
      <c r="E10" s="5" t="s">
        <v>26</v>
      </c>
      <c r="F10" s="5" t="s">
        <v>26</v>
      </c>
      <c r="G10" s="12" t="s">
        <v>65</v>
      </c>
      <c r="H10" s="12"/>
      <c r="I10" s="5">
        <f>7.5+9.9</f>
        <v>17.399999999999999</v>
      </c>
      <c r="J10" s="5">
        <v>15.91</v>
      </c>
      <c r="K10" s="5">
        <v>34.090000000000003</v>
      </c>
      <c r="L10" s="5">
        <f t="shared" si="0"/>
        <v>18.180000000000003</v>
      </c>
      <c r="M10" s="5" t="s">
        <v>28</v>
      </c>
      <c r="N10" s="5"/>
      <c r="O10" s="5">
        <f>K12-J13</f>
        <v>25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8"/>
      <c r="B11" s="7">
        <v>0.65625</v>
      </c>
      <c r="C11" s="5">
        <v>12436</v>
      </c>
      <c r="D11" s="5">
        <v>50</v>
      </c>
      <c r="E11" s="5" t="s">
        <v>27</v>
      </c>
      <c r="F11" s="5" t="s">
        <v>27</v>
      </c>
      <c r="G11" s="12"/>
      <c r="H11" s="5" t="s">
        <v>61</v>
      </c>
      <c r="I11" s="5"/>
      <c r="J11" s="5">
        <v>34.090000000000003</v>
      </c>
      <c r="K11" s="5">
        <v>38.64</v>
      </c>
      <c r="L11" s="5">
        <f t="shared" si="0"/>
        <v>4.5499999999999972</v>
      </c>
      <c r="M11" s="5" t="s">
        <v>26</v>
      </c>
      <c r="N11" s="5"/>
      <c r="O11">
        <f>K14-J17</f>
        <v>34.090000000000003</v>
      </c>
      <c r="P11" s="5">
        <f>O11+O12</f>
        <v>34.090000000000003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5"/>
      <c r="B12" s="7">
        <v>0.66666666666666663</v>
      </c>
      <c r="C12" s="5">
        <v>12441</v>
      </c>
      <c r="D12" s="5">
        <v>50</v>
      </c>
      <c r="E12" s="5" t="s">
        <v>27</v>
      </c>
      <c r="F12" s="5" t="s">
        <v>26</v>
      </c>
      <c r="G12" s="12" t="s">
        <v>60</v>
      </c>
      <c r="H12" s="12"/>
      <c r="I12" s="5">
        <v>10.8</v>
      </c>
      <c r="J12" s="5">
        <v>34.090000000000003</v>
      </c>
      <c r="K12" s="5">
        <v>50</v>
      </c>
      <c r="L12" s="5">
        <f t="shared" si="0"/>
        <v>15.909999999999997</v>
      </c>
      <c r="M12" s="5" t="s">
        <v>28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8">
        <v>45273</v>
      </c>
      <c r="B13" s="7">
        <v>0.5</v>
      </c>
      <c r="C13" s="5">
        <v>12565</v>
      </c>
      <c r="D13" s="5">
        <v>170</v>
      </c>
      <c r="E13" s="5" t="s">
        <v>26</v>
      </c>
      <c r="F13" s="5" t="s">
        <v>27</v>
      </c>
      <c r="G13" s="12"/>
      <c r="H13" s="5" t="s">
        <v>61</v>
      </c>
      <c r="I13" s="5"/>
      <c r="J13" s="5">
        <v>25</v>
      </c>
      <c r="K13" s="5">
        <v>27.27</v>
      </c>
      <c r="L13" s="5">
        <f t="shared" si="0"/>
        <v>2.2699999999999996</v>
      </c>
      <c r="M13" s="5" t="s">
        <v>28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8"/>
      <c r="B14" s="7">
        <v>0.51388888888888895</v>
      </c>
      <c r="C14" s="5">
        <v>12571.5</v>
      </c>
      <c r="D14" s="5">
        <v>0</v>
      </c>
      <c r="E14" s="5" t="s">
        <v>27</v>
      </c>
      <c r="F14" s="5" t="s">
        <v>26</v>
      </c>
      <c r="G14" s="5" t="s">
        <v>66</v>
      </c>
      <c r="H14" s="12"/>
      <c r="I14" s="5">
        <v>7</v>
      </c>
      <c r="J14" s="5">
        <v>25</v>
      </c>
      <c r="K14" s="5">
        <v>34.090000000000003</v>
      </c>
      <c r="L14" s="5">
        <f t="shared" si="0"/>
        <v>9.0900000000000034</v>
      </c>
      <c r="M14" s="5" t="s">
        <v>28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8"/>
      <c r="B15" s="7">
        <v>0.64583333333333337</v>
      </c>
      <c r="C15" s="5">
        <v>12595</v>
      </c>
      <c r="D15" s="5">
        <v>55</v>
      </c>
      <c r="E15" s="5" t="s">
        <v>27</v>
      </c>
      <c r="F15" s="5" t="s">
        <v>27</v>
      </c>
      <c r="G15" s="12"/>
      <c r="H15" s="5" t="s">
        <v>61</v>
      </c>
      <c r="I15" s="5"/>
      <c r="J15" s="5">
        <v>34.090000000000003</v>
      </c>
      <c r="K15" s="5">
        <v>34.090000000000003</v>
      </c>
      <c r="L15" s="5">
        <f t="shared" si="0"/>
        <v>0</v>
      </c>
      <c r="M15" s="5" t="s">
        <v>26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5"/>
      <c r="B16" s="7">
        <v>0.66666666666666663</v>
      </c>
      <c r="C16" s="5">
        <v>12600</v>
      </c>
      <c r="D16" s="5">
        <v>55</v>
      </c>
      <c r="E16" s="5" t="s">
        <v>27</v>
      </c>
      <c r="F16" s="5" t="s">
        <v>26</v>
      </c>
      <c r="G16" s="12" t="s">
        <v>60</v>
      </c>
      <c r="H16" s="12"/>
      <c r="I16" s="5">
        <v>6.2</v>
      </c>
      <c r="J16" s="5">
        <v>34.090000000000003</v>
      </c>
      <c r="K16" s="5">
        <v>36.36</v>
      </c>
      <c r="L16" s="5">
        <f t="shared" si="0"/>
        <v>2.269999999999996</v>
      </c>
      <c r="M16" s="5" t="s">
        <v>28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8">
        <v>45274</v>
      </c>
      <c r="B17" s="7">
        <v>0.5</v>
      </c>
      <c r="C17" s="5">
        <v>12727</v>
      </c>
      <c r="D17" s="5">
        <v>220</v>
      </c>
      <c r="E17" s="5" t="s">
        <v>26</v>
      </c>
      <c r="F17" s="5" t="s">
        <v>27</v>
      </c>
      <c r="G17" s="12"/>
      <c r="H17" s="5"/>
      <c r="I17" s="5"/>
      <c r="J17" s="5">
        <v>0</v>
      </c>
      <c r="K17" s="5">
        <v>0</v>
      </c>
      <c r="L17" s="5">
        <f t="shared" si="0"/>
        <v>0</v>
      </c>
      <c r="M17" s="5" t="s">
        <v>28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8"/>
      <c r="B18" s="7"/>
      <c r="C18" s="5"/>
      <c r="D18" s="5"/>
      <c r="E18" s="5"/>
      <c r="F18" s="5"/>
      <c r="G18" s="12"/>
      <c r="H18" s="12"/>
      <c r="I18" s="5"/>
      <c r="J18" s="5"/>
      <c r="K18" s="5"/>
      <c r="L18" s="5">
        <f t="shared" si="0"/>
        <v>0</v>
      </c>
      <c r="M18" s="5" t="s">
        <v>28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8"/>
      <c r="B19" s="7"/>
      <c r="C19" s="5"/>
      <c r="D19" s="5"/>
      <c r="E19" s="5"/>
      <c r="F19" s="5"/>
      <c r="G19" s="12"/>
      <c r="H19" s="5"/>
      <c r="I19" s="5"/>
      <c r="J19" s="5"/>
      <c r="K19" s="5"/>
      <c r="L19" s="5">
        <f t="shared" si="0"/>
        <v>0</v>
      </c>
      <c r="M19" s="5" t="s">
        <v>26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5"/>
      <c r="B20" s="67"/>
      <c r="C20" s="5"/>
      <c r="D20" s="5"/>
      <c r="E20" s="5"/>
      <c r="F20" s="5"/>
      <c r="G20" s="12"/>
      <c r="H20" s="12"/>
      <c r="I20" s="5"/>
      <c r="J20" s="5"/>
      <c r="K20" s="5"/>
      <c r="L20" s="5">
        <f t="shared" si="0"/>
        <v>0</v>
      </c>
      <c r="M20" s="5" t="s">
        <v>28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7"/>
      <c r="C21" s="5"/>
      <c r="D21" s="5"/>
      <c r="E21" s="5"/>
      <c r="F21" s="5"/>
      <c r="G21" s="5"/>
      <c r="H21" s="5"/>
      <c r="I21" s="5"/>
      <c r="J21" s="5"/>
      <c r="K21" s="5"/>
      <c r="L21" s="5">
        <f t="shared" si="0"/>
        <v>0</v>
      </c>
      <c r="M21" s="5" t="s">
        <v>28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8"/>
      <c r="B22" s="7"/>
      <c r="C22" s="5"/>
      <c r="D22" s="5"/>
      <c r="E22" s="5"/>
      <c r="F22" s="5"/>
      <c r="G22" s="5"/>
      <c r="H22" s="5"/>
      <c r="I22" s="5"/>
      <c r="J22" s="5"/>
      <c r="K22" s="5"/>
      <c r="L22" s="5">
        <f t="shared" si="0"/>
        <v>0</v>
      </c>
      <c r="M22" s="50" t="s">
        <v>28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8"/>
      <c r="B23" s="7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1" sqref="B1:B5"/>
    </sheetView>
  </sheetViews>
  <sheetFormatPr defaultRowHeight="15" x14ac:dyDescent="0.25"/>
  <cols>
    <col min="2" max="2" width="60.5703125" bestFit="1" customWidth="1"/>
  </cols>
  <sheetData>
    <row r="1" spans="1:2" x14ac:dyDescent="0.25">
      <c r="A1">
        <v>1</v>
      </c>
      <c r="B1" s="5"/>
    </row>
    <row r="2" spans="1:2" x14ac:dyDescent="0.25">
      <c r="A2">
        <v>2</v>
      </c>
      <c r="B2" s="12"/>
    </row>
    <row r="3" spans="1:2" x14ac:dyDescent="0.25">
      <c r="A3">
        <v>3</v>
      </c>
      <c r="B3" s="12"/>
    </row>
    <row r="4" spans="1:2" x14ac:dyDescent="0.25">
      <c r="A4">
        <v>4</v>
      </c>
      <c r="B4" s="12"/>
    </row>
    <row r="5" spans="1:2" x14ac:dyDescent="0.25">
      <c r="A5">
        <v>5</v>
      </c>
      <c r="B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A12" sqref="A12:C12"/>
    </sheetView>
  </sheetViews>
  <sheetFormatPr defaultColWidth="8.85546875" defaultRowHeight="15" x14ac:dyDescent="0.25"/>
  <cols>
    <col min="1" max="1" width="10.7109375" style="48" bestFit="1" customWidth="1"/>
    <col min="2" max="3" width="8.85546875" style="48"/>
    <col min="4" max="4" width="12.42578125" style="48" bestFit="1" customWidth="1"/>
    <col min="5" max="16384" width="8.85546875" style="48"/>
  </cols>
  <sheetData>
    <row r="1" spans="1:10" x14ac:dyDescent="0.25">
      <c r="A1" s="1" t="s">
        <v>4</v>
      </c>
      <c r="B1" s="1" t="s">
        <v>5</v>
      </c>
      <c r="C1" s="5" t="s">
        <v>29</v>
      </c>
      <c r="D1" s="5" t="s">
        <v>30</v>
      </c>
    </row>
    <row r="2" spans="1:10" x14ac:dyDescent="0.25">
      <c r="A2" s="8">
        <v>45271</v>
      </c>
      <c r="B2" s="7">
        <v>0.67708333333333337</v>
      </c>
      <c r="C2" s="48">
        <v>0</v>
      </c>
    </row>
    <row r="3" spans="1:10" x14ac:dyDescent="0.25">
      <c r="A3" s="8"/>
      <c r="B3" s="7">
        <v>0.69097222222222221</v>
      </c>
      <c r="C3" s="48">
        <f>1/6</f>
        <v>0.16666666666666666</v>
      </c>
      <c r="D3" s="5">
        <v>12289</v>
      </c>
    </row>
    <row r="4" spans="1:10" x14ac:dyDescent="0.25">
      <c r="A4" s="8">
        <v>45272</v>
      </c>
      <c r="B4" s="7">
        <v>0.5</v>
      </c>
      <c r="C4" s="48">
        <v>20</v>
      </c>
      <c r="D4" s="5">
        <v>12410</v>
      </c>
    </row>
    <row r="5" spans="1:10" x14ac:dyDescent="0.25">
      <c r="A5" s="8"/>
      <c r="B5" s="7">
        <v>0.52083333333333337</v>
      </c>
      <c r="C5" s="48">
        <v>20.5</v>
      </c>
      <c r="D5" s="5">
        <v>12412</v>
      </c>
    </row>
    <row r="6" spans="1:10" x14ac:dyDescent="0.25">
      <c r="A6" s="8"/>
      <c r="B6" s="7">
        <v>0.65625</v>
      </c>
      <c r="C6" s="48">
        <v>23.75</v>
      </c>
      <c r="D6" s="5">
        <v>12436</v>
      </c>
    </row>
    <row r="7" spans="1:10" x14ac:dyDescent="0.25">
      <c r="A7" s="5"/>
      <c r="B7" s="7">
        <v>0.66666666666666663</v>
      </c>
      <c r="C7" s="48">
        <v>24</v>
      </c>
      <c r="D7" s="5">
        <v>12441</v>
      </c>
    </row>
    <row r="8" spans="1:10" x14ac:dyDescent="0.25">
      <c r="A8" s="8">
        <v>45273</v>
      </c>
      <c r="B8" s="7">
        <v>0.5</v>
      </c>
      <c r="C8" s="48">
        <v>42</v>
      </c>
      <c r="D8" s="5">
        <v>12565</v>
      </c>
    </row>
    <row r="9" spans="1:10" x14ac:dyDescent="0.25">
      <c r="A9" s="8"/>
      <c r="B9" s="7">
        <v>0.51388888888888895</v>
      </c>
      <c r="C9" s="48">
        <v>42.4</v>
      </c>
      <c r="D9" s="5">
        <v>12571.5</v>
      </c>
    </row>
    <row r="10" spans="1:10" x14ac:dyDescent="0.25">
      <c r="A10" s="8"/>
      <c r="B10" s="7">
        <v>0.64583333333333337</v>
      </c>
      <c r="C10" s="48">
        <v>47.5</v>
      </c>
      <c r="D10" s="5">
        <v>12595</v>
      </c>
    </row>
    <row r="11" spans="1:10" x14ac:dyDescent="0.25">
      <c r="A11" s="5"/>
      <c r="B11" s="7">
        <v>0.66666666666666663</v>
      </c>
      <c r="C11" s="48">
        <v>48</v>
      </c>
      <c r="D11" s="5">
        <v>12600</v>
      </c>
    </row>
    <row r="12" spans="1:10" x14ac:dyDescent="0.25">
      <c r="A12" s="8">
        <v>45274</v>
      </c>
      <c r="B12" s="7">
        <v>0.5</v>
      </c>
      <c r="C12" s="48">
        <v>66</v>
      </c>
      <c r="D12" s="5">
        <v>12727</v>
      </c>
    </row>
    <row r="13" spans="1:10" x14ac:dyDescent="0.25">
      <c r="A13" s="8"/>
      <c r="B13" s="7"/>
      <c r="D13" s="5"/>
    </row>
    <row r="14" spans="1:10" x14ac:dyDescent="0.25">
      <c r="A14" s="8"/>
      <c r="B14" s="7"/>
      <c r="D14" s="5"/>
    </row>
    <row r="15" spans="1:10" x14ac:dyDescent="0.25">
      <c r="A15" s="5"/>
      <c r="B15" s="67"/>
      <c r="D15" s="5"/>
    </row>
    <row r="16" spans="1:10" x14ac:dyDescent="0.25">
      <c r="A16" s="5"/>
      <c r="B16" s="7"/>
      <c r="D16" s="5"/>
      <c r="J16" s="5"/>
    </row>
    <row r="17" spans="1:13" x14ac:dyDescent="0.25">
      <c r="A17" s="8"/>
      <c r="B17" s="7"/>
      <c r="D17" s="5"/>
      <c r="J17" s="5"/>
    </row>
    <row r="18" spans="1:13" x14ac:dyDescent="0.25">
      <c r="A18" s="8"/>
      <c r="B18" s="7"/>
      <c r="D18" s="5"/>
      <c r="J18" s="5"/>
      <c r="M18" s="5"/>
    </row>
    <row r="19" spans="1:13" x14ac:dyDescent="0.25">
      <c r="J19" s="5"/>
    </row>
    <row r="20" spans="1:13" x14ac:dyDescent="0.25">
      <c r="J20" s="5"/>
    </row>
    <row r="21" spans="1:13" x14ac:dyDescent="0.25">
      <c r="J21" s="5"/>
    </row>
    <row r="22" spans="1:13" x14ac:dyDescent="0.25">
      <c r="J2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S20" sqref="S20"/>
    </sheetView>
  </sheetViews>
  <sheetFormatPr defaultColWidth="8.85546875" defaultRowHeight="15" x14ac:dyDescent="0.25"/>
  <cols>
    <col min="1" max="1" width="10.7109375" style="48" bestFit="1" customWidth="1"/>
    <col min="2" max="2" width="8.85546875" style="48"/>
    <col min="3" max="4" width="12.42578125" style="48" bestFit="1" customWidth="1"/>
    <col min="5" max="5" width="9.28515625" style="48" bestFit="1" customWidth="1"/>
    <col min="6" max="16384" width="8.85546875" style="48"/>
  </cols>
  <sheetData>
    <row r="1" spans="1:5" x14ac:dyDescent="0.25">
      <c r="A1" s="1" t="s">
        <v>4</v>
      </c>
      <c r="B1" s="1" t="s">
        <v>5</v>
      </c>
      <c r="C1" s="5" t="s">
        <v>29</v>
      </c>
      <c r="D1" s="1" t="s">
        <v>15</v>
      </c>
      <c r="E1" s="1" t="s">
        <v>31</v>
      </c>
    </row>
    <row r="2" spans="1:5" x14ac:dyDescent="0.25">
      <c r="A2" s="8">
        <v>45271</v>
      </c>
      <c r="B2" s="7">
        <v>0.67708333333333337</v>
      </c>
      <c r="C2" s="48">
        <v>0</v>
      </c>
      <c r="D2" s="5">
        <v>0</v>
      </c>
      <c r="E2" s="5"/>
    </row>
    <row r="3" spans="1:5" x14ac:dyDescent="0.25">
      <c r="A3" s="8"/>
      <c r="B3" s="7">
        <v>0.69097222222222221</v>
      </c>
      <c r="C3" s="48">
        <f>1/6</f>
        <v>0.16666666666666666</v>
      </c>
      <c r="D3" s="5">
        <v>0</v>
      </c>
      <c r="E3" s="5">
        <v>21.1</v>
      </c>
    </row>
    <row r="4" spans="1:5" x14ac:dyDescent="0.25">
      <c r="A4" s="8">
        <v>45272</v>
      </c>
      <c r="B4" s="7">
        <v>0.5</v>
      </c>
      <c r="C4" s="48">
        <v>20</v>
      </c>
      <c r="D4" s="5">
        <v>125</v>
      </c>
      <c r="E4" s="5"/>
    </row>
    <row r="5" spans="1:5" x14ac:dyDescent="0.25">
      <c r="A5" s="8"/>
      <c r="B5" s="7">
        <v>0.52083333333333337</v>
      </c>
      <c r="C5" s="48">
        <v>20.5</v>
      </c>
      <c r="D5" s="5">
        <v>0</v>
      </c>
      <c r="E5" s="5">
        <f>7.5+9.9</f>
        <v>17.399999999999999</v>
      </c>
    </row>
    <row r="6" spans="1:5" x14ac:dyDescent="0.25">
      <c r="A6" s="8"/>
      <c r="B6" s="7">
        <v>0.65625</v>
      </c>
      <c r="C6" s="48">
        <v>23.75</v>
      </c>
      <c r="D6" s="5">
        <v>50</v>
      </c>
      <c r="E6" s="5"/>
    </row>
    <row r="7" spans="1:5" x14ac:dyDescent="0.25">
      <c r="A7" s="5"/>
      <c r="B7" s="7">
        <v>0.66666666666666663</v>
      </c>
      <c r="C7" s="48">
        <v>24</v>
      </c>
      <c r="D7" s="5">
        <v>50</v>
      </c>
      <c r="E7" s="5">
        <v>10.8</v>
      </c>
    </row>
    <row r="8" spans="1:5" x14ac:dyDescent="0.25">
      <c r="A8" s="8">
        <v>45273</v>
      </c>
      <c r="B8" s="7">
        <v>0.5</v>
      </c>
      <c r="C8" s="48">
        <v>42</v>
      </c>
      <c r="D8" s="5">
        <v>170</v>
      </c>
      <c r="E8" s="5"/>
    </row>
    <row r="9" spans="1:5" x14ac:dyDescent="0.25">
      <c r="A9" s="8"/>
      <c r="B9" s="7">
        <v>0.51388888888888895</v>
      </c>
      <c r="C9" s="48">
        <v>42.4</v>
      </c>
      <c r="D9" s="5">
        <v>0</v>
      </c>
      <c r="E9" s="5">
        <v>7</v>
      </c>
    </row>
    <row r="10" spans="1:5" x14ac:dyDescent="0.25">
      <c r="A10" s="8"/>
      <c r="B10" s="7">
        <v>0.64583333333333337</v>
      </c>
      <c r="C10" s="48">
        <v>47.5</v>
      </c>
      <c r="D10" s="5">
        <v>55</v>
      </c>
      <c r="E10" s="5"/>
    </row>
    <row r="11" spans="1:5" x14ac:dyDescent="0.25">
      <c r="A11" s="5"/>
      <c r="B11" s="7">
        <v>0.66666666666666663</v>
      </c>
      <c r="C11" s="48">
        <v>48</v>
      </c>
      <c r="D11" s="5">
        <v>55</v>
      </c>
      <c r="E11" s="5">
        <v>6.2</v>
      </c>
    </row>
    <row r="12" spans="1:5" x14ac:dyDescent="0.25">
      <c r="A12" s="8">
        <v>45274</v>
      </c>
      <c r="B12" s="7">
        <v>0.5</v>
      </c>
      <c r="C12" s="48">
        <v>66</v>
      </c>
      <c r="D12" s="5">
        <v>220</v>
      </c>
      <c r="E12" s="5"/>
    </row>
    <row r="13" spans="1:5" x14ac:dyDescent="0.25">
      <c r="A13" s="8"/>
      <c r="B13" s="7"/>
      <c r="D13" s="5"/>
      <c r="E13" s="5"/>
    </row>
    <row r="14" spans="1:5" x14ac:dyDescent="0.25">
      <c r="A14" s="8"/>
      <c r="B14" s="7"/>
      <c r="D14" s="5"/>
      <c r="E14" s="5"/>
    </row>
    <row r="15" spans="1:5" x14ac:dyDescent="0.25">
      <c r="A15" s="5"/>
      <c r="B15" s="67"/>
      <c r="D15" s="5"/>
      <c r="E15" s="5"/>
    </row>
    <row r="16" spans="1:5" x14ac:dyDescent="0.25">
      <c r="A16" s="5"/>
      <c r="B16" s="7"/>
      <c r="D16" s="5"/>
      <c r="E16" s="5"/>
    </row>
    <row r="17" spans="1:5" x14ac:dyDescent="0.25">
      <c r="A17" s="8"/>
      <c r="B17" s="7"/>
      <c r="D17" s="5"/>
      <c r="E17"/>
    </row>
    <row r="18" spans="1:5" x14ac:dyDescent="0.25">
      <c r="A18" s="8"/>
      <c r="B18" s="7"/>
      <c r="D18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8"/>
  <sheetViews>
    <sheetView topLeftCell="A4" zoomScale="70" zoomScaleNormal="70" workbookViewId="0">
      <selection activeCell="AA35" sqref="AA35"/>
    </sheetView>
  </sheetViews>
  <sheetFormatPr defaultColWidth="8.85546875" defaultRowHeight="15" x14ac:dyDescent="0.25"/>
  <cols>
    <col min="1" max="1" width="23" style="51" bestFit="1" customWidth="1"/>
    <col min="2" max="16384" width="8.85546875" style="51"/>
  </cols>
  <sheetData>
    <row r="1" spans="1:7" x14ac:dyDescent="0.25">
      <c r="A1" s="76">
        <v>45242.699432870373</v>
      </c>
      <c r="B1">
        <v>35</v>
      </c>
      <c r="D1" s="51">
        <v>0</v>
      </c>
      <c r="E1" s="51">
        <f t="shared" ref="E1:E64" si="0">B1*0.4539</f>
        <v>15.886500000000002</v>
      </c>
    </row>
    <row r="2" spans="1:7" x14ac:dyDescent="0.25">
      <c r="A2" s="76">
        <v>45242.741099537037</v>
      </c>
      <c r="B2">
        <v>90</v>
      </c>
      <c r="D2" s="51">
        <v>1</v>
      </c>
      <c r="E2" s="51">
        <f t="shared" si="0"/>
        <v>40.850999999999999</v>
      </c>
    </row>
    <row r="3" spans="1:7" x14ac:dyDescent="0.25">
      <c r="A3" s="76">
        <v>45242.782766203702</v>
      </c>
      <c r="B3">
        <v>100</v>
      </c>
      <c r="D3" s="51">
        <v>2</v>
      </c>
      <c r="E3" s="51">
        <f t="shared" si="0"/>
        <v>45.39</v>
      </c>
      <c r="F3" s="51">
        <f>D3-D11</f>
        <v>-8</v>
      </c>
      <c r="G3" s="51">
        <f>E3-E11</f>
        <v>29.503499999999999</v>
      </c>
    </row>
    <row r="4" spans="1:7" x14ac:dyDescent="0.25">
      <c r="A4" s="76">
        <v>45242.824432870373</v>
      </c>
      <c r="B4">
        <v>100</v>
      </c>
      <c r="D4" s="51">
        <v>3</v>
      </c>
      <c r="E4" s="51">
        <f t="shared" si="0"/>
        <v>45.39</v>
      </c>
    </row>
    <row r="5" spans="1:7" x14ac:dyDescent="0.25">
      <c r="A5" s="76">
        <v>45242.866099537037</v>
      </c>
      <c r="B5">
        <v>95</v>
      </c>
      <c r="D5" s="51">
        <v>4</v>
      </c>
      <c r="E5" s="51">
        <f t="shared" si="0"/>
        <v>43.1205</v>
      </c>
    </row>
    <row r="6" spans="1:7" x14ac:dyDescent="0.25">
      <c r="A6" s="76">
        <v>45242.907766203702</v>
      </c>
      <c r="B6">
        <v>95</v>
      </c>
      <c r="D6" s="51">
        <v>5</v>
      </c>
      <c r="E6" s="51">
        <f t="shared" si="0"/>
        <v>43.1205</v>
      </c>
    </row>
    <row r="7" spans="1:7" x14ac:dyDescent="0.25">
      <c r="A7" s="76">
        <v>45242.949432870373</v>
      </c>
      <c r="B7">
        <v>75</v>
      </c>
      <c r="D7" s="51">
        <v>6</v>
      </c>
      <c r="E7" s="51">
        <f t="shared" si="0"/>
        <v>34.042500000000004</v>
      </c>
    </row>
    <row r="8" spans="1:7" x14ac:dyDescent="0.25">
      <c r="A8" s="76">
        <v>45242.991099537037</v>
      </c>
      <c r="B8">
        <v>75</v>
      </c>
      <c r="D8" s="51">
        <v>7</v>
      </c>
      <c r="E8" s="51">
        <f t="shared" si="0"/>
        <v>34.042500000000004</v>
      </c>
    </row>
    <row r="9" spans="1:7" x14ac:dyDescent="0.25">
      <c r="A9" s="76">
        <v>45272.032766203702</v>
      </c>
      <c r="B9">
        <v>60</v>
      </c>
      <c r="D9" s="51">
        <v>8</v>
      </c>
      <c r="E9" s="51">
        <f t="shared" si="0"/>
        <v>27.234000000000002</v>
      </c>
    </row>
    <row r="10" spans="1:7" x14ac:dyDescent="0.25">
      <c r="A10" s="76">
        <v>45272.074432870373</v>
      </c>
      <c r="B10">
        <v>50</v>
      </c>
      <c r="D10" s="51">
        <v>9</v>
      </c>
      <c r="E10" s="51">
        <f t="shared" si="0"/>
        <v>22.695</v>
      </c>
    </row>
    <row r="11" spans="1:7" x14ac:dyDescent="0.25">
      <c r="A11" s="76">
        <v>45272.116099537037</v>
      </c>
      <c r="B11">
        <v>35</v>
      </c>
      <c r="D11" s="51">
        <v>10</v>
      </c>
      <c r="E11" s="51">
        <f t="shared" si="0"/>
        <v>15.886500000000002</v>
      </c>
    </row>
    <row r="12" spans="1:7" x14ac:dyDescent="0.25">
      <c r="A12" s="76">
        <v>45272.157766203702</v>
      </c>
      <c r="B12">
        <v>40</v>
      </c>
      <c r="D12" s="51">
        <v>11</v>
      </c>
      <c r="E12" s="51">
        <f t="shared" si="0"/>
        <v>18.156000000000002</v>
      </c>
    </row>
    <row r="13" spans="1:7" x14ac:dyDescent="0.25">
      <c r="A13" s="76">
        <v>45272.199432870373</v>
      </c>
      <c r="B13">
        <v>35</v>
      </c>
      <c r="D13" s="51">
        <v>12</v>
      </c>
      <c r="E13" s="51">
        <f t="shared" si="0"/>
        <v>15.886500000000002</v>
      </c>
    </row>
    <row r="14" spans="1:7" x14ac:dyDescent="0.25">
      <c r="A14" s="76">
        <v>45272.241099537037</v>
      </c>
      <c r="B14">
        <v>35</v>
      </c>
      <c r="D14" s="51">
        <v>13</v>
      </c>
      <c r="E14" s="51">
        <f t="shared" si="0"/>
        <v>15.886500000000002</v>
      </c>
    </row>
    <row r="15" spans="1:7" x14ac:dyDescent="0.25">
      <c r="A15" s="76">
        <v>45272.282766203702</v>
      </c>
      <c r="B15">
        <v>35</v>
      </c>
      <c r="D15" s="51">
        <v>14</v>
      </c>
      <c r="E15" s="51">
        <f t="shared" si="0"/>
        <v>15.886500000000002</v>
      </c>
    </row>
    <row r="16" spans="1:7" x14ac:dyDescent="0.25">
      <c r="A16" s="76">
        <v>45272.324432870373</v>
      </c>
      <c r="B16">
        <v>35</v>
      </c>
      <c r="D16" s="51">
        <v>15</v>
      </c>
      <c r="E16" s="51">
        <f t="shared" si="0"/>
        <v>15.886500000000002</v>
      </c>
    </row>
    <row r="17" spans="1:7" x14ac:dyDescent="0.25">
      <c r="A17" s="76">
        <v>45272.366099537037</v>
      </c>
      <c r="B17">
        <v>35</v>
      </c>
      <c r="D17" s="51">
        <v>16</v>
      </c>
      <c r="E17" s="51">
        <f t="shared" si="0"/>
        <v>15.886500000000002</v>
      </c>
    </row>
    <row r="18" spans="1:7" x14ac:dyDescent="0.25">
      <c r="A18" s="76">
        <v>45272.407766203702</v>
      </c>
      <c r="B18">
        <v>40</v>
      </c>
      <c r="D18" s="51">
        <v>17</v>
      </c>
      <c r="E18" s="51">
        <f t="shared" si="0"/>
        <v>18.156000000000002</v>
      </c>
    </row>
    <row r="19" spans="1:7" x14ac:dyDescent="0.25">
      <c r="A19" s="76">
        <v>45272.449432870373</v>
      </c>
      <c r="B19">
        <v>40</v>
      </c>
      <c r="D19" s="51">
        <v>18</v>
      </c>
      <c r="E19" s="51">
        <f t="shared" si="0"/>
        <v>18.156000000000002</v>
      </c>
    </row>
    <row r="20" spans="1:7" x14ac:dyDescent="0.25">
      <c r="A20" s="76">
        <v>45272.491099537037</v>
      </c>
      <c r="B20">
        <v>35</v>
      </c>
      <c r="D20" s="51">
        <v>19</v>
      </c>
      <c r="E20" s="51">
        <f t="shared" si="0"/>
        <v>15.886500000000002</v>
      </c>
    </row>
    <row r="21" spans="1:7" x14ac:dyDescent="0.25">
      <c r="A21" s="76">
        <v>45272.532766203702</v>
      </c>
      <c r="B21">
        <v>45</v>
      </c>
      <c r="D21" s="51">
        <v>20</v>
      </c>
      <c r="E21" s="51">
        <f t="shared" si="0"/>
        <v>20.4255</v>
      </c>
    </row>
    <row r="22" spans="1:7" x14ac:dyDescent="0.25">
      <c r="A22" s="76">
        <v>45272.574444444443</v>
      </c>
      <c r="B22">
        <v>80</v>
      </c>
      <c r="D22" s="51">
        <v>21</v>
      </c>
      <c r="E22" s="51">
        <f t="shared" si="0"/>
        <v>36.312000000000005</v>
      </c>
    </row>
    <row r="23" spans="1:7" x14ac:dyDescent="0.25">
      <c r="A23" s="76">
        <v>45272.616099537037</v>
      </c>
      <c r="B23">
        <v>85</v>
      </c>
      <c r="D23" s="51">
        <v>22</v>
      </c>
      <c r="E23" s="51">
        <f t="shared" si="0"/>
        <v>38.581500000000005</v>
      </c>
      <c r="F23" s="51">
        <f>D23-D25</f>
        <v>-2</v>
      </c>
      <c r="G23" s="51">
        <f>E23-E25</f>
        <v>4.5390000000000015</v>
      </c>
    </row>
    <row r="24" spans="1:7" x14ac:dyDescent="0.25">
      <c r="A24" s="76">
        <v>45272.657777777778</v>
      </c>
      <c r="B24">
        <v>80</v>
      </c>
      <c r="D24" s="51">
        <v>23</v>
      </c>
      <c r="E24" s="51">
        <f t="shared" si="0"/>
        <v>36.312000000000005</v>
      </c>
    </row>
    <row r="25" spans="1:7" x14ac:dyDescent="0.25">
      <c r="A25" s="76">
        <v>45272.699444444443</v>
      </c>
      <c r="B25">
        <v>75</v>
      </c>
      <c r="D25" s="51">
        <v>24</v>
      </c>
      <c r="E25" s="51">
        <f t="shared" si="0"/>
        <v>34.042500000000004</v>
      </c>
    </row>
    <row r="26" spans="1:7" x14ac:dyDescent="0.25">
      <c r="A26" s="76">
        <v>45272.741111111114</v>
      </c>
      <c r="B26">
        <v>105</v>
      </c>
      <c r="D26" s="51">
        <v>25</v>
      </c>
      <c r="E26" s="51">
        <f t="shared" si="0"/>
        <v>47.659500000000001</v>
      </c>
      <c r="F26" s="51">
        <f>D26-D34</f>
        <v>-8</v>
      </c>
      <c r="G26" s="51">
        <f>E26-E34</f>
        <v>31.773</v>
      </c>
    </row>
    <row r="27" spans="1:7" x14ac:dyDescent="0.25">
      <c r="A27" s="76">
        <v>45272.782777777778</v>
      </c>
      <c r="B27">
        <v>95</v>
      </c>
      <c r="D27" s="51">
        <v>26</v>
      </c>
      <c r="E27" s="51">
        <f t="shared" si="0"/>
        <v>43.1205</v>
      </c>
    </row>
    <row r="28" spans="1:7" x14ac:dyDescent="0.25">
      <c r="A28" s="76">
        <v>45272.824444444443</v>
      </c>
      <c r="B28">
        <v>75</v>
      </c>
      <c r="D28" s="51">
        <v>27</v>
      </c>
      <c r="E28" s="51">
        <f t="shared" si="0"/>
        <v>34.042500000000004</v>
      </c>
    </row>
    <row r="29" spans="1:7" x14ac:dyDescent="0.25">
      <c r="A29" s="76">
        <v>45272.866111111114</v>
      </c>
      <c r="B29">
        <v>70</v>
      </c>
      <c r="D29" s="51">
        <v>28</v>
      </c>
      <c r="E29" s="51">
        <f t="shared" si="0"/>
        <v>31.773000000000003</v>
      </c>
    </row>
    <row r="30" spans="1:7" x14ac:dyDescent="0.25">
      <c r="A30" s="76">
        <v>45272.907777777778</v>
      </c>
      <c r="B30">
        <v>60</v>
      </c>
      <c r="D30" s="51">
        <v>29</v>
      </c>
      <c r="E30" s="51">
        <f t="shared" si="0"/>
        <v>27.234000000000002</v>
      </c>
    </row>
    <row r="31" spans="1:7" x14ac:dyDescent="0.25">
      <c r="A31" s="76">
        <v>45272.949444444443</v>
      </c>
      <c r="B31">
        <v>55</v>
      </c>
      <c r="D31" s="51">
        <v>30</v>
      </c>
      <c r="E31" s="51">
        <f t="shared" si="0"/>
        <v>24.964500000000001</v>
      </c>
    </row>
    <row r="32" spans="1:7" x14ac:dyDescent="0.25">
      <c r="A32" s="76">
        <v>45272.991111111114</v>
      </c>
      <c r="B32">
        <v>45</v>
      </c>
      <c r="D32" s="51">
        <v>31</v>
      </c>
      <c r="E32" s="51">
        <f t="shared" si="0"/>
        <v>20.4255</v>
      </c>
    </row>
    <row r="33" spans="1:5" x14ac:dyDescent="0.25">
      <c r="A33" t="s">
        <v>67</v>
      </c>
      <c r="B33">
        <v>45</v>
      </c>
      <c r="D33" s="51">
        <v>32</v>
      </c>
      <c r="E33" s="51">
        <f t="shared" si="0"/>
        <v>20.4255</v>
      </c>
    </row>
    <row r="34" spans="1:5" x14ac:dyDescent="0.25">
      <c r="A34" t="s">
        <v>68</v>
      </c>
      <c r="B34">
        <v>35</v>
      </c>
      <c r="D34" s="51">
        <v>33</v>
      </c>
      <c r="E34" s="51">
        <f t="shared" si="0"/>
        <v>15.886500000000002</v>
      </c>
    </row>
    <row r="35" spans="1:5" x14ac:dyDescent="0.25">
      <c r="A35" t="s">
        <v>69</v>
      </c>
      <c r="B35">
        <v>35</v>
      </c>
      <c r="D35" s="51">
        <v>34</v>
      </c>
      <c r="E35" s="51">
        <f t="shared" si="0"/>
        <v>15.886500000000002</v>
      </c>
    </row>
    <row r="36" spans="1:5" x14ac:dyDescent="0.25">
      <c r="A36" t="s">
        <v>70</v>
      </c>
      <c r="B36">
        <v>35</v>
      </c>
      <c r="D36" s="51">
        <v>35</v>
      </c>
      <c r="E36" s="51">
        <f t="shared" si="0"/>
        <v>15.886500000000002</v>
      </c>
    </row>
    <row r="37" spans="1:5" x14ac:dyDescent="0.25">
      <c r="A37" t="s">
        <v>71</v>
      </c>
      <c r="B37">
        <v>35</v>
      </c>
      <c r="D37" s="51">
        <v>36</v>
      </c>
      <c r="E37" s="51">
        <f t="shared" si="0"/>
        <v>15.886500000000002</v>
      </c>
    </row>
    <row r="38" spans="1:5" x14ac:dyDescent="0.25">
      <c r="A38" t="s">
        <v>72</v>
      </c>
      <c r="B38">
        <v>35</v>
      </c>
      <c r="D38" s="51">
        <v>37</v>
      </c>
      <c r="E38" s="51">
        <f t="shared" si="0"/>
        <v>15.886500000000002</v>
      </c>
    </row>
    <row r="39" spans="1:5" x14ac:dyDescent="0.25">
      <c r="A39" t="s">
        <v>73</v>
      </c>
      <c r="B39">
        <v>40</v>
      </c>
      <c r="D39" s="51">
        <v>38</v>
      </c>
      <c r="E39" s="51">
        <f t="shared" si="0"/>
        <v>18.156000000000002</v>
      </c>
    </row>
    <row r="40" spans="1:5" x14ac:dyDescent="0.25">
      <c r="A40" t="s">
        <v>74</v>
      </c>
      <c r="B40">
        <v>45</v>
      </c>
      <c r="D40" s="51">
        <v>39</v>
      </c>
      <c r="E40" s="51">
        <f t="shared" si="0"/>
        <v>20.4255</v>
      </c>
    </row>
    <row r="41" spans="1:5" x14ac:dyDescent="0.25">
      <c r="A41" t="s">
        <v>75</v>
      </c>
      <c r="B41">
        <v>40</v>
      </c>
      <c r="D41" s="51">
        <v>40</v>
      </c>
      <c r="E41" s="51">
        <f t="shared" si="0"/>
        <v>18.156000000000002</v>
      </c>
    </row>
    <row r="42" spans="1:5" x14ac:dyDescent="0.25">
      <c r="A42" t="s">
        <v>76</v>
      </c>
      <c r="B42">
        <v>50</v>
      </c>
      <c r="D42" s="51">
        <v>41</v>
      </c>
      <c r="E42" s="51">
        <f t="shared" si="0"/>
        <v>22.695</v>
      </c>
    </row>
    <row r="43" spans="1:5" x14ac:dyDescent="0.25">
      <c r="A43" t="s">
        <v>77</v>
      </c>
      <c r="B43">
        <v>50</v>
      </c>
      <c r="D43" s="51">
        <v>42</v>
      </c>
      <c r="E43" s="51">
        <f t="shared" si="0"/>
        <v>22.695</v>
      </c>
    </row>
    <row r="44" spans="1:5" x14ac:dyDescent="0.25">
      <c r="A44" t="s">
        <v>78</v>
      </c>
      <c r="B44">
        <v>50</v>
      </c>
      <c r="D44" s="51">
        <v>43</v>
      </c>
      <c r="E44" s="51">
        <f t="shared" si="0"/>
        <v>22.695</v>
      </c>
    </row>
    <row r="45" spans="1:5" x14ac:dyDescent="0.25">
      <c r="A45" t="s">
        <v>79</v>
      </c>
      <c r="B45">
        <v>50</v>
      </c>
      <c r="D45" s="51">
        <v>44</v>
      </c>
      <c r="E45" s="51">
        <f t="shared" si="0"/>
        <v>22.695</v>
      </c>
    </row>
    <row r="46" spans="1:5" x14ac:dyDescent="0.25">
      <c r="A46" t="s">
        <v>80</v>
      </c>
      <c r="B46">
        <v>75</v>
      </c>
      <c r="D46" s="51">
        <v>45</v>
      </c>
      <c r="E46" s="51">
        <f t="shared" si="0"/>
        <v>34.042500000000004</v>
      </c>
    </row>
    <row r="47" spans="1:5" x14ac:dyDescent="0.25">
      <c r="A47" t="s">
        <v>81</v>
      </c>
      <c r="B47">
        <v>75</v>
      </c>
      <c r="D47" s="51">
        <v>46</v>
      </c>
      <c r="E47" s="51">
        <f t="shared" si="0"/>
        <v>34.042500000000004</v>
      </c>
    </row>
    <row r="48" spans="1:5" x14ac:dyDescent="0.25">
      <c r="A48" t="s">
        <v>82</v>
      </c>
      <c r="B48">
        <v>75</v>
      </c>
      <c r="D48" s="51">
        <v>47</v>
      </c>
      <c r="E48" s="51">
        <f t="shared" si="0"/>
        <v>34.042500000000004</v>
      </c>
    </row>
    <row r="49" spans="1:8" x14ac:dyDescent="0.25">
      <c r="A49" t="s">
        <v>83</v>
      </c>
      <c r="B49">
        <v>75</v>
      </c>
      <c r="D49" s="51">
        <v>48</v>
      </c>
      <c r="E49" s="51">
        <f t="shared" si="0"/>
        <v>34.042500000000004</v>
      </c>
      <c r="H49" s="51">
        <f>F49+F54</f>
        <v>0</v>
      </c>
    </row>
    <row r="50" spans="1:8" x14ac:dyDescent="0.25">
      <c r="A50" t="s">
        <v>84</v>
      </c>
      <c r="B50">
        <v>75</v>
      </c>
      <c r="D50" s="51">
        <v>49</v>
      </c>
      <c r="E50" s="51">
        <f t="shared" si="0"/>
        <v>34.042500000000004</v>
      </c>
    </row>
    <row r="51" spans="1:8" x14ac:dyDescent="0.25">
      <c r="A51" t="s">
        <v>85</v>
      </c>
      <c r="B51">
        <v>75</v>
      </c>
      <c r="D51" s="51">
        <v>50</v>
      </c>
      <c r="E51" s="51">
        <f t="shared" si="0"/>
        <v>34.042500000000004</v>
      </c>
      <c r="F51" s="51">
        <f>D51-D69</f>
        <v>-18</v>
      </c>
      <c r="G51" s="51">
        <f>E51-E69</f>
        <v>34.042500000000004</v>
      </c>
    </row>
    <row r="52" spans="1:8" x14ac:dyDescent="0.25">
      <c r="A52" t="s">
        <v>86</v>
      </c>
      <c r="B52">
        <v>65</v>
      </c>
      <c r="D52" s="51">
        <v>51</v>
      </c>
      <c r="E52" s="51">
        <f t="shared" si="0"/>
        <v>29.503500000000003</v>
      </c>
    </row>
    <row r="53" spans="1:8" x14ac:dyDescent="0.25">
      <c r="A53" t="s">
        <v>87</v>
      </c>
      <c r="B53">
        <v>55</v>
      </c>
      <c r="D53" s="51">
        <v>52</v>
      </c>
      <c r="E53" s="51">
        <f t="shared" si="0"/>
        <v>24.964500000000001</v>
      </c>
    </row>
    <row r="54" spans="1:8" x14ac:dyDescent="0.25">
      <c r="A54" t="s">
        <v>88</v>
      </c>
      <c r="B54">
        <v>55</v>
      </c>
      <c r="D54" s="51">
        <v>53</v>
      </c>
      <c r="E54" s="51">
        <f t="shared" si="0"/>
        <v>24.964500000000001</v>
      </c>
    </row>
    <row r="55" spans="1:8" x14ac:dyDescent="0.25">
      <c r="A55" t="s">
        <v>89</v>
      </c>
      <c r="B55">
        <v>50</v>
      </c>
      <c r="D55" s="51">
        <v>54</v>
      </c>
      <c r="E55" s="51">
        <f t="shared" si="0"/>
        <v>22.695</v>
      </c>
    </row>
    <row r="56" spans="1:8" x14ac:dyDescent="0.25">
      <c r="A56" t="s">
        <v>90</v>
      </c>
      <c r="B56">
        <v>40</v>
      </c>
      <c r="D56" s="51">
        <v>55</v>
      </c>
      <c r="E56" s="51">
        <f t="shared" si="0"/>
        <v>18.156000000000002</v>
      </c>
    </row>
    <row r="57" spans="1:8" x14ac:dyDescent="0.25">
      <c r="A57" t="s">
        <v>91</v>
      </c>
      <c r="B57">
        <v>40</v>
      </c>
      <c r="D57" s="51">
        <v>56</v>
      </c>
      <c r="E57" s="51">
        <f t="shared" si="0"/>
        <v>18.156000000000002</v>
      </c>
    </row>
    <row r="58" spans="1:8" x14ac:dyDescent="0.25">
      <c r="A58" t="s">
        <v>92</v>
      </c>
      <c r="B58">
        <v>35</v>
      </c>
      <c r="D58" s="51">
        <v>57</v>
      </c>
      <c r="E58" s="51">
        <f t="shared" si="0"/>
        <v>15.886500000000002</v>
      </c>
    </row>
    <row r="59" spans="1:8" x14ac:dyDescent="0.25">
      <c r="A59" t="s">
        <v>93</v>
      </c>
      <c r="B59">
        <v>35</v>
      </c>
      <c r="D59" s="51">
        <v>58</v>
      </c>
      <c r="E59" s="51">
        <f t="shared" si="0"/>
        <v>15.886500000000002</v>
      </c>
    </row>
    <row r="60" spans="1:8" x14ac:dyDescent="0.25">
      <c r="A60" t="s">
        <v>94</v>
      </c>
      <c r="B60">
        <v>35</v>
      </c>
      <c r="D60" s="51">
        <v>59</v>
      </c>
      <c r="E60" s="51">
        <f t="shared" si="0"/>
        <v>15.886500000000002</v>
      </c>
    </row>
    <row r="61" spans="1:8" x14ac:dyDescent="0.25">
      <c r="A61" t="s">
        <v>95</v>
      </c>
      <c r="B61">
        <v>35</v>
      </c>
      <c r="D61" s="51">
        <v>60</v>
      </c>
      <c r="E61" s="51">
        <f t="shared" si="0"/>
        <v>15.886500000000002</v>
      </c>
    </row>
    <row r="62" spans="1:8" x14ac:dyDescent="0.25">
      <c r="A62" t="s">
        <v>96</v>
      </c>
      <c r="B62">
        <v>30</v>
      </c>
      <c r="D62" s="51">
        <v>61</v>
      </c>
      <c r="E62" s="51">
        <f t="shared" si="0"/>
        <v>13.617000000000001</v>
      </c>
    </row>
    <row r="63" spans="1:8" x14ac:dyDescent="0.25">
      <c r="A63" t="s">
        <v>97</v>
      </c>
      <c r="B63">
        <v>30</v>
      </c>
      <c r="D63" s="51">
        <v>62</v>
      </c>
      <c r="E63" s="51">
        <f t="shared" si="0"/>
        <v>13.617000000000001</v>
      </c>
    </row>
    <row r="64" spans="1:8" x14ac:dyDescent="0.25">
      <c r="A64" t="s">
        <v>98</v>
      </c>
      <c r="B64">
        <v>30</v>
      </c>
      <c r="D64" s="51">
        <v>63</v>
      </c>
      <c r="E64" s="51">
        <f t="shared" si="0"/>
        <v>13.617000000000001</v>
      </c>
    </row>
    <row r="65" spans="1:5" x14ac:dyDescent="0.25">
      <c r="A65" t="s">
        <v>99</v>
      </c>
      <c r="B65">
        <v>25</v>
      </c>
      <c r="D65" s="51">
        <v>64</v>
      </c>
      <c r="E65" s="51">
        <f t="shared" ref="E65:E70" si="1">B65*0.4539</f>
        <v>11.3475</v>
      </c>
    </row>
    <row r="66" spans="1:5" x14ac:dyDescent="0.25">
      <c r="A66" t="s">
        <v>100</v>
      </c>
      <c r="B66">
        <v>25</v>
      </c>
      <c r="D66" s="51">
        <v>65</v>
      </c>
      <c r="E66" s="51">
        <f t="shared" si="1"/>
        <v>11.3475</v>
      </c>
    </row>
    <row r="67" spans="1:5" x14ac:dyDescent="0.25">
      <c r="A67" t="s">
        <v>101</v>
      </c>
      <c r="B67">
        <v>25</v>
      </c>
      <c r="D67" s="51">
        <v>66</v>
      </c>
      <c r="E67" s="51">
        <f t="shared" si="1"/>
        <v>11.3475</v>
      </c>
    </row>
    <row r="68" spans="1:5" x14ac:dyDescent="0.25">
      <c r="A68" t="s">
        <v>102</v>
      </c>
      <c r="B68">
        <v>10</v>
      </c>
      <c r="D68" s="51">
        <v>67</v>
      </c>
      <c r="E68" s="51">
        <f t="shared" si="1"/>
        <v>4.5390000000000006</v>
      </c>
    </row>
    <row r="69" spans="1:5" x14ac:dyDescent="0.25">
      <c r="A69" t="s">
        <v>103</v>
      </c>
      <c r="B69">
        <v>0</v>
      </c>
      <c r="D69" s="51">
        <v>68</v>
      </c>
      <c r="E69" s="51">
        <f t="shared" si="1"/>
        <v>0</v>
      </c>
    </row>
    <row r="70" spans="1:5" x14ac:dyDescent="0.25">
      <c r="A70" t="s">
        <v>104</v>
      </c>
      <c r="B70">
        <v>0</v>
      </c>
      <c r="D70" s="51">
        <v>69</v>
      </c>
      <c r="E70" s="51">
        <f t="shared" si="1"/>
        <v>0</v>
      </c>
    </row>
    <row r="71" spans="1:5" x14ac:dyDescent="0.25">
      <c r="A71"/>
      <c r="B71"/>
    </row>
    <row r="72" spans="1:5" x14ac:dyDescent="0.25">
      <c r="A72"/>
      <c r="B72"/>
    </row>
    <row r="73" spans="1:5" x14ac:dyDescent="0.25">
      <c r="A73"/>
      <c r="B73"/>
    </row>
    <row r="74" spans="1:5" x14ac:dyDescent="0.25">
      <c r="A74"/>
      <c r="B74"/>
    </row>
    <row r="75" spans="1:5" x14ac:dyDescent="0.25">
      <c r="A75"/>
      <c r="B75"/>
    </row>
    <row r="76" spans="1:5" x14ac:dyDescent="0.25">
      <c r="A76"/>
      <c r="B76"/>
    </row>
    <row r="77" spans="1:5" x14ac:dyDescent="0.25">
      <c r="A77"/>
      <c r="B77"/>
    </row>
    <row r="78" spans="1:5" x14ac:dyDescent="0.25">
      <c r="A78"/>
      <c r="B78"/>
    </row>
    <row r="79" spans="1:5" x14ac:dyDescent="0.25">
      <c r="A79"/>
      <c r="B79"/>
    </row>
    <row r="80" spans="1:5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>
      <selection activeCell="C6" sqref="C6"/>
    </sheetView>
  </sheetViews>
  <sheetFormatPr defaultColWidth="9.140625" defaultRowHeight="15" x14ac:dyDescent="0.25"/>
  <cols>
    <col min="1" max="2" width="18.85546875" style="54" bestFit="1" customWidth="1"/>
    <col min="3" max="4" width="14.7109375" style="54" bestFit="1" customWidth="1"/>
    <col min="5" max="16384" width="9.140625" style="54"/>
  </cols>
  <sheetData>
    <row r="1" spans="1:8" x14ac:dyDescent="0.25">
      <c r="A1" s="52" t="s">
        <v>4</v>
      </c>
      <c r="B1" s="53" t="s">
        <v>51</v>
      </c>
      <c r="C1" s="53" t="s">
        <v>52</v>
      </c>
      <c r="D1" s="53" t="s">
        <v>53</v>
      </c>
    </row>
    <row r="2" spans="1:8" x14ac:dyDescent="0.25">
      <c r="A2" s="55">
        <v>1</v>
      </c>
      <c r="B2" s="56">
        <v>29.5</v>
      </c>
      <c r="C2" s="56">
        <v>3.78</v>
      </c>
      <c r="D2" s="56">
        <v>8</v>
      </c>
      <c r="F2" s="57"/>
      <c r="G2" s="55"/>
      <c r="H2" s="55"/>
    </row>
    <row r="3" spans="1:8" x14ac:dyDescent="0.25">
      <c r="A3" s="55">
        <v>2</v>
      </c>
      <c r="B3" s="56">
        <v>4.54</v>
      </c>
      <c r="C3" s="56">
        <v>2.27</v>
      </c>
      <c r="D3" s="56">
        <v>2</v>
      </c>
      <c r="F3" s="57"/>
      <c r="G3" s="55"/>
      <c r="H3" s="55"/>
    </row>
    <row r="4" spans="1:8" x14ac:dyDescent="0.25">
      <c r="A4" s="55">
        <v>2</v>
      </c>
      <c r="B4" s="56">
        <v>31.77</v>
      </c>
      <c r="C4" s="56">
        <v>3.82</v>
      </c>
      <c r="D4" s="56">
        <v>8</v>
      </c>
      <c r="F4" s="57"/>
      <c r="G4" s="55"/>
      <c r="H4" s="55"/>
    </row>
    <row r="5" spans="1:8" x14ac:dyDescent="0.25">
      <c r="A5" s="55">
        <v>3</v>
      </c>
      <c r="B5" s="56">
        <v>34.04</v>
      </c>
      <c r="C5" s="56">
        <v>1.36</v>
      </c>
      <c r="D5" s="56">
        <v>18</v>
      </c>
      <c r="F5" s="57"/>
    </row>
    <row r="6" spans="1:8" x14ac:dyDescent="0.25">
      <c r="A6" s="55"/>
      <c r="B6" s="56"/>
      <c r="C6" s="56"/>
      <c r="D6" s="56"/>
    </row>
    <row r="7" spans="1:8" x14ac:dyDescent="0.25">
      <c r="A7" s="55"/>
      <c r="B7" s="55"/>
      <c r="C7" s="55"/>
      <c r="D7" s="55"/>
    </row>
    <row r="8" spans="1:8" x14ac:dyDescent="0.25">
      <c r="A8" s="55"/>
      <c r="B8" s="56"/>
      <c r="C8" s="55"/>
      <c r="D8" s="56"/>
    </row>
    <row r="9" spans="1:8" x14ac:dyDescent="0.25">
      <c r="A9" s="55"/>
      <c r="B9" s="55"/>
      <c r="C9" s="55"/>
      <c r="D9" s="55"/>
    </row>
    <row r="10" spans="1:8" x14ac:dyDescent="0.25">
      <c r="A10" s="55"/>
      <c r="B10" s="55"/>
      <c r="C10" s="55"/>
      <c r="D10" s="55"/>
    </row>
    <row r="11" spans="1:8" x14ac:dyDescent="0.25">
      <c r="A11" s="55"/>
      <c r="B11" s="55"/>
      <c r="C11" s="55"/>
      <c r="D11" s="5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Z1000"/>
  <sheetViews>
    <sheetView tabSelected="1" zoomScale="80" zoomScaleNormal="80" workbookViewId="0">
      <selection activeCell="B21" sqref="B21:B29"/>
    </sheetView>
  </sheetViews>
  <sheetFormatPr defaultColWidth="14.42578125" defaultRowHeight="15" customHeight="1" x14ac:dyDescent="0.25"/>
  <cols>
    <col min="1" max="1" width="21.42578125" bestFit="1" customWidth="1"/>
    <col min="2" max="2" width="11.140625" customWidth="1"/>
    <col min="3" max="3" width="19.140625" customWidth="1"/>
    <col min="4" max="4" width="12.42578125" customWidth="1"/>
    <col min="5" max="5" width="15.140625" bestFit="1" customWidth="1"/>
    <col min="6" max="6" width="11.5703125" bestFit="1" customWidth="1"/>
    <col min="7" max="7" width="9" bestFit="1" customWidth="1"/>
    <col min="8" max="8" width="6.7109375" customWidth="1"/>
    <col min="9" max="9" width="9.140625" customWidth="1"/>
    <col min="10" max="10" width="6.28515625" customWidth="1"/>
    <col min="11" max="14" width="14.7109375" customWidth="1"/>
    <col min="15" max="15" width="13.5703125" customWidth="1"/>
    <col min="16" max="16" width="14.28515625" customWidth="1"/>
    <col min="17" max="26" width="8.7109375" customWidth="1"/>
  </cols>
  <sheetData>
    <row r="2" spans="1:26" x14ac:dyDescent="0.25">
      <c r="B2" s="14"/>
    </row>
    <row r="4" spans="1:26" x14ac:dyDescent="0.25">
      <c r="A4" s="15" t="s">
        <v>0</v>
      </c>
      <c r="B4" s="16" t="s">
        <v>1</v>
      </c>
      <c r="C4" s="17" t="s">
        <v>2</v>
      </c>
      <c r="D4" s="18" t="s">
        <v>3</v>
      </c>
      <c r="E4" s="19"/>
      <c r="F4" s="20" t="s">
        <v>4</v>
      </c>
      <c r="G4" s="21" t="s">
        <v>5</v>
      </c>
    </row>
    <row r="5" spans="1:26" x14ac:dyDescent="0.25">
      <c r="A5" s="22" t="s">
        <v>6</v>
      </c>
      <c r="B5" s="23" t="s">
        <v>7</v>
      </c>
      <c r="C5" s="24" t="s">
        <v>50</v>
      </c>
      <c r="D5" s="25"/>
      <c r="E5" s="6" t="s">
        <v>8</v>
      </c>
      <c r="F5" s="8">
        <v>45271</v>
      </c>
      <c r="G5" s="9">
        <v>0.67708333333333337</v>
      </c>
      <c r="I5" s="26"/>
      <c r="J5" s="27"/>
    </row>
    <row r="6" spans="1:26" x14ac:dyDescent="0.25">
      <c r="A6" s="22" t="s">
        <v>9</v>
      </c>
      <c r="B6" s="23" t="s">
        <v>10</v>
      </c>
      <c r="C6" s="24" t="s">
        <v>50</v>
      </c>
      <c r="D6" s="25"/>
      <c r="E6" s="10" t="s">
        <v>11</v>
      </c>
      <c r="F6" s="29">
        <v>45274</v>
      </c>
      <c r="G6" s="11">
        <v>0.5</v>
      </c>
    </row>
    <row r="7" spans="1:26" x14ac:dyDescent="0.25">
      <c r="A7" s="28" t="s">
        <v>12</v>
      </c>
      <c r="B7" s="30" t="s">
        <v>13</v>
      </c>
      <c r="C7" s="31" t="s">
        <v>32</v>
      </c>
      <c r="D7" s="25"/>
    </row>
    <row r="9" spans="1:26" x14ac:dyDescent="0.25">
      <c r="A9" s="32" t="s">
        <v>4</v>
      </c>
      <c r="B9" s="33" t="s">
        <v>31</v>
      </c>
      <c r="C9" s="33" t="s">
        <v>33</v>
      </c>
      <c r="D9" s="33" t="s">
        <v>34</v>
      </c>
      <c r="E9" s="33" t="s">
        <v>47</v>
      </c>
      <c r="F9" s="33" t="s">
        <v>35</v>
      </c>
      <c r="G9" s="33" t="s">
        <v>48</v>
      </c>
      <c r="H9" s="33" t="s">
        <v>36</v>
      </c>
      <c r="I9" s="33" t="s">
        <v>37</v>
      </c>
      <c r="J9" s="33" t="s">
        <v>38</v>
      </c>
      <c r="K9" s="33" t="s">
        <v>39</v>
      </c>
      <c r="L9" s="33" t="s">
        <v>40</v>
      </c>
      <c r="M9" s="33" t="s">
        <v>41</v>
      </c>
      <c r="N9" s="33" t="s">
        <v>42</v>
      </c>
      <c r="O9" s="33" t="s">
        <v>43</v>
      </c>
      <c r="P9" s="34" t="s">
        <v>44</v>
      </c>
    </row>
    <row r="10" spans="1:26" x14ac:dyDescent="0.25">
      <c r="A10" s="35">
        <v>1</v>
      </c>
      <c r="B10" s="36">
        <v>21.1</v>
      </c>
      <c r="C10" s="49">
        <v>13.64</v>
      </c>
      <c r="D10" s="36">
        <f>B10-C10</f>
        <v>7.4600000000000009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x14ac:dyDescent="0.25">
      <c r="A11" s="35">
        <v>2</v>
      </c>
      <c r="B11" s="36">
        <v>28.2</v>
      </c>
      <c r="C11" s="49">
        <v>29.54</v>
      </c>
      <c r="D11" s="36">
        <f t="shared" ref="D11:D12" si="0">B11-C11</f>
        <v>-1.3399999999999999</v>
      </c>
      <c r="E11" s="37">
        <v>9.7074999999999996</v>
      </c>
      <c r="F11" s="37">
        <v>0.95325899999999997</v>
      </c>
      <c r="G11" s="37">
        <v>7.95</v>
      </c>
      <c r="H11" s="37">
        <v>0.80959300000000001</v>
      </c>
      <c r="I11" s="37">
        <f t="shared" ref="I11:I12" si="1">(H11/F11)*100</f>
        <v>84.928964740957085</v>
      </c>
      <c r="J11" s="37">
        <v>4.16</v>
      </c>
      <c r="K11" s="37">
        <v>1.92</v>
      </c>
      <c r="L11" s="37">
        <v>5362.0460000000003</v>
      </c>
      <c r="M11" s="37">
        <v>12452.795000000002</v>
      </c>
      <c r="N11" s="37">
        <f t="shared" ref="N11:N12" si="2">(L11/M11)*100</f>
        <v>43.05897591665164</v>
      </c>
      <c r="O11" s="37">
        <f t="shared" ref="O11:O12" si="3">(G11/(M11/1000))</f>
        <v>0.63841089490351355</v>
      </c>
      <c r="P11" s="37">
        <f t="shared" ref="P11:P12" si="4">(E11/(M11/1000))</f>
        <v>0.77954386946866128</v>
      </c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x14ac:dyDescent="0.25">
      <c r="A12" s="35">
        <v>3</v>
      </c>
      <c r="B12" s="36">
        <v>13.2</v>
      </c>
      <c r="C12" s="49">
        <v>34.090000000000003</v>
      </c>
      <c r="D12" s="36">
        <f t="shared" si="0"/>
        <v>-20.890000000000004</v>
      </c>
      <c r="E12" s="37"/>
      <c r="F12" s="37"/>
      <c r="G12" s="37"/>
      <c r="H12" s="37"/>
      <c r="I12" s="37" t="e">
        <f t="shared" si="1"/>
        <v>#DIV/0!</v>
      </c>
      <c r="J12" s="37">
        <v>4.25</v>
      </c>
      <c r="K12" s="37">
        <v>1.57</v>
      </c>
      <c r="L12" s="37">
        <v>3028.8620000000001</v>
      </c>
      <c r="M12" s="37">
        <v>15904.96</v>
      </c>
      <c r="N12" s="37">
        <f t="shared" si="2"/>
        <v>19.043505925195664</v>
      </c>
      <c r="O12" s="37">
        <f t="shared" si="3"/>
        <v>0</v>
      </c>
      <c r="P12" s="37">
        <f t="shared" si="4"/>
        <v>0</v>
      </c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x14ac:dyDescent="0.25">
      <c r="A13" s="35"/>
      <c r="B13" s="36"/>
      <c r="C13" s="49"/>
      <c r="D13" s="36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x14ac:dyDescent="0.25">
      <c r="A14" s="39"/>
      <c r="B14" s="40"/>
      <c r="C14" s="40"/>
      <c r="D14" s="40"/>
      <c r="E14" s="41"/>
      <c r="F14" s="41"/>
      <c r="G14" s="41"/>
      <c r="H14" s="41"/>
      <c r="I14" s="41"/>
      <c r="J14" s="41"/>
      <c r="K14" s="41"/>
      <c r="L14" s="41"/>
      <c r="M14" s="41"/>
      <c r="N14" s="40"/>
      <c r="O14" s="13"/>
      <c r="P14" s="42"/>
      <c r="T14">
        <f>40.2/237.2</f>
        <v>0.1694772344013491</v>
      </c>
    </row>
    <row r="15" spans="1:26" x14ac:dyDescent="0.25">
      <c r="A15" s="43" t="s">
        <v>45</v>
      </c>
      <c r="B15" s="44">
        <f t="shared" ref="B15:P15" si="5">AVERAGE(B10:B13)</f>
        <v>20.833333333333332</v>
      </c>
      <c r="C15" s="44">
        <f>AVERAGE(C10:C13)</f>
        <v>25.756666666666671</v>
      </c>
      <c r="D15" s="44">
        <f t="shared" si="5"/>
        <v>-4.9233333333333347</v>
      </c>
      <c r="E15" s="44">
        <f t="shared" si="5"/>
        <v>9.7074999999999996</v>
      </c>
      <c r="F15" s="44">
        <f t="shared" si="5"/>
        <v>0.95325899999999997</v>
      </c>
      <c r="G15" s="44">
        <f t="shared" si="5"/>
        <v>7.95</v>
      </c>
      <c r="H15" s="44">
        <f t="shared" si="5"/>
        <v>0.80959300000000001</v>
      </c>
      <c r="I15" s="44" t="e">
        <f t="shared" si="5"/>
        <v>#DIV/0!</v>
      </c>
      <c r="J15" s="44">
        <f>AVERAGE(J11:J13)</f>
        <v>4.2050000000000001</v>
      </c>
      <c r="K15" s="44">
        <f>AVERAGE(K11:K13)</f>
        <v>1.7450000000000001</v>
      </c>
      <c r="L15" s="44">
        <f>AVERAGE(L10:L13)</f>
        <v>4195.4539999999997</v>
      </c>
      <c r="M15" s="44">
        <f>AVERAGE(M10:M13)</f>
        <v>14178.877500000001</v>
      </c>
      <c r="N15" s="44">
        <f t="shared" si="5"/>
        <v>31.051240920923654</v>
      </c>
      <c r="O15" s="44">
        <f t="shared" si="5"/>
        <v>0.31920544745175677</v>
      </c>
      <c r="P15" s="44">
        <f t="shared" si="5"/>
        <v>0.38977193473433064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x14ac:dyDescent="0.25">
      <c r="A16" s="46" t="s">
        <v>46</v>
      </c>
      <c r="B16" s="47">
        <f t="shared" ref="B16:P16" si="6">_xlfn.STDEV.P(B10:B13)</f>
        <v>6.1266267680964148</v>
      </c>
      <c r="C16" s="47">
        <f>_xlfn.STDEV.P(C10:C13)</f>
        <v>8.7668250936255223</v>
      </c>
      <c r="D16" s="47">
        <f t="shared" si="6"/>
        <v>11.847948720723304</v>
      </c>
      <c r="E16" s="47">
        <f t="shared" si="6"/>
        <v>0</v>
      </c>
      <c r="F16" s="47">
        <f t="shared" si="6"/>
        <v>0</v>
      </c>
      <c r="G16" s="47">
        <f t="shared" si="6"/>
        <v>0</v>
      </c>
      <c r="H16" s="47">
        <f t="shared" si="6"/>
        <v>0</v>
      </c>
      <c r="I16" s="47" t="e">
        <f t="shared" si="6"/>
        <v>#DIV/0!</v>
      </c>
      <c r="J16" s="47">
        <f>_xlfn.STDEV.P(J11:J13)</f>
        <v>4.4999999999999929E-2</v>
      </c>
      <c r="K16" s="47">
        <f>_xlfn.STDEV.P(K11:K13)</f>
        <v>0.17499999999999993</v>
      </c>
      <c r="L16" s="47">
        <f t="shared" si="6"/>
        <v>1166.5920000000021</v>
      </c>
      <c r="M16" s="47">
        <f t="shared" si="6"/>
        <v>1726.0824999999988</v>
      </c>
      <c r="N16" s="47">
        <f t="shared" si="6"/>
        <v>12.007734995727985</v>
      </c>
      <c r="O16" s="47">
        <f t="shared" si="6"/>
        <v>0.31920544745175677</v>
      </c>
      <c r="P16" s="47">
        <f t="shared" si="6"/>
        <v>0.38977193473433064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8" spans="1:20" ht="15" customHeight="1" x14ac:dyDescent="0.25">
      <c r="D18" s="58"/>
      <c r="T18">
        <f>F13/0.66</f>
        <v>0</v>
      </c>
    </row>
    <row r="19" spans="1:20" ht="15" customHeight="1" x14ac:dyDescent="0.25">
      <c r="D19" s="58"/>
    </row>
    <row r="20" spans="1:20" ht="15" customHeight="1" x14ac:dyDescent="0.25">
      <c r="D20" s="68" t="s">
        <v>62</v>
      </c>
      <c r="E20" s="69" t="s">
        <v>63</v>
      </c>
      <c r="F20" s="70" t="s">
        <v>64</v>
      </c>
    </row>
    <row r="21" spans="1:20" ht="15.75" customHeight="1" x14ac:dyDescent="0.25">
      <c r="A21" t="s">
        <v>54</v>
      </c>
      <c r="B21">
        <v>6.72</v>
      </c>
      <c r="D21" s="71">
        <f>SUM(B10:B13)</f>
        <v>62.5</v>
      </c>
      <c r="E21">
        <f>SUM(C10:C13)</f>
        <v>77.27000000000001</v>
      </c>
      <c r="F21" s="72">
        <f>D21-E21</f>
        <v>-14.77000000000001</v>
      </c>
      <c r="G21">
        <f>(E21/D21)*100</f>
        <v>123.63200000000001</v>
      </c>
    </row>
    <row r="22" spans="1:20" ht="15.75" customHeight="1" x14ac:dyDescent="0.25">
      <c r="A22" t="s">
        <v>55</v>
      </c>
      <c r="B22" s="58">
        <f>B15</f>
        <v>20.833333333333332</v>
      </c>
      <c r="D22" s="73"/>
      <c r="E22" s="74"/>
      <c r="F22" s="75"/>
    </row>
    <row r="23" spans="1:20" ht="15.75" customHeight="1" x14ac:dyDescent="0.25">
      <c r="A23" t="s">
        <v>56</v>
      </c>
      <c r="B23">
        <f>B21*24</f>
        <v>161.28</v>
      </c>
    </row>
    <row r="24" spans="1:20" ht="15.75" customHeight="1" x14ac:dyDescent="0.25">
      <c r="A24" t="s">
        <v>57</v>
      </c>
      <c r="B24" s="58">
        <f>B23/B22</f>
        <v>7.7414400000000008</v>
      </c>
    </row>
    <row r="25" spans="1:20" ht="15.75" customHeight="1" x14ac:dyDescent="0.25">
      <c r="A25" t="s">
        <v>105</v>
      </c>
      <c r="B25">
        <v>0.2</v>
      </c>
    </row>
    <row r="26" spans="1:20" ht="15.75" customHeight="1" x14ac:dyDescent="0.25">
      <c r="A26" t="s">
        <v>106</v>
      </c>
      <c r="B26">
        <f>B25/B22</f>
        <v>9.6000000000000009E-3</v>
      </c>
    </row>
    <row r="27" spans="1:20" ht="15.75" customHeight="1" x14ac:dyDescent="0.25">
      <c r="A27" t="s">
        <v>107</v>
      </c>
      <c r="B27">
        <f>SUM(B10:B12)</f>
        <v>62.5</v>
      </c>
    </row>
    <row r="28" spans="1:20" ht="15.75" customHeight="1" x14ac:dyDescent="0.25">
      <c r="A28" t="s">
        <v>108</v>
      </c>
      <c r="B28">
        <f>SUM(C10:C12)</f>
        <v>77.27000000000001</v>
      </c>
    </row>
    <row r="29" spans="1:20" ht="15.75" customHeight="1" x14ac:dyDescent="0.25">
      <c r="A29" t="s">
        <v>109</v>
      </c>
      <c r="B29">
        <f>(B28/B27)*100</f>
        <v>123.63200000000001</v>
      </c>
    </row>
    <row r="30" spans="1:20" ht="15.75" customHeight="1" x14ac:dyDescent="0.25">
      <c r="B30">
        <f>B22/24</f>
        <v>0.86805555555555547</v>
      </c>
    </row>
    <row r="31" spans="1:20" ht="15.75" customHeight="1" x14ac:dyDescent="0.25">
      <c r="B31">
        <f>B21/B30</f>
        <v>7.7414400000000008</v>
      </c>
    </row>
    <row r="32" spans="1:2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Λεσχη</vt:lpstr>
      <vt:lpstr>Ροόμετρο</vt:lpstr>
      <vt:lpstr>Δεξαμενή</vt:lpstr>
      <vt:lpstr>Live weight </vt:lpstr>
      <vt:lpstr>Consumption rates</vt:lpstr>
      <vt:lpstr>Analyses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Dimos Tsivas</dc:creator>
  <cp:lastModifiedBy>Dimos Tsivas</cp:lastModifiedBy>
  <dcterms:created xsi:type="dcterms:W3CDTF">2015-06-05T18:19:34Z</dcterms:created>
  <dcterms:modified xsi:type="dcterms:W3CDTF">2023-12-14T23:30:28Z</dcterms:modified>
</cp:coreProperties>
</file>