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ppes\Desktop\Διδακτορικο+Μεταπτυχιακο\Διδακτορικο\Σύμβαση ΕΛΚΕ ΟΧΤ\Σύμβαση Ιούνιος-Οκτώβριος 2023\Υδρολυση\My eco 1st experimental cycle\Myeco experiment 4\"/>
    </mc:Choice>
  </mc:AlternateContent>
  <xr:revisionPtr revIDLastSave="0" documentId="13_ncr:1_{A8039A92-FF9F-4687-AD8D-373DAC4746D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  <sheet name="Sheet1" sheetId="11" r:id="rId8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L16" i="11" l="1"/>
  <c r="L15" i="11"/>
  <c r="M11" i="11" l="1"/>
  <c r="L8" i="11"/>
  <c r="L11" i="11" s="1"/>
  <c r="M8" i="11"/>
  <c r="N8" i="11"/>
  <c r="N7" i="11" l="1"/>
  <c r="N10" i="11" s="1"/>
  <c r="M7" i="11"/>
  <c r="M10" i="11" s="1"/>
  <c r="L7" i="11"/>
  <c r="L10" i="11" s="1"/>
  <c r="G4" i="11"/>
  <c r="G5" i="11"/>
  <c r="G6" i="11"/>
  <c r="G3" i="11"/>
  <c r="B17" i="11"/>
  <c r="B27" i="5"/>
  <c r="B26" i="5"/>
  <c r="B24" i="5"/>
  <c r="B23" i="5"/>
  <c r="B22" i="5"/>
  <c r="I24" i="1"/>
  <c r="I25" i="1"/>
  <c r="I11" i="5" l="1"/>
  <c r="I12" i="5"/>
  <c r="I13" i="5"/>
  <c r="I10" i="5"/>
  <c r="P13" i="5" l="1"/>
  <c r="O13" i="5"/>
  <c r="G78" i="9" l="1"/>
  <c r="G74" i="9"/>
  <c r="G55" i="9"/>
  <c r="G50" i="9"/>
  <c r="G26" i="9"/>
  <c r="G8" i="9"/>
  <c r="G2" i="9"/>
  <c r="G38" i="9"/>
  <c r="G30" i="9"/>
  <c r="K13" i="5" l="1"/>
  <c r="J13" i="5"/>
  <c r="K12" i="5" l="1"/>
  <c r="J12" i="5"/>
  <c r="D11" i="5" l="1"/>
  <c r="D12" i="5"/>
  <c r="D13" i="5"/>
  <c r="D10" i="5"/>
  <c r="G9" i="1" l="1"/>
  <c r="P10" i="5" l="1"/>
  <c r="O10" i="5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54" i="9"/>
  <c r="E53" i="9"/>
  <c r="E52" i="9"/>
  <c r="E51" i="9"/>
  <c r="E50" i="9"/>
  <c r="E49" i="9"/>
  <c r="F49" i="9" s="1"/>
  <c r="E48" i="9"/>
  <c r="E47" i="9"/>
  <c r="E46" i="9"/>
  <c r="E45" i="9"/>
  <c r="E44" i="9"/>
  <c r="E43" i="9"/>
  <c r="E42" i="9"/>
  <c r="E41" i="9"/>
  <c r="E40" i="9"/>
  <c r="E39" i="9"/>
  <c r="E38" i="9"/>
  <c r="F38" i="9" s="1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54" i="9" l="1"/>
  <c r="F26" i="9"/>
  <c r="F30" i="9"/>
  <c r="F8" i="9"/>
  <c r="F78" i="9"/>
  <c r="F74" i="9"/>
  <c r="F2" i="9"/>
  <c r="F55" i="9"/>
  <c r="F50" i="9"/>
  <c r="H49" i="9"/>
  <c r="F29" i="9"/>
  <c r="F7" i="9"/>
  <c r="M15" i="5"/>
  <c r="L15" i="5"/>
  <c r="H74" i="9" l="1"/>
  <c r="N13" i="5"/>
  <c r="P11" i="5" l="1"/>
  <c r="P12" i="5"/>
  <c r="O11" i="5"/>
  <c r="O12" i="5"/>
  <c r="N11" i="5"/>
  <c r="N12" i="5"/>
  <c r="N10" i="5"/>
  <c r="L22" i="1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P15" i="5" l="1"/>
  <c r="O15" i="5"/>
  <c r="O16" i="5"/>
  <c r="N16" i="5"/>
  <c r="P16" i="5"/>
  <c r="N15" i="5"/>
  <c r="I16" i="5"/>
  <c r="B16" i="5"/>
  <c r="I15" i="5"/>
  <c r="B15" i="5"/>
  <c r="D16" i="5" l="1"/>
  <c r="D15" i="5"/>
</calcChain>
</file>

<file path=xl/sharedStrings.xml><?xml version="1.0" encoding="utf-8"?>
<sst xmlns="http://schemas.openxmlformats.org/spreadsheetml/2006/main" count="161" uniqueCount="79">
  <si>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</si>
  <si>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</si>
  <si>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</si>
  <si>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</si>
  <si>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</si>
  <si>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</si>
  <si>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</si>
  <si>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</si>
  <si>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</si>
  <si>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</si>
  <si>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</si>
  <si>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</si>
  <si>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</si>
  <si>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4 sec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</si>
  <si>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</si>
  <si>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</si>
  <si>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</si>
  <si>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</si>
  <si>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</si>
  <si>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</si>
  <si>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</si>
  <si>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</si>
  <si>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</si>
  <si>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</si>
  <si>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</si>
  <si>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</si>
  <si>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</si>
  <si>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</si>
  <si>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</si>
  <si>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Καρπούζι λάχανο μακαρόνια πατάτες…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</si>
  <si>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</si>
  <si>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</si>
  <si>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</si>
  <si>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</si>
  <si>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</si>
  <si>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</si>
  <si>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</si>
  <si>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</si>
  <si>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</si>
  <si>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</si>
  <si>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</si>
  <si>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</si>
  <si>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</si>
  <si>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</si>
  <si>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</si>
  <si>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</si>
  <si>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</si>
  <si>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</si>
  <si>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</si>
  <si>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</si>
  <si>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</si>
  <si>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=Λεσχη!B5</t>
  </si>
  <si>
    <t>καρπούζι 50%'</t>
  </si>
  <si>
    <t>ρυζι, ψωμι, παντζαρια, καρπουι, πιπεριες</t>
  </si>
  <si>
    <t>νερο τοιχώματα</t>
  </si>
  <si>
    <t>50% παντζαρι</t>
  </si>
  <si>
    <t>=Λεσχη!B1</t>
  </si>
  <si>
    <t>ραβιολια, μακαρονια με κιμα, φασολακια, πατατες, ψωμι, καρπουζι</t>
  </si>
  <si>
    <t>=Λεσχη!B2</t>
  </si>
  <si>
    <t>50% καρπουζι</t>
  </si>
  <si>
    <t>45 mins</t>
  </si>
  <si>
    <t>100% καρπούζι</t>
  </si>
  <si>
    <t>food consumed (kg)</t>
  </si>
  <si>
    <t>rate (kg/h)</t>
  </si>
  <si>
    <t>duration (hour)</t>
  </si>
  <si>
    <t>χοιρινο, πατατες, φακες, σουφλε ζυμαρικων, ψωμι, καρπουζι</t>
  </si>
  <si>
    <t>=Λεσχη!B3</t>
  </si>
  <si>
    <t>50% πατζάρι, λάχανο</t>
  </si>
  <si>
    <t>100% καρπουζι</t>
  </si>
  <si>
    <t>Water (kg/h)</t>
  </si>
  <si>
    <t>Feed (kg/day)</t>
  </si>
  <si>
    <t>Water (kg/day)</t>
  </si>
  <si>
    <t>Water per kg of FW wb</t>
  </si>
  <si>
    <t>feed</t>
  </si>
  <si>
    <t>consumed</t>
  </si>
  <si>
    <t>COD</t>
  </si>
  <si>
    <t>Water</t>
  </si>
  <si>
    <t>Volume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</si>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</sst>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20" fontId="4" fillId="0" borderId="5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20" fontId="4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  <xf numFmtId="22" fontId="0" fillId="0" borderId="0" xfId="0" applyNumberFormat="1"/>
    <xf numFmtId="0" fontId="10" fillId="0" borderId="0" xfId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Ροόμετρο!$C$2:$C$17</c:f>
              <c:numCache>
                <c:formatCode>General</c:formatCode>
                <c:ptCount val="16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24</c:v>
                </c:pt>
                <c:pt idx="4">
                  <c:v>24.5</c:v>
                </c:pt>
                <c:pt idx="5">
                  <c:v>28</c:v>
                </c:pt>
                <c:pt idx="6">
                  <c:v>28.2</c:v>
                </c:pt>
                <c:pt idx="7">
                  <c:v>48</c:v>
                </c:pt>
                <c:pt idx="8">
                  <c:v>48.5</c:v>
                </c:pt>
                <c:pt idx="9">
                  <c:v>53</c:v>
                </c:pt>
                <c:pt idx="10">
                  <c:v>53.2</c:v>
                </c:pt>
                <c:pt idx="11">
                  <c:v>71.5</c:v>
                </c:pt>
                <c:pt idx="12">
                  <c:v>72</c:v>
                </c:pt>
                <c:pt idx="13">
                  <c:v>76</c:v>
                </c:pt>
                <c:pt idx="14">
                  <c:v>76.5</c:v>
                </c:pt>
                <c:pt idx="15">
                  <c:v>95.5</c:v>
                </c:pt>
              </c:numCache>
            </c:numRef>
          </c:xVal>
          <c:yVal>
            <c:numRef>
              <c:f>Ροόμετρο!$D$2:$D$17</c:f>
              <c:numCache>
                <c:formatCode>General</c:formatCode>
                <c:ptCount val="16"/>
                <c:pt idx="0">
                  <c:v>2096</c:v>
                </c:pt>
                <c:pt idx="1">
                  <c:v>2131</c:v>
                </c:pt>
                <c:pt idx="2">
                  <c:v>2135</c:v>
                </c:pt>
                <c:pt idx="3">
                  <c:v>2253</c:v>
                </c:pt>
                <c:pt idx="4">
                  <c:v>2257</c:v>
                </c:pt>
                <c:pt idx="5">
                  <c:v>2283</c:v>
                </c:pt>
                <c:pt idx="6">
                  <c:v>2283</c:v>
                </c:pt>
                <c:pt idx="7">
                  <c:v>2418</c:v>
                </c:pt>
                <c:pt idx="8">
                  <c:v>2427</c:v>
                </c:pt>
                <c:pt idx="9">
                  <c:v>2460</c:v>
                </c:pt>
                <c:pt idx="10">
                  <c:v>2469</c:v>
                </c:pt>
                <c:pt idx="11">
                  <c:v>2583</c:v>
                </c:pt>
                <c:pt idx="12">
                  <c:v>2589</c:v>
                </c:pt>
                <c:pt idx="13">
                  <c:v>2618</c:v>
                </c:pt>
                <c:pt idx="14">
                  <c:v>2622</c:v>
                </c:pt>
                <c:pt idx="15">
                  <c:v>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16656"/>
        <c:axId val="1763011216"/>
      </c:scatterChart>
      <c:valAx>
        <c:axId val="17630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1216"/>
        <c:crosses val="autoZero"/>
        <c:crossBetween val="midCat"/>
      </c:valAx>
      <c:valAx>
        <c:axId val="1763011216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'!$D$74:$D$76</c:f>
              <c:numCache>
                <c:formatCode>General</c:formatCode>
                <c:ptCount val="3"/>
                <c:pt idx="0">
                  <c:v>73</c:v>
                </c:pt>
                <c:pt idx="1">
                  <c:v>74</c:v>
                </c:pt>
                <c:pt idx="2">
                  <c:v>75</c:v>
                </c:pt>
              </c:numCache>
            </c:numRef>
          </c:xVal>
          <c:yVal>
            <c:numRef>
              <c:f>'Live weight '!$E$74:$E$76</c:f>
              <c:numCache>
                <c:formatCode>General</c:formatCode>
                <c:ptCount val="3"/>
                <c:pt idx="0">
                  <c:v>43.1205</c:v>
                </c:pt>
                <c:pt idx="1">
                  <c:v>38.581500000000005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D-42AD-A750-3428D1CB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46032"/>
        <c:axId val="1763044944"/>
      </c:scatterChart>
      <c:valAx>
        <c:axId val="17630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44944"/>
        <c:crosses val="autoZero"/>
        <c:crossBetween val="midCat"/>
      </c:valAx>
      <c:valAx>
        <c:axId val="17630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588476091078406E-3"/>
          <c:y val="1.064841288340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'!$D$78:$D$85</c:f>
              <c:numCache>
                <c:formatCode>General</c:formatCode>
                <c:ptCount val="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</c:numCache>
            </c:numRef>
          </c:xVal>
          <c:yVal>
            <c:numRef>
              <c:f>'Live weight '!$E$78:$E$85</c:f>
              <c:numCache>
                <c:formatCode>General</c:formatCode>
                <c:ptCount val="8"/>
                <c:pt idx="0">
                  <c:v>61.276500000000006</c:v>
                </c:pt>
                <c:pt idx="1">
                  <c:v>52.198500000000003</c:v>
                </c:pt>
                <c:pt idx="2">
                  <c:v>49.929000000000002</c:v>
                </c:pt>
                <c:pt idx="3">
                  <c:v>47.659500000000001</c:v>
                </c:pt>
                <c:pt idx="4">
                  <c:v>45.39</c:v>
                </c:pt>
                <c:pt idx="5">
                  <c:v>40.850999999999999</c:v>
                </c:pt>
                <c:pt idx="6">
                  <c:v>38.581500000000005</c:v>
                </c:pt>
                <c:pt idx="7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E-4E68-A78C-DE938D8F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30256"/>
        <c:axId val="1763035152"/>
      </c:scatterChart>
      <c:valAx>
        <c:axId val="17630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5152"/>
        <c:crosses val="autoZero"/>
        <c:crossBetween val="midCat"/>
      </c:valAx>
      <c:valAx>
        <c:axId val="1763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'!$D$38:$D$46</c:f>
              <c:numCache>
                <c:formatCode>General</c:formatCode>
                <c:ptCount val="9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'Live weight '!$E$38:$E$46</c:f>
              <c:numCache>
                <c:formatCode>General</c:formatCode>
                <c:ptCount val="9"/>
                <c:pt idx="0">
                  <c:v>31.773000000000003</c:v>
                </c:pt>
                <c:pt idx="1">
                  <c:v>29.503500000000003</c:v>
                </c:pt>
                <c:pt idx="2">
                  <c:v>29.503500000000003</c:v>
                </c:pt>
                <c:pt idx="3">
                  <c:v>29.503500000000003</c:v>
                </c:pt>
                <c:pt idx="4">
                  <c:v>29.503500000000003</c:v>
                </c:pt>
                <c:pt idx="5">
                  <c:v>27.234000000000002</c:v>
                </c:pt>
                <c:pt idx="6">
                  <c:v>29.503500000000003</c:v>
                </c:pt>
                <c:pt idx="7">
                  <c:v>27.234000000000002</c:v>
                </c:pt>
                <c:pt idx="8">
                  <c:v>24.964500000000001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2-4D9D-94EF-74DBD934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39504"/>
        <c:axId val="1763045488"/>
      </c:scatterChart>
      <c:valAx>
        <c:axId val="17630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45488"/>
        <c:crosses val="autoZero"/>
        <c:crossBetween val="midCat"/>
      </c:valAx>
      <c:valAx>
        <c:axId val="17630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'!$D$63:$D$72</c:f>
              <c:numCache>
                <c:formatCode>General</c:formatCode>
                <c:ptCount val="10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</c:numCache>
            </c:numRef>
          </c:xVal>
          <c:yVal>
            <c:numRef>
              <c:f>'Live weight '!$E$63:$E$72</c:f>
              <c:numCache>
                <c:formatCode>General</c:formatCode>
                <c:ptCount val="10"/>
                <c:pt idx="0">
                  <c:v>34.042500000000004</c:v>
                </c:pt>
                <c:pt idx="1">
                  <c:v>31.773000000000003</c:v>
                </c:pt>
                <c:pt idx="2">
                  <c:v>31.773000000000003</c:v>
                </c:pt>
                <c:pt idx="3">
                  <c:v>31.773000000000003</c:v>
                </c:pt>
                <c:pt idx="4">
                  <c:v>31.773000000000003</c:v>
                </c:pt>
                <c:pt idx="5">
                  <c:v>31.773000000000003</c:v>
                </c:pt>
                <c:pt idx="6">
                  <c:v>31.773000000000003</c:v>
                </c:pt>
                <c:pt idx="7">
                  <c:v>29.503500000000003</c:v>
                </c:pt>
                <c:pt idx="8">
                  <c:v>29.503500000000003</c:v>
                </c:pt>
                <c:pt idx="9">
                  <c:v>29.503500000000003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6-4DCD-9A81-6BC32E91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36784"/>
        <c:axId val="1763033520"/>
      </c:scatterChart>
      <c:valAx>
        <c:axId val="1763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3520"/>
        <c:crosses val="autoZero"/>
        <c:crossBetween val="midCat"/>
      </c:valAx>
      <c:valAx>
        <c:axId val="17630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Feed (kg)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24</c:v>
                </c:pt>
                <c:pt idx="4">
                  <c:v>24.5</c:v>
                </c:pt>
                <c:pt idx="5">
                  <c:v>28</c:v>
                </c:pt>
                <c:pt idx="6">
                  <c:v>28.2</c:v>
                </c:pt>
                <c:pt idx="7">
                  <c:v>48</c:v>
                </c:pt>
                <c:pt idx="8">
                  <c:v>48.5</c:v>
                </c:pt>
                <c:pt idx="9">
                  <c:v>53</c:v>
                </c:pt>
                <c:pt idx="10">
                  <c:v>53.2</c:v>
                </c:pt>
                <c:pt idx="11">
                  <c:v>71.5</c:v>
                </c:pt>
                <c:pt idx="12">
                  <c:v>72</c:v>
                </c:pt>
                <c:pt idx="13">
                  <c:v>76</c:v>
                </c:pt>
                <c:pt idx="14">
                  <c:v>76.5</c:v>
                </c:pt>
                <c:pt idx="15">
                  <c:v>95.5</c:v>
                </c:pt>
              </c:numCache>
            </c:numRef>
          </c:xVal>
          <c:yVal>
            <c:numRef>
              <c:f>Δεξαμενή!$E$2:$E$17</c:f>
              <c:numCache>
                <c:formatCode>@</c:formatCode>
                <c:ptCount val="16"/>
                <c:pt idx="0" formatCode="General">
                  <c:v>23.64</c:v>
                </c:pt>
                <c:pt idx="2" formatCode="General">
                  <c:v>27.4</c:v>
                </c:pt>
                <c:pt idx="4" formatCode="General">
                  <c:v>25.45</c:v>
                </c:pt>
                <c:pt idx="6" formatCode="General">
                  <c:v>28.9</c:v>
                </c:pt>
                <c:pt idx="8" formatCode="General">
                  <c:v>28.5</c:v>
                </c:pt>
                <c:pt idx="10" formatCode="General">
                  <c:v>28.8</c:v>
                </c:pt>
                <c:pt idx="12" formatCode="General">
                  <c:v>23.21</c:v>
                </c:pt>
                <c:pt idx="14" formatCode="General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23728"/>
        <c:axId val="1763015024"/>
      </c:scatterChart>
      <c:scatterChart>
        <c:scatterStyle val="smoothMarker"/>
        <c:varyColors val="0"/>
        <c:ser>
          <c:idx val="0"/>
          <c:order val="0"/>
          <c:tx>
            <c:v>Δεξαμενή (L)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24</c:v>
                </c:pt>
                <c:pt idx="4">
                  <c:v>24.5</c:v>
                </c:pt>
                <c:pt idx="5">
                  <c:v>28</c:v>
                </c:pt>
                <c:pt idx="6">
                  <c:v>28.2</c:v>
                </c:pt>
                <c:pt idx="7">
                  <c:v>48</c:v>
                </c:pt>
                <c:pt idx="8">
                  <c:v>48.5</c:v>
                </c:pt>
                <c:pt idx="9">
                  <c:v>53</c:v>
                </c:pt>
                <c:pt idx="10">
                  <c:v>53.2</c:v>
                </c:pt>
                <c:pt idx="11">
                  <c:v>71.5</c:v>
                </c:pt>
                <c:pt idx="12">
                  <c:v>72</c:v>
                </c:pt>
                <c:pt idx="13">
                  <c:v>76</c:v>
                </c:pt>
                <c:pt idx="14">
                  <c:v>76.5</c:v>
                </c:pt>
                <c:pt idx="15">
                  <c:v>95.5</c:v>
                </c:pt>
              </c:numCache>
            </c:numRef>
          </c:xVal>
          <c:yVal>
            <c:numRef>
              <c:f>Δεξαμενή!$D$2:$D$17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180</c:v>
                </c:pt>
                <c:pt idx="4">
                  <c:v>0</c:v>
                </c:pt>
                <c:pt idx="5">
                  <c:v>45</c:v>
                </c:pt>
                <c:pt idx="6">
                  <c:v>45</c:v>
                </c:pt>
                <c:pt idx="7">
                  <c:v>225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180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23728"/>
        <c:axId val="1763015024"/>
      </c:scatterChart>
      <c:valAx>
        <c:axId val="17630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5024"/>
        <c:crosses val="autoZero"/>
        <c:crossBetween val="midCat"/>
      </c:valAx>
      <c:valAx>
        <c:axId val="17630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'!$D$1:$D$95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'Live weight '!$E$1:$E$95</c:f>
              <c:numCache>
                <c:formatCode>General</c:formatCode>
                <c:ptCount val="95"/>
                <c:pt idx="0">
                  <c:v>24.964500000000001</c:v>
                </c:pt>
                <c:pt idx="1">
                  <c:v>38.581500000000005</c:v>
                </c:pt>
                <c:pt idx="2">
                  <c:v>34.042500000000004</c:v>
                </c:pt>
                <c:pt idx="3">
                  <c:v>31.773000000000003</c:v>
                </c:pt>
                <c:pt idx="4">
                  <c:v>31.773000000000003</c:v>
                </c:pt>
                <c:pt idx="5">
                  <c:v>27.234000000000002</c:v>
                </c:pt>
                <c:pt idx="6">
                  <c:v>31.773000000000003</c:v>
                </c:pt>
                <c:pt idx="7">
                  <c:v>54.468000000000004</c:v>
                </c:pt>
                <c:pt idx="8">
                  <c:v>52.198500000000003</c:v>
                </c:pt>
                <c:pt idx="9">
                  <c:v>52.198500000000003</c:v>
                </c:pt>
                <c:pt idx="10">
                  <c:v>49.929000000000002</c:v>
                </c:pt>
                <c:pt idx="11">
                  <c:v>47.659500000000001</c:v>
                </c:pt>
                <c:pt idx="12">
                  <c:v>43.1205</c:v>
                </c:pt>
                <c:pt idx="13">
                  <c:v>43.1205</c:v>
                </c:pt>
                <c:pt idx="14">
                  <c:v>36.312000000000005</c:v>
                </c:pt>
                <c:pt idx="15">
                  <c:v>34.042500000000004</c:v>
                </c:pt>
                <c:pt idx="16">
                  <c:v>34.042500000000004</c:v>
                </c:pt>
                <c:pt idx="17">
                  <c:v>34.042500000000004</c:v>
                </c:pt>
                <c:pt idx="18">
                  <c:v>34.042500000000004</c:v>
                </c:pt>
                <c:pt idx="19">
                  <c:v>34.042500000000004</c:v>
                </c:pt>
                <c:pt idx="20">
                  <c:v>34.042500000000004</c:v>
                </c:pt>
                <c:pt idx="21">
                  <c:v>31.773000000000003</c:v>
                </c:pt>
                <c:pt idx="22">
                  <c:v>31.773000000000003</c:v>
                </c:pt>
                <c:pt idx="23">
                  <c:v>31.773000000000003</c:v>
                </c:pt>
                <c:pt idx="24">
                  <c:v>29.503500000000003</c:v>
                </c:pt>
                <c:pt idx="25">
                  <c:v>52.198500000000003</c:v>
                </c:pt>
                <c:pt idx="26">
                  <c:v>43.1205</c:v>
                </c:pt>
                <c:pt idx="27">
                  <c:v>38.581500000000005</c:v>
                </c:pt>
                <c:pt idx="28">
                  <c:v>36.312000000000005</c:v>
                </c:pt>
                <c:pt idx="29">
                  <c:v>63.546000000000006</c:v>
                </c:pt>
                <c:pt idx="30">
                  <c:v>52.198500000000003</c:v>
                </c:pt>
                <c:pt idx="31">
                  <c:v>47.659500000000001</c:v>
                </c:pt>
                <c:pt idx="32">
                  <c:v>43.1205</c:v>
                </c:pt>
                <c:pt idx="33">
                  <c:v>34.042500000000004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31.773000000000003</c:v>
                </c:pt>
                <c:pt idx="37">
                  <c:v>31.773000000000003</c:v>
                </c:pt>
                <c:pt idx="38">
                  <c:v>29.503500000000003</c:v>
                </c:pt>
                <c:pt idx="39">
                  <c:v>29.503500000000003</c:v>
                </c:pt>
                <c:pt idx="40">
                  <c:v>29.503500000000003</c:v>
                </c:pt>
                <c:pt idx="41">
                  <c:v>29.503500000000003</c:v>
                </c:pt>
                <c:pt idx="42">
                  <c:v>27.234000000000002</c:v>
                </c:pt>
                <c:pt idx="43">
                  <c:v>29.503500000000003</c:v>
                </c:pt>
                <c:pt idx="44">
                  <c:v>27.234000000000002</c:v>
                </c:pt>
                <c:pt idx="45">
                  <c:v>24.964500000000001</c:v>
                </c:pt>
                <c:pt idx="46">
                  <c:v>27.234000000000002</c:v>
                </c:pt>
                <c:pt idx="47">
                  <c:v>24.964500000000001</c:v>
                </c:pt>
                <c:pt idx="48">
                  <c:v>24.964500000000001</c:v>
                </c:pt>
                <c:pt idx="49">
                  <c:v>61.276500000000006</c:v>
                </c:pt>
                <c:pt idx="50">
                  <c:v>45.39</c:v>
                </c:pt>
                <c:pt idx="51">
                  <c:v>34.042500000000004</c:v>
                </c:pt>
                <c:pt idx="52">
                  <c:v>34.042500000000004</c:v>
                </c:pt>
                <c:pt idx="53">
                  <c:v>34.042500000000004</c:v>
                </c:pt>
                <c:pt idx="54">
                  <c:v>56.737500000000004</c:v>
                </c:pt>
                <c:pt idx="55">
                  <c:v>52.198500000000003</c:v>
                </c:pt>
                <c:pt idx="56">
                  <c:v>45.39</c:v>
                </c:pt>
                <c:pt idx="57">
                  <c:v>40.850999999999999</c:v>
                </c:pt>
                <c:pt idx="58">
                  <c:v>36.312000000000005</c:v>
                </c:pt>
                <c:pt idx="59">
                  <c:v>34.042500000000004</c:v>
                </c:pt>
                <c:pt idx="60">
                  <c:v>34.042500000000004</c:v>
                </c:pt>
                <c:pt idx="61">
                  <c:v>34.042500000000004</c:v>
                </c:pt>
                <c:pt idx="62">
                  <c:v>34.042500000000004</c:v>
                </c:pt>
                <c:pt idx="63">
                  <c:v>31.773000000000003</c:v>
                </c:pt>
                <c:pt idx="64">
                  <c:v>31.773000000000003</c:v>
                </c:pt>
                <c:pt idx="65">
                  <c:v>31.773000000000003</c:v>
                </c:pt>
                <c:pt idx="66">
                  <c:v>31.773000000000003</c:v>
                </c:pt>
                <c:pt idx="67">
                  <c:v>31.773000000000003</c:v>
                </c:pt>
                <c:pt idx="68">
                  <c:v>31.773000000000003</c:v>
                </c:pt>
                <c:pt idx="69">
                  <c:v>29.503500000000003</c:v>
                </c:pt>
                <c:pt idx="70">
                  <c:v>29.503500000000003</c:v>
                </c:pt>
                <c:pt idx="71">
                  <c:v>29.503500000000003</c:v>
                </c:pt>
                <c:pt idx="72">
                  <c:v>29.503500000000003</c:v>
                </c:pt>
                <c:pt idx="73">
                  <c:v>43.1205</c:v>
                </c:pt>
                <c:pt idx="74">
                  <c:v>38.581500000000005</c:v>
                </c:pt>
                <c:pt idx="75">
                  <c:v>34.042500000000004</c:v>
                </c:pt>
                <c:pt idx="76">
                  <c:v>34.042500000000004</c:v>
                </c:pt>
                <c:pt idx="77">
                  <c:v>61.276500000000006</c:v>
                </c:pt>
                <c:pt idx="78">
                  <c:v>52.198500000000003</c:v>
                </c:pt>
                <c:pt idx="79">
                  <c:v>49.929000000000002</c:v>
                </c:pt>
                <c:pt idx="80">
                  <c:v>47.659500000000001</c:v>
                </c:pt>
                <c:pt idx="81">
                  <c:v>45.39</c:v>
                </c:pt>
                <c:pt idx="82">
                  <c:v>40.850999999999999</c:v>
                </c:pt>
                <c:pt idx="83">
                  <c:v>38.581500000000005</c:v>
                </c:pt>
                <c:pt idx="84">
                  <c:v>34.042500000000004</c:v>
                </c:pt>
                <c:pt idx="85">
                  <c:v>34.042500000000004</c:v>
                </c:pt>
                <c:pt idx="86">
                  <c:v>34.042500000000004</c:v>
                </c:pt>
                <c:pt idx="87">
                  <c:v>34.042500000000004</c:v>
                </c:pt>
                <c:pt idx="88">
                  <c:v>34.042500000000004</c:v>
                </c:pt>
                <c:pt idx="89">
                  <c:v>34.042500000000004</c:v>
                </c:pt>
                <c:pt idx="90">
                  <c:v>34.042500000000004</c:v>
                </c:pt>
                <c:pt idx="91">
                  <c:v>34.042500000000004</c:v>
                </c:pt>
                <c:pt idx="92">
                  <c:v>34.042500000000004</c:v>
                </c:pt>
                <c:pt idx="93">
                  <c:v>34.042500000000004</c:v>
                </c:pt>
                <c:pt idx="94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00336"/>
        <c:axId val="1763002512"/>
      </c:scatterChart>
      <c:valAx>
        <c:axId val="17630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2512"/>
        <c:crosses val="autoZero"/>
        <c:crossBetween val="midCat"/>
      </c:valAx>
      <c:valAx>
        <c:axId val="1763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'Live weight '!$E$2:$E$6</c:f>
              <c:numCache>
                <c:formatCode>General</c:formatCode>
                <c:ptCount val="5"/>
                <c:pt idx="0">
                  <c:v>38.581500000000005</c:v>
                </c:pt>
                <c:pt idx="1">
                  <c:v>34.042500000000004</c:v>
                </c:pt>
                <c:pt idx="2">
                  <c:v>31.773000000000003</c:v>
                </c:pt>
                <c:pt idx="3">
                  <c:v>31.773000000000003</c:v>
                </c:pt>
                <c:pt idx="4">
                  <c:v>27.234000000000002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1-4955-9973-E8D70D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7072"/>
        <c:axId val="1763023184"/>
      </c:scatterChart>
      <c:valAx>
        <c:axId val="17629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23184"/>
        <c:crosses val="autoZero"/>
        <c:crossBetween val="midCat"/>
      </c:valAx>
      <c:valAx>
        <c:axId val="17630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'!$D$8:$D$25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'Live weight '!$E$8:$E$25</c:f>
              <c:numCache>
                <c:formatCode>General</c:formatCode>
                <c:ptCount val="18"/>
                <c:pt idx="0">
                  <c:v>54.468000000000004</c:v>
                </c:pt>
                <c:pt idx="1">
                  <c:v>52.198500000000003</c:v>
                </c:pt>
                <c:pt idx="2">
                  <c:v>52.198500000000003</c:v>
                </c:pt>
                <c:pt idx="3">
                  <c:v>49.929000000000002</c:v>
                </c:pt>
                <c:pt idx="4">
                  <c:v>47.659500000000001</c:v>
                </c:pt>
                <c:pt idx="5">
                  <c:v>43.1205</c:v>
                </c:pt>
                <c:pt idx="6">
                  <c:v>43.1205</c:v>
                </c:pt>
                <c:pt idx="7">
                  <c:v>36.312000000000005</c:v>
                </c:pt>
                <c:pt idx="8">
                  <c:v>34.042500000000004</c:v>
                </c:pt>
                <c:pt idx="9">
                  <c:v>34.042500000000004</c:v>
                </c:pt>
                <c:pt idx="10">
                  <c:v>34.042500000000004</c:v>
                </c:pt>
                <c:pt idx="11">
                  <c:v>34.042500000000004</c:v>
                </c:pt>
                <c:pt idx="12">
                  <c:v>34.042500000000004</c:v>
                </c:pt>
                <c:pt idx="13">
                  <c:v>34.042500000000004</c:v>
                </c:pt>
                <c:pt idx="14">
                  <c:v>31.773000000000003</c:v>
                </c:pt>
                <c:pt idx="15">
                  <c:v>31.773000000000003</c:v>
                </c:pt>
                <c:pt idx="16">
                  <c:v>31.773000000000003</c:v>
                </c:pt>
                <c:pt idx="17">
                  <c:v>29.503500000000003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9-400C-8CC5-EB8D51F9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1088"/>
        <c:axId val="1762994896"/>
      </c:scatterChart>
      <c:valAx>
        <c:axId val="17629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4896"/>
        <c:crosses val="autoZero"/>
        <c:crossBetween val="midCat"/>
      </c:valAx>
      <c:valAx>
        <c:axId val="1762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'!$D$26:$D$29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</c:numCache>
            </c:numRef>
          </c:xVal>
          <c:yVal>
            <c:numRef>
              <c:f>'Live weight '!$E$26:$E$29</c:f>
              <c:numCache>
                <c:formatCode>General</c:formatCode>
                <c:ptCount val="4"/>
                <c:pt idx="0">
                  <c:v>52.198500000000003</c:v>
                </c:pt>
                <c:pt idx="1">
                  <c:v>43.1205</c:v>
                </c:pt>
                <c:pt idx="2">
                  <c:v>38.581500000000005</c:v>
                </c:pt>
                <c:pt idx="3">
                  <c:v>36.312000000000005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4F9-9A39-7469B3A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2720"/>
        <c:axId val="1762998704"/>
      </c:scatterChart>
      <c:valAx>
        <c:axId val="17629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8704"/>
        <c:crosses val="autoZero"/>
        <c:crossBetween val="midCat"/>
      </c:valAx>
      <c:valAx>
        <c:axId val="17629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'Live weight '!$D$30:$D$37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</c:numCache>
            </c:numRef>
          </c:xVal>
          <c:yVal>
            <c:numRef>
              <c:f>'Live weight '!$E$30:$E$37</c:f>
              <c:numCache>
                <c:formatCode>General</c:formatCode>
                <c:ptCount val="8"/>
                <c:pt idx="0">
                  <c:v>63.546000000000006</c:v>
                </c:pt>
                <c:pt idx="1">
                  <c:v>52.198500000000003</c:v>
                </c:pt>
                <c:pt idx="2">
                  <c:v>47.659500000000001</c:v>
                </c:pt>
                <c:pt idx="3">
                  <c:v>43.1205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E-4971-B268-FAE059B271D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'!$D$30:$D$37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</c:numCache>
            </c:numRef>
          </c:xVal>
          <c:yVal>
            <c:numRef>
              <c:f>'Live weight '!$E$30:$E$37</c:f>
              <c:numCache>
                <c:formatCode>General</c:formatCode>
                <c:ptCount val="8"/>
                <c:pt idx="0">
                  <c:v>63.546000000000006</c:v>
                </c:pt>
                <c:pt idx="1">
                  <c:v>52.198500000000003</c:v>
                </c:pt>
                <c:pt idx="2">
                  <c:v>47.659500000000001</c:v>
                </c:pt>
                <c:pt idx="3">
                  <c:v>43.1205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E-4971-B268-FAE059B2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3264"/>
        <c:axId val="1762993808"/>
      </c:scatterChart>
      <c:valAx>
        <c:axId val="17629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3808"/>
        <c:crosses val="autoZero"/>
        <c:crossBetween val="midCat"/>
      </c:valAx>
      <c:valAx>
        <c:axId val="17629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'!$D$50:$D$52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xVal>
          <c:yVal>
            <c:numRef>
              <c:f>'Live weight '!$E$50:$E$52</c:f>
              <c:numCache>
                <c:formatCode>General</c:formatCode>
                <c:ptCount val="3"/>
                <c:pt idx="0">
                  <c:v>61.276500000000006</c:v>
                </c:pt>
                <c:pt idx="1">
                  <c:v>45.39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4-4C29-84BC-95622126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6528"/>
        <c:axId val="1762999248"/>
      </c:scatterChart>
      <c:valAx>
        <c:axId val="17629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9248"/>
        <c:crosses val="autoZero"/>
        <c:crossBetween val="midCat"/>
      </c:valAx>
      <c:valAx>
        <c:axId val="1762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'!$D$55:$D$64</c:f>
              <c:numCache>
                <c:formatCode>General</c:formatCode>
                <c:ptCount val="10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</c:numCache>
            </c:numRef>
          </c:xVal>
          <c:yVal>
            <c:numRef>
              <c:f>'Live weight '!$E$55:$E$64</c:f>
              <c:numCache>
                <c:formatCode>General</c:formatCode>
                <c:ptCount val="10"/>
                <c:pt idx="0">
                  <c:v>56.737500000000004</c:v>
                </c:pt>
                <c:pt idx="1">
                  <c:v>52.198500000000003</c:v>
                </c:pt>
                <c:pt idx="2">
                  <c:v>45.39</c:v>
                </c:pt>
                <c:pt idx="3">
                  <c:v>40.850999999999999</c:v>
                </c:pt>
                <c:pt idx="4">
                  <c:v>36.312000000000005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34.042500000000004</c:v>
                </c:pt>
                <c:pt idx="8">
                  <c:v>34.042500000000004</c:v>
                </c:pt>
                <c:pt idx="9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B-4849-AB94-808A120B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05776"/>
        <c:axId val="1763006320"/>
      </c:scatterChart>
      <c:valAx>
        <c:axId val="1763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6320"/>
        <c:crosses val="autoZero"/>
        <c:crossBetween val="midCat"/>
      </c:valAx>
      <c:valAx>
        <c:axId val="1763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462643</xdr:colOff>
      <xdr:row>2</xdr:row>
      <xdr:rowOff>95250</xdr:rowOff>
    </xdr:from>
    <xdr:to>
      <xdr:col>28</xdr:col>
      <xdr:colOff>13607</xdr:colOff>
      <xdr:row>15</xdr:row>
      <xdr:rowOff>4082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81642</xdr:colOff>
      <xdr:row>18</xdr:row>
      <xdr:rowOff>176893</xdr:rowOff>
    </xdr:from>
    <xdr:to>
      <xdr:col>22</xdr:col>
      <xdr:colOff>217714</xdr:colOff>
      <xdr:row>31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89807</xdr:colOff>
      <xdr:row>33</xdr:row>
      <xdr:rowOff>16328</xdr:rowOff>
    </xdr:from>
    <xdr:to>
      <xdr:col>19</xdr:col>
      <xdr:colOff>231321</xdr:colOff>
      <xdr:row>45</xdr:row>
      <xdr:rowOff>115660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500744</xdr:colOff>
      <xdr:row>33</xdr:row>
      <xdr:rowOff>89807</xdr:rowOff>
    </xdr:from>
    <xdr:to>
      <xdr:col>27</xdr:col>
      <xdr:colOff>51708</xdr:colOff>
      <xdr:row>45</xdr:row>
      <xdr:rowOff>189139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176893</xdr:colOff>
      <xdr:row>47</xdr:row>
      <xdr:rowOff>163285</xdr:rowOff>
    </xdr:from>
    <xdr:to>
      <xdr:col>20</xdr:col>
      <xdr:colOff>312964</xdr:colOff>
      <xdr:row>60</xdr:row>
      <xdr:rowOff>72117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489858</xdr:colOff>
      <xdr:row>47</xdr:row>
      <xdr:rowOff>108857</xdr:rowOff>
    </xdr:from>
    <xdr:to>
      <xdr:col>27</xdr:col>
      <xdr:colOff>40822</xdr:colOff>
      <xdr:row>60</xdr:row>
      <xdr:rowOff>17689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32</xdr:row>
      <xdr:rowOff>76200</xdr:rowOff>
    </xdr:from>
    <xdr:to>
      <xdr:col>14</xdr:col>
      <xdr:colOff>288472</xdr:colOff>
      <xdr:row>44</xdr:row>
      <xdr:rowOff>175532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149679</xdr:colOff>
      <xdr:row>47</xdr:row>
      <xdr:rowOff>108857</xdr:rowOff>
    </xdr:from>
    <xdr:to>
      <xdr:col>14</xdr:col>
      <xdr:colOff>285750</xdr:colOff>
      <xdr:row>60</xdr:row>
      <xdr:rowOff>17689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0" zoomScaleNormal="80" workbookViewId="0">
      <selection activeCell="I24" sqref="I24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0.42578125" customWidth="1"/>
    <col min="7" max="7" width="21.5703125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9" t="s">
        <v>6</v>
      </c>
      <c r="B2" s="8" t="s">
        <v>7</v>
      </c>
      <c r="C2" s="10" t="s">
        <v>50</v>
      </c>
      <c r="D2" s="11"/>
      <c r="E2" s="9" t="s">
        <v>8</v>
      </c>
      <c r="F2" s="12">
        <v>45110</v>
      </c>
      <c r="G2" s="13">
        <v>0.44930555555555557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9" t="s">
        <v>9</v>
      </c>
      <c r="B3" s="8" t="s">
        <v>10</v>
      </c>
      <c r="C3" s="10" t="s">
        <v>50</v>
      </c>
      <c r="D3" s="11"/>
      <c r="E3" s="14" t="s">
        <v>11</v>
      </c>
      <c r="F3" s="36">
        <v>45114</v>
      </c>
      <c r="G3" s="15">
        <v>0.42708333333333331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4" t="s">
        <v>12</v>
      </c>
      <c r="B4" s="16" t="s">
        <v>13</v>
      </c>
      <c r="C4" s="17" t="s">
        <v>33</v>
      </c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4</v>
      </c>
      <c r="B6" s="4" t="s">
        <v>5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4" t="s">
        <v>25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12">
        <v>45110</v>
      </c>
      <c r="B7" s="11">
        <v>0.44930555555555557</v>
      </c>
      <c r="C7" s="8">
        <v>2096</v>
      </c>
      <c r="D7" s="8">
        <v>0</v>
      </c>
      <c r="E7" s="8" t="s">
        <v>26</v>
      </c>
      <c r="F7" s="8" t="s">
        <v>26</v>
      </c>
      <c r="G7" s="18" t="s">
        <v>51</v>
      </c>
      <c r="H7" s="8" t="s">
        <v>52</v>
      </c>
      <c r="I7" s="8">
        <v>23.64</v>
      </c>
      <c r="J7" s="8">
        <v>27.27</v>
      </c>
      <c r="K7" s="8">
        <v>52.27</v>
      </c>
      <c r="L7" s="8">
        <f t="shared" ref="L7:L22" si="0">K7-J7</f>
        <v>25.000000000000004</v>
      </c>
      <c r="M7" s="8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12"/>
      <c r="B8" s="11">
        <v>0.68402777777777779</v>
      </c>
      <c r="C8" s="8">
        <v>2131</v>
      </c>
      <c r="D8" s="8">
        <v>50</v>
      </c>
      <c r="E8" s="8" t="s">
        <v>28</v>
      </c>
      <c r="F8" s="8" t="s">
        <v>28</v>
      </c>
      <c r="G8" s="18"/>
      <c r="H8" s="8" t="s">
        <v>54</v>
      </c>
      <c r="I8" s="8"/>
      <c r="J8" s="8">
        <v>27.27</v>
      </c>
      <c r="K8" s="8">
        <v>31.81</v>
      </c>
      <c r="L8" s="8">
        <f t="shared" si="0"/>
        <v>4.5399999999999991</v>
      </c>
      <c r="M8" s="8" t="s">
        <v>28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12"/>
      <c r="B9" s="11">
        <v>0.6875</v>
      </c>
      <c r="C9" s="8">
        <v>2135</v>
      </c>
      <c r="D9" s="8">
        <v>50</v>
      </c>
      <c r="E9" s="8" t="s">
        <v>28</v>
      </c>
      <c r="F9" s="8" t="s">
        <v>26</v>
      </c>
      <c r="G9" s="8" t="str">
        <f>Λεσχη!B1</f>
        <v>ρυζι, ψωμι, παντζαρια, καρπουι, πιπεριες</v>
      </c>
      <c r="H9" s="8" t="s">
        <v>55</v>
      </c>
      <c r="I9" s="8">
        <v>27.4</v>
      </c>
      <c r="J9" s="8">
        <v>31.82</v>
      </c>
      <c r="K9" s="8">
        <v>59.09</v>
      </c>
      <c r="L9" s="8">
        <f t="shared" si="0"/>
        <v>27.270000000000003</v>
      </c>
      <c r="M9" s="8" t="s">
        <v>28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12">
        <v>45111</v>
      </c>
      <c r="B10" s="11">
        <v>0.4375</v>
      </c>
      <c r="C10" s="8">
        <v>2253</v>
      </c>
      <c r="D10" s="8">
        <v>180</v>
      </c>
      <c r="E10" s="8" t="s">
        <v>28</v>
      </c>
      <c r="F10" s="8" t="s">
        <v>28</v>
      </c>
      <c r="G10" s="8"/>
      <c r="H10" s="18" t="s">
        <v>54</v>
      </c>
      <c r="I10" s="8"/>
      <c r="J10" s="8">
        <v>29.55</v>
      </c>
      <c r="K10" s="8">
        <v>34.090000000000003</v>
      </c>
      <c r="L10" s="8">
        <f t="shared" si="0"/>
        <v>4.5400000000000027</v>
      </c>
      <c r="M10" s="8" t="s">
        <v>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12"/>
      <c r="B11" s="11">
        <v>0.45069444444444445</v>
      </c>
      <c r="C11" s="8">
        <v>2257</v>
      </c>
      <c r="D11" s="8">
        <v>0</v>
      </c>
      <c r="E11" s="8" t="s">
        <v>26</v>
      </c>
      <c r="F11" s="8" t="s">
        <v>26</v>
      </c>
      <c r="G11" s="18" t="s">
        <v>56</v>
      </c>
      <c r="H11" s="8"/>
      <c r="I11" s="8">
        <v>25.45</v>
      </c>
      <c r="J11" s="8">
        <v>34.090000000000003</v>
      </c>
      <c r="K11" s="8">
        <v>54.55</v>
      </c>
      <c r="L11" s="8">
        <f t="shared" si="0"/>
        <v>20.459999999999994</v>
      </c>
      <c r="M11" s="8" t="s">
        <v>26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8"/>
      <c r="B12" s="11">
        <v>0.60416666666666663</v>
      </c>
      <c r="C12" s="8">
        <v>2283</v>
      </c>
      <c r="D12" s="8">
        <v>45</v>
      </c>
      <c r="E12" s="8" t="s">
        <v>28</v>
      </c>
      <c r="F12" s="8" t="s">
        <v>27</v>
      </c>
      <c r="G12" s="18"/>
      <c r="H12" s="18" t="s">
        <v>54</v>
      </c>
      <c r="I12" s="8"/>
      <c r="J12" s="8">
        <v>36.36</v>
      </c>
      <c r="K12" s="8">
        <v>34.090000000000003</v>
      </c>
      <c r="L12" s="8">
        <f t="shared" si="0"/>
        <v>-2.269999999999996</v>
      </c>
      <c r="M12" s="8" t="s">
        <v>28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8"/>
      <c r="B13" s="11">
        <v>0.61805555555555558</v>
      </c>
      <c r="C13" s="8">
        <v>2283</v>
      </c>
      <c r="D13" s="8">
        <v>45</v>
      </c>
      <c r="E13" s="8" t="s">
        <v>27</v>
      </c>
      <c r="F13" s="8" t="s">
        <v>26</v>
      </c>
      <c r="G13" s="18" t="s">
        <v>58</v>
      </c>
      <c r="H13" s="8" t="s">
        <v>59</v>
      </c>
      <c r="I13" s="8">
        <v>28.9</v>
      </c>
      <c r="J13" s="8">
        <v>34.090000000000003</v>
      </c>
      <c r="K13" s="8">
        <v>70.45</v>
      </c>
      <c r="L13" s="8">
        <f t="shared" si="0"/>
        <v>36.36</v>
      </c>
      <c r="M13" s="8" t="s">
        <v>28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12">
        <v>45112</v>
      </c>
      <c r="B14" s="11">
        <v>0.44791666666666669</v>
      </c>
      <c r="C14" s="8">
        <v>2418</v>
      </c>
      <c r="D14" s="8">
        <v>225</v>
      </c>
      <c r="E14" s="8" t="s">
        <v>27</v>
      </c>
      <c r="F14" s="8" t="s">
        <v>27</v>
      </c>
      <c r="G14" s="8"/>
      <c r="H14" s="18" t="s">
        <v>54</v>
      </c>
      <c r="I14" s="8"/>
      <c r="J14" s="8">
        <v>25</v>
      </c>
      <c r="K14" s="8">
        <v>29.55</v>
      </c>
      <c r="L14" s="8">
        <f t="shared" si="0"/>
        <v>4.5500000000000007</v>
      </c>
      <c r="M14" s="8" t="s">
        <v>26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8"/>
      <c r="B15" s="11">
        <v>0.46875</v>
      </c>
      <c r="C15" s="8">
        <v>2427</v>
      </c>
      <c r="D15" s="8">
        <v>0</v>
      </c>
      <c r="E15" s="8" t="s">
        <v>26</v>
      </c>
      <c r="F15" s="8" t="s">
        <v>26</v>
      </c>
      <c r="G15" s="18"/>
      <c r="H15" s="8" t="s">
        <v>61</v>
      </c>
      <c r="I15" s="8">
        <v>28.5</v>
      </c>
      <c r="J15" s="8">
        <v>29.55</v>
      </c>
      <c r="K15" s="8">
        <v>59.09</v>
      </c>
      <c r="L15" s="8">
        <f t="shared" si="0"/>
        <v>29.540000000000003</v>
      </c>
      <c r="M15" s="8" t="s">
        <v>28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8"/>
      <c r="B16" s="11">
        <v>0.64583333333333337</v>
      </c>
      <c r="C16" s="8">
        <v>2460</v>
      </c>
      <c r="D16" s="8">
        <v>50</v>
      </c>
      <c r="E16" s="8" t="s">
        <v>27</v>
      </c>
      <c r="F16" s="8" t="s">
        <v>27</v>
      </c>
      <c r="G16" s="18"/>
      <c r="H16" s="18" t="s">
        <v>54</v>
      </c>
      <c r="I16" s="8"/>
      <c r="J16" s="8">
        <v>31.82</v>
      </c>
      <c r="K16" s="8">
        <v>34.090000000000003</v>
      </c>
      <c r="L16" s="8">
        <f t="shared" si="0"/>
        <v>2.2700000000000031</v>
      </c>
      <c r="M16" s="8" t="s">
        <v>27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12"/>
      <c r="B17" s="11">
        <v>0.65625</v>
      </c>
      <c r="C17" s="8">
        <v>2469</v>
      </c>
      <c r="D17" s="8">
        <v>50</v>
      </c>
      <c r="E17" s="8" t="s">
        <v>27</v>
      </c>
      <c r="F17" s="8" t="s">
        <v>26</v>
      </c>
      <c r="G17" s="18" t="s">
        <v>66</v>
      </c>
      <c r="H17" s="8"/>
      <c r="I17" s="8">
        <v>28.8</v>
      </c>
      <c r="J17" s="8">
        <v>34.090000000000003</v>
      </c>
      <c r="K17" s="8">
        <v>63.64</v>
      </c>
      <c r="L17" s="8">
        <f t="shared" si="0"/>
        <v>29.549999999999997</v>
      </c>
      <c r="M17" s="8" t="s">
        <v>27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12">
        <v>45113</v>
      </c>
      <c r="B18" s="11">
        <v>0.42708333333333331</v>
      </c>
      <c r="C18" s="8">
        <v>2583</v>
      </c>
      <c r="D18" s="8">
        <v>180</v>
      </c>
      <c r="E18" s="8" t="s">
        <v>27</v>
      </c>
      <c r="F18" s="8" t="s">
        <v>27</v>
      </c>
      <c r="G18" s="18"/>
      <c r="H18" s="18" t="s">
        <v>54</v>
      </c>
      <c r="I18" s="8"/>
      <c r="J18" s="8">
        <v>29.55</v>
      </c>
      <c r="K18" s="8">
        <v>34.090000000000003</v>
      </c>
      <c r="L18" s="8">
        <f t="shared" si="0"/>
        <v>4.5400000000000027</v>
      </c>
      <c r="M18" s="8" t="s">
        <v>26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8"/>
      <c r="B19" s="11">
        <v>0.4375</v>
      </c>
      <c r="C19" s="8">
        <v>2589</v>
      </c>
      <c r="D19" s="8">
        <v>0</v>
      </c>
      <c r="E19" s="8" t="s">
        <v>26</v>
      </c>
      <c r="F19" s="8" t="s">
        <v>26</v>
      </c>
      <c r="G19" s="18" t="s">
        <v>56</v>
      </c>
      <c r="H19" s="8" t="s">
        <v>67</v>
      </c>
      <c r="I19" s="8">
        <v>23.21</v>
      </c>
      <c r="J19" s="8">
        <v>34.090000000000003</v>
      </c>
      <c r="K19" s="8">
        <v>59.09</v>
      </c>
      <c r="L19" s="8">
        <f t="shared" si="0"/>
        <v>25</v>
      </c>
      <c r="M19" s="8" t="s">
        <v>28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8"/>
      <c r="B20" s="11">
        <v>0.61597222222222225</v>
      </c>
      <c r="C20" s="8">
        <v>2618</v>
      </c>
      <c r="D20" s="8">
        <v>50</v>
      </c>
      <c r="E20" s="8" t="s">
        <v>28</v>
      </c>
      <c r="F20" s="8" t="s">
        <v>27</v>
      </c>
      <c r="G20" s="18"/>
      <c r="H20" s="18"/>
      <c r="I20" s="8"/>
      <c r="J20" s="8">
        <v>34.090000000000003</v>
      </c>
      <c r="K20" s="8">
        <v>38.64</v>
      </c>
      <c r="L20" s="8">
        <f t="shared" si="0"/>
        <v>4.5499999999999972</v>
      </c>
      <c r="M20" s="8" t="s">
        <v>28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11">
        <v>0.625</v>
      </c>
      <c r="C21" s="8">
        <v>2622</v>
      </c>
      <c r="D21" s="8">
        <v>50</v>
      </c>
      <c r="E21" s="8" t="s">
        <v>28</v>
      </c>
      <c r="F21" s="8" t="s">
        <v>26</v>
      </c>
      <c r="G21" s="8"/>
      <c r="H21" s="8" t="s">
        <v>68</v>
      </c>
      <c r="I21" s="8">
        <v>24.2</v>
      </c>
      <c r="J21" s="8">
        <v>38.64</v>
      </c>
      <c r="K21" s="8">
        <v>63.64</v>
      </c>
      <c r="L21" s="8">
        <f t="shared" si="0"/>
        <v>25</v>
      </c>
      <c r="M21" s="8" t="s">
        <v>28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2">
        <v>45114</v>
      </c>
      <c r="B22" s="11">
        <v>0.42708333333333331</v>
      </c>
      <c r="C22" s="8">
        <v>2746</v>
      </c>
      <c r="D22" s="8">
        <v>180</v>
      </c>
      <c r="E22" s="8" t="s">
        <v>28</v>
      </c>
      <c r="F22" s="8" t="s">
        <v>28</v>
      </c>
      <c r="G22" s="8"/>
      <c r="H22" s="8"/>
      <c r="I22" s="8"/>
      <c r="J22" s="8">
        <v>34.090000000000003</v>
      </c>
      <c r="K22" s="8">
        <v>34.090000000000003</v>
      </c>
      <c r="L22" s="8">
        <f t="shared" si="0"/>
        <v>0</v>
      </c>
      <c r="M22" s="58" t="s">
        <v>26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>
        <f>K15-J16-K16+J16+K17-J18</f>
        <v>59.09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>
        <f>K11-J13+K13-J14</f>
        <v>65.91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4" sqref="B4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8" t="s">
        <v>53</v>
      </c>
    </row>
    <row r="2" spans="1:2" x14ac:dyDescent="0.25">
      <c r="A2">
        <v>2</v>
      </c>
      <c r="B2" s="18" t="s">
        <v>57</v>
      </c>
    </row>
    <row r="3" spans="1:2" x14ac:dyDescent="0.25">
      <c r="A3">
        <v>3</v>
      </c>
      <c r="B3" s="18" t="s">
        <v>65</v>
      </c>
    </row>
    <row r="4" spans="1:2" x14ac:dyDescent="0.25">
      <c r="A4">
        <v>4</v>
      </c>
      <c r="B4" s="18"/>
    </row>
    <row r="5" spans="1:2" x14ac:dyDescent="0.25">
      <c r="A5">
        <v>5</v>
      </c>
      <c r="B5" s="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15" sqref="A15:C17"/>
    </sheetView>
  </sheetViews>
  <sheetFormatPr defaultColWidth="8.85546875" defaultRowHeight="15" x14ac:dyDescent="0.25"/>
  <cols>
    <col min="1" max="1" width="9.7109375" style="56" bestFit="1" customWidth="1"/>
    <col min="2" max="3" width="8.85546875" style="56"/>
    <col min="4" max="4" width="12.42578125" style="56" bestFit="1" customWidth="1"/>
    <col min="5" max="16384" width="8.85546875" style="56"/>
  </cols>
  <sheetData>
    <row r="1" spans="1:10" x14ac:dyDescent="0.25">
      <c r="A1" s="4" t="s">
        <v>4</v>
      </c>
      <c r="B1" s="4" t="s">
        <v>5</v>
      </c>
      <c r="C1" s="8" t="s">
        <v>30</v>
      </c>
      <c r="D1" s="8" t="s">
        <v>31</v>
      </c>
    </row>
    <row r="2" spans="1:10" x14ac:dyDescent="0.25">
      <c r="A2" s="12">
        <v>45110</v>
      </c>
      <c r="B2" s="11">
        <v>0.44930555555555557</v>
      </c>
      <c r="C2" s="8">
        <v>0</v>
      </c>
      <c r="D2" s="8">
        <v>2096</v>
      </c>
    </row>
    <row r="3" spans="1:10" x14ac:dyDescent="0.25">
      <c r="A3" s="12"/>
      <c r="B3" s="11">
        <v>0.68402777777777779</v>
      </c>
      <c r="C3" s="8">
        <v>5.5</v>
      </c>
      <c r="D3" s="8">
        <v>2131</v>
      </c>
    </row>
    <row r="4" spans="1:10" x14ac:dyDescent="0.25">
      <c r="A4" s="12"/>
      <c r="B4" s="11">
        <v>0.6875</v>
      </c>
      <c r="C4" s="8">
        <v>5.5</v>
      </c>
      <c r="D4" s="8">
        <v>2135</v>
      </c>
    </row>
    <row r="5" spans="1:10" x14ac:dyDescent="0.25">
      <c r="A5" s="12">
        <v>45111</v>
      </c>
      <c r="B5" s="11">
        <v>0.4375</v>
      </c>
      <c r="C5" s="8">
        <v>24</v>
      </c>
      <c r="D5" s="8">
        <v>2253</v>
      </c>
    </row>
    <row r="6" spans="1:10" x14ac:dyDescent="0.25">
      <c r="A6" s="12"/>
      <c r="B6" s="11">
        <v>0.45069444444444445</v>
      </c>
      <c r="C6" s="8">
        <v>24.5</v>
      </c>
      <c r="D6" s="8">
        <v>2257</v>
      </c>
    </row>
    <row r="7" spans="1:10" x14ac:dyDescent="0.25">
      <c r="A7" s="8"/>
      <c r="B7" s="11">
        <v>0.60416666666666663</v>
      </c>
      <c r="C7" s="8">
        <v>28</v>
      </c>
      <c r="D7" s="8">
        <v>2283</v>
      </c>
    </row>
    <row r="8" spans="1:10" x14ac:dyDescent="0.25">
      <c r="A8" s="8"/>
      <c r="B8" s="11">
        <v>0.61805555555555558</v>
      </c>
      <c r="C8" s="8">
        <v>28.2</v>
      </c>
      <c r="D8" s="8">
        <v>2283</v>
      </c>
    </row>
    <row r="9" spans="1:10" x14ac:dyDescent="0.25">
      <c r="A9" s="12">
        <v>45112</v>
      </c>
      <c r="B9" s="11">
        <v>0.44791666666666669</v>
      </c>
      <c r="C9" s="8">
        <v>48</v>
      </c>
      <c r="D9" s="8">
        <v>2418</v>
      </c>
    </row>
    <row r="10" spans="1:10" x14ac:dyDescent="0.25">
      <c r="A10" s="8"/>
      <c r="B10" s="11">
        <v>0.46875</v>
      </c>
      <c r="C10" s="8">
        <v>48.5</v>
      </c>
      <c r="D10" s="8">
        <v>2427</v>
      </c>
    </row>
    <row r="11" spans="1:10" x14ac:dyDescent="0.25">
      <c r="A11" s="8"/>
      <c r="B11" s="11">
        <v>0.64583333333333337</v>
      </c>
      <c r="C11" s="8">
        <v>53</v>
      </c>
      <c r="D11" s="8">
        <v>2460</v>
      </c>
    </row>
    <row r="12" spans="1:10" x14ac:dyDescent="0.25">
      <c r="A12" s="12"/>
      <c r="B12" s="11">
        <v>0.65625</v>
      </c>
      <c r="C12" s="8">
        <v>53.2</v>
      </c>
      <c r="D12" s="8">
        <v>2469</v>
      </c>
    </row>
    <row r="13" spans="1:10" x14ac:dyDescent="0.25">
      <c r="A13" s="12">
        <v>45113</v>
      </c>
      <c r="B13" s="11">
        <v>0.42708333333333331</v>
      </c>
      <c r="C13" s="8">
        <v>71.5</v>
      </c>
      <c r="D13" s="8">
        <v>2583</v>
      </c>
    </row>
    <row r="14" spans="1:10" x14ac:dyDescent="0.25">
      <c r="A14" s="8"/>
      <c r="B14" s="11">
        <v>0.4375</v>
      </c>
      <c r="C14" s="8">
        <v>72</v>
      </c>
      <c r="D14" s="8">
        <v>2589</v>
      </c>
    </row>
    <row r="15" spans="1:10" x14ac:dyDescent="0.25">
      <c r="A15" s="8"/>
      <c r="B15" s="11">
        <v>0.61597222222222225</v>
      </c>
      <c r="C15" s="8">
        <v>76</v>
      </c>
      <c r="D15" s="67">
        <v>2618</v>
      </c>
    </row>
    <row r="16" spans="1:10" x14ac:dyDescent="0.25">
      <c r="A16" s="8"/>
      <c r="B16" s="11">
        <v>0.625</v>
      </c>
      <c r="C16" s="8">
        <v>76.5</v>
      </c>
      <c r="D16" s="8">
        <v>2622</v>
      </c>
      <c r="J16" s="8"/>
    </row>
    <row r="17" spans="1:10" x14ac:dyDescent="0.25">
      <c r="A17" s="12">
        <v>45114</v>
      </c>
      <c r="B17" s="11">
        <v>0.42708333333333331</v>
      </c>
      <c r="C17" s="8">
        <v>95.5</v>
      </c>
      <c r="D17" s="8">
        <v>2746</v>
      </c>
      <c r="J17" s="8"/>
    </row>
    <row r="18" spans="1:10" x14ac:dyDescent="0.25">
      <c r="J18" s="8"/>
    </row>
    <row r="19" spans="1:10" x14ac:dyDescent="0.25">
      <c r="J19" s="8"/>
    </row>
    <row r="20" spans="1:10" x14ac:dyDescent="0.25">
      <c r="J20" s="8"/>
    </row>
    <row r="21" spans="1:10" x14ac:dyDescent="0.25">
      <c r="J21" s="8"/>
    </row>
    <row r="22" spans="1:10" x14ac:dyDescent="0.25">
      <c r="J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E17" sqref="E17"/>
    </sheetView>
  </sheetViews>
  <sheetFormatPr defaultColWidth="8.85546875" defaultRowHeight="15" x14ac:dyDescent="0.25"/>
  <cols>
    <col min="1" max="1" width="9.7109375" style="56" bestFit="1" customWidth="1"/>
    <col min="2" max="2" width="8.85546875" style="56"/>
    <col min="3" max="4" width="12.42578125" style="56" bestFit="1" customWidth="1"/>
    <col min="5" max="5" width="9.28515625" style="56" bestFit="1" customWidth="1"/>
    <col min="6" max="16384" width="8.85546875" style="56"/>
  </cols>
  <sheetData>
    <row r="1" spans="1:5" x14ac:dyDescent="0.25">
      <c r="A1" s="4" t="s">
        <v>4</v>
      </c>
      <c r="B1" s="4" t="s">
        <v>5</v>
      </c>
      <c r="C1" s="8" t="s">
        <v>30</v>
      </c>
      <c r="D1" s="4" t="s">
        <v>15</v>
      </c>
      <c r="E1" s="4" t="s">
        <v>32</v>
      </c>
    </row>
    <row r="2" spans="1:5" x14ac:dyDescent="0.25">
      <c r="A2" s="12">
        <v>45110</v>
      </c>
      <c r="B2" s="11">
        <v>0.44930555555555557</v>
      </c>
      <c r="C2" s="8">
        <v>0</v>
      </c>
      <c r="D2" s="8">
        <v>0</v>
      </c>
      <c r="E2" s="8">
        <v>23.64</v>
      </c>
    </row>
    <row r="3" spans="1:5" x14ac:dyDescent="0.25">
      <c r="A3" s="12"/>
      <c r="B3" s="11">
        <v>0.68402777777777779</v>
      </c>
      <c r="C3" s="8">
        <v>5.5</v>
      </c>
      <c r="D3" s="8">
        <v>50</v>
      </c>
      <c r="E3" s="18"/>
    </row>
    <row r="4" spans="1:5" x14ac:dyDescent="0.25">
      <c r="A4" s="12"/>
      <c r="B4" s="11">
        <v>0.6875</v>
      </c>
      <c r="C4" s="8">
        <v>5.5</v>
      </c>
      <c r="D4" s="8">
        <v>50</v>
      </c>
      <c r="E4" s="8">
        <v>27.4</v>
      </c>
    </row>
    <row r="5" spans="1:5" x14ac:dyDescent="0.25">
      <c r="A5" s="12">
        <v>45111</v>
      </c>
      <c r="B5" s="11">
        <v>0.4375</v>
      </c>
      <c r="C5" s="8">
        <v>24</v>
      </c>
      <c r="D5" s="8">
        <v>180</v>
      </c>
      <c r="E5" s="8"/>
    </row>
    <row r="6" spans="1:5" x14ac:dyDescent="0.25">
      <c r="A6" s="12"/>
      <c r="B6" s="11">
        <v>0.45069444444444445</v>
      </c>
      <c r="C6" s="8">
        <v>24.5</v>
      </c>
      <c r="D6" s="8">
        <v>0</v>
      </c>
      <c r="E6" s="8">
        <v>25.45</v>
      </c>
    </row>
    <row r="7" spans="1:5" x14ac:dyDescent="0.25">
      <c r="A7" s="8"/>
      <c r="B7" s="11">
        <v>0.60416666666666663</v>
      </c>
      <c r="C7" s="8">
        <v>28</v>
      </c>
      <c r="D7" s="8">
        <v>45</v>
      </c>
      <c r="E7" s="8"/>
    </row>
    <row r="8" spans="1:5" x14ac:dyDescent="0.25">
      <c r="A8" s="8"/>
      <c r="B8" s="11">
        <v>0.61805555555555558</v>
      </c>
      <c r="C8" s="8">
        <v>28.2</v>
      </c>
      <c r="D8" s="8">
        <v>45</v>
      </c>
      <c r="E8" s="8">
        <v>28.9</v>
      </c>
    </row>
    <row r="9" spans="1:5" x14ac:dyDescent="0.25">
      <c r="A9" s="12">
        <v>45112</v>
      </c>
      <c r="B9" s="11">
        <v>0.44791666666666669</v>
      </c>
      <c r="C9" s="8">
        <v>48</v>
      </c>
      <c r="D9" s="8">
        <v>225</v>
      </c>
      <c r="E9" s="8"/>
    </row>
    <row r="10" spans="1:5" x14ac:dyDescent="0.25">
      <c r="A10" s="8"/>
      <c r="B10" s="11">
        <v>0.46875</v>
      </c>
      <c r="C10" s="8">
        <v>48.5</v>
      </c>
      <c r="D10" s="8">
        <v>0</v>
      </c>
      <c r="E10" s="8">
        <v>28.5</v>
      </c>
    </row>
    <row r="11" spans="1:5" x14ac:dyDescent="0.25">
      <c r="A11" s="8"/>
      <c r="B11" s="11">
        <v>0.64583333333333337</v>
      </c>
      <c r="C11" s="8">
        <v>53</v>
      </c>
      <c r="D11" s="8">
        <v>50</v>
      </c>
      <c r="E11" s="8"/>
    </row>
    <row r="12" spans="1:5" x14ac:dyDescent="0.25">
      <c r="A12" s="12"/>
      <c r="B12" s="11">
        <v>0.65625</v>
      </c>
      <c r="C12" s="8">
        <v>53.2</v>
      </c>
      <c r="D12" s="8">
        <v>50</v>
      </c>
      <c r="E12" s="8">
        <v>28.8</v>
      </c>
    </row>
    <row r="13" spans="1:5" x14ac:dyDescent="0.25">
      <c r="A13" s="12">
        <v>45113</v>
      </c>
      <c r="B13" s="11">
        <v>0.42708333333333331</v>
      </c>
      <c r="C13" s="8">
        <v>71.5</v>
      </c>
      <c r="D13" s="8">
        <v>180</v>
      </c>
      <c r="E13" s="8"/>
    </row>
    <row r="14" spans="1:5" x14ac:dyDescent="0.25">
      <c r="A14" s="8"/>
      <c r="B14" s="11">
        <v>0.4375</v>
      </c>
      <c r="C14" s="8">
        <v>72</v>
      </c>
      <c r="D14" s="8">
        <v>0</v>
      </c>
      <c r="E14" s="8">
        <v>23.21</v>
      </c>
    </row>
    <row r="15" spans="1:5" x14ac:dyDescent="0.25">
      <c r="A15" s="8"/>
      <c r="B15" s="11">
        <v>0.61597222222222225</v>
      </c>
      <c r="C15" s="8">
        <v>76</v>
      </c>
      <c r="D15" s="8">
        <v>50</v>
      </c>
      <c r="E15" s="8"/>
    </row>
    <row r="16" spans="1:5" x14ac:dyDescent="0.25">
      <c r="A16" s="8"/>
      <c r="B16" s="11">
        <v>0.625</v>
      </c>
      <c r="C16" s="8">
        <v>76.5</v>
      </c>
      <c r="D16" s="8">
        <v>50</v>
      </c>
      <c r="E16" s="8">
        <v>24.2</v>
      </c>
    </row>
    <row r="17" spans="1:5" x14ac:dyDescent="0.25">
      <c r="A17" s="12">
        <v>45114</v>
      </c>
      <c r="B17" s="11">
        <v>0.42708333333333331</v>
      </c>
      <c r="C17" s="8">
        <v>95.5</v>
      </c>
      <c r="D17" s="8">
        <v>180</v>
      </c>
      <c r="E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topLeftCell="A48" zoomScale="70" zoomScaleNormal="70" workbookViewId="0">
      <selection activeCell="K52" sqref="K52"/>
    </sheetView>
  </sheetViews>
  <sheetFormatPr defaultColWidth="8.85546875" defaultRowHeight="15" x14ac:dyDescent="0.25"/>
  <cols>
    <col min="1" max="1" width="20.5703125" style="59" bestFit="1" customWidth="1"/>
    <col min="2" max="16384" width="8.85546875" style="59"/>
  </cols>
  <sheetData>
    <row r="1" spans="1:7" x14ac:dyDescent="0.25">
      <c r="A1" s="66">
        <v>44992.42633101852</v>
      </c>
      <c r="B1">
        <v>55</v>
      </c>
      <c r="D1" s="59">
        <v>0</v>
      </c>
      <c r="E1" s="59">
        <f t="shared" ref="E1:E64" si="0">B1*0.4539</f>
        <v>24.964500000000001</v>
      </c>
    </row>
    <row r="2" spans="1:7" x14ac:dyDescent="0.25">
      <c r="A2" s="66">
        <v>44992.467997685184</v>
      </c>
      <c r="B2">
        <v>85</v>
      </c>
      <c r="D2" s="59">
        <v>1</v>
      </c>
      <c r="E2" s="59">
        <f t="shared" si="0"/>
        <v>38.581500000000005</v>
      </c>
      <c r="F2" s="59">
        <f>E2-E6</f>
        <v>11.347500000000004</v>
      </c>
      <c r="G2" s="59">
        <f>D2-D6</f>
        <v>-4</v>
      </c>
    </row>
    <row r="3" spans="1:7" x14ac:dyDescent="0.25">
      <c r="A3" s="66">
        <v>44992.509664351855</v>
      </c>
      <c r="B3">
        <v>75</v>
      </c>
      <c r="D3" s="59">
        <v>2</v>
      </c>
      <c r="E3" s="59">
        <f t="shared" si="0"/>
        <v>34.042500000000004</v>
      </c>
    </row>
    <row r="4" spans="1:7" x14ac:dyDescent="0.25">
      <c r="A4" s="66">
        <v>44992.55133101852</v>
      </c>
      <c r="B4">
        <v>70</v>
      </c>
      <c r="D4" s="59">
        <v>3</v>
      </c>
      <c r="E4" s="59">
        <f t="shared" si="0"/>
        <v>31.773000000000003</v>
      </c>
    </row>
    <row r="5" spans="1:7" x14ac:dyDescent="0.25">
      <c r="A5" s="66">
        <v>44992.592997685184</v>
      </c>
      <c r="B5">
        <v>70</v>
      </c>
      <c r="D5" s="59">
        <v>4</v>
      </c>
      <c r="E5" s="59">
        <f t="shared" si="0"/>
        <v>31.773000000000003</v>
      </c>
    </row>
    <row r="6" spans="1:7" x14ac:dyDescent="0.25">
      <c r="A6" s="66">
        <v>44992.634664351855</v>
      </c>
      <c r="B6">
        <v>60</v>
      </c>
      <c r="D6" s="59">
        <v>5</v>
      </c>
      <c r="E6" s="59">
        <f t="shared" si="0"/>
        <v>27.234000000000002</v>
      </c>
    </row>
    <row r="7" spans="1:7" x14ac:dyDescent="0.25">
      <c r="A7" s="66">
        <v>44992.676319444443</v>
      </c>
      <c r="B7">
        <v>70</v>
      </c>
      <c r="D7" s="59">
        <v>6</v>
      </c>
      <c r="E7" s="59">
        <f t="shared" si="0"/>
        <v>31.773000000000003</v>
      </c>
      <c r="F7" s="59">
        <f>E7-E24</f>
        <v>0</v>
      </c>
    </row>
    <row r="8" spans="1:7" x14ac:dyDescent="0.25">
      <c r="A8" s="66">
        <v>44992.717986111114</v>
      </c>
      <c r="B8">
        <v>120</v>
      </c>
      <c r="D8" s="59">
        <v>7</v>
      </c>
      <c r="E8" s="59">
        <f t="shared" si="0"/>
        <v>54.468000000000004</v>
      </c>
      <c r="F8" s="59">
        <f>E8-E25</f>
        <v>24.964500000000001</v>
      </c>
      <c r="G8" s="59">
        <f>D8-D25</f>
        <v>-17</v>
      </c>
    </row>
    <row r="9" spans="1:7" x14ac:dyDescent="0.25">
      <c r="A9" s="66">
        <v>44992.759652777779</v>
      </c>
      <c r="B9">
        <v>115</v>
      </c>
      <c r="D9" s="59">
        <v>8</v>
      </c>
      <c r="E9" s="59">
        <f t="shared" si="0"/>
        <v>52.198500000000003</v>
      </c>
    </row>
    <row r="10" spans="1:7" x14ac:dyDescent="0.25">
      <c r="A10" s="66">
        <v>44992.801319444443</v>
      </c>
      <c r="B10">
        <v>115</v>
      </c>
      <c r="D10" s="59">
        <v>9</v>
      </c>
      <c r="E10" s="59">
        <f t="shared" si="0"/>
        <v>52.198500000000003</v>
      </c>
    </row>
    <row r="11" spans="1:7" x14ac:dyDescent="0.25">
      <c r="A11" s="66">
        <v>44992.842986111114</v>
      </c>
      <c r="B11">
        <v>110</v>
      </c>
      <c r="D11" s="59">
        <v>10</v>
      </c>
      <c r="E11" s="59">
        <f t="shared" si="0"/>
        <v>49.929000000000002</v>
      </c>
    </row>
    <row r="12" spans="1:7" x14ac:dyDescent="0.25">
      <c r="A12" s="66">
        <v>44992.884652777779</v>
      </c>
      <c r="B12">
        <v>105</v>
      </c>
      <c r="D12" s="59">
        <v>11</v>
      </c>
      <c r="E12" s="59">
        <f t="shared" si="0"/>
        <v>47.659500000000001</v>
      </c>
    </row>
    <row r="13" spans="1:7" x14ac:dyDescent="0.25">
      <c r="A13" s="66">
        <v>44992.926319444443</v>
      </c>
      <c r="B13">
        <v>95</v>
      </c>
      <c r="D13" s="59">
        <v>12</v>
      </c>
      <c r="E13" s="59">
        <f t="shared" si="0"/>
        <v>43.1205</v>
      </c>
    </row>
    <row r="14" spans="1:7" x14ac:dyDescent="0.25">
      <c r="A14" s="66">
        <v>44992.967986111114</v>
      </c>
      <c r="B14">
        <v>95</v>
      </c>
      <c r="D14" s="59">
        <v>13</v>
      </c>
      <c r="E14" s="59">
        <f t="shared" si="0"/>
        <v>43.1205</v>
      </c>
    </row>
    <row r="15" spans="1:7" x14ac:dyDescent="0.25">
      <c r="A15" s="66">
        <v>45023.009652777779</v>
      </c>
      <c r="B15">
        <v>80</v>
      </c>
      <c r="D15" s="59">
        <v>14</v>
      </c>
      <c r="E15" s="59">
        <f t="shared" si="0"/>
        <v>36.312000000000005</v>
      </c>
    </row>
    <row r="16" spans="1:7" x14ac:dyDescent="0.25">
      <c r="A16" s="66">
        <v>45023.051319444443</v>
      </c>
      <c r="B16">
        <v>75</v>
      </c>
      <c r="D16" s="59">
        <v>15</v>
      </c>
      <c r="E16" s="59">
        <f t="shared" si="0"/>
        <v>34.042500000000004</v>
      </c>
    </row>
    <row r="17" spans="1:7" x14ac:dyDescent="0.25">
      <c r="A17" s="66">
        <v>45023.092986111114</v>
      </c>
      <c r="B17">
        <v>75</v>
      </c>
      <c r="D17" s="59">
        <v>16</v>
      </c>
      <c r="E17" s="59">
        <f t="shared" si="0"/>
        <v>34.042500000000004</v>
      </c>
    </row>
    <row r="18" spans="1:7" x14ac:dyDescent="0.25">
      <c r="A18" s="66">
        <v>45023.134652777779</v>
      </c>
      <c r="B18">
        <v>75</v>
      </c>
      <c r="D18" s="59">
        <v>17</v>
      </c>
      <c r="E18" s="59">
        <f t="shared" si="0"/>
        <v>34.042500000000004</v>
      </c>
    </row>
    <row r="19" spans="1:7" x14ac:dyDescent="0.25">
      <c r="A19" s="66">
        <v>45023.176319444443</v>
      </c>
      <c r="B19">
        <v>75</v>
      </c>
      <c r="D19" s="59">
        <v>18</v>
      </c>
      <c r="E19" s="59">
        <f t="shared" si="0"/>
        <v>34.042500000000004</v>
      </c>
    </row>
    <row r="20" spans="1:7" x14ac:dyDescent="0.25">
      <c r="A20" s="66">
        <v>45023.217986111114</v>
      </c>
      <c r="B20">
        <v>75</v>
      </c>
      <c r="D20" s="59">
        <v>19</v>
      </c>
      <c r="E20" s="59">
        <f t="shared" si="0"/>
        <v>34.042500000000004</v>
      </c>
    </row>
    <row r="21" spans="1:7" x14ac:dyDescent="0.25">
      <c r="A21" s="66">
        <v>45023.259641203702</v>
      </c>
      <c r="B21">
        <v>75</v>
      </c>
      <c r="D21" s="59">
        <v>20</v>
      </c>
      <c r="E21" s="59">
        <f t="shared" si="0"/>
        <v>34.042500000000004</v>
      </c>
    </row>
    <row r="22" spans="1:7" x14ac:dyDescent="0.25">
      <c r="A22" s="66">
        <v>45023.301307870373</v>
      </c>
      <c r="B22">
        <v>70</v>
      </c>
      <c r="D22" s="59">
        <v>21</v>
      </c>
      <c r="E22" s="59">
        <f t="shared" si="0"/>
        <v>31.773000000000003</v>
      </c>
    </row>
    <row r="23" spans="1:7" x14ac:dyDescent="0.25">
      <c r="A23" s="66">
        <v>45023.342974537038</v>
      </c>
      <c r="B23">
        <v>70</v>
      </c>
      <c r="D23" s="59">
        <v>22</v>
      </c>
      <c r="E23" s="59">
        <f t="shared" si="0"/>
        <v>31.773000000000003</v>
      </c>
    </row>
    <row r="24" spans="1:7" x14ac:dyDescent="0.25">
      <c r="A24" s="66">
        <v>45023.384641203702</v>
      </c>
      <c r="B24">
        <v>70</v>
      </c>
      <c r="D24" s="59">
        <v>23</v>
      </c>
      <c r="E24" s="59">
        <f t="shared" si="0"/>
        <v>31.773000000000003</v>
      </c>
    </row>
    <row r="25" spans="1:7" x14ac:dyDescent="0.25">
      <c r="A25" s="66">
        <v>45023.426307870373</v>
      </c>
      <c r="B25">
        <v>65</v>
      </c>
      <c r="D25" s="59">
        <v>24</v>
      </c>
      <c r="E25" s="59">
        <f t="shared" si="0"/>
        <v>29.503500000000003</v>
      </c>
    </row>
    <row r="26" spans="1:7" x14ac:dyDescent="0.25">
      <c r="A26" s="66">
        <v>45023.467974537038</v>
      </c>
      <c r="B26">
        <v>115</v>
      </c>
      <c r="D26" s="59">
        <v>25</v>
      </c>
      <c r="E26" s="59">
        <f t="shared" si="0"/>
        <v>52.198500000000003</v>
      </c>
      <c r="F26" s="59">
        <f>E26-E29</f>
        <v>15.886499999999998</v>
      </c>
      <c r="G26" s="59">
        <f>D26-D29</f>
        <v>-3</v>
      </c>
    </row>
    <row r="27" spans="1:7" x14ac:dyDescent="0.25">
      <c r="A27" s="66">
        <v>45023.509641203702</v>
      </c>
      <c r="B27">
        <v>95</v>
      </c>
      <c r="D27" s="59">
        <v>26</v>
      </c>
      <c r="E27" s="59">
        <f t="shared" si="0"/>
        <v>43.1205</v>
      </c>
    </row>
    <row r="28" spans="1:7" x14ac:dyDescent="0.25">
      <c r="A28" s="66">
        <v>45023.551307870373</v>
      </c>
      <c r="B28">
        <v>85</v>
      </c>
      <c r="D28" s="59">
        <v>27</v>
      </c>
      <c r="E28" s="59">
        <f t="shared" si="0"/>
        <v>38.581500000000005</v>
      </c>
    </row>
    <row r="29" spans="1:7" x14ac:dyDescent="0.25">
      <c r="A29" s="66">
        <v>45023.592974537038</v>
      </c>
      <c r="B29">
        <v>80</v>
      </c>
      <c r="D29" s="59">
        <v>28</v>
      </c>
      <c r="E29" s="59">
        <f t="shared" si="0"/>
        <v>36.312000000000005</v>
      </c>
      <c r="F29" s="59">
        <f>E29-E48</f>
        <v>11.347500000000004</v>
      </c>
    </row>
    <row r="30" spans="1:7" x14ac:dyDescent="0.25">
      <c r="A30" s="66">
        <v>45023.634641203702</v>
      </c>
      <c r="B30">
        <v>140</v>
      </c>
      <c r="D30" s="59">
        <v>29</v>
      </c>
      <c r="E30" s="59">
        <f t="shared" si="0"/>
        <v>63.546000000000006</v>
      </c>
      <c r="F30" s="59">
        <f>E30-E37</f>
        <v>31.773000000000003</v>
      </c>
      <c r="G30" s="59">
        <f>D30-D37</f>
        <v>-7</v>
      </c>
    </row>
    <row r="31" spans="1:7" x14ac:dyDescent="0.25">
      <c r="A31" s="66">
        <v>45023.676307870373</v>
      </c>
      <c r="B31">
        <v>115</v>
      </c>
      <c r="D31" s="59">
        <v>30</v>
      </c>
      <c r="E31" s="59">
        <f t="shared" si="0"/>
        <v>52.198500000000003</v>
      </c>
    </row>
    <row r="32" spans="1:7" x14ac:dyDescent="0.25">
      <c r="A32" s="66">
        <v>45023.717974537038</v>
      </c>
      <c r="B32">
        <v>105</v>
      </c>
      <c r="D32" s="59">
        <v>31</v>
      </c>
      <c r="E32" s="59">
        <f t="shared" si="0"/>
        <v>47.659500000000001</v>
      </c>
    </row>
    <row r="33" spans="1:7" x14ac:dyDescent="0.25">
      <c r="A33" s="66">
        <v>45023.759641203702</v>
      </c>
      <c r="B33">
        <v>95</v>
      </c>
      <c r="D33" s="59">
        <v>32</v>
      </c>
      <c r="E33" s="59">
        <f t="shared" si="0"/>
        <v>43.1205</v>
      </c>
    </row>
    <row r="34" spans="1:7" x14ac:dyDescent="0.25">
      <c r="A34" s="66">
        <v>45023.801296296297</v>
      </c>
      <c r="B34">
        <v>75</v>
      </c>
      <c r="D34" s="59">
        <v>33</v>
      </c>
      <c r="E34" s="59">
        <f t="shared" si="0"/>
        <v>34.042500000000004</v>
      </c>
    </row>
    <row r="35" spans="1:7" x14ac:dyDescent="0.25">
      <c r="A35" s="66">
        <v>45023.842962962961</v>
      </c>
      <c r="B35">
        <v>75</v>
      </c>
      <c r="D35" s="59">
        <v>34</v>
      </c>
      <c r="E35" s="59">
        <f t="shared" si="0"/>
        <v>34.042500000000004</v>
      </c>
    </row>
    <row r="36" spans="1:7" x14ac:dyDescent="0.25">
      <c r="A36" s="66">
        <v>45023.884629629632</v>
      </c>
      <c r="B36">
        <v>75</v>
      </c>
      <c r="D36" s="59">
        <v>35</v>
      </c>
      <c r="E36" s="59">
        <f t="shared" si="0"/>
        <v>34.042500000000004</v>
      </c>
    </row>
    <row r="37" spans="1:7" x14ac:dyDescent="0.25">
      <c r="A37" s="66">
        <v>45023.926296296297</v>
      </c>
      <c r="B37">
        <v>70</v>
      </c>
      <c r="D37" s="59">
        <v>36</v>
      </c>
      <c r="E37" s="59">
        <f t="shared" si="0"/>
        <v>31.773000000000003</v>
      </c>
    </row>
    <row r="38" spans="1:7" x14ac:dyDescent="0.25">
      <c r="A38" s="66">
        <v>45023.967962962961</v>
      </c>
      <c r="B38">
        <v>70</v>
      </c>
      <c r="D38" s="59">
        <v>37</v>
      </c>
      <c r="E38" s="59">
        <f t="shared" si="0"/>
        <v>31.773000000000003</v>
      </c>
      <c r="F38" s="59">
        <f>E38-E46</f>
        <v>6.8085000000000022</v>
      </c>
      <c r="G38" s="59">
        <f>D38-D46</f>
        <v>-8</v>
      </c>
    </row>
    <row r="39" spans="1:7" x14ac:dyDescent="0.25">
      <c r="A39" s="66">
        <v>45053.009629629632</v>
      </c>
      <c r="B39">
        <v>65</v>
      </c>
      <c r="D39" s="59">
        <v>38</v>
      </c>
      <c r="E39" s="59">
        <f t="shared" si="0"/>
        <v>29.503500000000003</v>
      </c>
    </row>
    <row r="40" spans="1:7" x14ac:dyDescent="0.25">
      <c r="A40" s="66">
        <v>45053.051296296297</v>
      </c>
      <c r="B40">
        <v>65</v>
      </c>
      <c r="D40" s="59">
        <v>39</v>
      </c>
      <c r="E40" s="59">
        <f t="shared" si="0"/>
        <v>29.503500000000003</v>
      </c>
    </row>
    <row r="41" spans="1:7" x14ac:dyDescent="0.25">
      <c r="A41" s="66">
        <v>45053.092962962961</v>
      </c>
      <c r="B41">
        <v>65</v>
      </c>
      <c r="D41" s="59">
        <v>40</v>
      </c>
      <c r="E41" s="59">
        <f t="shared" si="0"/>
        <v>29.503500000000003</v>
      </c>
    </row>
    <row r="42" spans="1:7" x14ac:dyDescent="0.25">
      <c r="A42" s="66">
        <v>45053.134629629632</v>
      </c>
      <c r="B42">
        <v>65</v>
      </c>
      <c r="D42" s="59">
        <v>41</v>
      </c>
      <c r="E42" s="59">
        <f t="shared" si="0"/>
        <v>29.503500000000003</v>
      </c>
    </row>
    <row r="43" spans="1:7" x14ac:dyDescent="0.25">
      <c r="A43" s="66">
        <v>45053.176296296297</v>
      </c>
      <c r="B43">
        <v>60</v>
      </c>
      <c r="D43" s="59">
        <v>42</v>
      </c>
      <c r="E43" s="59">
        <f t="shared" si="0"/>
        <v>27.234000000000002</v>
      </c>
    </row>
    <row r="44" spans="1:7" x14ac:dyDescent="0.25">
      <c r="A44" s="66">
        <v>45053.217962962961</v>
      </c>
      <c r="B44">
        <v>65</v>
      </c>
      <c r="D44" s="59">
        <v>43</v>
      </c>
      <c r="E44" s="59">
        <f t="shared" si="0"/>
        <v>29.503500000000003</v>
      </c>
    </row>
    <row r="45" spans="1:7" x14ac:dyDescent="0.25">
      <c r="A45" s="66">
        <v>45053.259629629632</v>
      </c>
      <c r="B45">
        <v>60</v>
      </c>
      <c r="D45" s="59">
        <v>44</v>
      </c>
      <c r="E45" s="59">
        <f t="shared" si="0"/>
        <v>27.234000000000002</v>
      </c>
    </row>
    <row r="46" spans="1:7" x14ac:dyDescent="0.25">
      <c r="A46" s="66">
        <v>45053.30128472222</v>
      </c>
      <c r="B46">
        <v>55</v>
      </c>
      <c r="D46" s="59">
        <v>45</v>
      </c>
      <c r="E46" s="59">
        <f t="shared" si="0"/>
        <v>24.964500000000001</v>
      </c>
    </row>
    <row r="47" spans="1:7" x14ac:dyDescent="0.25">
      <c r="A47" s="66">
        <v>45053.342951388891</v>
      </c>
      <c r="B47">
        <v>60</v>
      </c>
      <c r="D47" s="59">
        <v>46</v>
      </c>
      <c r="E47" s="59">
        <f t="shared" si="0"/>
        <v>27.234000000000002</v>
      </c>
    </row>
    <row r="48" spans="1:7" x14ac:dyDescent="0.25">
      <c r="A48" s="66">
        <v>45053.384618055556</v>
      </c>
      <c r="B48">
        <v>55</v>
      </c>
      <c r="D48" s="59">
        <v>47</v>
      </c>
      <c r="E48" s="59">
        <f t="shared" si="0"/>
        <v>24.964500000000001</v>
      </c>
    </row>
    <row r="49" spans="1:8" x14ac:dyDescent="0.25">
      <c r="A49" s="66">
        <v>45053.42628472222</v>
      </c>
      <c r="B49">
        <v>55</v>
      </c>
      <c r="D49" s="59">
        <v>48</v>
      </c>
      <c r="E49" s="59">
        <f t="shared" si="0"/>
        <v>24.964500000000001</v>
      </c>
      <c r="F49" s="59">
        <f>E49-E53</f>
        <v>-9.078000000000003</v>
      </c>
      <c r="H49" s="59">
        <f>F49+F54</f>
        <v>-4.5390000000000015</v>
      </c>
    </row>
    <row r="50" spans="1:8" x14ac:dyDescent="0.25">
      <c r="A50" s="66">
        <v>45053.467951388891</v>
      </c>
      <c r="B50">
        <v>135</v>
      </c>
      <c r="D50" s="59">
        <v>49</v>
      </c>
      <c r="E50" s="59">
        <f t="shared" si="0"/>
        <v>61.276500000000006</v>
      </c>
      <c r="F50" s="59">
        <f>E50-E53</f>
        <v>27.234000000000002</v>
      </c>
      <c r="G50" s="59">
        <f>D50-D52</f>
        <v>-2</v>
      </c>
    </row>
    <row r="51" spans="1:8" x14ac:dyDescent="0.25">
      <c r="A51" s="66">
        <v>45053.509618055556</v>
      </c>
      <c r="B51">
        <v>100</v>
      </c>
      <c r="D51" s="59">
        <v>50</v>
      </c>
      <c r="E51" s="59">
        <f t="shared" si="0"/>
        <v>45.39</v>
      </c>
    </row>
    <row r="52" spans="1:8" x14ac:dyDescent="0.25">
      <c r="A52" s="66">
        <v>45053.55128472222</v>
      </c>
      <c r="B52">
        <v>75</v>
      </c>
      <c r="D52" s="59">
        <v>51</v>
      </c>
      <c r="E52" s="59">
        <f t="shared" si="0"/>
        <v>34.042500000000004</v>
      </c>
    </row>
    <row r="53" spans="1:8" x14ac:dyDescent="0.25">
      <c r="A53" s="66">
        <v>45053.592951388891</v>
      </c>
      <c r="B53">
        <v>75</v>
      </c>
      <c r="D53" s="59">
        <v>52</v>
      </c>
      <c r="E53" s="59">
        <f t="shared" si="0"/>
        <v>34.042500000000004</v>
      </c>
    </row>
    <row r="54" spans="1:8" x14ac:dyDescent="0.25">
      <c r="A54" s="66">
        <v>45053.634618055556</v>
      </c>
      <c r="B54">
        <v>75</v>
      </c>
      <c r="D54" s="59">
        <v>53</v>
      </c>
      <c r="E54" s="59">
        <f t="shared" si="0"/>
        <v>34.042500000000004</v>
      </c>
      <c r="F54" s="59">
        <f>E54-E72</f>
        <v>4.5390000000000015</v>
      </c>
    </row>
    <row r="55" spans="1:8" x14ac:dyDescent="0.25">
      <c r="A55" s="66">
        <v>45053.67628472222</v>
      </c>
      <c r="B55">
        <v>125</v>
      </c>
      <c r="D55" s="59">
        <v>54</v>
      </c>
      <c r="E55" s="59">
        <f t="shared" si="0"/>
        <v>56.737500000000004</v>
      </c>
      <c r="F55" s="59">
        <f>E55-E70</f>
        <v>27.234000000000002</v>
      </c>
      <c r="G55" s="59">
        <f>D55-D64</f>
        <v>-9</v>
      </c>
    </row>
    <row r="56" spans="1:8" x14ac:dyDescent="0.25">
      <c r="A56" s="66">
        <v>45053.717951388891</v>
      </c>
      <c r="B56">
        <v>115</v>
      </c>
      <c r="D56" s="59">
        <v>55</v>
      </c>
      <c r="E56" s="59">
        <f t="shared" si="0"/>
        <v>52.198500000000003</v>
      </c>
    </row>
    <row r="57" spans="1:8" x14ac:dyDescent="0.25">
      <c r="A57" s="66">
        <v>45053.759618055556</v>
      </c>
      <c r="B57">
        <v>100</v>
      </c>
      <c r="D57" s="59">
        <v>56</v>
      </c>
      <c r="E57" s="59">
        <f t="shared" si="0"/>
        <v>45.39</v>
      </c>
    </row>
    <row r="58" spans="1:8" x14ac:dyDescent="0.25">
      <c r="A58" s="66">
        <v>45053.80128472222</v>
      </c>
      <c r="B58">
        <v>90</v>
      </c>
      <c r="D58" s="59">
        <v>57</v>
      </c>
      <c r="E58" s="59">
        <f t="shared" si="0"/>
        <v>40.850999999999999</v>
      </c>
    </row>
    <row r="59" spans="1:8" x14ac:dyDescent="0.25">
      <c r="A59" s="66">
        <v>45053.842939814815</v>
      </c>
      <c r="B59">
        <v>80</v>
      </c>
      <c r="D59" s="59">
        <v>58</v>
      </c>
      <c r="E59" s="59">
        <f t="shared" si="0"/>
        <v>36.312000000000005</v>
      </c>
    </row>
    <row r="60" spans="1:8" x14ac:dyDescent="0.25">
      <c r="A60" s="66">
        <v>45053.884606481479</v>
      </c>
      <c r="B60">
        <v>75</v>
      </c>
      <c r="D60" s="59">
        <v>59</v>
      </c>
      <c r="E60" s="59">
        <f t="shared" si="0"/>
        <v>34.042500000000004</v>
      </c>
    </row>
    <row r="61" spans="1:8" x14ac:dyDescent="0.25">
      <c r="A61" s="66">
        <v>45053.92627314815</v>
      </c>
      <c r="B61">
        <v>75</v>
      </c>
      <c r="D61" s="59">
        <v>60</v>
      </c>
      <c r="E61" s="59">
        <f t="shared" si="0"/>
        <v>34.042500000000004</v>
      </c>
    </row>
    <row r="62" spans="1:8" x14ac:dyDescent="0.25">
      <c r="A62" s="66">
        <v>45053.967939814815</v>
      </c>
      <c r="B62">
        <v>75</v>
      </c>
      <c r="D62" s="59">
        <v>61</v>
      </c>
      <c r="E62" s="59">
        <f t="shared" si="0"/>
        <v>34.042500000000004</v>
      </c>
    </row>
    <row r="63" spans="1:8" x14ac:dyDescent="0.25">
      <c r="A63" s="66">
        <v>45084.009606481479</v>
      </c>
      <c r="B63">
        <v>75</v>
      </c>
      <c r="D63" s="59">
        <v>62</v>
      </c>
      <c r="E63" s="59">
        <f t="shared" si="0"/>
        <v>34.042500000000004</v>
      </c>
    </row>
    <row r="64" spans="1:8" x14ac:dyDescent="0.25">
      <c r="A64" s="66">
        <v>45084.05127314815</v>
      </c>
      <c r="B64">
        <v>70</v>
      </c>
      <c r="D64" s="59">
        <v>63</v>
      </c>
      <c r="E64" s="59">
        <f t="shared" si="0"/>
        <v>31.773000000000003</v>
      </c>
    </row>
    <row r="65" spans="1:8" x14ac:dyDescent="0.25">
      <c r="A65" s="66">
        <v>45084.092939814815</v>
      </c>
      <c r="B65">
        <v>70</v>
      </c>
      <c r="D65" s="59">
        <v>64</v>
      </c>
      <c r="E65" s="59">
        <f t="shared" ref="E65:E95" si="1">B65*0.4539</f>
        <v>31.773000000000003</v>
      </c>
    </row>
    <row r="66" spans="1:8" x14ac:dyDescent="0.25">
      <c r="A66" s="66">
        <v>45084.134606481479</v>
      </c>
      <c r="B66">
        <v>70</v>
      </c>
      <c r="D66" s="59">
        <v>65</v>
      </c>
      <c r="E66" s="59">
        <f t="shared" si="1"/>
        <v>31.773000000000003</v>
      </c>
    </row>
    <row r="67" spans="1:8" x14ac:dyDescent="0.25">
      <c r="A67" s="66">
        <v>45084.17627314815</v>
      </c>
      <c r="B67">
        <v>70</v>
      </c>
      <c r="D67" s="59">
        <v>66</v>
      </c>
      <c r="E67" s="59">
        <f t="shared" si="1"/>
        <v>31.773000000000003</v>
      </c>
    </row>
    <row r="68" spans="1:8" x14ac:dyDescent="0.25">
      <c r="A68" s="66">
        <v>45084.217939814815</v>
      </c>
      <c r="B68">
        <v>70</v>
      </c>
      <c r="D68" s="59">
        <v>67</v>
      </c>
      <c r="E68" s="59">
        <f t="shared" si="1"/>
        <v>31.773000000000003</v>
      </c>
    </row>
    <row r="69" spans="1:8" x14ac:dyDescent="0.25">
      <c r="A69" s="66">
        <v>45084.259606481479</v>
      </c>
      <c r="B69">
        <v>70</v>
      </c>
      <c r="D69" s="59">
        <v>68</v>
      </c>
      <c r="E69" s="59">
        <f t="shared" si="1"/>
        <v>31.773000000000003</v>
      </c>
    </row>
    <row r="70" spans="1:8" x14ac:dyDescent="0.25">
      <c r="A70" s="66">
        <v>45084.301261574074</v>
      </c>
      <c r="B70">
        <v>65</v>
      </c>
      <c r="D70" s="59">
        <v>69</v>
      </c>
      <c r="E70" s="59">
        <f t="shared" si="1"/>
        <v>29.503500000000003</v>
      </c>
    </row>
    <row r="71" spans="1:8" x14ac:dyDescent="0.25">
      <c r="A71" s="66">
        <v>45084.342928240738</v>
      </c>
      <c r="B71">
        <v>65</v>
      </c>
      <c r="D71" s="59">
        <v>70</v>
      </c>
      <c r="E71" s="59">
        <f t="shared" si="1"/>
        <v>29.503500000000003</v>
      </c>
    </row>
    <row r="72" spans="1:8" x14ac:dyDescent="0.25">
      <c r="A72" s="66">
        <v>45084.384594907409</v>
      </c>
      <c r="B72">
        <v>65</v>
      </c>
      <c r="D72" s="59">
        <v>71</v>
      </c>
      <c r="E72" s="59">
        <f t="shared" si="1"/>
        <v>29.503500000000003</v>
      </c>
    </row>
    <row r="73" spans="1:8" x14ac:dyDescent="0.25">
      <c r="A73" s="66">
        <v>45084.426261574074</v>
      </c>
      <c r="B73">
        <v>65</v>
      </c>
      <c r="D73" s="59">
        <v>72</v>
      </c>
      <c r="E73" s="59">
        <f t="shared" si="1"/>
        <v>29.503500000000003</v>
      </c>
    </row>
    <row r="74" spans="1:8" x14ac:dyDescent="0.25">
      <c r="A74" s="66">
        <v>45084.467928240738</v>
      </c>
      <c r="B74">
        <v>95</v>
      </c>
      <c r="D74" s="59">
        <v>73</v>
      </c>
      <c r="E74" s="59">
        <f t="shared" si="1"/>
        <v>43.1205</v>
      </c>
      <c r="F74" s="59">
        <f>E74-E77</f>
        <v>9.0779999999999959</v>
      </c>
      <c r="G74" s="59">
        <f>D74-D76</f>
        <v>-2</v>
      </c>
      <c r="H74" s="59">
        <f>F74+F78</f>
        <v>36.311999999999998</v>
      </c>
    </row>
    <row r="75" spans="1:8" x14ac:dyDescent="0.25">
      <c r="A75" s="66">
        <v>45084.509594907409</v>
      </c>
      <c r="B75">
        <v>85</v>
      </c>
      <c r="D75" s="59">
        <v>74</v>
      </c>
      <c r="E75" s="59">
        <f t="shared" si="1"/>
        <v>38.581500000000005</v>
      </c>
    </row>
    <row r="76" spans="1:8" x14ac:dyDescent="0.25">
      <c r="A76" s="66">
        <v>45084.551261574074</v>
      </c>
      <c r="B76">
        <v>75</v>
      </c>
      <c r="D76" s="59">
        <v>75</v>
      </c>
      <c r="E76" s="59">
        <f t="shared" si="1"/>
        <v>34.042500000000004</v>
      </c>
    </row>
    <row r="77" spans="1:8" x14ac:dyDescent="0.25">
      <c r="A77" s="66">
        <v>45084.592928240738</v>
      </c>
      <c r="B77">
        <v>75</v>
      </c>
      <c r="D77" s="59">
        <v>76</v>
      </c>
      <c r="E77" s="59">
        <f t="shared" si="1"/>
        <v>34.042500000000004</v>
      </c>
    </row>
    <row r="78" spans="1:8" x14ac:dyDescent="0.25">
      <c r="A78" s="66">
        <v>45084.634594907409</v>
      </c>
      <c r="B78">
        <v>135</v>
      </c>
      <c r="D78" s="59">
        <v>77</v>
      </c>
      <c r="E78" s="59">
        <f t="shared" si="1"/>
        <v>61.276500000000006</v>
      </c>
      <c r="F78" s="59">
        <f>E78-E95</f>
        <v>27.234000000000002</v>
      </c>
      <c r="G78" s="59">
        <f>D78-D85</f>
        <v>-7</v>
      </c>
    </row>
    <row r="79" spans="1:8" x14ac:dyDescent="0.25">
      <c r="A79" s="66">
        <v>45084.676261574074</v>
      </c>
      <c r="B79">
        <v>115</v>
      </c>
      <c r="D79" s="59">
        <v>78</v>
      </c>
      <c r="E79" s="59">
        <f t="shared" si="1"/>
        <v>52.198500000000003</v>
      </c>
    </row>
    <row r="80" spans="1:8" x14ac:dyDescent="0.25">
      <c r="A80" s="66">
        <v>45084.717928240738</v>
      </c>
      <c r="B80">
        <v>110</v>
      </c>
      <c r="D80" s="59">
        <v>79</v>
      </c>
      <c r="E80" s="59">
        <f t="shared" si="1"/>
        <v>49.929000000000002</v>
      </c>
    </row>
    <row r="81" spans="1:5" x14ac:dyDescent="0.25">
      <c r="A81" s="66">
        <v>45084.759594907409</v>
      </c>
      <c r="B81">
        <v>105</v>
      </c>
      <c r="D81" s="59">
        <v>80</v>
      </c>
      <c r="E81" s="59">
        <f t="shared" si="1"/>
        <v>47.659500000000001</v>
      </c>
    </row>
    <row r="82" spans="1:5" x14ac:dyDescent="0.25">
      <c r="A82" s="66">
        <v>45084.801261574074</v>
      </c>
      <c r="B82">
        <v>100</v>
      </c>
      <c r="D82" s="59">
        <v>81</v>
      </c>
      <c r="E82" s="59">
        <f t="shared" si="1"/>
        <v>45.39</v>
      </c>
    </row>
    <row r="83" spans="1:5" x14ac:dyDescent="0.25">
      <c r="A83" s="66">
        <v>45084.842928240738</v>
      </c>
      <c r="B83">
        <v>90</v>
      </c>
      <c r="D83" s="59">
        <v>82</v>
      </c>
      <c r="E83" s="59">
        <f t="shared" si="1"/>
        <v>40.850999999999999</v>
      </c>
    </row>
    <row r="84" spans="1:5" x14ac:dyDescent="0.25">
      <c r="A84" s="66">
        <v>45084.884583333333</v>
      </c>
      <c r="B84">
        <v>85</v>
      </c>
      <c r="D84" s="59">
        <v>83</v>
      </c>
      <c r="E84" s="59">
        <f t="shared" si="1"/>
        <v>38.581500000000005</v>
      </c>
    </row>
    <row r="85" spans="1:5" x14ac:dyDescent="0.25">
      <c r="A85" s="66">
        <v>45084.926249999997</v>
      </c>
      <c r="B85">
        <v>75</v>
      </c>
      <c r="D85" s="59">
        <v>84</v>
      </c>
      <c r="E85" s="59">
        <f t="shared" si="1"/>
        <v>34.042500000000004</v>
      </c>
    </row>
    <row r="86" spans="1:5" x14ac:dyDescent="0.25">
      <c r="A86" s="66">
        <v>45084.967916666668</v>
      </c>
      <c r="B86">
        <v>75</v>
      </c>
      <c r="D86" s="59">
        <v>85</v>
      </c>
      <c r="E86" s="59">
        <f t="shared" si="1"/>
        <v>34.042500000000004</v>
      </c>
    </row>
    <row r="87" spans="1:5" x14ac:dyDescent="0.25">
      <c r="A87" s="66">
        <v>45114.009583333333</v>
      </c>
      <c r="B87">
        <v>75</v>
      </c>
      <c r="D87" s="59">
        <v>86</v>
      </c>
      <c r="E87" s="59">
        <f t="shared" si="1"/>
        <v>34.042500000000004</v>
      </c>
    </row>
    <row r="88" spans="1:5" x14ac:dyDescent="0.25">
      <c r="A88" s="66">
        <v>45114.051249999997</v>
      </c>
      <c r="B88">
        <v>75</v>
      </c>
      <c r="D88" s="59">
        <v>87</v>
      </c>
      <c r="E88" s="59">
        <f t="shared" si="1"/>
        <v>34.042500000000004</v>
      </c>
    </row>
    <row r="89" spans="1:5" x14ac:dyDescent="0.25">
      <c r="A89" s="66">
        <v>45114.092916666668</v>
      </c>
      <c r="B89">
        <v>75</v>
      </c>
      <c r="D89" s="59">
        <v>88</v>
      </c>
      <c r="E89" s="59">
        <f t="shared" si="1"/>
        <v>34.042500000000004</v>
      </c>
    </row>
    <row r="90" spans="1:5" x14ac:dyDescent="0.25">
      <c r="A90" s="66">
        <v>45114.134583333333</v>
      </c>
      <c r="B90">
        <v>75</v>
      </c>
      <c r="D90" s="59">
        <v>89</v>
      </c>
      <c r="E90" s="59">
        <f t="shared" si="1"/>
        <v>34.042500000000004</v>
      </c>
    </row>
    <row r="91" spans="1:5" x14ac:dyDescent="0.25">
      <c r="A91" s="66">
        <v>45114.176249999997</v>
      </c>
      <c r="B91">
        <v>75</v>
      </c>
      <c r="D91" s="59">
        <v>90</v>
      </c>
      <c r="E91" s="59">
        <f t="shared" si="1"/>
        <v>34.042500000000004</v>
      </c>
    </row>
    <row r="92" spans="1:5" x14ac:dyDescent="0.25">
      <c r="A92" s="66">
        <v>45114.217916666668</v>
      </c>
      <c r="B92">
        <v>75</v>
      </c>
      <c r="D92" s="59">
        <v>91</v>
      </c>
      <c r="E92" s="59">
        <f t="shared" si="1"/>
        <v>34.042500000000004</v>
      </c>
    </row>
    <row r="93" spans="1:5" x14ac:dyDescent="0.25">
      <c r="A93" s="66">
        <v>45114.259583333333</v>
      </c>
      <c r="B93">
        <v>75</v>
      </c>
      <c r="D93" s="59">
        <v>92</v>
      </c>
      <c r="E93" s="59">
        <f t="shared" si="1"/>
        <v>34.042500000000004</v>
      </c>
    </row>
    <row r="94" spans="1:5" x14ac:dyDescent="0.25">
      <c r="A94" s="66">
        <v>45114.301249999997</v>
      </c>
      <c r="B94">
        <v>75</v>
      </c>
      <c r="D94" s="59">
        <v>93</v>
      </c>
      <c r="E94" s="59">
        <f t="shared" si="1"/>
        <v>34.042500000000004</v>
      </c>
    </row>
    <row r="95" spans="1:5" x14ac:dyDescent="0.25">
      <c r="A95" s="66">
        <v>45114.342905092592</v>
      </c>
      <c r="B95">
        <v>75</v>
      </c>
      <c r="D95" s="59">
        <v>94</v>
      </c>
      <c r="E95" s="59">
        <f t="shared" si="1"/>
        <v>34.042500000000004</v>
      </c>
    </row>
    <row r="96" spans="1:5" x14ac:dyDescent="0.25">
      <c r="A96" s="66">
        <v>45114.384571759256</v>
      </c>
      <c r="B96">
        <v>75</v>
      </c>
    </row>
    <row r="97" spans="1:2" x14ac:dyDescent="0.25">
      <c r="A97" s="66">
        <v>45114.426238425927</v>
      </c>
      <c r="B97">
        <v>75</v>
      </c>
    </row>
    <row r="98" spans="1:2" x14ac:dyDescent="0.25">
      <c r="A98" s="66">
        <v>45114.467905092592</v>
      </c>
      <c r="B98">
        <v>75</v>
      </c>
    </row>
    <row r="99" spans="1:2" x14ac:dyDescent="0.25">
      <c r="A99" s="66">
        <v>45114.509571759256</v>
      </c>
      <c r="B99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A9" sqref="A9:D9"/>
    </sheetView>
  </sheetViews>
  <sheetFormatPr defaultColWidth="9.140625" defaultRowHeight="15" x14ac:dyDescent="0.25"/>
  <cols>
    <col min="1" max="2" width="18.85546875" style="62" bestFit="1" customWidth="1"/>
    <col min="3" max="4" width="14.7109375" style="62" bestFit="1" customWidth="1"/>
    <col min="5" max="16384" width="9.140625" style="62"/>
  </cols>
  <sheetData>
    <row r="1" spans="1:8" x14ac:dyDescent="0.25">
      <c r="A1" s="60" t="s">
        <v>4</v>
      </c>
      <c r="B1" s="61" t="s">
        <v>62</v>
      </c>
      <c r="C1" s="61" t="s">
        <v>63</v>
      </c>
      <c r="D1" s="61" t="s">
        <v>64</v>
      </c>
    </row>
    <row r="2" spans="1:8" x14ac:dyDescent="0.25">
      <c r="A2" s="63">
        <v>1</v>
      </c>
      <c r="B2" s="64">
        <v>11.35</v>
      </c>
      <c r="C2" s="64">
        <v>2.5</v>
      </c>
      <c r="D2" s="64">
        <v>4</v>
      </c>
      <c r="F2" s="65"/>
      <c r="G2" s="63"/>
      <c r="H2" s="63"/>
    </row>
    <row r="3" spans="1:8" x14ac:dyDescent="0.25">
      <c r="A3" s="63">
        <v>1</v>
      </c>
      <c r="B3" s="64">
        <v>24.97</v>
      </c>
      <c r="C3" s="64">
        <v>1.48</v>
      </c>
      <c r="D3" s="64">
        <v>17</v>
      </c>
      <c r="F3" s="65"/>
      <c r="G3" s="63"/>
      <c r="H3" s="63"/>
    </row>
    <row r="4" spans="1:8" x14ac:dyDescent="0.25">
      <c r="A4" s="63">
        <v>2</v>
      </c>
      <c r="B4" s="64">
        <v>15.89</v>
      </c>
      <c r="C4" s="64">
        <v>5.22</v>
      </c>
      <c r="D4" s="64">
        <v>3</v>
      </c>
      <c r="F4" s="65"/>
      <c r="G4" s="63"/>
      <c r="H4" s="63"/>
    </row>
    <row r="5" spans="1:8" x14ac:dyDescent="0.25">
      <c r="A5" s="63">
        <v>2</v>
      </c>
      <c r="B5" s="64">
        <v>31.77</v>
      </c>
      <c r="C5" s="64">
        <v>4.32</v>
      </c>
      <c r="D5" s="64">
        <v>7</v>
      </c>
      <c r="F5" s="65"/>
    </row>
    <row r="6" spans="1:8" x14ac:dyDescent="0.25">
      <c r="A6" s="63">
        <v>2</v>
      </c>
      <c r="B6" s="64">
        <v>6.8</v>
      </c>
      <c r="C6" s="64">
        <v>0.6</v>
      </c>
      <c r="D6" s="64">
        <v>8</v>
      </c>
    </row>
    <row r="7" spans="1:8" x14ac:dyDescent="0.25">
      <c r="A7" s="63">
        <v>3</v>
      </c>
      <c r="B7" s="63">
        <v>27.23</v>
      </c>
      <c r="C7" s="63">
        <v>4.54</v>
      </c>
      <c r="D7" s="63">
        <v>2</v>
      </c>
    </row>
    <row r="8" spans="1:8" x14ac:dyDescent="0.25">
      <c r="A8" s="63">
        <v>3</v>
      </c>
      <c r="B8" s="64">
        <v>27.23</v>
      </c>
      <c r="C8" s="64">
        <v>2.2599999999999998</v>
      </c>
      <c r="D8" s="64">
        <v>9</v>
      </c>
    </row>
    <row r="9" spans="1:8" x14ac:dyDescent="0.25">
      <c r="A9" s="63">
        <v>3</v>
      </c>
      <c r="B9" s="63">
        <v>4.54</v>
      </c>
      <c r="C9" s="63">
        <v>0.39</v>
      </c>
      <c r="D9" s="63">
        <v>11</v>
      </c>
    </row>
    <row r="10" spans="1:8" x14ac:dyDescent="0.25">
      <c r="A10" s="63">
        <v>4</v>
      </c>
      <c r="B10" s="63">
        <v>9.08</v>
      </c>
      <c r="C10" s="63">
        <v>4.54</v>
      </c>
      <c r="D10" s="63">
        <v>2</v>
      </c>
    </row>
    <row r="11" spans="1:8" x14ac:dyDescent="0.25">
      <c r="A11" s="63">
        <v>4</v>
      </c>
      <c r="B11" s="63">
        <v>27.23</v>
      </c>
      <c r="C11" s="63">
        <v>3.43</v>
      </c>
      <c r="D11" s="63">
        <v>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zoomScale="90" zoomScaleNormal="90" workbookViewId="0">
      <selection activeCell="M10" sqref="M10:M13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9.140625" customWidth="1"/>
    <col min="6" max="6" width="11.140625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20"/>
    </row>
    <row r="4" spans="1:26" x14ac:dyDescent="0.25">
      <c r="A4" s="21" t="s">
        <v>0</v>
      </c>
      <c r="B4" s="22" t="s">
        <v>1</v>
      </c>
      <c r="C4" s="23" t="s">
        <v>2</v>
      </c>
      <c r="D4" s="24" t="s">
        <v>3</v>
      </c>
      <c r="E4" s="25"/>
      <c r="F4" s="26" t="s">
        <v>4</v>
      </c>
      <c r="G4" s="27" t="s">
        <v>5</v>
      </c>
    </row>
    <row r="5" spans="1:26" x14ac:dyDescent="0.25">
      <c r="A5" s="28" t="s">
        <v>6</v>
      </c>
      <c r="B5" s="29" t="s">
        <v>7</v>
      </c>
      <c r="C5" s="30" t="s">
        <v>60</v>
      </c>
      <c r="D5" s="31"/>
      <c r="E5" s="28" t="s">
        <v>8</v>
      </c>
      <c r="F5" s="20">
        <v>45110</v>
      </c>
      <c r="G5" s="32">
        <v>0.44930555555555557</v>
      </c>
      <c r="I5" s="33"/>
      <c r="J5" s="34"/>
    </row>
    <row r="6" spans="1:26" x14ac:dyDescent="0.25">
      <c r="A6" s="28" t="s">
        <v>9</v>
      </c>
      <c r="B6" s="29" t="s">
        <v>10</v>
      </c>
      <c r="C6" s="30" t="s">
        <v>60</v>
      </c>
      <c r="D6" s="31"/>
      <c r="E6" s="35" t="s">
        <v>11</v>
      </c>
      <c r="F6" s="36">
        <v>45114</v>
      </c>
      <c r="G6" s="37">
        <v>0.42708333333333331</v>
      </c>
    </row>
    <row r="7" spans="1:26" x14ac:dyDescent="0.25">
      <c r="A7" s="35" t="s">
        <v>12</v>
      </c>
      <c r="B7" s="38" t="s">
        <v>13</v>
      </c>
      <c r="C7" s="39" t="s">
        <v>33</v>
      </c>
      <c r="D7" s="31"/>
    </row>
    <row r="9" spans="1:26" x14ac:dyDescent="0.25">
      <c r="A9" s="40" t="s">
        <v>4</v>
      </c>
      <c r="B9" s="41" t="s">
        <v>32</v>
      </c>
      <c r="C9" s="41" t="s">
        <v>34</v>
      </c>
      <c r="D9" s="41" t="s">
        <v>35</v>
      </c>
      <c r="E9" s="41" t="s">
        <v>48</v>
      </c>
      <c r="F9" s="41" t="s">
        <v>36</v>
      </c>
      <c r="G9" s="41" t="s">
        <v>49</v>
      </c>
      <c r="H9" s="41" t="s">
        <v>37</v>
      </c>
      <c r="I9" s="41" t="s">
        <v>38</v>
      </c>
      <c r="J9" s="41" t="s">
        <v>39</v>
      </c>
      <c r="K9" s="41" t="s">
        <v>40</v>
      </c>
      <c r="L9" s="41" t="s">
        <v>41</v>
      </c>
      <c r="M9" s="41" t="s">
        <v>42</v>
      </c>
      <c r="N9" s="41" t="s">
        <v>43</v>
      </c>
      <c r="O9" s="41" t="s">
        <v>44</v>
      </c>
      <c r="P9" s="42" t="s">
        <v>45</v>
      </c>
    </row>
    <row r="10" spans="1:26" x14ac:dyDescent="0.25">
      <c r="A10" s="43">
        <v>1</v>
      </c>
      <c r="B10" s="44">
        <v>51.04</v>
      </c>
      <c r="C10" s="57">
        <v>48.76</v>
      </c>
      <c r="D10" s="44">
        <f>B10-C10</f>
        <v>2.2800000000000011</v>
      </c>
      <c r="E10" s="45">
        <v>26.155000000000062</v>
      </c>
      <c r="F10" s="45">
        <v>2.5468245450226608</v>
      </c>
      <c r="G10" s="45">
        <v>24.014999999999986</v>
      </c>
      <c r="H10" s="45">
        <v>2.4662636024999989</v>
      </c>
      <c r="I10" s="45">
        <f>(H10/F10)*100</f>
        <v>96.836808303889455</v>
      </c>
      <c r="J10" s="45">
        <v>3.75</v>
      </c>
      <c r="K10" s="45">
        <v>2.67</v>
      </c>
      <c r="L10" s="45">
        <v>16724.784864000001</v>
      </c>
      <c r="M10" s="45">
        <v>36514.416544499996</v>
      </c>
      <c r="N10" s="45">
        <f>(L10/M10)*100</f>
        <v>45.803237314822113</v>
      </c>
      <c r="O10" s="45">
        <f>(G10/(M10/1000))</f>
        <v>0.65768543694880044</v>
      </c>
      <c r="P10" s="45">
        <f>(E10/(M10/1000))</f>
        <v>0.71629242570876228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5">
      <c r="A11" s="43">
        <v>2</v>
      </c>
      <c r="B11" s="44">
        <v>54.35</v>
      </c>
      <c r="C11" s="57">
        <v>65.91</v>
      </c>
      <c r="D11" s="44">
        <f t="shared" ref="D11:D13" si="0">B11-C11</f>
        <v>-11.559999999999995</v>
      </c>
      <c r="E11" s="45">
        <v>20.784999999999965</v>
      </c>
      <c r="F11" s="45">
        <v>2.0046726477002546</v>
      </c>
      <c r="G11" s="45">
        <v>18.629999999999924</v>
      </c>
      <c r="H11" s="45">
        <v>1.931610176249992</v>
      </c>
      <c r="I11" s="45">
        <f t="shared" ref="I11:I13" si="1">(H11/F11)*100</f>
        <v>96.355391413452011</v>
      </c>
      <c r="J11" s="45">
        <v>3.8149999999999999</v>
      </c>
      <c r="K11" s="45">
        <v>3.0550000000000002</v>
      </c>
      <c r="L11" s="45">
        <v>13590.942897000001</v>
      </c>
      <c r="M11" s="45">
        <v>28490.018272000001</v>
      </c>
      <c r="N11" s="45">
        <f t="shared" ref="N11:N13" si="2">(L11/M11)*100</f>
        <v>47.704226677724471</v>
      </c>
      <c r="O11" s="45">
        <f t="shared" ref="O11:O13" si="3">(G11/(M11/1000))</f>
        <v>0.65391323452780981</v>
      </c>
      <c r="P11" s="45">
        <f t="shared" ref="P11:P13" si="4">(E11/(M11/1000))</f>
        <v>0.7295537616564981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5">
      <c r="A12" s="43">
        <v>3</v>
      </c>
      <c r="B12" s="44">
        <v>57.3</v>
      </c>
      <c r="C12" s="57">
        <v>59.09</v>
      </c>
      <c r="D12" s="44">
        <f t="shared" si="0"/>
        <v>-1.7900000000000063</v>
      </c>
      <c r="E12" s="45">
        <v>18.030000000000168</v>
      </c>
      <c r="F12" s="45">
        <v>1.743869622405263</v>
      </c>
      <c r="G12" s="45">
        <v>15.757500000000135</v>
      </c>
      <c r="H12" s="45">
        <v>1.6291815325000141</v>
      </c>
      <c r="I12" s="45">
        <f t="shared" si="1"/>
        <v>93.423356400516724</v>
      </c>
      <c r="J12" s="45">
        <f>(3.85+3.82)/2</f>
        <v>3.835</v>
      </c>
      <c r="K12" s="45">
        <f>(3.37+3.33)/2</f>
        <v>3.35</v>
      </c>
      <c r="L12" s="45">
        <v>10224.964488</v>
      </c>
      <c r="M12" s="45">
        <v>25472.244525999999</v>
      </c>
      <c r="N12" s="45">
        <f t="shared" si="2"/>
        <v>40.141592067252596</v>
      </c>
      <c r="O12" s="45">
        <f t="shared" si="3"/>
        <v>0.61861450740692125</v>
      </c>
      <c r="P12" s="45">
        <f t="shared" si="4"/>
        <v>0.70782926025999038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5">
      <c r="A13" s="43">
        <v>4</v>
      </c>
      <c r="B13" s="44">
        <v>47.41</v>
      </c>
      <c r="C13" s="57">
        <v>50</v>
      </c>
      <c r="D13" s="44">
        <f t="shared" si="0"/>
        <v>-2.5900000000000034</v>
      </c>
      <c r="E13" s="45">
        <v>12.47000000000007</v>
      </c>
      <c r="F13" s="45">
        <v>1.2085049689530942</v>
      </c>
      <c r="G13" s="45">
        <v>10.347500000000043</v>
      </c>
      <c r="H13" s="45">
        <v>1.0677131275000045</v>
      </c>
      <c r="I13" s="45">
        <f t="shared" si="1"/>
        <v>88.349916213000341</v>
      </c>
      <c r="J13" s="45">
        <f>(4+3.98)/2</f>
        <v>3.99</v>
      </c>
      <c r="K13" s="45">
        <f>(2.99+2.94)/2</f>
        <v>2.9649999999999999</v>
      </c>
      <c r="L13" s="45">
        <v>8947.9138423999993</v>
      </c>
      <c r="M13" s="45">
        <v>17959.192208</v>
      </c>
      <c r="N13" s="45">
        <f t="shared" si="2"/>
        <v>49.823587490834427</v>
      </c>
      <c r="O13" s="45">
        <f t="shared" si="3"/>
        <v>0.5761673398311703</v>
      </c>
      <c r="P13" s="45">
        <f t="shared" si="4"/>
        <v>0.69435194275860879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7"/>
      <c r="B14" s="48"/>
      <c r="C14" s="48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8"/>
      <c r="O14" s="19"/>
      <c r="P14" s="50"/>
    </row>
    <row r="15" spans="1:26" x14ac:dyDescent="0.25">
      <c r="A15" s="51" t="s">
        <v>46</v>
      </c>
      <c r="B15" s="52">
        <f t="shared" ref="B15:P15" si="5">AVERAGE(B10:B13)</f>
        <v>52.524999999999999</v>
      </c>
      <c r="C15" s="52">
        <f t="shared" si="5"/>
        <v>55.94</v>
      </c>
      <c r="D15" s="52">
        <f t="shared" si="5"/>
        <v>-3.4150000000000009</v>
      </c>
      <c r="E15" s="52">
        <f t="shared" si="5"/>
        <v>19.360000000000067</v>
      </c>
      <c r="F15" s="52">
        <f t="shared" si="5"/>
        <v>1.875967946020318</v>
      </c>
      <c r="G15" s="52">
        <f t="shared" si="5"/>
        <v>17.187500000000021</v>
      </c>
      <c r="H15" s="52">
        <f t="shared" si="5"/>
        <v>1.7736921096875025</v>
      </c>
      <c r="I15" s="52">
        <f t="shared" si="5"/>
        <v>93.741368082714644</v>
      </c>
      <c r="J15" s="52">
        <f t="shared" si="5"/>
        <v>3.8474999999999997</v>
      </c>
      <c r="K15" s="52">
        <f t="shared" si="5"/>
        <v>3.01</v>
      </c>
      <c r="L15" s="52">
        <f>AVERAGE(L10:L13)</f>
        <v>12372.151522849999</v>
      </c>
      <c r="M15" s="52">
        <f>AVERAGE(M10:M13)</f>
        <v>27108.967887624996</v>
      </c>
      <c r="N15" s="52">
        <f t="shared" si="5"/>
        <v>45.868160887658398</v>
      </c>
      <c r="O15" s="52">
        <f t="shared" si="5"/>
        <v>0.62659512967867548</v>
      </c>
      <c r="P15" s="52">
        <f t="shared" si="5"/>
        <v>0.71200684759596489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x14ac:dyDescent="0.25">
      <c r="A16" s="54" t="s">
        <v>47</v>
      </c>
      <c r="B16" s="55">
        <f t="shared" ref="B16:P16" si="6">_xlfn.STDEV.P(B10:B13)</f>
        <v>3.6911956057624478</v>
      </c>
      <c r="C16" s="55">
        <f t="shared" si="6"/>
        <v>7.0028458500812452</v>
      </c>
      <c r="D16" s="55">
        <f t="shared" si="6"/>
        <v>5.0521109449417256</v>
      </c>
      <c r="E16" s="55">
        <f t="shared" si="6"/>
        <v>4.9356775117505212</v>
      </c>
      <c r="F16" s="55">
        <f t="shared" si="6"/>
        <v>0.48207112273938951</v>
      </c>
      <c r="G16" s="55">
        <f t="shared" si="6"/>
        <v>4.9377642334359866</v>
      </c>
      <c r="H16" s="55">
        <f t="shared" si="6"/>
        <v>0.50593552420563448</v>
      </c>
      <c r="I16" s="55">
        <f t="shared" si="6"/>
        <v>3.3757870500805529</v>
      </c>
      <c r="J16" s="55">
        <f t="shared" si="6"/>
        <v>8.8069574769042785E-2</v>
      </c>
      <c r="K16" s="55">
        <f t="shared" si="6"/>
        <v>0.24251288625555556</v>
      </c>
      <c r="L16" s="55">
        <f t="shared" si="6"/>
        <v>3031.7769241417946</v>
      </c>
      <c r="M16" s="55">
        <f t="shared" si="6"/>
        <v>6647.6879994333558</v>
      </c>
      <c r="N16" s="55">
        <f t="shared" si="6"/>
        <v>3.5991090120930394</v>
      </c>
      <c r="O16" s="55">
        <f t="shared" si="6"/>
        <v>3.2861597570141225E-2</v>
      </c>
      <c r="P16" s="55">
        <f t="shared" si="6"/>
        <v>1.2800471412944336E-2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8" spans="1:4" ht="15" customHeight="1" x14ac:dyDescent="0.25">
      <c r="D18" s="68"/>
    </row>
    <row r="19" spans="1:4" ht="15" customHeight="1" x14ac:dyDescent="0.25">
      <c r="D19" s="68"/>
    </row>
    <row r="20" spans="1:4" ht="15" customHeight="1" x14ac:dyDescent="0.25">
      <c r="D20" s="68"/>
    </row>
    <row r="21" spans="1:4" ht="15.75" customHeight="1" x14ac:dyDescent="0.25">
      <c r="A21" t="s">
        <v>69</v>
      </c>
      <c r="B21">
        <v>6.88</v>
      </c>
      <c r="D21" s="68"/>
    </row>
    <row r="22" spans="1:4" ht="15.75" customHeight="1" x14ac:dyDescent="0.25">
      <c r="A22" t="s">
        <v>70</v>
      </c>
      <c r="B22" s="68">
        <f>B15</f>
        <v>52.524999999999999</v>
      </c>
    </row>
    <row r="23" spans="1:4" ht="15.75" customHeight="1" x14ac:dyDescent="0.25">
      <c r="A23" t="s">
        <v>71</v>
      </c>
      <c r="B23">
        <f>B21*24</f>
        <v>165.12</v>
      </c>
    </row>
    <row r="24" spans="1:4" ht="15.75" customHeight="1" x14ac:dyDescent="0.25">
      <c r="A24" t="s">
        <v>72</v>
      </c>
      <c r="B24" s="68">
        <f>B23/B22</f>
        <v>3.1436458829128986</v>
      </c>
    </row>
    <row r="25" spans="1:4" ht="15.75" customHeight="1" x14ac:dyDescent="0.25"/>
    <row r="26" spans="1:4" ht="15.75" customHeight="1" x14ac:dyDescent="0.25">
      <c r="B26">
        <f>B22/24</f>
        <v>2.1885416666666666</v>
      </c>
    </row>
    <row r="27" spans="1:4" ht="15.75" customHeight="1" x14ac:dyDescent="0.25">
      <c r="B27">
        <f>B21/B26</f>
        <v>3.1436458829128986</v>
      </c>
    </row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94AC-1F1F-46CD-BC78-555DBCB6D9AC}">
  <dimension ref="B2:N17"/>
  <sheetViews>
    <sheetView tabSelected="1" workbookViewId="0">
      <selection activeCell="Q12" sqref="Q12"/>
    </sheetView>
  </sheetViews>
  <sheetFormatPr defaultRowHeight="15" x14ac:dyDescent="0.25"/>
  <cols>
    <col min="3" max="3" width="10.140625" bestFit="1" customWidth="1"/>
    <col min="12" max="12" width="9.5703125" bestFit="1" customWidth="1"/>
    <col min="13" max="13" width="10.5703125" bestFit="1" customWidth="1"/>
  </cols>
  <sheetData>
    <row r="2" spans="2:14" x14ac:dyDescent="0.25">
      <c r="B2" t="s">
        <v>73</v>
      </c>
      <c r="C2" t="s">
        <v>74</v>
      </c>
      <c r="D2" t="s">
        <v>75</v>
      </c>
      <c r="E2" t="s">
        <v>76</v>
      </c>
      <c r="F2" t="s">
        <v>77</v>
      </c>
      <c r="K2" t="s">
        <v>73</v>
      </c>
      <c r="L2" t="s">
        <v>75</v>
      </c>
      <c r="M2" t="s">
        <v>77</v>
      </c>
      <c r="N2" t="s">
        <v>78</v>
      </c>
    </row>
    <row r="3" spans="2:14" x14ac:dyDescent="0.25">
      <c r="B3" s="44">
        <v>51.04</v>
      </c>
      <c r="C3" s="57">
        <v>48.76</v>
      </c>
      <c r="D3" s="45">
        <v>36514.416544499996</v>
      </c>
      <c r="E3">
        <v>157.19999999999999</v>
      </c>
      <c r="F3">
        <v>180</v>
      </c>
      <c r="G3">
        <f>F3-E3</f>
        <v>22.800000000000011</v>
      </c>
      <c r="K3" s="57">
        <v>65</v>
      </c>
      <c r="L3" s="45">
        <v>17959.192208</v>
      </c>
      <c r="M3">
        <v>225</v>
      </c>
      <c r="N3">
        <v>65</v>
      </c>
    </row>
    <row r="4" spans="2:14" x14ac:dyDescent="0.25">
      <c r="B4" s="44">
        <v>54.35</v>
      </c>
      <c r="C4" s="57">
        <v>65.91</v>
      </c>
      <c r="D4" s="45">
        <v>28490.018272000001</v>
      </c>
      <c r="E4">
        <v>157.19999999999999</v>
      </c>
      <c r="F4">
        <v>225</v>
      </c>
      <c r="G4">
        <f t="shared" ref="G4:G6" si="0">F4-E4</f>
        <v>67.800000000000011</v>
      </c>
      <c r="K4" s="44">
        <v>57.3</v>
      </c>
      <c r="L4" s="45">
        <v>18539.533313</v>
      </c>
      <c r="M4">
        <v>188</v>
      </c>
      <c r="N4">
        <v>57</v>
      </c>
    </row>
    <row r="5" spans="2:14" x14ac:dyDescent="0.25">
      <c r="B5" s="44">
        <v>57.3</v>
      </c>
      <c r="C5" s="57">
        <v>59.09</v>
      </c>
      <c r="D5" s="45">
        <v>25472.244525999999</v>
      </c>
      <c r="E5">
        <v>157.19999999999999</v>
      </c>
      <c r="F5">
        <v>180</v>
      </c>
      <c r="G5">
        <f t="shared" si="0"/>
        <v>22.800000000000011</v>
      </c>
    </row>
    <row r="6" spans="2:14" x14ac:dyDescent="0.25">
      <c r="B6" s="44">
        <v>47.41</v>
      </c>
      <c r="C6" s="57">
        <v>50</v>
      </c>
      <c r="D6" s="45">
        <v>17959.192208</v>
      </c>
      <c r="E6">
        <v>157.19999999999999</v>
      </c>
      <c r="F6">
        <v>180</v>
      </c>
      <c r="G6">
        <f t="shared" si="0"/>
        <v>22.800000000000011</v>
      </c>
    </row>
    <row r="7" spans="2:14" x14ac:dyDescent="0.25">
      <c r="L7">
        <f>L3/K3</f>
        <v>276.29526473846153</v>
      </c>
      <c r="M7">
        <f>M3/K3</f>
        <v>3.4615384615384617</v>
      </c>
      <c r="N7">
        <f>N3/K3</f>
        <v>1</v>
      </c>
    </row>
    <row r="8" spans="2:14" x14ac:dyDescent="0.25">
      <c r="L8">
        <f>L4/K4</f>
        <v>323.55206479930195</v>
      </c>
      <c r="M8">
        <f>M4/K4</f>
        <v>3.2809773123909252</v>
      </c>
      <c r="N8">
        <f>N4/K4</f>
        <v>0.99476439790575921</v>
      </c>
    </row>
    <row r="10" spans="2:14" x14ac:dyDescent="0.25">
      <c r="K10">
        <v>250</v>
      </c>
      <c r="L10">
        <f>L7*K10</f>
        <v>69073.816184615382</v>
      </c>
      <c r="M10">
        <f>K10*M7</f>
        <v>865.38461538461547</v>
      </c>
      <c r="N10">
        <f>K10*N7</f>
        <v>250</v>
      </c>
    </row>
    <row r="11" spans="2:14" x14ac:dyDescent="0.25">
      <c r="L11">
        <f>L8*K10</f>
        <v>80888.016199825492</v>
      </c>
      <c r="M11">
        <f>K10*M8</f>
        <v>820.24432809773134</v>
      </c>
    </row>
    <row r="15" spans="2:14" x14ac:dyDescent="0.25">
      <c r="L15" s="69">
        <f>L10/1000</f>
        <v>69.073816184615382</v>
      </c>
      <c r="M15" s="69">
        <v>865.38461538461547</v>
      </c>
    </row>
    <row r="16" spans="2:14" x14ac:dyDescent="0.25">
      <c r="B16">
        <v>6.55</v>
      </c>
      <c r="L16" s="69">
        <f>L11/1000</f>
        <v>80.888016199825486</v>
      </c>
      <c r="M16" s="69">
        <v>820.24432809773134</v>
      </c>
    </row>
    <row r="17" spans="2:2" x14ac:dyDescent="0.25">
      <c r="B17">
        <f>6.55*24</f>
        <v>157.19999999999999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2023-09-26T18:57:42Z</dcterms:modified>
</cp:coreProperties>
</file>