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DCBC90DB-F370-45F7-8735-5521BB9EA66B}" xr6:coauthVersionLast="47" xr6:coauthVersionMax="47" xr10:uidLastSave="{00000000-0000-0000-0000-000000000000}"/>
  <bookViews>
    <workbookView xWindow="-110" yWindow="390" windowWidth="25820" windowHeight="1499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Y10" i="5" s="1"/>
  <c r="M37" i="5"/>
  <c r="M38" i="5"/>
  <c r="F8" i="5"/>
  <c r="F17" i="5" s="1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S25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J18" i="5" s="1"/>
  <c r="AD8" i="5"/>
  <c r="Z8" i="5"/>
  <c r="R8" i="5"/>
  <c r="N8" i="5"/>
  <c r="N17" i="5" s="1"/>
  <c r="M8" i="5"/>
  <c r="M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U25" i="5" l="1"/>
  <c r="T25" i="5"/>
  <c r="R25" i="5" s="1"/>
  <c r="S27" i="5"/>
  <c r="L8" i="5"/>
  <c r="L17" i="5" s="1"/>
  <c r="Y25" i="5" s="1"/>
  <c r="R12" i="5"/>
  <c r="R23" i="5"/>
  <c r="W25" i="5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R26" i="5" l="1"/>
  <c r="R27" i="5"/>
  <c r="V25" i="5"/>
  <c r="Q25" i="5" s="1"/>
  <c r="S21" i="5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<sst xmlns="http://schemas.openxmlformats.org/spreadsheetml/2006/main" count="388" uniqueCount="71">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</sst>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_);[Red]\(0.000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J48"/>
  <sheetViews>
    <sheetView showGridLines="0" tabSelected="1" topLeftCell="K1" workbookViewId="0">
      <selection activeCell="N7" sqref="N7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35" width="8.6640625" style="1"/>
    <col min="36" max="36" width="9.08203125" style="1" bestFit="1" customWidth="1"/>
    <col min="37" max="16384" width="8.6640625" style="1"/>
  </cols>
  <sheetData>
    <row r="1" spans="1:36" ht="42" customHeight="1" thickTop="1" x14ac:dyDescent="0.3">
      <c r="A1" s="29" t="s">
        <v>67</v>
      </c>
      <c r="B1" s="30"/>
      <c r="C1" s="29" t="s">
        <v>68</v>
      </c>
      <c r="D1" s="30"/>
      <c r="E1" s="29" t="s">
        <v>69</v>
      </c>
      <c r="F1" s="30"/>
      <c r="G1" s="29" t="s">
        <v>65</v>
      </c>
      <c r="H1" s="30"/>
      <c r="I1" s="29" t="s">
        <v>46</v>
      </c>
      <c r="J1" s="30"/>
      <c r="K1" s="29" t="s">
        <v>48</v>
      </c>
      <c r="L1" s="30"/>
      <c r="M1" s="30"/>
      <c r="N1" s="30"/>
      <c r="O1" s="36" t="s">
        <v>6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6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9" t="s">
        <v>0</v>
      </c>
      <c r="P2" s="41" t="s">
        <v>7</v>
      </c>
      <c r="Q2" s="43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6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452325</v>
      </c>
      <c r="M3" s="3">
        <v>2814131.95</v>
      </c>
      <c r="N3" s="3">
        <v>29535</v>
      </c>
      <c r="O3" s="40"/>
      <c r="P3" s="42"/>
      <c r="Q3" s="44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6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451525.3</v>
      </c>
      <c r="M4" s="3">
        <v>602049.9</v>
      </c>
      <c r="N4" s="3">
        <v>0</v>
      </c>
      <c r="O4" s="33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6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4"/>
      <c r="P5" s="8" t="s">
        <v>35</v>
      </c>
      <c r="Q5" s="10">
        <f>R5+V5+Z5+AD5</f>
        <v>400.079095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217.45</v>
      </c>
      <c r="W5" s="10">
        <f>28.21+10.94+8.3</f>
        <v>47.45</v>
      </c>
      <c r="X5" s="10">
        <f>J18</f>
        <v>95</v>
      </c>
      <c r="Y5" s="10">
        <f>L18</f>
        <v>75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6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284283</v>
      </c>
      <c r="M6" s="3">
        <v>608778</v>
      </c>
      <c r="N6" s="3">
        <v>29010</v>
      </c>
      <c r="O6" s="34"/>
      <c r="P6" s="25" t="s">
        <v>4</v>
      </c>
      <c r="Q6" s="26">
        <f>Q5/Q4</f>
        <v>0.45775640160183068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1.002815908916922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0.91095920360302574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6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273032</v>
      </c>
      <c r="M7" s="3">
        <v>895344</v>
      </c>
      <c r="N7" s="3">
        <v>79042</v>
      </c>
      <c r="O7" s="34"/>
      <c r="P7" s="9" t="s">
        <v>36</v>
      </c>
      <c r="Q7" s="10">
        <f>ROUNDUP(Q4-Q5,0)</f>
        <v>474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-1</v>
      </c>
      <c r="W7" s="10">
        <f t="shared" si="2"/>
        <v>16</v>
      </c>
      <c r="X7" s="10">
        <f t="shared" si="2"/>
        <v>-23</v>
      </c>
      <c r="Y7" s="10">
        <f t="shared" si="2"/>
        <v>8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6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1494388.3</v>
      </c>
      <c r="M8" s="4">
        <f>SUM(M3:M7)</f>
        <v>5228207.8499999996</v>
      </c>
      <c r="N8" s="4">
        <f>SUM(N3:N7)</f>
        <v>137587</v>
      </c>
      <c r="O8" s="35"/>
      <c r="P8" s="20" t="s">
        <v>47</v>
      </c>
      <c r="Q8" s="21">
        <f>R8+V8+Z8+AD8</f>
        <v>10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10</v>
      </c>
      <c r="W8" s="21">
        <v>0</v>
      </c>
      <c r="X8" s="21">
        <v>0</v>
      </c>
      <c r="Y8" s="21">
        <f>N18</f>
        <v>10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6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758580</v>
      </c>
      <c r="M9" s="4" cm="1">
        <f t="array" ref="M9">SUM(SUMIFS(M3:M7,K3:K7,{"嘉兴","海宁","桐乡"}))</f>
        <v>4017379.95</v>
      </c>
      <c r="N9" s="4" cm="1">
        <f t="array" ref="N9">SUM(SUMIFS(N3:N7,K3:K7,{"嘉兴","海宁","桐乡"}))</f>
        <v>108577</v>
      </c>
      <c r="O9" s="33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6" ht="20" customHeight="1" x14ac:dyDescent="0.3">
      <c r="A10" s="31" t="s">
        <v>65</v>
      </c>
      <c r="B10" s="31"/>
      <c r="C10" s="31" t="s">
        <v>65</v>
      </c>
      <c r="D10" s="31"/>
      <c r="E10" s="31" t="s">
        <v>65</v>
      </c>
      <c r="F10" s="31"/>
      <c r="G10" s="31" t="s">
        <v>65</v>
      </c>
      <c r="H10" s="31"/>
      <c r="I10" s="31" t="s">
        <v>46</v>
      </c>
      <c r="J10" s="31"/>
      <c r="K10" s="31" t="s">
        <v>48</v>
      </c>
      <c r="L10" s="31"/>
      <c r="M10" s="31"/>
      <c r="N10" s="31"/>
      <c r="O10" s="34"/>
      <c r="P10" s="8" t="s">
        <v>37</v>
      </c>
      <c r="Q10" s="10">
        <f>R10+V10+Z10+AD10</f>
        <v>59.508980000000001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46.2</v>
      </c>
      <c r="W10" s="10">
        <v>1.2</v>
      </c>
      <c r="X10" s="10">
        <f>J13</f>
        <v>0</v>
      </c>
      <c r="Y10" s="10">
        <f>L13</f>
        <v>45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  <c r="AJ10" s="28"/>
    </row>
    <row r="11" spans="1:36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4"/>
      <c r="P11" s="14" t="s">
        <v>38</v>
      </c>
      <c r="Q11" s="26">
        <f>Q10/Q9</f>
        <v>0.39672653333333335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1.2414349052801292</v>
      </c>
      <c r="W11" s="26">
        <f t="shared" si="4"/>
        <v>0.11188811188811189</v>
      </c>
      <c r="X11" s="26">
        <f t="shared" si="4"/>
        <v>0</v>
      </c>
      <c r="Y11" s="26">
        <f t="shared" si="4"/>
        <v>3.1847133757961781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6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45</v>
      </c>
      <c r="M12" s="3">
        <f t="shared" si="8"/>
        <v>281</v>
      </c>
      <c r="N12" s="3">
        <f t="shared" si="8"/>
        <v>2</v>
      </c>
      <c r="O12" s="34"/>
      <c r="P12" s="8" t="s">
        <v>39</v>
      </c>
      <c r="Q12" s="10">
        <f>ROUNDUP(Q9-Q10,0)</f>
        <v>91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-9</v>
      </c>
      <c r="W12" s="10">
        <f t="shared" si="9"/>
        <v>10</v>
      </c>
      <c r="X12" s="10">
        <f t="shared" si="9"/>
        <v>13</v>
      </c>
      <c r="Y12" s="10">
        <f t="shared" si="9"/>
        <v>-31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6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45</v>
      </c>
      <c r="M13" s="4">
        <f t="shared" si="8"/>
        <v>60</v>
      </c>
      <c r="N13" s="4">
        <f t="shared" si="8"/>
        <v>0</v>
      </c>
      <c r="O13" s="35"/>
      <c r="P13" s="20" t="s">
        <v>47</v>
      </c>
      <c r="Q13" s="21">
        <f>R13+V13+Z13+AD13</f>
        <v>0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0</v>
      </c>
      <c r="W13" s="21">
        <v>0</v>
      </c>
      <c r="X13" s="21">
        <v>0</v>
      </c>
      <c r="Y13" s="21">
        <f>N13</f>
        <v>0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6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3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6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28</v>
      </c>
      <c r="M15" s="4">
        <f t="shared" si="8"/>
        <v>60</v>
      </c>
      <c r="N15" s="4">
        <f t="shared" si="8"/>
        <v>2</v>
      </c>
      <c r="O15" s="34"/>
      <c r="P15" s="8" t="s">
        <v>37</v>
      </c>
      <c r="Q15" s="10">
        <f>R15+V15+Z15+AD15</f>
        <v>59.546700000000001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38.344300000000004</v>
      </c>
      <c r="W15" s="10">
        <v>4.3442999999999996</v>
      </c>
      <c r="X15" s="10">
        <f>J15</f>
        <v>6</v>
      </c>
      <c r="Y15" s="10">
        <f>L15</f>
        <v>28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6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27</v>
      </c>
      <c r="M16" s="3">
        <f t="shared" si="8"/>
        <v>89</v>
      </c>
      <c r="N16" s="3">
        <f t="shared" si="8"/>
        <v>7</v>
      </c>
      <c r="O16" s="34"/>
      <c r="P16" s="14" t="s">
        <v>38</v>
      </c>
      <c r="Q16" s="26">
        <f>Q15/Q14</f>
        <v>0.33833352272727274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0.87813519108863747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1.6888631538313066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149</v>
      </c>
      <c r="M17" s="7">
        <f t="shared" si="8"/>
        <v>522</v>
      </c>
      <c r="N17" s="7">
        <f t="shared" si="8"/>
        <v>13</v>
      </c>
      <c r="O17" s="34"/>
      <c r="P17" s="8" t="s">
        <v>39</v>
      </c>
      <c r="Q17" s="10">
        <f>ROUNDUP(Q14-Q15,0)</f>
        <v>117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6</v>
      </c>
      <c r="W17" s="10">
        <f t="shared" si="22"/>
        <v>9</v>
      </c>
      <c r="X17" s="10">
        <f t="shared" si="22"/>
        <v>9</v>
      </c>
      <c r="Y17" s="10">
        <f t="shared" si="22"/>
        <v>-12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75</v>
      </c>
      <c r="M18" s="4">
        <f t="shared" si="8"/>
        <v>401</v>
      </c>
      <c r="N18" s="4">
        <f t="shared" si="8"/>
        <v>10</v>
      </c>
      <c r="O18" s="35"/>
      <c r="P18" s="20" t="s">
        <v>47</v>
      </c>
      <c r="Q18" s="21">
        <f>R18+V18+Z18+AD18</f>
        <v>2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2</v>
      </c>
      <c r="W18" s="21">
        <v>0</v>
      </c>
      <c r="X18" s="21">
        <v>0</v>
      </c>
      <c r="Y18" s="21">
        <f>N15</f>
        <v>2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2" t="s">
        <v>66</v>
      </c>
      <c r="B19" s="32"/>
      <c r="C19" s="32" t="s">
        <v>66</v>
      </c>
      <c r="D19" s="32"/>
      <c r="E19" s="32" t="s">
        <v>66</v>
      </c>
      <c r="F19" s="32"/>
      <c r="G19" s="32" t="s">
        <v>66</v>
      </c>
      <c r="H19" s="32"/>
      <c r="I19" s="32" t="s">
        <v>63</v>
      </c>
      <c r="J19" s="32"/>
      <c r="K19" s="30" t="s">
        <v>64</v>
      </c>
      <c r="L19" s="30"/>
      <c r="M19" s="30"/>
      <c r="N19" s="30"/>
      <c r="O19" s="33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4"/>
      <c r="P20" s="8" t="s">
        <v>37</v>
      </c>
      <c r="Q20" s="10">
        <f>Q15+Q10+Q5</f>
        <v>519.13477499999999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301.99430000000001</v>
      </c>
      <c r="W20" s="10">
        <f t="shared" si="25"/>
        <v>52.994300000000003</v>
      </c>
      <c r="X20" s="10">
        <f t="shared" si="25"/>
        <v>101</v>
      </c>
      <c r="Y20" s="10">
        <f t="shared" si="25"/>
        <v>148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2890200.45</v>
      </c>
      <c r="M21" s="1">
        <v>11057776.75</v>
      </c>
      <c r="N21" s="1">
        <v>2599331.5499999998</v>
      </c>
      <c r="O21" s="34"/>
      <c r="P21" s="14" t="s">
        <v>38</v>
      </c>
      <c r="Q21" s="26">
        <f>Q20/Q19</f>
        <v>0.43261231249999998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1.0143567781808411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1.3092710544939843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271253</v>
      </c>
      <c r="M22" s="1">
        <v>721909.47</v>
      </c>
      <c r="N22" s="1">
        <v>0</v>
      </c>
      <c r="O22" s="34"/>
      <c r="P22" s="8" t="s">
        <v>39</v>
      </c>
      <c r="Q22" s="10">
        <f>ROUNDUP(Q19-Q20,0)</f>
        <v>681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-5</v>
      </c>
      <c r="W22" s="10">
        <f t="shared" si="27"/>
        <v>33</v>
      </c>
      <c r="X22" s="10">
        <f t="shared" si="27"/>
        <v>-3</v>
      </c>
      <c r="Y22" s="10">
        <f t="shared" si="27"/>
        <v>-35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N23" s="1">
        <v>0</v>
      </c>
      <c r="O23" s="35"/>
      <c r="P23" s="20" t="s">
        <v>47</v>
      </c>
      <c r="Q23" s="21">
        <f>Q8+Q13+Q18</f>
        <v>12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12</v>
      </c>
      <c r="W23" s="21">
        <f>W8+W13+W18</f>
        <v>0</v>
      </c>
      <c r="X23" s="21">
        <f t="shared" ref="X23:Y23" si="29">X8+X13+X18</f>
        <v>0</v>
      </c>
      <c r="Y23" s="21">
        <f t="shared" si="29"/>
        <v>12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3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218235.75</v>
      </c>
      <c r="M25" s="1">
        <v>897982.35</v>
      </c>
      <c r="N25" s="1">
        <v>436119.65</v>
      </c>
      <c r="O25" s="34"/>
      <c r="P25" s="8" t="s">
        <v>37</v>
      </c>
      <c r="Q25" s="10">
        <f>R25+V25+Z25+AD25</f>
        <v>2268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1257</v>
      </c>
      <c r="W25" s="10">
        <f>H48+H17</f>
        <v>341</v>
      </c>
      <c r="X25" s="10">
        <f>J48+J17</f>
        <v>355</v>
      </c>
      <c r="Y25" s="10">
        <f>L48+L17</f>
        <v>561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139389</v>
      </c>
      <c r="M26" s="1">
        <v>987444.5</v>
      </c>
      <c r="N26" s="1">
        <v>141336</v>
      </c>
      <c r="O26" s="34"/>
      <c r="P26" s="14" t="s">
        <v>38</v>
      </c>
      <c r="Q26" s="26">
        <f>Q25/Q24</f>
        <v>0.32170212765957445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0.71865325409280745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0.84473957627501461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113856</v>
      </c>
      <c r="M27" s="1">
        <v>791335.8</v>
      </c>
      <c r="N27" s="1">
        <v>208880</v>
      </c>
      <c r="O27" s="34"/>
      <c r="P27" s="8" t="s">
        <v>39</v>
      </c>
      <c r="Q27" s="10">
        <f>ROUNDUP(Q24-Q25,0)</f>
        <v>4782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493</v>
      </c>
      <c r="W27" s="10">
        <f t="shared" si="32"/>
        <v>164</v>
      </c>
      <c r="X27" s="10">
        <f t="shared" si="32"/>
        <v>226</v>
      </c>
      <c r="Y27" s="10">
        <f t="shared" si="32"/>
        <v>104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128840</v>
      </c>
      <c r="M28" s="1">
        <v>1119713</v>
      </c>
      <c r="N28" s="1">
        <v>65565</v>
      </c>
      <c r="O28" s="35"/>
      <c r="P28" s="20" t="s">
        <v>47</v>
      </c>
      <c r="Q28" s="21">
        <f>R28+V28+Z28+AD28</f>
        <v>416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416</v>
      </c>
      <c r="W28" s="21">
        <f>W13+W18+W23</f>
        <v>0</v>
      </c>
      <c r="X28" s="21">
        <f t="shared" ref="X28" si="34">X13+X18+X23</f>
        <v>0</v>
      </c>
      <c r="Y28" s="21">
        <f>N48+N17</f>
        <v>416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7154</v>
      </c>
      <c r="M29" s="1">
        <v>449750</v>
      </c>
      <c r="N29" s="1">
        <v>476738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207665</v>
      </c>
      <c r="M32" s="1">
        <v>387046</v>
      </c>
      <c r="N32" s="1">
        <v>105772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4129518.7</v>
      </c>
      <c r="M33" s="2">
        <f>SUM(M21:M32)</f>
        <v>17511707.470000003</v>
      </c>
      <c r="N33" s="2">
        <f>SUM(N21:N32)</f>
        <v>4036670.1999999997</v>
      </c>
    </row>
    <row r="34" spans="1:14" ht="17.5" x14ac:dyDescent="0.3">
      <c r="A34" s="32" t="s">
        <v>66</v>
      </c>
      <c r="B34" s="32"/>
      <c r="C34" s="32" t="s">
        <v>66</v>
      </c>
      <c r="D34" s="32"/>
      <c r="E34" s="32" t="s">
        <v>66</v>
      </c>
      <c r="F34" s="32"/>
      <c r="G34" s="32" t="s">
        <v>66</v>
      </c>
      <c r="H34" s="32"/>
      <c r="I34" s="32" t="s">
        <v>63</v>
      </c>
      <c r="J34" s="32"/>
      <c r="K34" s="30" t="s">
        <v>64</v>
      </c>
      <c r="L34" s="30"/>
      <c r="M34" s="30"/>
      <c r="N34" s="30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289</v>
      </c>
      <c r="M36" s="1">
        <f t="shared" ref="M36:N36" si="35">ROUNDDOWN(M21/10000,0)</f>
        <v>1105</v>
      </c>
      <c r="N36" s="1">
        <f t="shared" si="35"/>
        <v>259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27</v>
      </c>
      <c r="M37" s="1">
        <f t="shared" si="40"/>
        <v>72</v>
      </c>
      <c r="N37" s="1">
        <f t="shared" si="40"/>
        <v>0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1</v>
      </c>
      <c r="M38" s="1">
        <f t="shared" si="44"/>
        <v>6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21</v>
      </c>
      <c r="M40" s="1">
        <f t="shared" si="52"/>
        <v>89</v>
      </c>
      <c r="N40" s="1">
        <f t="shared" si="52"/>
        <v>43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13</v>
      </c>
      <c r="M41" s="1">
        <f t="shared" si="56"/>
        <v>98</v>
      </c>
      <c r="N41" s="1">
        <f t="shared" si="56"/>
        <v>14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11</v>
      </c>
      <c r="M42" s="1">
        <f t="shared" si="60"/>
        <v>79</v>
      </c>
      <c r="N42" s="1">
        <f t="shared" si="60"/>
        <v>20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12</v>
      </c>
      <c r="M43" s="1">
        <f t="shared" si="64"/>
        <v>111</v>
      </c>
      <c r="N43" s="1">
        <f t="shared" si="64"/>
        <v>6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47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20</v>
      </c>
      <c r="M47" s="1">
        <f t="shared" si="80"/>
        <v>38</v>
      </c>
      <c r="N47" s="1">
        <f t="shared" si="80"/>
        <v>10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412</v>
      </c>
      <c r="M48" s="2">
        <f t="shared" si="84"/>
        <v>1751</v>
      </c>
      <c r="N48" s="2">
        <f t="shared" si="84"/>
        <v>403</v>
      </c>
    </row>
  </sheetData>
  <mergeCells count="33"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O24:O28"/>
    <mergeCell ref="I19:J19"/>
    <mergeCell ref="K19:N19"/>
    <mergeCell ref="I34:J34"/>
    <mergeCell ref="K34:N34"/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2023-06-27T17:06:24Z</dcterms:modified>
</cp:coreProperties>
</file>