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652\Desktop\workdata\"/>
    </mc:Choice>
  </mc:AlternateContent>
  <xr:revisionPtr revIDLastSave="0" documentId="13_ncr:1_{700DCC61-E3BF-4F14-BD0E-568CB69B4312}" xr6:coauthVersionLast="45" xr6:coauthVersionMax="47" xr10:uidLastSave="{00000000-0000-0000-0000-000000000000}"/>
  <bookViews>
    <workbookView xWindow="3650" yWindow="500" windowWidth="20190" windowHeight="14460" xr2:uid="{00000000-000D-0000-FFFF-FFFF00000000}"/>
  </bookViews>
  <sheets>
    <sheet name="出货数据 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28" i="5" l="1"/>
  <c r="AE23" i="5"/>
  <c r="AE18" i="5"/>
  <c r="AE13" i="5"/>
  <c r="AE8" i="5"/>
  <c r="R8" i="5"/>
  <c r="P37" i="5"/>
  <c r="Q37" i="5"/>
  <c r="R37" i="5"/>
  <c r="P38" i="5"/>
  <c r="Q38" i="5"/>
  <c r="R38" i="5"/>
  <c r="P39" i="5"/>
  <c r="Q39" i="5"/>
  <c r="R39" i="5"/>
  <c r="P40" i="5"/>
  <c r="Q40" i="5"/>
  <c r="R40" i="5"/>
  <c r="P41" i="5"/>
  <c r="Q41" i="5"/>
  <c r="R41" i="5"/>
  <c r="P42" i="5"/>
  <c r="Q42" i="5"/>
  <c r="R42" i="5"/>
  <c r="P43" i="5"/>
  <c r="Q43" i="5"/>
  <c r="R43" i="5"/>
  <c r="P44" i="5"/>
  <c r="Q44" i="5"/>
  <c r="R44" i="5"/>
  <c r="P45" i="5"/>
  <c r="Q45" i="5"/>
  <c r="R45" i="5"/>
  <c r="P46" i="5"/>
  <c r="Q46" i="5"/>
  <c r="R46" i="5"/>
  <c r="P47" i="5"/>
  <c r="Q47" i="5"/>
  <c r="R47" i="5"/>
  <c r="Q48" i="5"/>
  <c r="Q36" i="5"/>
  <c r="R36" i="5"/>
  <c r="P36" i="5"/>
  <c r="L48" i="5"/>
  <c r="M48" i="5"/>
  <c r="L37" i="5"/>
  <c r="M37" i="5"/>
  <c r="N37" i="5"/>
  <c r="L38" i="5"/>
  <c r="M38" i="5"/>
  <c r="N38" i="5"/>
  <c r="L39" i="5"/>
  <c r="M39" i="5"/>
  <c r="N39" i="5"/>
  <c r="L40" i="5"/>
  <c r="M40" i="5"/>
  <c r="N40" i="5"/>
  <c r="L41" i="5"/>
  <c r="M41" i="5"/>
  <c r="N41" i="5"/>
  <c r="L42" i="5"/>
  <c r="M42" i="5"/>
  <c r="N42" i="5"/>
  <c r="L43" i="5"/>
  <c r="M43" i="5"/>
  <c r="N43" i="5"/>
  <c r="L44" i="5"/>
  <c r="M44" i="5"/>
  <c r="N44" i="5"/>
  <c r="L45" i="5"/>
  <c r="M45" i="5"/>
  <c r="N45" i="5"/>
  <c r="L46" i="5"/>
  <c r="M46" i="5"/>
  <c r="N46" i="5"/>
  <c r="L47" i="5"/>
  <c r="M47" i="5"/>
  <c r="N47" i="5"/>
  <c r="M36" i="5"/>
  <c r="N36" i="5"/>
  <c r="L36" i="5"/>
  <c r="P13" i="5"/>
  <c r="AE10" i="5" s="1"/>
  <c r="Q13" i="5"/>
  <c r="R13" i="5"/>
  <c r="P14" i="5"/>
  <c r="Q14" i="5"/>
  <c r="R14" i="5"/>
  <c r="P15" i="5"/>
  <c r="AE15" i="5" s="1"/>
  <c r="Q15" i="5"/>
  <c r="R15" i="5"/>
  <c r="P16" i="5"/>
  <c r="Q16" i="5"/>
  <c r="R16" i="5"/>
  <c r="Q17" i="5"/>
  <c r="R17" i="5"/>
  <c r="Q18" i="5"/>
  <c r="Q12" i="5"/>
  <c r="R12" i="5"/>
  <c r="P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M12" i="5"/>
  <c r="N12" i="5"/>
  <c r="L12" i="5"/>
  <c r="R33" i="5"/>
  <c r="R48" i="5" s="1"/>
  <c r="Q33" i="5"/>
  <c r="P33" i="5"/>
  <c r="P48" i="5" s="1"/>
  <c r="AE25" i="5" s="1"/>
  <c r="R9" i="5" a="1"/>
  <c r="R9" i="5" s="1"/>
  <c r="R18" i="5" s="1"/>
  <c r="Q9" i="5" a="1"/>
  <c r="Q9" i="5" s="1"/>
  <c r="P9" i="5" a="1"/>
  <c r="P9" i="5" s="1"/>
  <c r="P18" i="5" s="1"/>
  <c r="AE5" i="5" s="1"/>
  <c r="Q8" i="5"/>
  <c r="P8" i="5"/>
  <c r="P17" i="5" s="1"/>
  <c r="V4" i="5"/>
  <c r="V5" i="5"/>
  <c r="V7" i="5"/>
  <c r="V8" i="5"/>
  <c r="V9" i="5"/>
  <c r="V12" i="5" s="1"/>
  <c r="V10" i="5"/>
  <c r="V11" i="5"/>
  <c r="V13" i="5"/>
  <c r="V14" i="5"/>
  <c r="V15" i="5"/>
  <c r="V16" i="5"/>
  <c r="V17" i="5"/>
  <c r="V18" i="5"/>
  <c r="U19" i="5"/>
  <c r="V24" i="5"/>
  <c r="V6" i="5" l="1"/>
  <c r="V20" i="5"/>
  <c r="V19" i="5"/>
  <c r="V22" i="5" s="1"/>
  <c r="AC10" i="5"/>
  <c r="F8" i="5"/>
  <c r="F17" i="5" s="1"/>
  <c r="F9" i="5" a="1"/>
  <c r="F9" i="5" s="1"/>
  <c r="F18" i="5" s="1"/>
  <c r="B8" i="5"/>
  <c r="B9" i="5" a="1"/>
  <c r="B9" i="5" s="1"/>
  <c r="B18" i="5" s="1"/>
  <c r="B12" i="5"/>
  <c r="B13" i="5"/>
  <c r="B14" i="5"/>
  <c r="B15" i="5"/>
  <c r="B16" i="5"/>
  <c r="B17" i="5"/>
  <c r="B33" i="5"/>
  <c r="B48" i="5" s="1"/>
  <c r="B36" i="5"/>
  <c r="B37" i="5"/>
  <c r="B38" i="5"/>
  <c r="B39" i="5"/>
  <c r="B40" i="5"/>
  <c r="B41" i="5"/>
  <c r="B42" i="5"/>
  <c r="B43" i="5"/>
  <c r="B44" i="5"/>
  <c r="B45" i="5"/>
  <c r="B46" i="5"/>
  <c r="B47" i="5"/>
  <c r="D47" i="5"/>
  <c r="D46" i="5"/>
  <c r="D45" i="5"/>
  <c r="D44" i="5"/>
  <c r="D43" i="5"/>
  <c r="D42" i="5"/>
  <c r="D41" i="5"/>
  <c r="D40" i="5"/>
  <c r="D39" i="5"/>
  <c r="D38" i="5"/>
  <c r="D37" i="5"/>
  <c r="D36" i="5"/>
  <c r="D33" i="5"/>
  <c r="D48" i="5" s="1"/>
  <c r="D16" i="5"/>
  <c r="D15" i="5"/>
  <c r="D14" i="5"/>
  <c r="D13" i="5"/>
  <c r="D12" i="5"/>
  <c r="D9" i="5" a="1"/>
  <c r="D9" i="5" s="1"/>
  <c r="D18" i="5" s="1"/>
  <c r="D8" i="5"/>
  <c r="D17" i="5" s="1"/>
  <c r="F47" i="5"/>
  <c r="F46" i="5"/>
  <c r="F45" i="5"/>
  <c r="F44" i="5"/>
  <c r="F43" i="5"/>
  <c r="F42" i="5"/>
  <c r="F41" i="5"/>
  <c r="F40" i="5"/>
  <c r="F39" i="5"/>
  <c r="F38" i="5"/>
  <c r="F37" i="5"/>
  <c r="F36" i="5"/>
  <c r="F33" i="5"/>
  <c r="F48" i="5" s="1"/>
  <c r="F16" i="5"/>
  <c r="F15" i="5"/>
  <c r="F14" i="5"/>
  <c r="F13" i="5"/>
  <c r="F12" i="5"/>
  <c r="H13" i="5"/>
  <c r="H14" i="5"/>
  <c r="H15" i="5"/>
  <c r="H16" i="5"/>
  <c r="H12" i="5"/>
  <c r="H47" i="5"/>
  <c r="H46" i="5"/>
  <c r="H45" i="5"/>
  <c r="H44" i="5"/>
  <c r="H43" i="5"/>
  <c r="H42" i="5"/>
  <c r="H41" i="5"/>
  <c r="H40" i="5"/>
  <c r="H39" i="5"/>
  <c r="H38" i="5"/>
  <c r="H37" i="5"/>
  <c r="H36" i="5"/>
  <c r="H33" i="5"/>
  <c r="H48" i="5" s="1"/>
  <c r="H9" i="5" a="1"/>
  <c r="H9" i="5" s="1"/>
  <c r="H18" i="5" s="1"/>
  <c r="H8" i="5"/>
  <c r="H17" i="5" s="1"/>
  <c r="J37" i="5"/>
  <c r="J38" i="5"/>
  <c r="J39" i="5"/>
  <c r="J40" i="5"/>
  <c r="J41" i="5"/>
  <c r="J42" i="5"/>
  <c r="J43" i="5"/>
  <c r="J44" i="5"/>
  <c r="J45" i="5"/>
  <c r="J46" i="5"/>
  <c r="J47" i="5"/>
  <c r="J36" i="5"/>
  <c r="L33" i="5"/>
  <c r="M33" i="5"/>
  <c r="N33" i="5"/>
  <c r="N48" i="5" s="1"/>
  <c r="J33" i="5"/>
  <c r="J48" i="5" s="1"/>
  <c r="AH25" i="5"/>
  <c r="AD25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H28" i="5"/>
  <c r="AD28" i="5"/>
  <c r="AH23" i="5"/>
  <c r="AD23" i="5"/>
  <c r="AA23" i="5"/>
  <c r="AA28" i="5" s="1"/>
  <c r="Y23" i="5"/>
  <c r="Y28" i="5" s="1"/>
  <c r="X23" i="5"/>
  <c r="X28" i="5" s="1"/>
  <c r="W23" i="5"/>
  <c r="AK20" i="5"/>
  <c r="AJ20" i="5"/>
  <c r="AI20" i="5"/>
  <c r="AG20" i="5"/>
  <c r="AF20" i="5"/>
  <c r="AE20" i="5"/>
  <c r="Y20" i="5"/>
  <c r="X20" i="5"/>
  <c r="W20" i="5"/>
  <c r="AH18" i="5"/>
  <c r="AD18" i="5"/>
  <c r="J16" i="5"/>
  <c r="AC18" i="5"/>
  <c r="AC15" i="5"/>
  <c r="J15" i="5"/>
  <c r="AB15" i="5" s="1"/>
  <c r="AH15" i="5"/>
  <c r="AD15" i="5"/>
  <c r="J14" i="5"/>
  <c r="AK14" i="5"/>
  <c r="AK16" i="5" s="1"/>
  <c r="AJ14" i="5"/>
  <c r="AJ17" i="5" s="1"/>
  <c r="AI14" i="5"/>
  <c r="AH14" i="5"/>
  <c r="AG14" i="5"/>
  <c r="AG16" i="5" s="1"/>
  <c r="AF14" i="5"/>
  <c r="AF16" i="5" s="1"/>
  <c r="AE14" i="5"/>
  <c r="AE16" i="5" s="1"/>
  <c r="AD14" i="5"/>
  <c r="AC14" i="5"/>
  <c r="AB14" i="5"/>
  <c r="AA14" i="5"/>
  <c r="Z14" i="5"/>
  <c r="Y14" i="5"/>
  <c r="Y17" i="5" s="1"/>
  <c r="X14" i="5"/>
  <c r="X16" i="5" s="1"/>
  <c r="W14" i="5"/>
  <c r="AC13" i="5"/>
  <c r="J13" i="5"/>
  <c r="AB10" i="5" s="1"/>
  <c r="AH13" i="5"/>
  <c r="AD13" i="5"/>
  <c r="J12" i="5"/>
  <c r="AH10" i="5"/>
  <c r="AD10" i="5"/>
  <c r="AK9" i="5"/>
  <c r="AK12" i="5" s="1"/>
  <c r="AJ9" i="5"/>
  <c r="AJ11" i="5" s="1"/>
  <c r="AI9" i="5"/>
  <c r="AI12" i="5" s="1"/>
  <c r="AH9" i="5"/>
  <c r="AG9" i="5"/>
  <c r="AG12" i="5" s="1"/>
  <c r="AF9" i="5"/>
  <c r="AF12" i="5" s="1"/>
  <c r="AE9" i="5"/>
  <c r="AE11" i="5" s="1"/>
  <c r="AD9" i="5"/>
  <c r="AC9" i="5"/>
  <c r="AB9" i="5"/>
  <c r="AA9" i="5"/>
  <c r="AA11" i="5" s="1"/>
  <c r="Z9" i="5"/>
  <c r="Y9" i="5"/>
  <c r="Y11" i="5" s="1"/>
  <c r="X9" i="5"/>
  <c r="X12" i="5" s="1"/>
  <c r="W9" i="5"/>
  <c r="W12" i="5" s="1"/>
  <c r="N9" i="5" a="1"/>
  <c r="N9" i="5" s="1"/>
  <c r="M9" i="5" a="1"/>
  <c r="M9" i="5" s="1"/>
  <c r="L9" i="5" a="1"/>
  <c r="L9" i="5" s="1"/>
  <c r="AC5" i="5" s="1"/>
  <c r="J9" i="5" a="1"/>
  <c r="J9" i="5" s="1"/>
  <c r="J18" i="5" s="1"/>
  <c r="AH8" i="5"/>
  <c r="AD8" i="5"/>
  <c r="M8" i="5"/>
  <c r="J8" i="5"/>
  <c r="J17" i="5" s="1"/>
  <c r="AH5" i="5"/>
  <c r="AD5" i="5"/>
  <c r="AA5" i="5"/>
  <c r="AK4" i="5"/>
  <c r="AK6" i="5" s="1"/>
  <c r="AJ4" i="5"/>
  <c r="AJ7" i="5" s="1"/>
  <c r="AI4" i="5"/>
  <c r="AI6" i="5" s="1"/>
  <c r="AH4" i="5"/>
  <c r="AG4" i="5"/>
  <c r="AG6" i="5" s="1"/>
  <c r="AF4" i="5"/>
  <c r="AF7" i="5" s="1"/>
  <c r="AE4" i="5"/>
  <c r="AE7" i="5" s="1"/>
  <c r="AD4" i="5"/>
  <c r="AC4" i="5"/>
  <c r="AB4" i="5"/>
  <c r="AA4" i="5"/>
  <c r="Z4" i="5"/>
  <c r="Y4" i="5"/>
  <c r="Y7" i="5" s="1"/>
  <c r="X4" i="5"/>
  <c r="X6" i="5" s="1"/>
  <c r="W4" i="5"/>
  <c r="W7" i="5" s="1"/>
  <c r="N18" i="5" l="1"/>
  <c r="AC8" i="5" s="1"/>
  <c r="AC23" i="5" s="1"/>
  <c r="V21" i="5"/>
  <c r="W28" i="5"/>
  <c r="V28" i="5" s="1"/>
  <c r="V23" i="5"/>
  <c r="W25" i="5"/>
  <c r="Y25" i="5"/>
  <c r="X25" i="5"/>
  <c r="W27" i="5"/>
  <c r="L8" i="5"/>
  <c r="AC25" i="5" s="1"/>
  <c r="AA25" i="5"/>
  <c r="AC28" i="5"/>
  <c r="AB25" i="5"/>
  <c r="AF11" i="5"/>
  <c r="W26" i="5"/>
  <c r="AD17" i="5"/>
  <c r="AJ6" i="5"/>
  <c r="AA7" i="5"/>
  <c r="AG7" i="5"/>
  <c r="AI7" i="5"/>
  <c r="AD7" i="5"/>
  <c r="AD11" i="5"/>
  <c r="AC11" i="5"/>
  <c r="AH7" i="5"/>
  <c r="AG11" i="5"/>
  <c r="Z13" i="5"/>
  <c r="U13" i="5" s="1"/>
  <c r="AD12" i="5"/>
  <c r="AA19" i="5"/>
  <c r="AJ16" i="5"/>
  <c r="AB5" i="5"/>
  <c r="Z5" i="5" s="1"/>
  <c r="U5" i="5" s="1"/>
  <c r="AB19" i="5"/>
  <c r="AA6" i="5"/>
  <c r="AH6" i="5"/>
  <c r="AB16" i="5"/>
  <c r="AK17" i="5"/>
  <c r="Y12" i="5"/>
  <c r="AD6" i="5"/>
  <c r="AC12" i="5"/>
  <c r="AA12" i="5"/>
  <c r="AF6" i="5"/>
  <c r="AE12" i="5"/>
  <c r="AH19" i="5"/>
  <c r="AB11" i="5"/>
  <c r="AB12" i="5"/>
  <c r="Z10" i="5"/>
  <c r="U10" i="5" s="1"/>
  <c r="AC19" i="5"/>
  <c r="AE6" i="5"/>
  <c r="AD19" i="5"/>
  <c r="AD16" i="5"/>
  <c r="AB23" i="5"/>
  <c r="AB28" i="5" s="1"/>
  <c r="AH20" i="5"/>
  <c r="AJ19" i="5"/>
  <c r="AJ22" i="5" s="1"/>
  <c r="AI19" i="5"/>
  <c r="AI22" i="5" s="1"/>
  <c r="AE17" i="5"/>
  <c r="Z18" i="5"/>
  <c r="U18" i="5" s="1"/>
  <c r="AG17" i="5"/>
  <c r="AH16" i="5"/>
  <c r="AH17" i="5"/>
  <c r="AA17" i="5"/>
  <c r="AB17" i="5"/>
  <c r="AF17" i="5"/>
  <c r="AH12" i="5"/>
  <c r="W19" i="5"/>
  <c r="W22" i="5" s="1"/>
  <c r="AI16" i="5"/>
  <c r="AI17" i="5"/>
  <c r="X27" i="5"/>
  <c r="X26" i="5"/>
  <c r="Y26" i="5"/>
  <c r="Z15" i="5"/>
  <c r="AC17" i="5"/>
  <c r="AC16" i="5"/>
  <c r="AC20" i="5"/>
  <c r="AC6" i="5"/>
  <c r="AC7" i="5"/>
  <c r="X19" i="5"/>
  <c r="X22" i="5" s="1"/>
  <c r="W16" i="5"/>
  <c r="AA20" i="5"/>
  <c r="AI11" i="5"/>
  <c r="AK7" i="5"/>
  <c r="W6" i="5"/>
  <c r="AK11" i="5"/>
  <c r="AJ12" i="5"/>
  <c r="AE19" i="5"/>
  <c r="AE22" i="5" s="1"/>
  <c r="AD20" i="5"/>
  <c r="AF19" i="5"/>
  <c r="AK19" i="5"/>
  <c r="AK22" i="5" s="1"/>
  <c r="Y19" i="5"/>
  <c r="Y22" i="5" s="1"/>
  <c r="Z19" i="5"/>
  <c r="Y16" i="5"/>
  <c r="AH11" i="5"/>
  <c r="AA16" i="5"/>
  <c r="W17" i="5"/>
  <c r="Y6" i="5"/>
  <c r="X7" i="5"/>
  <c r="W11" i="5"/>
  <c r="X17" i="5"/>
  <c r="AG19" i="5"/>
  <c r="AG22" i="5" s="1"/>
  <c r="X11" i="5"/>
  <c r="U7" i="5" l="1"/>
  <c r="U6" i="5"/>
  <c r="U12" i="5"/>
  <c r="U11" i="5"/>
  <c r="V25" i="5"/>
  <c r="Z17" i="5"/>
  <c r="U15" i="5"/>
  <c r="Z25" i="5"/>
  <c r="W21" i="5"/>
  <c r="AC21" i="5"/>
  <c r="AA21" i="5"/>
  <c r="AJ21" i="5"/>
  <c r="AH21" i="5"/>
  <c r="AB20" i="5"/>
  <c r="AB21" i="5" s="1"/>
  <c r="Z28" i="5"/>
  <c r="U28" i="5" s="1"/>
  <c r="AB6" i="5"/>
  <c r="AC22" i="5"/>
  <c r="AB7" i="5"/>
  <c r="AH22" i="5"/>
  <c r="AD21" i="5"/>
  <c r="Z8" i="5"/>
  <c r="U8" i="5" s="1"/>
  <c r="U23" i="5" s="1"/>
  <c r="AE21" i="5"/>
  <c r="AI21" i="5"/>
  <c r="Z12" i="5"/>
  <c r="Z11" i="5"/>
  <c r="X21" i="5"/>
  <c r="Y27" i="5"/>
  <c r="AA22" i="5"/>
  <c r="Z6" i="5"/>
  <c r="AF22" i="5"/>
  <c r="AF21" i="5"/>
  <c r="AD22" i="5"/>
  <c r="Z7" i="5"/>
  <c r="Z23" i="5"/>
  <c r="AK21" i="5"/>
  <c r="Z16" i="5"/>
  <c r="Z20" i="5"/>
  <c r="Z21" i="5" s="1"/>
  <c r="AG21" i="5"/>
  <c r="Y21" i="5"/>
  <c r="U20" i="5" l="1"/>
  <c r="U16" i="5"/>
  <c r="U17" i="5"/>
  <c r="U25" i="5"/>
  <c r="V27" i="5"/>
  <c r="V26" i="5"/>
  <c r="AB22" i="5"/>
  <c r="Z27" i="5"/>
  <c r="Z26" i="5"/>
  <c r="Z22" i="5"/>
  <c r="U26" i="5" l="1"/>
  <c r="U27" i="5"/>
  <c r="U21" i="5"/>
  <c r="U22" i="5"/>
  <c r="AA27" i="5"/>
  <c r="AA26" i="5"/>
  <c r="AB27" i="5" l="1"/>
  <c r="AB26" i="5"/>
  <c r="AC27" i="5" l="1"/>
  <c r="AC26" i="5"/>
  <c r="AD27" i="5" l="1"/>
  <c r="AD26" i="5"/>
  <c r="AE27" i="5" l="1"/>
  <c r="AE26" i="5"/>
  <c r="AF27" i="5" l="1"/>
  <c r="AF26" i="5"/>
  <c r="AG26" i="5" l="1"/>
  <c r="AG27" i="5"/>
  <c r="AH27" i="5" l="1"/>
  <c r="AH26" i="5"/>
  <c r="AI27" i="5" l="1"/>
  <c r="AI26" i="5"/>
  <c r="AJ27" i="5" l="1"/>
  <c r="AJ26" i="5"/>
  <c r="AK27" i="5" l="1"/>
  <c r="AK26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<sst xmlns="http://schemas.openxmlformats.org/spreadsheetml/2006/main" count="448" uniqueCount="73">
  <si>
    <t>城市</t>
    <phoneticPr fontId="1" type="noConversion"/>
  </si>
  <si>
    <t>海盐</t>
    <phoneticPr fontId="1" type="noConversion"/>
  </si>
  <si>
    <t>平湖</t>
    <phoneticPr fontId="1" type="noConversion"/>
  </si>
  <si>
    <t>海宁</t>
    <phoneticPr fontId="1" type="noConversion"/>
  </si>
  <si>
    <t>完成率</t>
    <phoneticPr fontId="1" type="noConversion"/>
  </si>
  <si>
    <t>桐乡</t>
    <phoneticPr fontId="1" type="noConversion"/>
  </si>
  <si>
    <t>嘉兴地区年度目标数据</t>
    <phoneticPr fontId="1" type="noConversion"/>
  </si>
  <si>
    <t>项目</t>
    <phoneticPr fontId="1" type="noConversion"/>
  </si>
  <si>
    <t>年度一档目标</t>
    <phoneticPr fontId="1" type="noConversion"/>
  </si>
  <si>
    <t>Q1</t>
  </si>
  <si>
    <t>1月</t>
  </si>
  <si>
    <t>2月</t>
  </si>
  <si>
    <t>3月</t>
  </si>
  <si>
    <t>Q2</t>
  </si>
  <si>
    <t>4月</t>
  </si>
  <si>
    <t>5月</t>
  </si>
  <si>
    <t>6月</t>
  </si>
  <si>
    <t>Q3</t>
  </si>
  <si>
    <t>7月</t>
  </si>
  <si>
    <t>8月</t>
  </si>
  <si>
    <t>9月</t>
  </si>
  <si>
    <t>Q4</t>
  </si>
  <si>
    <t>10月</t>
    <phoneticPr fontId="1" type="noConversion"/>
  </si>
  <si>
    <t>11月</t>
  </si>
  <si>
    <t>12月</t>
  </si>
  <si>
    <t>0.71%</t>
  </si>
  <si>
    <t>3.86%</t>
  </si>
  <si>
    <t>8.24%</t>
  </si>
  <si>
    <t>8.4%</t>
  </si>
  <si>
    <t>8.57%</t>
  </si>
  <si>
    <t>11.72%</t>
  </si>
  <si>
    <t>33.76%</t>
  </si>
  <si>
    <t>8.73%</t>
  </si>
  <si>
    <t>嘉兴/海宁/桐乡</t>
    <phoneticPr fontId="1" type="noConversion"/>
  </si>
  <si>
    <t>出货目标</t>
    <phoneticPr fontId="1" type="noConversion"/>
  </si>
  <si>
    <t>实际完成</t>
    <phoneticPr fontId="1" type="noConversion"/>
  </si>
  <si>
    <t>出货差额</t>
    <phoneticPr fontId="1" type="noConversion"/>
  </si>
  <si>
    <t>实际完成</t>
  </si>
  <si>
    <t>完成率</t>
  </si>
  <si>
    <t>出货差额</t>
  </si>
  <si>
    <t>嘉兴合计</t>
    <phoneticPr fontId="1" type="noConversion"/>
  </si>
  <si>
    <t>合计</t>
    <phoneticPr fontId="1" type="noConversion"/>
  </si>
  <si>
    <t>已出货</t>
    <phoneticPr fontId="1" type="noConversion"/>
  </si>
  <si>
    <t>全年已出货</t>
    <phoneticPr fontId="1" type="noConversion"/>
  </si>
  <si>
    <t>未出货</t>
    <phoneticPr fontId="1" type="noConversion"/>
  </si>
  <si>
    <t>嘉兴</t>
    <phoneticPr fontId="1" type="noConversion"/>
  </si>
  <si>
    <t>5月</t>
    <phoneticPr fontId="1" type="noConversion"/>
  </si>
  <si>
    <t>已下单未出货</t>
    <phoneticPr fontId="1" type="noConversion"/>
  </si>
  <si>
    <t>6月</t>
    <phoneticPr fontId="1" type="noConversion"/>
  </si>
  <si>
    <t>杭嘉湖合计</t>
    <phoneticPr fontId="1" type="noConversion"/>
  </si>
  <si>
    <t>杭州</t>
    <phoneticPr fontId="1" type="noConversion"/>
  </si>
  <si>
    <t>临安</t>
    <phoneticPr fontId="1" type="noConversion"/>
  </si>
  <si>
    <t>建德</t>
    <phoneticPr fontId="1" type="noConversion"/>
  </si>
  <si>
    <t>富阳</t>
    <phoneticPr fontId="1" type="noConversion"/>
  </si>
  <si>
    <t>萧山</t>
    <phoneticPr fontId="1" type="noConversion"/>
  </si>
  <si>
    <t>桐庐</t>
    <phoneticPr fontId="1" type="noConversion"/>
  </si>
  <si>
    <t>临平</t>
    <phoneticPr fontId="1" type="noConversion"/>
  </si>
  <si>
    <t>长兴</t>
    <phoneticPr fontId="1" type="noConversion"/>
  </si>
  <si>
    <t>湖州</t>
    <phoneticPr fontId="1" type="noConversion"/>
  </si>
  <si>
    <t>南浔</t>
    <phoneticPr fontId="1" type="noConversion"/>
  </si>
  <si>
    <t>德清</t>
    <phoneticPr fontId="1" type="noConversion"/>
  </si>
  <si>
    <t>安吉</t>
    <phoneticPr fontId="1" type="noConversion"/>
  </si>
  <si>
    <t>杭湖合计</t>
    <phoneticPr fontId="1" type="noConversion"/>
  </si>
  <si>
    <t>杭湖5月</t>
    <phoneticPr fontId="1" type="noConversion"/>
  </si>
  <si>
    <t>杭湖6月</t>
    <phoneticPr fontId="1" type="noConversion"/>
  </si>
  <si>
    <t>4月</t>
    <phoneticPr fontId="1" type="noConversion"/>
  </si>
  <si>
    <t>杭湖4月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</si>
  <si>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</si>
  <si>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</si>
  <si>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</si>
  <si>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0</t>
  </si>
  <si>
    <t>7月</t>
    <phoneticPr fontId="1" type="noConversion"/>
  </si>
  <si>
    <t>杭湖7月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</si>
</sst>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000_);[Red]\(0.00000\)"/>
    <numFmt numFmtId="178" formatCode="0.00_);[Red]\(0.00\)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2"/>
      <name val="黑体"/>
      <family val="3"/>
      <charset val="134"/>
    </font>
    <font>
      <sz val="12"/>
      <name val="微软雅黑"/>
      <family val="2"/>
      <charset val="134"/>
    </font>
    <font>
      <sz val="12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name val="微软雅黑"/>
      <family val="2"/>
      <charset val="134"/>
    </font>
    <font>
      <b/>
      <sz val="12"/>
      <color rgb="FFFF0000"/>
      <name val="Arial"/>
      <family val="2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/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dashDot">
        <color theme="0" tint="-0.14996795556505021"/>
      </right>
      <top style="thin">
        <color indexed="64"/>
      </top>
      <bottom/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 style="thin">
        <color indexed="64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/>
      <diagonal/>
    </border>
    <border>
      <left style="dashDot">
        <color theme="0" tint="-0.14996795556505021"/>
      </left>
      <right style="dashDot">
        <color theme="0" tint="-0.14996795556505021"/>
      </right>
      <top/>
      <bottom style="thin">
        <color indexed="64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0" fontId="6" fillId="2" borderId="4" xfId="1" applyNumberFormat="1" applyFont="1" applyFill="1" applyBorder="1" applyAlignment="1">
      <alignment horizontal="center" vertical="center"/>
    </xf>
    <xf numFmtId="176" fontId="7" fillId="2" borderId="4" xfId="1" applyNumberFormat="1" applyFont="1" applyFill="1" applyBorder="1" applyAlignment="1">
      <alignment horizontal="center" vertical="center"/>
    </xf>
    <xf numFmtId="176" fontId="7" fillId="2" borderId="5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10" fontId="6" fillId="3" borderId="7" xfId="1" applyNumberFormat="1" applyFont="1" applyFill="1" applyBorder="1" applyAlignment="1">
      <alignment horizontal="center" vertical="center"/>
    </xf>
    <xf numFmtId="10" fontId="6" fillId="3" borderId="8" xfId="1" applyNumberFormat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176" fontId="7" fillId="2" borderId="10" xfId="1" applyNumberFormat="1" applyFont="1" applyFill="1" applyBorder="1" applyAlignment="1">
      <alignment horizontal="center" vertical="center"/>
    </xf>
    <xf numFmtId="176" fontId="7" fillId="2" borderId="11" xfId="1" applyNumberFormat="1" applyFont="1" applyFill="1" applyBorder="1" applyAlignment="1">
      <alignment horizontal="center" vertical="center"/>
    </xf>
    <xf numFmtId="10" fontId="6" fillId="2" borderId="7" xfId="1" applyNumberFormat="1" applyFont="1" applyFill="1" applyBorder="1" applyAlignment="1">
      <alignment horizontal="center" vertical="center"/>
    </xf>
    <xf numFmtId="176" fontId="7" fillId="2" borderId="7" xfId="1" applyNumberFormat="1" applyFont="1" applyFill="1" applyBorder="1" applyAlignment="1">
      <alignment horizontal="center" vertical="center"/>
    </xf>
    <xf numFmtId="176" fontId="7" fillId="2" borderId="8" xfId="1" applyNumberFormat="1" applyFont="1" applyFill="1" applyBorder="1" applyAlignment="1">
      <alignment horizontal="center" vertical="center"/>
    </xf>
    <xf numFmtId="0" fontId="9" fillId="3" borderId="4" xfId="1" applyFont="1" applyFill="1" applyBorder="1" applyAlignment="1">
      <alignment horizontal="center" vertical="center"/>
    </xf>
    <xf numFmtId="10" fontId="9" fillId="3" borderId="7" xfId="1" applyNumberFormat="1" applyFont="1" applyFill="1" applyBorder="1" applyAlignment="1">
      <alignment horizontal="center" vertical="center"/>
    </xf>
    <xf numFmtId="10" fontId="9" fillId="2" borderId="4" xfId="1" applyNumberFormat="1" applyFont="1" applyFill="1" applyBorder="1" applyAlignment="1">
      <alignment horizontal="center" vertical="center"/>
    </xf>
    <xf numFmtId="9" fontId="10" fillId="2" borderId="4" xfId="1" applyNumberFormat="1" applyFont="1" applyFill="1" applyBorder="1" applyAlignment="1">
      <alignment horizontal="center" vertical="center"/>
    </xf>
    <xf numFmtId="9" fontId="10" fillId="2" borderId="5" xfId="1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3" borderId="4" xfId="1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6" fillId="3" borderId="12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9" fillId="3" borderId="13" xfId="1" applyFont="1" applyFill="1" applyBorder="1" applyAlignment="1">
      <alignment horizontal="center" vertical="center"/>
    </xf>
    <xf numFmtId="0" fontId="9" fillId="3" borderId="14" xfId="1" applyFont="1" applyFill="1" applyBorder="1" applyAlignment="1">
      <alignment horizontal="center" vertical="center"/>
    </xf>
    <xf numFmtId="0" fontId="6" fillId="3" borderId="13" xfId="1" applyFont="1" applyFill="1" applyBorder="1" applyAlignment="1">
      <alignment horizontal="center" vertical="center"/>
    </xf>
    <xf numFmtId="0" fontId="6" fillId="3" borderId="14" xfId="1" applyFont="1" applyFill="1" applyBorder="1" applyAlignment="1">
      <alignment horizontal="center" vertical="center"/>
    </xf>
    <xf numFmtId="0" fontId="6" fillId="3" borderId="15" xfId="1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 wrapText="1"/>
    </xf>
  </cellXfs>
  <cellStyles count="2">
    <cellStyle name="常规" xfId="0" builtinId="0"/>
    <cellStyle name="常规 2" xfId="1" xr:uid="{9EA95E99-C423-45BD-B946-364681CF80E9}"/>
  </cellStyles>
  <dxfs count="2"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AD32-B690-4526-AF2B-18B5F85DF99E}">
  <dimension ref="A1:AN48"/>
  <sheetViews>
    <sheetView showGridLines="0" tabSelected="1" topLeftCell="O2" workbookViewId="0">
      <selection activeCell="P4" sqref="P4"/>
    </sheetView>
  </sheetViews>
  <sheetFormatPr defaultRowHeight="14" x14ac:dyDescent="0.3"/>
  <cols>
    <col min="1" max="8" width="8.6640625" style="1" hidden="1" customWidth="1"/>
    <col min="9" max="9" width="8.5" style="1" hidden="1" customWidth="1"/>
    <col min="10" max="10" width="8.75" style="1" hidden="1" customWidth="1"/>
    <col min="11" max="11" width="8.5" style="1" hidden="1" customWidth="1"/>
    <col min="12" max="12" width="8.75" style="1" hidden="1" customWidth="1"/>
    <col min="13" max="13" width="10.4140625" style="1" hidden="1" customWidth="1"/>
    <col min="14" max="14" width="7.75" style="1" hidden="1" customWidth="1"/>
    <col min="15" max="15" width="8.5" style="1" bestFit="1" customWidth="1"/>
    <col min="16" max="16" width="8.75" style="1" bestFit="1" customWidth="1"/>
    <col min="17" max="17" width="10.4140625" style="1" bestFit="1" customWidth="1"/>
    <col min="18" max="18" width="7.75" style="1" customWidth="1"/>
    <col min="19" max="19" width="15.33203125" style="1" bestFit="1" customWidth="1"/>
    <col min="20" max="21" width="13.58203125" style="1" customWidth="1"/>
    <col min="22" max="22" width="8.25" style="1" customWidth="1"/>
    <col min="23" max="25" width="7.08203125" style="1" hidden="1" customWidth="1"/>
    <col min="26" max="26" width="8.75" style="1" bestFit="1" customWidth="1"/>
    <col min="27" max="29" width="7.08203125" style="1" hidden="1" customWidth="1"/>
    <col min="30" max="30" width="8.25" style="1" customWidth="1"/>
    <col min="31" max="31" width="5.9140625" style="1" customWidth="1"/>
    <col min="32" max="32" width="7.08203125" style="1" hidden="1" customWidth="1"/>
    <col min="33" max="34" width="8.25" style="1" hidden="1" customWidth="1"/>
    <col min="35" max="35" width="7.08203125" style="1" hidden="1" customWidth="1"/>
    <col min="36" max="37" width="8.25" style="1" hidden="1" customWidth="1"/>
    <col min="38" max="39" width="8.6640625" style="1"/>
    <col min="40" max="40" width="9.08203125" style="1" bestFit="1" customWidth="1"/>
    <col min="41" max="16384" width="8.6640625" style="1"/>
  </cols>
  <sheetData>
    <row r="1" spans="1:40" ht="42" customHeight="1" thickTop="1" x14ac:dyDescent="0.3">
      <c r="A1" s="30" t="s">
        <v>67</v>
      </c>
      <c r="B1" s="31"/>
      <c r="C1" s="30" t="s">
        <v>68</v>
      </c>
      <c r="D1" s="31"/>
      <c r="E1" s="30" t="s">
        <v>69</v>
      </c>
      <c r="F1" s="31"/>
      <c r="G1" s="30" t="s">
        <v>65</v>
      </c>
      <c r="H1" s="31"/>
      <c r="I1" s="30" t="s">
        <v>46</v>
      </c>
      <c r="J1" s="31"/>
      <c r="K1" s="30" t="s">
        <v>48</v>
      </c>
      <c r="L1" s="31"/>
      <c r="M1" s="31"/>
      <c r="N1" s="31"/>
      <c r="O1" s="30" t="s">
        <v>71</v>
      </c>
      <c r="P1" s="31"/>
      <c r="Q1" s="31"/>
      <c r="R1" s="31"/>
      <c r="S1" s="37" t="s">
        <v>6</v>
      </c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9"/>
    </row>
    <row r="2" spans="1:40" ht="20" customHeight="1" x14ac:dyDescent="0.3">
      <c r="A2" s="1" t="s">
        <v>0</v>
      </c>
      <c r="B2" s="1" t="s">
        <v>42</v>
      </c>
      <c r="C2" s="1" t="s">
        <v>0</v>
      </c>
      <c r="D2" s="1" t="s">
        <v>42</v>
      </c>
      <c r="E2" s="1" t="s">
        <v>0</v>
      </c>
      <c r="F2" s="1" t="s">
        <v>42</v>
      </c>
      <c r="G2" s="1" t="s">
        <v>0</v>
      </c>
      <c r="H2" s="1" t="s">
        <v>42</v>
      </c>
      <c r="I2" s="1" t="s">
        <v>0</v>
      </c>
      <c r="J2" s="1" t="s">
        <v>42</v>
      </c>
      <c r="K2" s="1" t="s">
        <v>0</v>
      </c>
      <c r="L2" s="1" t="s">
        <v>42</v>
      </c>
      <c r="M2" s="1" t="s">
        <v>43</v>
      </c>
      <c r="N2" s="1" t="s">
        <v>44</v>
      </c>
      <c r="O2" s="1" t="s">
        <v>0</v>
      </c>
      <c r="P2" s="1" t="s">
        <v>42</v>
      </c>
      <c r="Q2" s="1" t="s">
        <v>43</v>
      </c>
      <c r="R2" s="1" t="s">
        <v>44</v>
      </c>
      <c r="S2" s="44" t="s">
        <v>0</v>
      </c>
      <c r="T2" s="42" t="s">
        <v>7</v>
      </c>
      <c r="U2" s="40" t="s">
        <v>8</v>
      </c>
      <c r="V2" s="29" t="s">
        <v>9</v>
      </c>
      <c r="W2" s="11" t="s">
        <v>10</v>
      </c>
      <c r="X2" s="11" t="s">
        <v>11</v>
      </c>
      <c r="Y2" s="11" t="s">
        <v>12</v>
      </c>
      <c r="Z2" s="22" t="s">
        <v>13</v>
      </c>
      <c r="AA2" s="11" t="s">
        <v>14</v>
      </c>
      <c r="AB2" s="11" t="s">
        <v>15</v>
      </c>
      <c r="AC2" s="11" t="s">
        <v>16</v>
      </c>
      <c r="AD2" s="29" t="s">
        <v>17</v>
      </c>
      <c r="AE2" s="11" t="s">
        <v>18</v>
      </c>
      <c r="AF2" s="11" t="s">
        <v>19</v>
      </c>
      <c r="AG2" s="11" t="s">
        <v>20</v>
      </c>
      <c r="AH2" s="11" t="s">
        <v>21</v>
      </c>
      <c r="AI2" s="11" t="s">
        <v>22</v>
      </c>
      <c r="AJ2" s="11" t="s">
        <v>23</v>
      </c>
      <c r="AK2" s="12" t="s">
        <v>24</v>
      </c>
    </row>
    <row r="3" spans="1:40" ht="20" customHeight="1" x14ac:dyDescent="0.3">
      <c r="A3" s="1" t="s">
        <v>45</v>
      </c>
      <c r="B3" s="3">
        <v>49848</v>
      </c>
      <c r="C3" s="1" t="s">
        <v>45</v>
      </c>
      <c r="D3" s="3">
        <v>373344.95</v>
      </c>
      <c r="E3" s="1" t="s">
        <v>45</v>
      </c>
      <c r="F3" s="3">
        <v>1098924</v>
      </c>
      <c r="G3" s="1" t="s">
        <v>45</v>
      </c>
      <c r="H3" s="3">
        <v>282127</v>
      </c>
      <c r="I3" s="1" t="s">
        <v>45</v>
      </c>
      <c r="J3" s="3">
        <v>557563</v>
      </c>
      <c r="K3" s="1" t="s">
        <v>45</v>
      </c>
      <c r="L3" s="3">
        <v>454436</v>
      </c>
      <c r="M3" s="3">
        <v>2816242.95</v>
      </c>
      <c r="N3" s="3"/>
      <c r="O3" s="1" t="s">
        <v>45</v>
      </c>
      <c r="P3" s="3"/>
      <c r="Q3" s="3">
        <v>2816242.95</v>
      </c>
      <c r="R3" s="3">
        <v>210149</v>
      </c>
      <c r="S3" s="36"/>
      <c r="T3" s="43"/>
      <c r="U3" s="41"/>
      <c r="V3" s="23">
        <v>0.12740000000000001</v>
      </c>
      <c r="W3" s="14" t="s">
        <v>25</v>
      </c>
      <c r="X3" s="14" t="s">
        <v>26</v>
      </c>
      <c r="Y3" s="14">
        <v>8.1699999999999995E-2</v>
      </c>
      <c r="Z3" s="23">
        <v>0.24809999999999999</v>
      </c>
      <c r="AA3" s="14">
        <v>7.1499999999999994E-2</v>
      </c>
      <c r="AB3" s="14" t="s">
        <v>27</v>
      </c>
      <c r="AC3" s="14">
        <v>9.4200000000000006E-2</v>
      </c>
      <c r="AD3" s="23">
        <v>0.28689999999999999</v>
      </c>
      <c r="AE3" s="14" t="s">
        <v>28</v>
      </c>
      <c r="AF3" s="14" t="s">
        <v>29</v>
      </c>
      <c r="AG3" s="14" t="s">
        <v>30</v>
      </c>
      <c r="AH3" s="14" t="s">
        <v>31</v>
      </c>
      <c r="AI3" s="14" t="s">
        <v>32</v>
      </c>
      <c r="AJ3" s="14">
        <v>0.1021</v>
      </c>
      <c r="AK3" s="15">
        <v>0.1482</v>
      </c>
    </row>
    <row r="4" spans="1:40" ht="20" customHeight="1" x14ac:dyDescent="0.3">
      <c r="A4" s="1" t="s">
        <v>1</v>
      </c>
      <c r="B4" s="3">
        <v>4335</v>
      </c>
      <c r="C4" s="1" t="s">
        <v>1</v>
      </c>
      <c r="D4" s="3">
        <v>20263.8</v>
      </c>
      <c r="E4" s="1" t="s">
        <v>1</v>
      </c>
      <c r="F4" s="3">
        <v>108491</v>
      </c>
      <c r="G4" s="1" t="s">
        <v>1</v>
      </c>
      <c r="H4" s="3">
        <v>12564.9</v>
      </c>
      <c r="I4" s="1" t="s">
        <v>1</v>
      </c>
      <c r="J4" s="3">
        <v>4869.8999999999996</v>
      </c>
      <c r="K4" s="1" t="s">
        <v>1</v>
      </c>
      <c r="L4" s="3">
        <v>451525.3</v>
      </c>
      <c r="M4" s="3">
        <v>602049.9</v>
      </c>
      <c r="N4" s="3"/>
      <c r="O4" s="1" t="s">
        <v>1</v>
      </c>
      <c r="P4" s="3"/>
      <c r="Q4" s="3">
        <v>602049.9</v>
      </c>
      <c r="R4" s="3">
        <v>0</v>
      </c>
      <c r="S4" s="34" t="s">
        <v>33</v>
      </c>
      <c r="T4" s="16" t="s">
        <v>34</v>
      </c>
      <c r="U4" s="17">
        <v>874</v>
      </c>
      <c r="V4" s="17">
        <f>874*V3</f>
        <v>111.34760000000001</v>
      </c>
      <c r="W4" s="17">
        <f t="shared" ref="W4:AK4" si="0">874*W3</f>
        <v>6.2054</v>
      </c>
      <c r="X4" s="17">
        <f t="shared" si="0"/>
        <v>33.736400000000003</v>
      </c>
      <c r="Y4" s="17">
        <f t="shared" si="0"/>
        <v>71.405799999999999</v>
      </c>
      <c r="Z4" s="17">
        <f t="shared" si="0"/>
        <v>216.83939999999998</v>
      </c>
      <c r="AA4" s="17">
        <f t="shared" si="0"/>
        <v>62.490999999999993</v>
      </c>
      <c r="AB4" s="17">
        <f t="shared" si="0"/>
        <v>72.017600000000002</v>
      </c>
      <c r="AC4" s="17">
        <f t="shared" si="0"/>
        <v>82.330800000000011</v>
      </c>
      <c r="AD4" s="17">
        <f t="shared" si="0"/>
        <v>250.75059999999999</v>
      </c>
      <c r="AE4" s="17">
        <f t="shared" si="0"/>
        <v>73.416000000000011</v>
      </c>
      <c r="AF4" s="17">
        <f t="shared" si="0"/>
        <v>74.901799999999994</v>
      </c>
      <c r="AG4" s="17">
        <f t="shared" si="0"/>
        <v>102.4328</v>
      </c>
      <c r="AH4" s="17">
        <f t="shared" si="0"/>
        <v>295.06240000000003</v>
      </c>
      <c r="AI4" s="17">
        <f t="shared" si="0"/>
        <v>76.300200000000004</v>
      </c>
      <c r="AJ4" s="17">
        <f t="shared" si="0"/>
        <v>89.235399999999998</v>
      </c>
      <c r="AK4" s="18">
        <f t="shared" si="0"/>
        <v>129.52680000000001</v>
      </c>
    </row>
    <row r="5" spans="1:40" ht="20" customHeight="1" x14ac:dyDescent="0.3">
      <c r="A5" s="1" t="s">
        <v>5</v>
      </c>
      <c r="B5" s="3">
        <v>0</v>
      </c>
      <c r="C5" s="1" t="s">
        <v>5</v>
      </c>
      <c r="D5" s="3" t="s">
        <v>70</v>
      </c>
      <c r="E5" s="1" t="s">
        <v>5</v>
      </c>
      <c r="F5" s="3">
        <v>71245</v>
      </c>
      <c r="G5" s="1" t="s">
        <v>5</v>
      </c>
      <c r="H5" s="3">
        <v>109418</v>
      </c>
      <c r="I5" s="1" t="s">
        <v>5</v>
      </c>
      <c r="J5" s="3">
        <v>94018</v>
      </c>
      <c r="K5" s="1" t="s">
        <v>5</v>
      </c>
      <c r="L5" s="3">
        <v>33223</v>
      </c>
      <c r="M5" s="3">
        <v>307904</v>
      </c>
      <c r="N5" s="3"/>
      <c r="O5" s="1" t="s">
        <v>5</v>
      </c>
      <c r="P5" s="3"/>
      <c r="Q5" s="3">
        <v>307904</v>
      </c>
      <c r="R5" s="3">
        <v>0</v>
      </c>
      <c r="S5" s="35"/>
      <c r="T5" s="7" t="s">
        <v>35</v>
      </c>
      <c r="U5" s="9">
        <f>V5+Z5+AD5+AH5</f>
        <v>407.34909499999998</v>
      </c>
      <c r="V5" s="9">
        <f>SUM(W5:Y5)</f>
        <v>182.62909500000001</v>
      </c>
      <c r="W5" s="9">
        <v>4.9847999999999999</v>
      </c>
      <c r="X5" s="9">
        <v>41.869295000000001</v>
      </c>
      <c r="Y5" s="9">
        <v>135.77500000000001</v>
      </c>
      <c r="Z5" s="9">
        <f>SUM(AA5:AC5)</f>
        <v>224.71999999999997</v>
      </c>
      <c r="AA5" s="9">
        <f>28.21+10.94+8.3</f>
        <v>47.45</v>
      </c>
      <c r="AB5" s="9">
        <f>J18</f>
        <v>95</v>
      </c>
      <c r="AC5" s="9">
        <f>L18</f>
        <v>82.27</v>
      </c>
      <c r="AD5" s="9">
        <f>SUM(AE5:AG5)</f>
        <v>0</v>
      </c>
      <c r="AE5" s="9">
        <f>P18</f>
        <v>0</v>
      </c>
      <c r="AF5" s="9"/>
      <c r="AG5" s="9"/>
      <c r="AH5" s="9">
        <f>SUM(AI5:AK5)</f>
        <v>0</v>
      </c>
      <c r="AI5" s="9"/>
      <c r="AJ5" s="9"/>
      <c r="AK5" s="10"/>
    </row>
    <row r="6" spans="1:40" ht="20" customHeight="1" x14ac:dyDescent="0.3">
      <c r="A6" s="1" t="s">
        <v>2</v>
      </c>
      <c r="B6" s="3">
        <v>9370</v>
      </c>
      <c r="C6" s="1" t="s">
        <v>2</v>
      </c>
      <c r="D6" s="3">
        <v>19610</v>
      </c>
      <c r="E6" s="1" t="s">
        <v>2</v>
      </c>
      <c r="F6" s="3">
        <v>183044</v>
      </c>
      <c r="G6" s="1" t="s">
        <v>2</v>
      </c>
      <c r="H6" s="3">
        <v>43443</v>
      </c>
      <c r="I6" s="1" t="s">
        <v>2</v>
      </c>
      <c r="J6" s="3">
        <v>69028</v>
      </c>
      <c r="K6" s="1" t="s">
        <v>2</v>
      </c>
      <c r="L6" s="3">
        <v>284283</v>
      </c>
      <c r="M6" s="3">
        <v>608778</v>
      </c>
      <c r="N6" s="3"/>
      <c r="O6" s="1" t="s">
        <v>2</v>
      </c>
      <c r="P6" s="3"/>
      <c r="Q6" s="3">
        <v>608778</v>
      </c>
      <c r="R6" s="3">
        <v>30086</v>
      </c>
      <c r="S6" s="35"/>
      <c r="T6" s="24" t="s">
        <v>4</v>
      </c>
      <c r="U6" s="25">
        <f>U5/U4</f>
        <v>0.46607447940503433</v>
      </c>
      <c r="V6" s="25">
        <f t="shared" ref="V6:AK6" si="1">V5/V4</f>
        <v>1.6401709152240369</v>
      </c>
      <c r="W6" s="25">
        <f t="shared" si="1"/>
        <v>0.80330035130692623</v>
      </c>
      <c r="X6" s="25">
        <f t="shared" si="1"/>
        <v>1.241071809677381</v>
      </c>
      <c r="Y6" s="25">
        <f t="shared" si="1"/>
        <v>1.9014561842315332</v>
      </c>
      <c r="Z6" s="25">
        <f t="shared" si="1"/>
        <v>1.0363430262212494</v>
      </c>
      <c r="AA6" s="25">
        <f t="shared" si="1"/>
        <v>0.75930934054503862</v>
      </c>
      <c r="AB6" s="25">
        <f t="shared" si="1"/>
        <v>1.3191219924018573</v>
      </c>
      <c r="AC6" s="25">
        <f t="shared" si="1"/>
        <v>0.99926151573894562</v>
      </c>
      <c r="AD6" s="25">
        <f t="shared" si="1"/>
        <v>0</v>
      </c>
      <c r="AE6" s="25">
        <f t="shared" si="1"/>
        <v>0</v>
      </c>
      <c r="AF6" s="25">
        <f t="shared" si="1"/>
        <v>0</v>
      </c>
      <c r="AG6" s="25">
        <f t="shared" si="1"/>
        <v>0</v>
      </c>
      <c r="AH6" s="25">
        <f t="shared" si="1"/>
        <v>0</v>
      </c>
      <c r="AI6" s="25">
        <f t="shared" si="1"/>
        <v>0</v>
      </c>
      <c r="AJ6" s="25">
        <f t="shared" si="1"/>
        <v>0</v>
      </c>
      <c r="AK6" s="26">
        <f t="shared" si="1"/>
        <v>0</v>
      </c>
    </row>
    <row r="7" spans="1:40" ht="20" customHeight="1" x14ac:dyDescent="0.3">
      <c r="A7" s="1" t="s">
        <v>3</v>
      </c>
      <c r="B7" s="3">
        <v>0</v>
      </c>
      <c r="C7" s="1" t="s">
        <v>3</v>
      </c>
      <c r="D7" s="3">
        <v>45348</v>
      </c>
      <c r="E7" s="1" t="s">
        <v>3</v>
      </c>
      <c r="F7" s="3">
        <v>187581</v>
      </c>
      <c r="G7" s="1" t="s">
        <v>3</v>
      </c>
      <c r="H7" s="3">
        <v>83042</v>
      </c>
      <c r="I7" s="1" t="s">
        <v>3</v>
      </c>
      <c r="J7" s="3">
        <v>306341</v>
      </c>
      <c r="K7" s="1" t="s">
        <v>3</v>
      </c>
      <c r="L7" s="3">
        <v>335072</v>
      </c>
      <c r="M7" s="3">
        <v>957384</v>
      </c>
      <c r="N7" s="3"/>
      <c r="O7" s="1" t="s">
        <v>3</v>
      </c>
      <c r="P7" s="3"/>
      <c r="Q7" s="3">
        <v>957384</v>
      </c>
      <c r="R7" s="3">
        <v>34000</v>
      </c>
      <c r="S7" s="35"/>
      <c r="T7" s="8" t="s">
        <v>36</v>
      </c>
      <c r="U7" s="9">
        <f>ROUNDUP(U4-U5,0)</f>
        <v>467</v>
      </c>
      <c r="V7" s="9">
        <f t="shared" ref="V7:AK7" si="2">ROUNDUP(V4-V5,0)</f>
        <v>-72</v>
      </c>
      <c r="W7" s="9">
        <f t="shared" si="2"/>
        <v>2</v>
      </c>
      <c r="X7" s="9">
        <f t="shared" si="2"/>
        <v>-9</v>
      </c>
      <c r="Y7" s="9">
        <f t="shared" si="2"/>
        <v>-65</v>
      </c>
      <c r="Z7" s="9">
        <f t="shared" si="2"/>
        <v>-8</v>
      </c>
      <c r="AA7" s="9">
        <f t="shared" si="2"/>
        <v>16</v>
      </c>
      <c r="AB7" s="9">
        <f t="shared" si="2"/>
        <v>-23</v>
      </c>
      <c r="AC7" s="9">
        <f t="shared" si="2"/>
        <v>1</v>
      </c>
      <c r="AD7" s="9">
        <f t="shared" si="2"/>
        <v>251</v>
      </c>
      <c r="AE7" s="9">
        <f t="shared" si="2"/>
        <v>74</v>
      </c>
      <c r="AF7" s="9">
        <f t="shared" si="2"/>
        <v>75</v>
      </c>
      <c r="AG7" s="9">
        <f t="shared" si="2"/>
        <v>103</v>
      </c>
      <c r="AH7" s="9">
        <f t="shared" si="2"/>
        <v>296</v>
      </c>
      <c r="AI7" s="9">
        <f t="shared" si="2"/>
        <v>77</v>
      </c>
      <c r="AJ7" s="9">
        <f t="shared" si="2"/>
        <v>90</v>
      </c>
      <c r="AK7" s="9">
        <f t="shared" si="2"/>
        <v>130</v>
      </c>
    </row>
    <row r="8" spans="1:40" ht="20" customHeight="1" x14ac:dyDescent="0.3">
      <c r="A8" s="2" t="s">
        <v>41</v>
      </c>
      <c r="B8" s="4">
        <f>SUM(B3:B7)</f>
        <v>63553</v>
      </c>
      <c r="C8" s="2" t="s">
        <v>41</v>
      </c>
      <c r="D8" s="4">
        <f>SUM(D3:D7)</f>
        <v>458566.75</v>
      </c>
      <c r="E8" s="2" t="s">
        <v>41</v>
      </c>
      <c r="F8" s="4">
        <f>SUM(F3:F7)</f>
        <v>1649285</v>
      </c>
      <c r="G8" s="2" t="s">
        <v>41</v>
      </c>
      <c r="H8" s="4">
        <f>SUM(H3:H7)</f>
        <v>530594.9</v>
      </c>
      <c r="I8" s="2" t="s">
        <v>41</v>
      </c>
      <c r="J8" s="4">
        <f>SUM(J3:J7)</f>
        <v>1031819.9</v>
      </c>
      <c r="K8" s="2" t="s">
        <v>41</v>
      </c>
      <c r="L8" s="4">
        <f>SUM(L3:L7)</f>
        <v>1558539.3</v>
      </c>
      <c r="M8" s="4">
        <f>SUM(M3:M7)</f>
        <v>5292358.8499999996</v>
      </c>
      <c r="N8" s="4"/>
      <c r="O8" s="28" t="s">
        <v>41</v>
      </c>
      <c r="P8" s="4">
        <f>SUM(P3:P7)</f>
        <v>0</v>
      </c>
      <c r="Q8" s="4">
        <f>SUM(Q3:Q7)</f>
        <v>5292358.8499999996</v>
      </c>
      <c r="R8" s="4">
        <f>SUM(R3:R7)</f>
        <v>274235</v>
      </c>
      <c r="S8" s="36"/>
      <c r="T8" s="19" t="s">
        <v>47</v>
      </c>
      <c r="U8" s="20">
        <f>V8+Z8+AD8+AH8</f>
        <v>24.41</v>
      </c>
      <c r="V8" s="20">
        <f>SUM(W8:Y8)</f>
        <v>0</v>
      </c>
      <c r="W8" s="20">
        <v>0</v>
      </c>
      <c r="X8" s="20">
        <v>0</v>
      </c>
      <c r="Y8" s="20">
        <v>0</v>
      </c>
      <c r="Z8" s="20">
        <f>SUM(AA8:AC8)</f>
        <v>0</v>
      </c>
      <c r="AA8" s="20">
        <v>0</v>
      </c>
      <c r="AB8" s="20">
        <v>0</v>
      </c>
      <c r="AC8" s="20">
        <f>N18</f>
        <v>0</v>
      </c>
      <c r="AD8" s="20">
        <f>SUM(AE8:AG8)</f>
        <v>24.41</v>
      </c>
      <c r="AE8" s="20">
        <f>R18</f>
        <v>24.41</v>
      </c>
      <c r="AF8" s="20"/>
      <c r="AG8" s="20"/>
      <c r="AH8" s="20">
        <f>SUM(AI8:AK8)</f>
        <v>0</v>
      </c>
      <c r="AI8" s="20"/>
      <c r="AJ8" s="20"/>
      <c r="AK8" s="21"/>
    </row>
    <row r="9" spans="1:40" ht="20" customHeight="1" x14ac:dyDescent="0.3">
      <c r="A9" s="5" t="s">
        <v>40</v>
      </c>
      <c r="B9" s="4" cm="1">
        <f t="array" ref="B9">SUM(SUMIFS(B3:B7,A3:A7,{"嘉兴","海宁","桐乡"}))</f>
        <v>49848</v>
      </c>
      <c r="C9" s="5" t="s">
        <v>40</v>
      </c>
      <c r="D9" s="4" cm="1">
        <f t="array" ref="D9">SUM(SUMIFS(D3:D7,C3:C7,{"嘉兴","海宁","桐乡"}))</f>
        <v>418692.95</v>
      </c>
      <c r="E9" s="5" t="s">
        <v>40</v>
      </c>
      <c r="F9" s="4" cm="1">
        <f t="array" ref="F9">SUM(SUMIFS(F3:F7,E3:E7,{"嘉兴","海宁","桐乡"}))</f>
        <v>1357750</v>
      </c>
      <c r="G9" s="5" t="s">
        <v>40</v>
      </c>
      <c r="H9" s="4" cm="1">
        <f t="array" ref="H9">SUM(SUMIFS(H3:H7,G3:G7,{"嘉兴","海宁","桐乡"}))</f>
        <v>474587</v>
      </c>
      <c r="I9" s="5" t="s">
        <v>40</v>
      </c>
      <c r="J9" s="4" cm="1">
        <f t="array" ref="J9">SUM(SUMIFS(J3:J7,I3:I7,{"嘉兴","海宁","桐乡"}))</f>
        <v>957922</v>
      </c>
      <c r="K9" s="5" t="s">
        <v>40</v>
      </c>
      <c r="L9" s="4" cm="1">
        <f t="array" ref="L9">SUM(SUMIFS(L3:L7,K3:K7,{"嘉兴","海宁","桐乡"}))</f>
        <v>822731</v>
      </c>
      <c r="M9" s="4" cm="1">
        <f t="array" ref="M9">SUM(SUMIFS(M3:M7,K3:K7,{"嘉兴","海宁","桐乡"}))</f>
        <v>4081530.95</v>
      </c>
      <c r="N9" s="4" cm="1">
        <f t="array" ref="N9">SUM(SUMIFS(N3:N7,K3:K7,{"嘉兴","海宁","桐乡"}))</f>
        <v>0</v>
      </c>
      <c r="O9" s="5" t="s">
        <v>40</v>
      </c>
      <c r="P9" s="4" cm="1">
        <f t="array" ref="P9">SUM(SUMIFS(P3:P7,O3:O7,{"嘉兴","海宁","桐乡"}))</f>
        <v>0</v>
      </c>
      <c r="Q9" s="4" cm="1">
        <f t="array" ref="Q9">SUM(SUMIFS(Q3:Q7,O3:O7,{"嘉兴","海宁","桐乡"}))</f>
        <v>4081530.95</v>
      </c>
      <c r="R9" s="4" cm="1">
        <f t="array" ref="R9">SUM(SUMIFS(R3:R7,O3:O7,{"嘉兴","海宁","桐乡"}))</f>
        <v>244149</v>
      </c>
      <c r="S9" s="34" t="s">
        <v>1</v>
      </c>
      <c r="T9" s="16" t="s">
        <v>34</v>
      </c>
      <c r="U9" s="17">
        <v>150</v>
      </c>
      <c r="V9" s="17">
        <f>150*V3</f>
        <v>19.110000000000003</v>
      </c>
      <c r="W9" s="17">
        <f t="shared" ref="W9:AK9" si="3">150*W3</f>
        <v>1.0650000000000002</v>
      </c>
      <c r="X9" s="17">
        <f t="shared" si="3"/>
        <v>5.79</v>
      </c>
      <c r="Y9" s="17">
        <f t="shared" si="3"/>
        <v>12.254999999999999</v>
      </c>
      <c r="Z9" s="17">
        <f t="shared" si="3"/>
        <v>37.214999999999996</v>
      </c>
      <c r="AA9" s="17">
        <f t="shared" si="3"/>
        <v>10.725</v>
      </c>
      <c r="AB9" s="17">
        <f>150*AB3</f>
        <v>12.36</v>
      </c>
      <c r="AC9" s="17">
        <f t="shared" si="3"/>
        <v>14.13</v>
      </c>
      <c r="AD9" s="17">
        <f t="shared" si="3"/>
        <v>43.034999999999997</v>
      </c>
      <c r="AE9" s="17">
        <f t="shared" si="3"/>
        <v>12.600000000000001</v>
      </c>
      <c r="AF9" s="17">
        <f t="shared" si="3"/>
        <v>12.855</v>
      </c>
      <c r="AG9" s="17">
        <f t="shared" si="3"/>
        <v>17.579999999999998</v>
      </c>
      <c r="AH9" s="17">
        <f t="shared" si="3"/>
        <v>50.64</v>
      </c>
      <c r="AI9" s="17">
        <f t="shared" si="3"/>
        <v>13.095000000000001</v>
      </c>
      <c r="AJ9" s="17">
        <f t="shared" si="3"/>
        <v>15.315</v>
      </c>
      <c r="AK9" s="18">
        <f t="shared" si="3"/>
        <v>22.23</v>
      </c>
    </row>
    <row r="10" spans="1:40" ht="20" customHeight="1" x14ac:dyDescent="0.3">
      <c r="A10" s="32" t="s">
        <v>65</v>
      </c>
      <c r="B10" s="32"/>
      <c r="C10" s="32" t="s">
        <v>65</v>
      </c>
      <c r="D10" s="32"/>
      <c r="E10" s="32" t="s">
        <v>65</v>
      </c>
      <c r="F10" s="32"/>
      <c r="G10" s="32" t="s">
        <v>65</v>
      </c>
      <c r="H10" s="32"/>
      <c r="I10" s="32" t="s">
        <v>46</v>
      </c>
      <c r="J10" s="32"/>
      <c r="K10" s="32" t="s">
        <v>48</v>
      </c>
      <c r="L10" s="32"/>
      <c r="M10" s="32"/>
      <c r="N10" s="32"/>
      <c r="O10" s="32" t="s">
        <v>71</v>
      </c>
      <c r="P10" s="32"/>
      <c r="Q10" s="32"/>
      <c r="R10" s="32"/>
      <c r="S10" s="35"/>
      <c r="T10" s="7" t="s">
        <v>37</v>
      </c>
      <c r="U10" s="9">
        <f>V10+Z10+AD10+AH10</f>
        <v>59.65898</v>
      </c>
      <c r="V10" s="9">
        <f>SUM(W10:Y10)</f>
        <v>13.30898</v>
      </c>
      <c r="W10" s="9">
        <v>0.4335</v>
      </c>
      <c r="X10" s="9">
        <v>2.0263800000000001</v>
      </c>
      <c r="Y10" s="9">
        <v>10.8491</v>
      </c>
      <c r="Z10" s="9">
        <f>SUM(AA10:AC10)</f>
        <v>46.35</v>
      </c>
      <c r="AA10" s="9">
        <v>1.2</v>
      </c>
      <c r="AB10" s="9">
        <f>J13</f>
        <v>0</v>
      </c>
      <c r="AC10" s="9">
        <f>L13</f>
        <v>45.15</v>
      </c>
      <c r="AD10" s="9">
        <f>SUM(AE10:AG10)</f>
        <v>0</v>
      </c>
      <c r="AE10" s="9">
        <f>P13</f>
        <v>0</v>
      </c>
      <c r="AF10" s="9"/>
      <c r="AG10" s="9"/>
      <c r="AH10" s="9">
        <f>SUM(AI10:AK10)</f>
        <v>0</v>
      </c>
      <c r="AI10" s="9"/>
      <c r="AJ10" s="9"/>
      <c r="AK10" s="10"/>
      <c r="AN10" s="27"/>
    </row>
    <row r="11" spans="1:40" ht="20" customHeight="1" x14ac:dyDescent="0.3">
      <c r="A11" s="1" t="s">
        <v>0</v>
      </c>
      <c r="B11" s="1" t="s">
        <v>42</v>
      </c>
      <c r="C11" s="1" t="s">
        <v>0</v>
      </c>
      <c r="D11" s="1" t="s">
        <v>42</v>
      </c>
      <c r="E11" s="1" t="s">
        <v>0</v>
      </c>
      <c r="F11" s="1" t="s">
        <v>42</v>
      </c>
      <c r="G11" s="1" t="s">
        <v>0</v>
      </c>
      <c r="H11" s="1" t="s">
        <v>42</v>
      </c>
      <c r="I11" s="1" t="s">
        <v>0</v>
      </c>
      <c r="J11" s="1" t="s">
        <v>42</v>
      </c>
      <c r="K11" s="1" t="s">
        <v>0</v>
      </c>
      <c r="L11" s="1" t="s">
        <v>42</v>
      </c>
      <c r="M11" s="1" t="s">
        <v>43</v>
      </c>
      <c r="N11" s="1" t="s">
        <v>44</v>
      </c>
      <c r="O11" s="1" t="s">
        <v>0</v>
      </c>
      <c r="P11" s="1" t="s">
        <v>42</v>
      </c>
      <c r="Q11" s="1" t="s">
        <v>43</v>
      </c>
      <c r="R11" s="1" t="s">
        <v>44</v>
      </c>
      <c r="S11" s="35"/>
      <c r="T11" s="13" t="s">
        <v>38</v>
      </c>
      <c r="U11" s="25">
        <f>U10/U9</f>
        <v>0.39772653333333335</v>
      </c>
      <c r="V11" s="25">
        <f t="shared" ref="V11:AK11" si="4">V10/V9</f>
        <v>0.69644060701203547</v>
      </c>
      <c r="W11" s="25">
        <f t="shared" si="4"/>
        <v>0.40704225352112672</v>
      </c>
      <c r="X11" s="25">
        <f t="shared" si="4"/>
        <v>0.34997927461139899</v>
      </c>
      <c r="Y11" s="25">
        <f t="shared" si="4"/>
        <v>0.88527947776417792</v>
      </c>
      <c r="Z11" s="25">
        <f t="shared" si="4"/>
        <v>1.2454655380894801</v>
      </c>
      <c r="AA11" s="25">
        <f t="shared" si="4"/>
        <v>0.11188811188811189</v>
      </c>
      <c r="AB11" s="25">
        <f t="shared" si="4"/>
        <v>0</v>
      </c>
      <c r="AC11" s="25">
        <f t="shared" si="4"/>
        <v>3.1953290870488318</v>
      </c>
      <c r="AD11" s="25">
        <f t="shared" si="4"/>
        <v>0</v>
      </c>
      <c r="AE11" s="25">
        <f t="shared" si="4"/>
        <v>0</v>
      </c>
      <c r="AF11" s="25">
        <f t="shared" si="4"/>
        <v>0</v>
      </c>
      <c r="AG11" s="25">
        <f t="shared" si="4"/>
        <v>0</v>
      </c>
      <c r="AH11" s="25">
        <f t="shared" si="4"/>
        <v>0</v>
      </c>
      <c r="AI11" s="25">
        <f t="shared" si="4"/>
        <v>0</v>
      </c>
      <c r="AJ11" s="25">
        <f t="shared" si="4"/>
        <v>0</v>
      </c>
      <c r="AK11" s="26">
        <f t="shared" si="4"/>
        <v>0</v>
      </c>
    </row>
    <row r="12" spans="1:40" ht="20" customHeight="1" x14ac:dyDescent="0.3">
      <c r="A12" s="1" t="s">
        <v>45</v>
      </c>
      <c r="B12" s="3">
        <f>ROUNDDOWN(B3/10000,0)</f>
        <v>4</v>
      </c>
      <c r="C12" s="1" t="s">
        <v>45</v>
      </c>
      <c r="D12" s="3">
        <f>ROUNDDOWN(D3/10000,0)</f>
        <v>37</v>
      </c>
      <c r="E12" s="1" t="s">
        <v>45</v>
      </c>
      <c r="F12" s="3">
        <f t="shared" ref="F12:F18" si="5">ROUNDDOWN(F3/10000,0)</f>
        <v>109</v>
      </c>
      <c r="G12" s="1" t="s">
        <v>45</v>
      </c>
      <c r="H12" s="3">
        <f t="shared" ref="H12:H18" si="6">ROUNDDOWN(H3/10000,0)</f>
        <v>28</v>
      </c>
      <c r="I12" s="1" t="s">
        <v>45</v>
      </c>
      <c r="J12" s="3">
        <f t="shared" ref="J12:J18" si="7">ROUNDDOWN(J3/10000,0)</f>
        <v>55</v>
      </c>
      <c r="K12" s="1" t="s">
        <v>45</v>
      </c>
      <c r="L12" s="45">
        <f>ROUND(L3/10000,2)</f>
        <v>45.44</v>
      </c>
      <c r="M12" s="45">
        <f t="shared" ref="M12:N12" si="8">ROUND(M3/10000,2)</f>
        <v>281.62</v>
      </c>
      <c r="N12" s="45">
        <f t="shared" si="8"/>
        <v>0</v>
      </c>
      <c r="O12" s="45" t="s">
        <v>45</v>
      </c>
      <c r="P12" s="45">
        <f>ROUND(P3/10000,2)</f>
        <v>0</v>
      </c>
      <c r="Q12" s="45">
        <f t="shared" ref="Q12:R12" si="9">ROUND(Q3/10000,2)</f>
        <v>281.62</v>
      </c>
      <c r="R12" s="45">
        <f t="shared" si="9"/>
        <v>21.01</v>
      </c>
      <c r="S12" s="35"/>
      <c r="T12" s="7" t="s">
        <v>39</v>
      </c>
      <c r="U12" s="9">
        <f>ROUNDUP(U9-U10,0)</f>
        <v>91</v>
      </c>
      <c r="V12" s="9">
        <f t="shared" ref="V12:AK12" si="10">ROUNDUP(V9-V10,0)</f>
        <v>6</v>
      </c>
      <c r="W12" s="9">
        <f t="shared" si="10"/>
        <v>1</v>
      </c>
      <c r="X12" s="9">
        <f t="shared" si="10"/>
        <v>4</v>
      </c>
      <c r="Y12" s="9">
        <f t="shared" si="10"/>
        <v>2</v>
      </c>
      <c r="Z12" s="9">
        <f t="shared" si="10"/>
        <v>-10</v>
      </c>
      <c r="AA12" s="9">
        <f t="shared" si="10"/>
        <v>10</v>
      </c>
      <c r="AB12" s="9">
        <f t="shared" si="10"/>
        <v>13</v>
      </c>
      <c r="AC12" s="9">
        <f t="shared" si="10"/>
        <v>-32</v>
      </c>
      <c r="AD12" s="9">
        <f t="shared" si="10"/>
        <v>44</v>
      </c>
      <c r="AE12" s="9">
        <f t="shared" si="10"/>
        <v>13</v>
      </c>
      <c r="AF12" s="9">
        <f t="shared" si="10"/>
        <v>13</v>
      </c>
      <c r="AG12" s="9">
        <f t="shared" si="10"/>
        <v>18</v>
      </c>
      <c r="AH12" s="9">
        <f t="shared" si="10"/>
        <v>51</v>
      </c>
      <c r="AI12" s="9">
        <f t="shared" si="10"/>
        <v>14</v>
      </c>
      <c r="AJ12" s="9">
        <f t="shared" si="10"/>
        <v>16</v>
      </c>
      <c r="AK12" s="9">
        <f t="shared" si="10"/>
        <v>23</v>
      </c>
    </row>
    <row r="13" spans="1:40" ht="20" customHeight="1" x14ac:dyDescent="0.3">
      <c r="A13" s="2" t="s">
        <v>1</v>
      </c>
      <c r="B13" s="4">
        <f t="shared" ref="B13" si="11">ROUNDDOWN(B4/10000,0)</f>
        <v>0</v>
      </c>
      <c r="C13" s="2" t="s">
        <v>1</v>
      </c>
      <c r="D13" s="4">
        <f t="shared" ref="D13" si="12">ROUNDDOWN(D4/10000,0)</f>
        <v>2</v>
      </c>
      <c r="E13" s="2" t="s">
        <v>1</v>
      </c>
      <c r="F13" s="4">
        <f t="shared" si="5"/>
        <v>10</v>
      </c>
      <c r="G13" s="2" t="s">
        <v>1</v>
      </c>
      <c r="H13" s="4">
        <f t="shared" si="6"/>
        <v>1</v>
      </c>
      <c r="I13" s="2" t="s">
        <v>1</v>
      </c>
      <c r="J13" s="4">
        <f t="shared" si="7"/>
        <v>0</v>
      </c>
      <c r="K13" s="2" t="s">
        <v>1</v>
      </c>
      <c r="L13" s="46">
        <f t="shared" ref="L13:N13" si="13">ROUND(L4/10000,2)</f>
        <v>45.15</v>
      </c>
      <c r="M13" s="46">
        <f t="shared" si="13"/>
        <v>60.2</v>
      </c>
      <c r="N13" s="46">
        <f t="shared" si="13"/>
        <v>0</v>
      </c>
      <c r="O13" s="46" t="s">
        <v>1</v>
      </c>
      <c r="P13" s="46">
        <f t="shared" ref="P13:R13" si="14">ROUND(P4/10000,2)</f>
        <v>0</v>
      </c>
      <c r="Q13" s="46">
        <f t="shared" si="14"/>
        <v>60.2</v>
      </c>
      <c r="R13" s="46">
        <f t="shared" si="14"/>
        <v>0</v>
      </c>
      <c r="S13" s="36"/>
      <c r="T13" s="19" t="s">
        <v>47</v>
      </c>
      <c r="U13" s="20">
        <f>V13+Z13+AD13+AH13</f>
        <v>0</v>
      </c>
      <c r="V13" s="20">
        <f>SUM(W13:Y13)</f>
        <v>0</v>
      </c>
      <c r="W13" s="20">
        <v>0</v>
      </c>
      <c r="X13" s="20">
        <v>0</v>
      </c>
      <c r="Y13" s="20">
        <v>0</v>
      </c>
      <c r="Z13" s="20">
        <f>SUM(AA13:AC13)</f>
        <v>0</v>
      </c>
      <c r="AA13" s="20">
        <v>0</v>
      </c>
      <c r="AB13" s="20">
        <v>0</v>
      </c>
      <c r="AC13" s="20">
        <f>N13</f>
        <v>0</v>
      </c>
      <c r="AD13" s="20">
        <f>SUM(AE13:AG13)</f>
        <v>0</v>
      </c>
      <c r="AE13" s="20">
        <f>R13</f>
        <v>0</v>
      </c>
      <c r="AF13" s="20"/>
      <c r="AG13" s="20"/>
      <c r="AH13" s="20">
        <f>SUM(AI13:AK13)</f>
        <v>0</v>
      </c>
      <c r="AI13" s="20"/>
      <c r="AJ13" s="20"/>
      <c r="AK13" s="21"/>
    </row>
    <row r="14" spans="1:40" ht="20" customHeight="1" x14ac:dyDescent="0.3">
      <c r="A14" s="1" t="s">
        <v>5</v>
      </c>
      <c r="B14" s="3">
        <f t="shared" ref="B14" si="15">ROUNDDOWN(B5/10000,0)</f>
        <v>0</v>
      </c>
      <c r="C14" s="1" t="s">
        <v>5</v>
      </c>
      <c r="D14" s="3">
        <f t="shared" ref="D14" si="16">ROUNDDOWN(D5/10000,0)</f>
        <v>0</v>
      </c>
      <c r="E14" s="1" t="s">
        <v>5</v>
      </c>
      <c r="F14" s="3">
        <f t="shared" si="5"/>
        <v>7</v>
      </c>
      <c r="G14" s="1" t="s">
        <v>5</v>
      </c>
      <c r="H14" s="3">
        <f t="shared" si="6"/>
        <v>10</v>
      </c>
      <c r="I14" s="1" t="s">
        <v>5</v>
      </c>
      <c r="J14" s="3">
        <f t="shared" si="7"/>
        <v>9</v>
      </c>
      <c r="K14" s="1" t="s">
        <v>5</v>
      </c>
      <c r="L14" s="45">
        <f t="shared" ref="L14:N14" si="17">ROUND(L5/10000,2)</f>
        <v>3.32</v>
      </c>
      <c r="M14" s="45">
        <f t="shared" si="17"/>
        <v>30.79</v>
      </c>
      <c r="N14" s="45">
        <f t="shared" si="17"/>
        <v>0</v>
      </c>
      <c r="O14" s="45" t="s">
        <v>5</v>
      </c>
      <c r="P14" s="45">
        <f t="shared" ref="P14:R14" si="18">ROUND(P5/10000,2)</f>
        <v>0</v>
      </c>
      <c r="Q14" s="45">
        <f t="shared" si="18"/>
        <v>30.79</v>
      </c>
      <c r="R14" s="45">
        <f t="shared" si="18"/>
        <v>0</v>
      </c>
      <c r="S14" s="34" t="s">
        <v>2</v>
      </c>
      <c r="T14" s="16" t="s">
        <v>34</v>
      </c>
      <c r="U14" s="17">
        <v>176</v>
      </c>
      <c r="V14" s="17">
        <f>176*V3</f>
        <v>22.422400000000003</v>
      </c>
      <c r="W14" s="17">
        <f t="shared" ref="W14:AK14" si="19">176*W3</f>
        <v>1.2496</v>
      </c>
      <c r="X14" s="17">
        <f t="shared" si="19"/>
        <v>6.7936000000000005</v>
      </c>
      <c r="Y14" s="17">
        <f t="shared" si="19"/>
        <v>14.379199999999999</v>
      </c>
      <c r="Z14" s="17">
        <f t="shared" si="19"/>
        <v>43.665599999999998</v>
      </c>
      <c r="AA14" s="17">
        <f t="shared" si="19"/>
        <v>12.584</v>
      </c>
      <c r="AB14" s="17">
        <f t="shared" si="19"/>
        <v>14.5024</v>
      </c>
      <c r="AC14" s="17">
        <f>176*AC3</f>
        <v>16.5792</v>
      </c>
      <c r="AD14" s="17">
        <f t="shared" si="19"/>
        <v>50.494399999999999</v>
      </c>
      <c r="AE14" s="17">
        <f t="shared" si="19"/>
        <v>14.784000000000001</v>
      </c>
      <c r="AF14" s="17">
        <f t="shared" si="19"/>
        <v>15.0832</v>
      </c>
      <c r="AG14" s="17">
        <f t="shared" si="19"/>
        <v>20.627199999999998</v>
      </c>
      <c r="AH14" s="17">
        <f t="shared" si="19"/>
        <v>59.4176</v>
      </c>
      <c r="AI14" s="17">
        <f t="shared" si="19"/>
        <v>15.364800000000001</v>
      </c>
      <c r="AJ14" s="17">
        <f t="shared" si="19"/>
        <v>17.9696</v>
      </c>
      <c r="AK14" s="18">
        <f t="shared" si="19"/>
        <v>26.083199999999998</v>
      </c>
    </row>
    <row r="15" spans="1:40" ht="20" customHeight="1" x14ac:dyDescent="0.3">
      <c r="A15" s="2" t="s">
        <v>2</v>
      </c>
      <c r="B15" s="4">
        <f t="shared" ref="B15" si="20">ROUNDDOWN(B6/10000,0)</f>
        <v>0</v>
      </c>
      <c r="C15" s="2" t="s">
        <v>2</v>
      </c>
      <c r="D15" s="4">
        <f t="shared" ref="D15" si="21">ROUNDDOWN(D6/10000,0)</f>
        <v>1</v>
      </c>
      <c r="E15" s="2" t="s">
        <v>2</v>
      </c>
      <c r="F15" s="4">
        <f t="shared" si="5"/>
        <v>18</v>
      </c>
      <c r="G15" s="2" t="s">
        <v>2</v>
      </c>
      <c r="H15" s="4">
        <f t="shared" si="6"/>
        <v>4</v>
      </c>
      <c r="I15" s="2" t="s">
        <v>2</v>
      </c>
      <c r="J15" s="4">
        <f t="shared" si="7"/>
        <v>6</v>
      </c>
      <c r="K15" s="2" t="s">
        <v>2</v>
      </c>
      <c r="L15" s="46">
        <f t="shared" ref="L15:N15" si="22">ROUND(L6/10000,2)</f>
        <v>28.43</v>
      </c>
      <c r="M15" s="46">
        <f t="shared" si="22"/>
        <v>60.88</v>
      </c>
      <c r="N15" s="46">
        <f t="shared" si="22"/>
        <v>0</v>
      </c>
      <c r="O15" s="46" t="s">
        <v>2</v>
      </c>
      <c r="P15" s="46">
        <f t="shared" ref="P15:R15" si="23">ROUND(P6/10000,2)</f>
        <v>0</v>
      </c>
      <c r="Q15" s="46">
        <f t="shared" si="23"/>
        <v>60.88</v>
      </c>
      <c r="R15" s="46">
        <f t="shared" si="23"/>
        <v>3.01</v>
      </c>
      <c r="S15" s="35"/>
      <c r="T15" s="7" t="s">
        <v>37</v>
      </c>
      <c r="U15" s="9">
        <f>V15+Z15+AD15+AH15</f>
        <v>59.976699999999994</v>
      </c>
      <c r="V15" s="9">
        <f>SUM(W15:Y15)</f>
        <v>21.202400000000001</v>
      </c>
      <c r="W15" s="9">
        <v>0.93700000000000006</v>
      </c>
      <c r="X15" s="9">
        <v>1.9610000000000001</v>
      </c>
      <c r="Y15" s="9">
        <v>18.304400000000001</v>
      </c>
      <c r="Z15" s="9">
        <f>SUM(AA15:AC15)</f>
        <v>38.774299999999997</v>
      </c>
      <c r="AA15" s="9">
        <v>4.3442999999999996</v>
      </c>
      <c r="AB15" s="9">
        <f>J15</f>
        <v>6</v>
      </c>
      <c r="AC15" s="9">
        <f>L15</f>
        <v>28.43</v>
      </c>
      <c r="AD15" s="9">
        <f>SUM(AE15:AG15)</f>
        <v>0</v>
      </c>
      <c r="AE15" s="9">
        <f>P15</f>
        <v>0</v>
      </c>
      <c r="AF15" s="9"/>
      <c r="AG15" s="9"/>
      <c r="AH15" s="9">
        <f>SUM(AI15:AK15)</f>
        <v>0</v>
      </c>
      <c r="AI15" s="9"/>
      <c r="AJ15" s="9"/>
      <c r="AK15" s="10"/>
    </row>
    <row r="16" spans="1:40" ht="20" customHeight="1" x14ac:dyDescent="0.3">
      <c r="A16" s="1" t="s">
        <v>3</v>
      </c>
      <c r="B16" s="3">
        <f t="shared" ref="B16" si="24">ROUNDDOWN(B7/10000,0)</f>
        <v>0</v>
      </c>
      <c r="C16" s="1" t="s">
        <v>3</v>
      </c>
      <c r="D16" s="3">
        <f t="shared" ref="D16" si="25">ROUNDDOWN(D7/10000,0)</f>
        <v>4</v>
      </c>
      <c r="E16" s="1" t="s">
        <v>3</v>
      </c>
      <c r="F16" s="3">
        <f t="shared" si="5"/>
        <v>18</v>
      </c>
      <c r="G16" s="1" t="s">
        <v>3</v>
      </c>
      <c r="H16" s="3">
        <f t="shared" si="6"/>
        <v>8</v>
      </c>
      <c r="I16" s="1" t="s">
        <v>3</v>
      </c>
      <c r="J16" s="3">
        <f t="shared" si="7"/>
        <v>30</v>
      </c>
      <c r="K16" s="1" t="s">
        <v>3</v>
      </c>
      <c r="L16" s="45">
        <f t="shared" ref="L16:N16" si="26">ROUND(L7/10000,2)</f>
        <v>33.51</v>
      </c>
      <c r="M16" s="45">
        <f t="shared" si="26"/>
        <v>95.74</v>
      </c>
      <c r="N16" s="45">
        <f t="shared" si="26"/>
        <v>0</v>
      </c>
      <c r="O16" s="45" t="s">
        <v>3</v>
      </c>
      <c r="P16" s="45">
        <f t="shared" ref="P16:R16" si="27">ROUND(P7/10000,2)</f>
        <v>0</v>
      </c>
      <c r="Q16" s="45">
        <f t="shared" si="27"/>
        <v>95.74</v>
      </c>
      <c r="R16" s="45">
        <f t="shared" si="27"/>
        <v>3.4</v>
      </c>
      <c r="S16" s="35"/>
      <c r="T16" s="13" t="s">
        <v>38</v>
      </c>
      <c r="U16" s="25">
        <f>U15/U14</f>
        <v>0.3407767045454545</v>
      </c>
      <c r="V16" s="25">
        <f t="shared" ref="V16:AK16" si="28">V15/V14</f>
        <v>0.94559012416155264</v>
      </c>
      <c r="W16" s="25">
        <f t="shared" si="28"/>
        <v>0.74983994878361082</v>
      </c>
      <c r="X16" s="25">
        <f t="shared" si="28"/>
        <v>0.28865402731983042</v>
      </c>
      <c r="Y16" s="25">
        <f t="shared" si="28"/>
        <v>1.2729776343607435</v>
      </c>
      <c r="Z16" s="25">
        <f t="shared" si="28"/>
        <v>0.88798275988421083</v>
      </c>
      <c r="AA16" s="25">
        <f t="shared" si="28"/>
        <v>0.34522409408773042</v>
      </c>
      <c r="AB16" s="25">
        <f t="shared" si="28"/>
        <v>0.41372462488967343</v>
      </c>
      <c r="AC16" s="25">
        <f t="shared" si="28"/>
        <v>1.7147992665508589</v>
      </c>
      <c r="AD16" s="25">
        <f t="shared" si="28"/>
        <v>0</v>
      </c>
      <c r="AE16" s="25">
        <f t="shared" si="28"/>
        <v>0</v>
      </c>
      <c r="AF16" s="25">
        <f t="shared" si="28"/>
        <v>0</v>
      </c>
      <c r="AG16" s="25">
        <f t="shared" si="28"/>
        <v>0</v>
      </c>
      <c r="AH16" s="25">
        <f t="shared" si="28"/>
        <v>0</v>
      </c>
      <c r="AI16" s="25">
        <f t="shared" si="28"/>
        <v>0</v>
      </c>
      <c r="AJ16" s="25">
        <f t="shared" si="28"/>
        <v>0</v>
      </c>
      <c r="AK16" s="26">
        <f t="shared" si="28"/>
        <v>0</v>
      </c>
    </row>
    <row r="17" spans="1:37" ht="20" customHeight="1" x14ac:dyDescent="0.3">
      <c r="A17" s="6" t="s">
        <v>41</v>
      </c>
      <c r="B17" s="3">
        <f t="shared" ref="B17" si="29">ROUNDDOWN(B8/10000,0)</f>
        <v>6</v>
      </c>
      <c r="C17" s="6" t="s">
        <v>41</v>
      </c>
      <c r="D17" s="3">
        <f t="shared" ref="D17" si="30">ROUNDDOWN(D8/10000,0)</f>
        <v>45</v>
      </c>
      <c r="E17" s="6" t="s">
        <v>41</v>
      </c>
      <c r="F17" s="3">
        <f t="shared" si="5"/>
        <v>164</v>
      </c>
      <c r="G17" s="6" t="s">
        <v>41</v>
      </c>
      <c r="H17" s="3">
        <f t="shared" si="6"/>
        <v>53</v>
      </c>
      <c r="I17" s="6" t="s">
        <v>41</v>
      </c>
      <c r="J17" s="3">
        <f t="shared" si="7"/>
        <v>103</v>
      </c>
      <c r="K17" s="6" t="s">
        <v>41</v>
      </c>
      <c r="L17" s="45">
        <f t="shared" ref="L17:N17" si="31">ROUND(L8/10000,2)</f>
        <v>155.85</v>
      </c>
      <c r="M17" s="45">
        <f t="shared" si="31"/>
        <v>529.24</v>
      </c>
      <c r="N17" s="45">
        <f t="shared" si="31"/>
        <v>0</v>
      </c>
      <c r="O17" s="47" t="s">
        <v>41</v>
      </c>
      <c r="P17" s="45">
        <f t="shared" ref="P17:R17" si="32">ROUND(P8/10000,2)</f>
        <v>0</v>
      </c>
      <c r="Q17" s="45">
        <f t="shared" si="32"/>
        <v>529.24</v>
      </c>
      <c r="R17" s="45">
        <f t="shared" si="32"/>
        <v>27.42</v>
      </c>
      <c r="S17" s="35"/>
      <c r="T17" s="7" t="s">
        <v>39</v>
      </c>
      <c r="U17" s="9">
        <f>ROUNDUP(U14-U15,0)</f>
        <v>117</v>
      </c>
      <c r="V17" s="9">
        <f t="shared" ref="V17:AK17" si="33">ROUNDUP(V14-V15,0)</f>
        <v>2</v>
      </c>
      <c r="W17" s="9">
        <f t="shared" si="33"/>
        <v>1</v>
      </c>
      <c r="X17" s="9">
        <f t="shared" si="33"/>
        <v>5</v>
      </c>
      <c r="Y17" s="9">
        <f t="shared" si="33"/>
        <v>-4</v>
      </c>
      <c r="Z17" s="9">
        <f t="shared" si="33"/>
        <v>5</v>
      </c>
      <c r="AA17" s="9">
        <f t="shared" si="33"/>
        <v>9</v>
      </c>
      <c r="AB17" s="9">
        <f t="shared" si="33"/>
        <v>9</v>
      </c>
      <c r="AC17" s="9">
        <f t="shared" si="33"/>
        <v>-12</v>
      </c>
      <c r="AD17" s="9">
        <f t="shared" si="33"/>
        <v>51</v>
      </c>
      <c r="AE17" s="9">
        <f t="shared" si="33"/>
        <v>15</v>
      </c>
      <c r="AF17" s="9">
        <f t="shared" si="33"/>
        <v>16</v>
      </c>
      <c r="AG17" s="9">
        <f t="shared" si="33"/>
        <v>21</v>
      </c>
      <c r="AH17" s="9">
        <f t="shared" si="33"/>
        <v>60</v>
      </c>
      <c r="AI17" s="9">
        <f t="shared" si="33"/>
        <v>16</v>
      </c>
      <c r="AJ17" s="9">
        <f t="shared" si="33"/>
        <v>18</v>
      </c>
      <c r="AK17" s="9">
        <f t="shared" si="33"/>
        <v>27</v>
      </c>
    </row>
    <row r="18" spans="1:37" ht="20" customHeight="1" x14ac:dyDescent="0.3">
      <c r="A18" s="5" t="s">
        <v>40</v>
      </c>
      <c r="B18" s="4">
        <f t="shared" ref="B18" si="34">ROUNDDOWN(B9/10000,0)</f>
        <v>4</v>
      </c>
      <c r="C18" s="5" t="s">
        <v>40</v>
      </c>
      <c r="D18" s="4">
        <f t="shared" ref="D18" si="35">ROUNDDOWN(D9/10000,0)</f>
        <v>41</v>
      </c>
      <c r="E18" s="5" t="s">
        <v>40</v>
      </c>
      <c r="F18" s="4">
        <f t="shared" si="5"/>
        <v>135</v>
      </c>
      <c r="G18" s="5" t="s">
        <v>40</v>
      </c>
      <c r="H18" s="4">
        <f t="shared" si="6"/>
        <v>47</v>
      </c>
      <c r="I18" s="5" t="s">
        <v>40</v>
      </c>
      <c r="J18" s="4">
        <f t="shared" si="7"/>
        <v>95</v>
      </c>
      <c r="K18" s="5" t="s">
        <v>40</v>
      </c>
      <c r="L18" s="46">
        <f t="shared" ref="L18:N18" si="36">ROUND(L9/10000,2)</f>
        <v>82.27</v>
      </c>
      <c r="M18" s="46">
        <f t="shared" si="36"/>
        <v>408.15</v>
      </c>
      <c r="N18" s="46">
        <f t="shared" si="36"/>
        <v>0</v>
      </c>
      <c r="O18" s="48" t="s">
        <v>40</v>
      </c>
      <c r="P18" s="46">
        <f t="shared" ref="P18:R18" si="37">ROUND(P9/10000,2)</f>
        <v>0</v>
      </c>
      <c r="Q18" s="46">
        <f t="shared" si="37"/>
        <v>408.15</v>
      </c>
      <c r="R18" s="46">
        <f t="shared" si="37"/>
        <v>24.41</v>
      </c>
      <c r="S18" s="36"/>
      <c r="T18" s="19" t="s">
        <v>47</v>
      </c>
      <c r="U18" s="20">
        <f>V18+Z18+AD18+AH18</f>
        <v>3.01</v>
      </c>
      <c r="V18" s="20">
        <f>SUM(W18:Y18)</f>
        <v>0</v>
      </c>
      <c r="W18" s="20">
        <v>0</v>
      </c>
      <c r="X18" s="20">
        <v>0</v>
      </c>
      <c r="Y18" s="20">
        <v>0</v>
      </c>
      <c r="Z18" s="20">
        <f>SUM(AA18:AC18)</f>
        <v>0</v>
      </c>
      <c r="AA18" s="20">
        <v>0</v>
      </c>
      <c r="AB18" s="20">
        <v>0</v>
      </c>
      <c r="AC18" s="20">
        <f>N15</f>
        <v>0</v>
      </c>
      <c r="AD18" s="20">
        <f>SUM(AE18:AG18)</f>
        <v>3.01</v>
      </c>
      <c r="AE18" s="20">
        <f>R15</f>
        <v>3.01</v>
      </c>
      <c r="AF18" s="20"/>
      <c r="AG18" s="20"/>
      <c r="AH18" s="20">
        <f>SUM(AI18:AK18)</f>
        <v>0</v>
      </c>
      <c r="AI18" s="20"/>
      <c r="AJ18" s="20"/>
      <c r="AK18" s="21"/>
    </row>
    <row r="19" spans="1:37" ht="20" customHeight="1" x14ac:dyDescent="0.3">
      <c r="A19" s="33" t="s">
        <v>66</v>
      </c>
      <c r="B19" s="33"/>
      <c r="C19" s="33" t="s">
        <v>66</v>
      </c>
      <c r="D19" s="33"/>
      <c r="E19" s="33" t="s">
        <v>66</v>
      </c>
      <c r="F19" s="33"/>
      <c r="G19" s="33" t="s">
        <v>66</v>
      </c>
      <c r="H19" s="33"/>
      <c r="I19" s="33" t="s">
        <v>63</v>
      </c>
      <c r="J19" s="33"/>
      <c r="K19" s="31" t="s">
        <v>64</v>
      </c>
      <c r="L19" s="31"/>
      <c r="M19" s="31"/>
      <c r="N19" s="31"/>
      <c r="O19" s="31" t="s">
        <v>72</v>
      </c>
      <c r="P19" s="31"/>
      <c r="Q19" s="31"/>
      <c r="R19" s="31"/>
      <c r="S19" s="34" t="s">
        <v>41</v>
      </c>
      <c r="T19" s="16" t="s">
        <v>34</v>
      </c>
      <c r="U19" s="17">
        <f>U14+U9+U4</f>
        <v>1200</v>
      </c>
      <c r="V19" s="17">
        <f t="shared" ref="V19:AK20" si="38">V14+V9+V4</f>
        <v>152.88000000000002</v>
      </c>
      <c r="W19" s="17">
        <f t="shared" si="38"/>
        <v>8.52</v>
      </c>
      <c r="X19" s="17">
        <f t="shared" si="38"/>
        <v>46.320000000000007</v>
      </c>
      <c r="Y19" s="17">
        <f t="shared" si="38"/>
        <v>98.039999999999992</v>
      </c>
      <c r="Z19" s="17">
        <f t="shared" si="38"/>
        <v>297.71999999999997</v>
      </c>
      <c r="AA19" s="17">
        <f t="shared" si="38"/>
        <v>85.799999999999983</v>
      </c>
      <c r="AB19" s="17">
        <f t="shared" si="38"/>
        <v>98.88</v>
      </c>
      <c r="AC19" s="17">
        <f t="shared" si="38"/>
        <v>113.04000000000002</v>
      </c>
      <c r="AD19" s="17">
        <f t="shared" si="38"/>
        <v>344.28</v>
      </c>
      <c r="AE19" s="17">
        <f t="shared" si="38"/>
        <v>100.80000000000001</v>
      </c>
      <c r="AF19" s="17">
        <f t="shared" si="38"/>
        <v>102.84</v>
      </c>
      <c r="AG19" s="17">
        <f t="shared" si="38"/>
        <v>140.63999999999999</v>
      </c>
      <c r="AH19" s="17">
        <f t="shared" si="38"/>
        <v>405.12</v>
      </c>
      <c r="AI19" s="17">
        <f t="shared" si="38"/>
        <v>104.76</v>
      </c>
      <c r="AJ19" s="17">
        <f t="shared" si="38"/>
        <v>122.52</v>
      </c>
      <c r="AK19" s="18">
        <f t="shared" si="38"/>
        <v>177.84</v>
      </c>
    </row>
    <row r="20" spans="1:37" ht="20" customHeight="1" x14ac:dyDescent="0.3">
      <c r="A20" s="1" t="s">
        <v>0</v>
      </c>
      <c r="B20" s="1" t="s">
        <v>42</v>
      </c>
      <c r="C20" s="1" t="s">
        <v>0</v>
      </c>
      <c r="D20" s="1" t="s">
        <v>42</v>
      </c>
      <c r="E20" s="1" t="s">
        <v>0</v>
      </c>
      <c r="F20" s="1" t="s">
        <v>42</v>
      </c>
      <c r="G20" s="1" t="s">
        <v>0</v>
      </c>
      <c r="H20" s="1" t="s">
        <v>42</v>
      </c>
      <c r="I20" s="1" t="s">
        <v>0</v>
      </c>
      <c r="J20" s="1" t="s">
        <v>42</v>
      </c>
      <c r="K20" s="1" t="s">
        <v>0</v>
      </c>
      <c r="L20" s="1" t="s">
        <v>42</v>
      </c>
      <c r="M20" s="1" t="s">
        <v>43</v>
      </c>
      <c r="N20" s="1" t="s">
        <v>44</v>
      </c>
      <c r="O20" s="1" t="s">
        <v>0</v>
      </c>
      <c r="P20" s="1" t="s">
        <v>42</v>
      </c>
      <c r="Q20" s="1" t="s">
        <v>43</v>
      </c>
      <c r="R20" s="1" t="s">
        <v>44</v>
      </c>
      <c r="S20" s="35"/>
      <c r="T20" s="7" t="s">
        <v>37</v>
      </c>
      <c r="U20" s="9">
        <f>U15+U10+U5</f>
        <v>526.98477500000001</v>
      </c>
      <c r="V20" s="9">
        <f t="shared" si="38"/>
        <v>217.14047500000001</v>
      </c>
      <c r="W20" s="9">
        <f t="shared" si="38"/>
        <v>6.3552999999999997</v>
      </c>
      <c r="X20" s="9">
        <f t="shared" si="38"/>
        <v>45.856675000000003</v>
      </c>
      <c r="Y20" s="9">
        <f t="shared" si="38"/>
        <v>164.92850000000001</v>
      </c>
      <c r="Z20" s="9">
        <f t="shared" si="38"/>
        <v>309.84429999999998</v>
      </c>
      <c r="AA20" s="9">
        <f t="shared" si="38"/>
        <v>52.994300000000003</v>
      </c>
      <c r="AB20" s="9">
        <f t="shared" si="38"/>
        <v>101</v>
      </c>
      <c r="AC20" s="9">
        <f t="shared" si="38"/>
        <v>155.85</v>
      </c>
      <c r="AD20" s="9">
        <f t="shared" si="38"/>
        <v>0</v>
      </c>
      <c r="AE20" s="9">
        <f t="shared" si="38"/>
        <v>0</v>
      </c>
      <c r="AF20" s="9">
        <f t="shared" si="38"/>
        <v>0</v>
      </c>
      <c r="AG20" s="9">
        <f t="shared" si="38"/>
        <v>0</v>
      </c>
      <c r="AH20" s="9">
        <f t="shared" si="38"/>
        <v>0</v>
      </c>
      <c r="AI20" s="9">
        <f t="shared" si="38"/>
        <v>0</v>
      </c>
      <c r="AJ20" s="9">
        <f t="shared" si="38"/>
        <v>0</v>
      </c>
      <c r="AK20" s="10">
        <f t="shared" si="38"/>
        <v>0</v>
      </c>
    </row>
    <row r="21" spans="1:37" ht="20" customHeight="1" x14ac:dyDescent="0.3">
      <c r="A21" s="1" t="s">
        <v>50</v>
      </c>
      <c r="B21" s="1">
        <v>514715</v>
      </c>
      <c r="C21" s="1" t="s">
        <v>50</v>
      </c>
      <c r="D21" s="1">
        <v>782078.6</v>
      </c>
      <c r="E21" s="1" t="s">
        <v>50</v>
      </c>
      <c r="F21" s="1">
        <v>3529031.4</v>
      </c>
      <c r="G21" s="1" t="s">
        <v>50</v>
      </c>
      <c r="H21" s="1">
        <v>1770526.3</v>
      </c>
      <c r="I21" s="1" t="s">
        <v>50</v>
      </c>
      <c r="J21" s="1">
        <v>1571225</v>
      </c>
      <c r="K21" s="1" t="s">
        <v>50</v>
      </c>
      <c r="L21" s="1">
        <v>4054317.76</v>
      </c>
      <c r="M21" s="1">
        <v>12221894.060000001</v>
      </c>
      <c r="O21" s="1" t="s">
        <v>50</v>
      </c>
      <c r="Q21" s="1">
        <v>12221894.060000001</v>
      </c>
      <c r="R21" s="1">
        <v>1577426.24</v>
      </c>
      <c r="S21" s="35"/>
      <c r="T21" s="13" t="s">
        <v>38</v>
      </c>
      <c r="U21" s="25">
        <f>U20/U19</f>
        <v>0.43915397916666665</v>
      </c>
      <c r="V21" s="25">
        <f t="shared" ref="V21:AK21" si="39">V20/V19</f>
        <v>1.4203327773417058</v>
      </c>
      <c r="W21" s="25">
        <f t="shared" si="39"/>
        <v>0.74592723004694839</v>
      </c>
      <c r="X21" s="25">
        <f t="shared" si="39"/>
        <v>0.98999730138169251</v>
      </c>
      <c r="Y21" s="25">
        <f t="shared" si="39"/>
        <v>1.6822572419420647</v>
      </c>
      <c r="Z21" s="25">
        <f t="shared" si="39"/>
        <v>1.040723834475346</v>
      </c>
      <c r="AA21" s="25">
        <f t="shared" si="39"/>
        <v>0.61764918414918435</v>
      </c>
      <c r="AB21" s="25">
        <f t="shared" si="39"/>
        <v>1.0214401294498383</v>
      </c>
      <c r="AC21" s="25">
        <f t="shared" si="39"/>
        <v>1.3787154989384285</v>
      </c>
      <c r="AD21" s="25">
        <f t="shared" si="39"/>
        <v>0</v>
      </c>
      <c r="AE21" s="25">
        <f t="shared" si="39"/>
        <v>0</v>
      </c>
      <c r="AF21" s="25">
        <f t="shared" si="39"/>
        <v>0</v>
      </c>
      <c r="AG21" s="25">
        <f t="shared" si="39"/>
        <v>0</v>
      </c>
      <c r="AH21" s="25">
        <f t="shared" si="39"/>
        <v>0</v>
      </c>
      <c r="AI21" s="25">
        <f t="shared" si="39"/>
        <v>0</v>
      </c>
      <c r="AJ21" s="25">
        <f t="shared" si="39"/>
        <v>0</v>
      </c>
      <c r="AK21" s="26">
        <f t="shared" si="39"/>
        <v>0</v>
      </c>
    </row>
    <row r="22" spans="1:37" ht="20" customHeight="1" x14ac:dyDescent="0.3">
      <c r="A22" s="1" t="s">
        <v>51</v>
      </c>
      <c r="B22" s="1">
        <v>7688.4699999999975</v>
      </c>
      <c r="C22" s="1" t="s">
        <v>51</v>
      </c>
      <c r="D22" s="1">
        <v>62299</v>
      </c>
      <c r="E22" s="1" t="s">
        <v>51</v>
      </c>
      <c r="F22" s="1">
        <v>213008</v>
      </c>
      <c r="G22" s="1" t="s">
        <v>51</v>
      </c>
      <c r="H22" s="1">
        <v>82589</v>
      </c>
      <c r="I22" s="1" t="s">
        <v>51</v>
      </c>
      <c r="J22" s="1">
        <v>85072</v>
      </c>
      <c r="K22" s="1" t="s">
        <v>51</v>
      </c>
      <c r="L22" s="1">
        <v>271253</v>
      </c>
      <c r="M22" s="1">
        <v>721909.47</v>
      </c>
      <c r="O22" s="1" t="s">
        <v>51</v>
      </c>
      <c r="Q22" s="1">
        <v>721909.47</v>
      </c>
      <c r="R22" s="1">
        <v>0</v>
      </c>
      <c r="S22" s="35"/>
      <c r="T22" s="7" t="s">
        <v>39</v>
      </c>
      <c r="U22" s="9">
        <f>ROUNDUP(U19-U20,0)</f>
        <v>674</v>
      </c>
      <c r="V22" s="9">
        <f t="shared" ref="V22:AK22" si="40">ROUNDUP(V19-V20,0)</f>
        <v>-65</v>
      </c>
      <c r="W22" s="9">
        <f t="shared" si="40"/>
        <v>3</v>
      </c>
      <c r="X22" s="9">
        <f t="shared" si="40"/>
        <v>1</v>
      </c>
      <c r="Y22" s="9">
        <f t="shared" si="40"/>
        <v>-67</v>
      </c>
      <c r="Z22" s="9">
        <f t="shared" si="40"/>
        <v>-13</v>
      </c>
      <c r="AA22" s="9">
        <f t="shared" si="40"/>
        <v>33</v>
      </c>
      <c r="AB22" s="9">
        <f t="shared" si="40"/>
        <v>-3</v>
      </c>
      <c r="AC22" s="9">
        <f t="shared" si="40"/>
        <v>-43</v>
      </c>
      <c r="AD22" s="9">
        <f t="shared" si="40"/>
        <v>345</v>
      </c>
      <c r="AE22" s="9">
        <f t="shared" si="40"/>
        <v>101</v>
      </c>
      <c r="AF22" s="9">
        <f t="shared" si="40"/>
        <v>103</v>
      </c>
      <c r="AG22" s="9">
        <f t="shared" si="40"/>
        <v>141</v>
      </c>
      <c r="AH22" s="9">
        <f t="shared" si="40"/>
        <v>406</v>
      </c>
      <c r="AI22" s="9">
        <f t="shared" si="40"/>
        <v>105</v>
      </c>
      <c r="AJ22" s="9">
        <f t="shared" si="40"/>
        <v>123</v>
      </c>
      <c r="AK22" s="9">
        <f t="shared" si="40"/>
        <v>178</v>
      </c>
    </row>
    <row r="23" spans="1:37" ht="16.5" x14ac:dyDescent="0.3">
      <c r="A23" s="1" t="s">
        <v>52</v>
      </c>
      <c r="B23" s="1">
        <v>1677.2</v>
      </c>
      <c r="C23" s="1" t="s">
        <v>52</v>
      </c>
      <c r="D23" s="1">
        <v>25891</v>
      </c>
      <c r="E23" s="1" t="s">
        <v>52</v>
      </c>
      <c r="F23" s="1">
        <v>8305</v>
      </c>
      <c r="G23" s="1" t="s">
        <v>52</v>
      </c>
      <c r="H23" s="1">
        <v>10379.700000000001</v>
      </c>
      <c r="I23" s="1" t="s">
        <v>52</v>
      </c>
      <c r="J23" s="1">
        <v>0</v>
      </c>
      <c r="K23" s="1" t="s">
        <v>52</v>
      </c>
      <c r="L23" s="1">
        <v>16831.5</v>
      </c>
      <c r="M23" s="1">
        <v>63084.4</v>
      </c>
      <c r="O23" s="1" t="s">
        <v>52</v>
      </c>
      <c r="Q23" s="1">
        <v>63084.4</v>
      </c>
      <c r="R23" s="1">
        <v>7797</v>
      </c>
      <c r="S23" s="36"/>
      <c r="T23" s="19" t="s">
        <v>47</v>
      </c>
      <c r="U23" s="20">
        <f>U8+U13+U18</f>
        <v>27.42</v>
      </c>
      <c r="V23" s="20">
        <f>SUM(W23:Y23)</f>
        <v>0</v>
      </c>
      <c r="W23" s="20">
        <f>W8+W13+W18</f>
        <v>0</v>
      </c>
      <c r="X23" s="20">
        <f t="shared" ref="X23:Y23" si="41">X8+X13+X18</f>
        <v>0</v>
      </c>
      <c r="Y23" s="20">
        <f t="shared" si="41"/>
        <v>0</v>
      </c>
      <c r="Z23" s="20">
        <f>SUM(AA23:AC23)</f>
        <v>0</v>
      </c>
      <c r="AA23" s="20">
        <f>AA8+AA13+AA18</f>
        <v>0</v>
      </c>
      <c r="AB23" s="20">
        <f t="shared" ref="AB23:AC23" si="42">AB8+AB13+AB18</f>
        <v>0</v>
      </c>
      <c r="AC23" s="20">
        <f t="shared" si="42"/>
        <v>0</v>
      </c>
      <c r="AD23" s="20">
        <f>SUM(AE23:AG23)</f>
        <v>27.42</v>
      </c>
      <c r="AE23" s="20">
        <f>R18+R13+R15</f>
        <v>27.42</v>
      </c>
      <c r="AF23" s="20"/>
      <c r="AG23" s="20"/>
      <c r="AH23" s="20">
        <f>SUM(AI23:AK23)</f>
        <v>0</v>
      </c>
      <c r="AI23" s="20"/>
      <c r="AJ23" s="20"/>
      <c r="AK23" s="21"/>
    </row>
    <row r="24" spans="1:37" ht="16.5" x14ac:dyDescent="0.3">
      <c r="A24" s="1" t="s">
        <v>53</v>
      </c>
      <c r="B24" s="1" t="s">
        <v>70</v>
      </c>
      <c r="C24" s="1" t="s">
        <v>53</v>
      </c>
      <c r="D24" s="1">
        <v>134003</v>
      </c>
      <c r="E24" s="1" t="s">
        <v>53</v>
      </c>
      <c r="F24" s="1" t="s">
        <v>70</v>
      </c>
      <c r="G24" s="1" t="s">
        <v>53</v>
      </c>
      <c r="H24" s="1">
        <v>10</v>
      </c>
      <c r="I24" s="1" t="s">
        <v>53</v>
      </c>
      <c r="J24" s="1">
        <v>0</v>
      </c>
      <c r="K24" s="1" t="s">
        <v>53</v>
      </c>
      <c r="L24" s="1">
        <v>0</v>
      </c>
      <c r="M24" s="1">
        <v>134013</v>
      </c>
      <c r="O24" s="1" t="s">
        <v>53</v>
      </c>
      <c r="Q24" s="1">
        <v>134013</v>
      </c>
      <c r="R24" s="1">
        <v>2928</v>
      </c>
      <c r="S24" s="34" t="s">
        <v>49</v>
      </c>
      <c r="T24" s="16" t="s">
        <v>34</v>
      </c>
      <c r="U24" s="17">
        <v>7050</v>
      </c>
      <c r="V24" s="17">
        <f>7050*V3</f>
        <v>898.17000000000007</v>
      </c>
      <c r="W24" s="17">
        <f t="shared" ref="W24:AK24" si="43">7050*W3</f>
        <v>50.055</v>
      </c>
      <c r="X24" s="17">
        <f t="shared" si="43"/>
        <v>272.13</v>
      </c>
      <c r="Y24" s="17">
        <f t="shared" si="43"/>
        <v>575.98500000000001</v>
      </c>
      <c r="Z24" s="17">
        <f t="shared" si="43"/>
        <v>1749.105</v>
      </c>
      <c r="AA24" s="17">
        <f t="shared" si="43"/>
        <v>504.07499999999993</v>
      </c>
      <c r="AB24" s="17">
        <f t="shared" si="43"/>
        <v>580.91999999999996</v>
      </c>
      <c r="AC24" s="17">
        <f t="shared" si="43"/>
        <v>664.11</v>
      </c>
      <c r="AD24" s="17">
        <f t="shared" si="43"/>
        <v>2022.645</v>
      </c>
      <c r="AE24" s="17">
        <f t="shared" si="43"/>
        <v>592.20000000000005</v>
      </c>
      <c r="AF24" s="17">
        <f t="shared" si="43"/>
        <v>604.18499999999995</v>
      </c>
      <c r="AG24" s="17">
        <f t="shared" si="43"/>
        <v>826.26</v>
      </c>
      <c r="AH24" s="17">
        <f t="shared" si="43"/>
        <v>2380.08</v>
      </c>
      <c r="AI24" s="17">
        <f t="shared" si="43"/>
        <v>615.46500000000003</v>
      </c>
      <c r="AJ24" s="17">
        <f t="shared" si="43"/>
        <v>719.80499999999995</v>
      </c>
      <c r="AK24" s="17">
        <f t="shared" si="43"/>
        <v>1044.81</v>
      </c>
    </row>
    <row r="25" spans="1:37" ht="16.5" x14ac:dyDescent="0.3">
      <c r="A25" s="1" t="s">
        <v>54</v>
      </c>
      <c r="B25" s="1">
        <v>55221</v>
      </c>
      <c r="C25" s="1" t="s">
        <v>54</v>
      </c>
      <c r="D25" s="1">
        <v>128941</v>
      </c>
      <c r="E25" s="1" t="s">
        <v>54</v>
      </c>
      <c r="F25" s="1">
        <v>201036</v>
      </c>
      <c r="G25" s="1" t="s">
        <v>54</v>
      </c>
      <c r="H25" s="1">
        <v>76753.5</v>
      </c>
      <c r="I25" s="1" t="s">
        <v>54</v>
      </c>
      <c r="J25" s="1">
        <v>217795.1</v>
      </c>
      <c r="K25" s="1" t="s">
        <v>54</v>
      </c>
      <c r="L25" s="1">
        <v>805317.25</v>
      </c>
      <c r="M25" s="1">
        <v>1485063.85</v>
      </c>
      <c r="O25" s="1" t="s">
        <v>54</v>
      </c>
      <c r="Q25" s="1">
        <v>1249799.3500000001</v>
      </c>
      <c r="R25" s="1">
        <v>50739.15</v>
      </c>
      <c r="S25" s="35"/>
      <c r="T25" s="7" t="s">
        <v>37</v>
      </c>
      <c r="U25" s="9">
        <f>V25+Z25+AD25+AH25</f>
        <v>2515.0100000000002</v>
      </c>
      <c r="V25" s="9">
        <f>SUM(W25:Y25)</f>
        <v>1011</v>
      </c>
      <c r="W25" s="9">
        <f>B48+B17</f>
        <v>64</v>
      </c>
      <c r="X25" s="9">
        <f>D48+D17</f>
        <v>266</v>
      </c>
      <c r="Y25" s="9">
        <f>F48+F17</f>
        <v>681</v>
      </c>
      <c r="Z25" s="9">
        <f>SUM(AA25:AC25)</f>
        <v>1504.01</v>
      </c>
      <c r="AA25" s="9">
        <f>H48+H17</f>
        <v>341</v>
      </c>
      <c r="AB25" s="9">
        <f>J48+J17</f>
        <v>355</v>
      </c>
      <c r="AC25" s="9">
        <f>L48+L17</f>
        <v>808.01</v>
      </c>
      <c r="AD25" s="9">
        <f>SUM(AE25:AG25)</f>
        <v>0</v>
      </c>
      <c r="AE25" s="9">
        <f>P48</f>
        <v>0</v>
      </c>
      <c r="AF25" s="9"/>
      <c r="AG25" s="9"/>
      <c r="AH25" s="9">
        <f>SUM(AI25:AK25)</f>
        <v>0</v>
      </c>
      <c r="AI25" s="9"/>
      <c r="AJ25" s="9"/>
      <c r="AK25" s="10"/>
    </row>
    <row r="26" spans="1:37" ht="16.5" x14ac:dyDescent="0.3">
      <c r="A26" s="1" t="s">
        <v>55</v>
      </c>
      <c r="B26" s="1" t="s">
        <v>70</v>
      </c>
      <c r="C26" s="1" t="s">
        <v>55</v>
      </c>
      <c r="D26" s="1">
        <v>182148.5</v>
      </c>
      <c r="E26" s="1" t="s">
        <v>55</v>
      </c>
      <c r="F26" s="1">
        <v>434610</v>
      </c>
      <c r="G26" s="1" t="s">
        <v>55</v>
      </c>
      <c r="H26" s="1">
        <v>72085</v>
      </c>
      <c r="I26" s="1" t="s">
        <v>55</v>
      </c>
      <c r="J26" s="1">
        <v>159212</v>
      </c>
      <c r="K26" s="1" t="s">
        <v>55</v>
      </c>
      <c r="L26" s="1">
        <v>220855</v>
      </c>
      <c r="M26" s="1">
        <v>1068910.5</v>
      </c>
      <c r="O26" s="1" t="s">
        <v>55</v>
      </c>
      <c r="Q26" s="1">
        <v>1068910.5</v>
      </c>
      <c r="R26" s="1">
        <v>65470</v>
      </c>
      <c r="S26" s="35"/>
      <c r="T26" s="13" t="s">
        <v>38</v>
      </c>
      <c r="U26" s="25">
        <f>U25/U24</f>
        <v>0.35673900709219863</v>
      </c>
      <c r="V26" s="25">
        <f t="shared" ref="V26:AK26" si="44">V25/V24</f>
        <v>1.1256220982664751</v>
      </c>
      <c r="W26" s="25">
        <f t="shared" si="44"/>
        <v>1.278593547098192</v>
      </c>
      <c r="X26" s="25">
        <f t="shared" si="44"/>
        <v>0.9774740013963914</v>
      </c>
      <c r="Y26" s="25">
        <f t="shared" si="44"/>
        <v>1.1823224563139665</v>
      </c>
      <c r="Z26" s="25">
        <f t="shared" si="44"/>
        <v>0.85987404987121985</v>
      </c>
      <c r="AA26" s="25">
        <f t="shared" si="44"/>
        <v>0.67648663393344255</v>
      </c>
      <c r="AB26" s="25">
        <f t="shared" si="44"/>
        <v>0.61109963506162646</v>
      </c>
      <c r="AC26" s="25">
        <f t="shared" si="44"/>
        <v>1.2166809715258013</v>
      </c>
      <c r="AD26" s="25">
        <f t="shared" si="44"/>
        <v>0</v>
      </c>
      <c r="AE26" s="25">
        <f t="shared" si="44"/>
        <v>0</v>
      </c>
      <c r="AF26" s="25">
        <f t="shared" si="44"/>
        <v>0</v>
      </c>
      <c r="AG26" s="25">
        <f t="shared" si="44"/>
        <v>0</v>
      </c>
      <c r="AH26" s="25">
        <f t="shared" si="44"/>
        <v>0</v>
      </c>
      <c r="AI26" s="25">
        <f t="shared" si="44"/>
        <v>0</v>
      </c>
      <c r="AJ26" s="25">
        <f t="shared" si="44"/>
        <v>0</v>
      </c>
      <c r="AK26" s="26">
        <f t="shared" si="44"/>
        <v>0</v>
      </c>
    </row>
    <row r="27" spans="1:37" ht="16.5" x14ac:dyDescent="0.3">
      <c r="A27" s="1" t="s">
        <v>56</v>
      </c>
      <c r="B27" s="1" t="s">
        <v>70</v>
      </c>
      <c r="C27" s="1" t="s">
        <v>56</v>
      </c>
      <c r="D27" s="1">
        <v>124402.85</v>
      </c>
      <c r="E27" s="1" t="s">
        <v>56</v>
      </c>
      <c r="F27" s="1">
        <v>215168.95</v>
      </c>
      <c r="G27" s="1" t="s">
        <v>56</v>
      </c>
      <c r="H27" s="1">
        <v>160103</v>
      </c>
      <c r="I27" s="1" t="s">
        <v>56</v>
      </c>
      <c r="J27" s="1">
        <v>177805</v>
      </c>
      <c r="K27" s="1" t="s">
        <v>56</v>
      </c>
      <c r="L27" s="1">
        <v>204073</v>
      </c>
      <c r="M27" s="1">
        <v>881552.8</v>
      </c>
      <c r="O27" s="1" t="s">
        <v>56</v>
      </c>
      <c r="Q27" s="1">
        <v>881552.8</v>
      </c>
      <c r="R27" s="1">
        <v>134298</v>
      </c>
      <c r="S27" s="35"/>
      <c r="T27" s="7" t="s">
        <v>39</v>
      </c>
      <c r="U27" s="9">
        <f>ROUNDUP(U24-U25,0)</f>
        <v>4535</v>
      </c>
      <c r="V27" s="9">
        <f t="shared" ref="V27:AK27" si="45">ROUNDUP(V24-V25,0)</f>
        <v>-113</v>
      </c>
      <c r="W27" s="9">
        <f t="shared" si="45"/>
        <v>-14</v>
      </c>
      <c r="X27" s="9">
        <f t="shared" si="45"/>
        <v>7</v>
      </c>
      <c r="Y27" s="9">
        <f t="shared" si="45"/>
        <v>-106</v>
      </c>
      <c r="Z27" s="9">
        <f t="shared" si="45"/>
        <v>246</v>
      </c>
      <c r="AA27" s="9">
        <f t="shared" si="45"/>
        <v>164</v>
      </c>
      <c r="AB27" s="9">
        <f t="shared" si="45"/>
        <v>226</v>
      </c>
      <c r="AC27" s="9">
        <f t="shared" si="45"/>
        <v>-144</v>
      </c>
      <c r="AD27" s="9">
        <f t="shared" si="45"/>
        <v>2023</v>
      </c>
      <c r="AE27" s="9">
        <f t="shared" si="45"/>
        <v>593</v>
      </c>
      <c r="AF27" s="9">
        <f t="shared" si="45"/>
        <v>605</v>
      </c>
      <c r="AG27" s="9">
        <f t="shared" si="45"/>
        <v>827</v>
      </c>
      <c r="AH27" s="9">
        <f t="shared" si="45"/>
        <v>2381</v>
      </c>
      <c r="AI27" s="9">
        <f t="shared" si="45"/>
        <v>616</v>
      </c>
      <c r="AJ27" s="9">
        <f t="shared" si="45"/>
        <v>720</v>
      </c>
      <c r="AK27" s="9">
        <f t="shared" si="45"/>
        <v>1045</v>
      </c>
    </row>
    <row r="28" spans="1:37" ht="16.5" x14ac:dyDescent="0.3">
      <c r="A28" s="1" t="s">
        <v>57</v>
      </c>
      <c r="B28" s="1" t="s">
        <v>70</v>
      </c>
      <c r="C28" s="1" t="s">
        <v>57</v>
      </c>
      <c r="D28" s="1">
        <v>338226</v>
      </c>
      <c r="E28" s="1" t="s">
        <v>57</v>
      </c>
      <c r="F28" s="1">
        <v>280420</v>
      </c>
      <c r="G28" s="1" t="s">
        <v>57</v>
      </c>
      <c r="H28" s="1">
        <v>372227</v>
      </c>
      <c r="I28" s="1" t="s">
        <v>57</v>
      </c>
      <c r="J28" s="1">
        <v>0</v>
      </c>
      <c r="K28" s="1" t="s">
        <v>57</v>
      </c>
      <c r="L28" s="1">
        <v>139396</v>
      </c>
      <c r="M28" s="1">
        <v>1130269</v>
      </c>
      <c r="O28" s="1" t="s">
        <v>57</v>
      </c>
      <c r="Q28" s="1">
        <v>1130269</v>
      </c>
      <c r="R28" s="1">
        <v>202115</v>
      </c>
      <c r="S28" s="36"/>
      <c r="T28" s="19" t="s">
        <v>47</v>
      </c>
      <c r="U28" s="20">
        <f>V28+Z28+AD28+AH28</f>
        <v>237.95</v>
      </c>
      <c r="V28" s="20">
        <f>SUM(W28:Y28)</f>
        <v>0</v>
      </c>
      <c r="W28" s="20">
        <f>W13+W18+W23</f>
        <v>0</v>
      </c>
      <c r="X28" s="20">
        <f t="shared" ref="X28:Y28" si="46">X13+X18+X23</f>
        <v>0</v>
      </c>
      <c r="Y28" s="20">
        <f t="shared" si="46"/>
        <v>0</v>
      </c>
      <c r="Z28" s="20">
        <f>SUM(AA28:AC28)</f>
        <v>0</v>
      </c>
      <c r="AA28" s="20">
        <f>AA13+AA18+AA23</f>
        <v>0</v>
      </c>
      <c r="AB28" s="20">
        <f t="shared" ref="AB28" si="47">AB13+AB18+AB23</f>
        <v>0</v>
      </c>
      <c r="AC28" s="20">
        <f>N48+N17</f>
        <v>0</v>
      </c>
      <c r="AD28" s="20">
        <f>SUM(AE28:AG28)</f>
        <v>237.95</v>
      </c>
      <c r="AE28" s="20">
        <f>R48</f>
        <v>237.95</v>
      </c>
      <c r="AF28" s="20"/>
      <c r="AG28" s="20"/>
      <c r="AH28" s="20">
        <f>SUM(AI28:AK28)</f>
        <v>0</v>
      </c>
      <c r="AI28" s="20"/>
      <c r="AJ28" s="20"/>
      <c r="AK28" s="21"/>
    </row>
    <row r="29" spans="1:37" x14ac:dyDescent="0.3">
      <c r="A29" s="1" t="s">
        <v>58</v>
      </c>
      <c r="B29" s="1">
        <v>8275</v>
      </c>
      <c r="C29" s="1" t="s">
        <v>58</v>
      </c>
      <c r="D29" s="1" t="s">
        <v>70</v>
      </c>
      <c r="E29" s="1" t="s">
        <v>58</v>
      </c>
      <c r="F29" s="1">
        <v>48963</v>
      </c>
      <c r="G29" s="1" t="s">
        <v>58</v>
      </c>
      <c r="H29" s="1">
        <v>252909</v>
      </c>
      <c r="I29" s="1" t="s">
        <v>58</v>
      </c>
      <c r="J29" s="1">
        <v>132449</v>
      </c>
      <c r="K29" s="1" t="s">
        <v>58</v>
      </c>
      <c r="L29" s="1">
        <v>252807</v>
      </c>
      <c r="M29" s="1">
        <v>695403</v>
      </c>
      <c r="O29" s="1" t="s">
        <v>58</v>
      </c>
      <c r="Q29" s="1">
        <v>582950</v>
      </c>
      <c r="R29" s="1">
        <v>231085</v>
      </c>
    </row>
    <row r="30" spans="1:37" x14ac:dyDescent="0.3">
      <c r="A30" s="1" t="s">
        <v>59</v>
      </c>
      <c r="B30" s="1" t="s">
        <v>70</v>
      </c>
      <c r="C30" s="1" t="s">
        <v>59</v>
      </c>
      <c r="D30" s="1">
        <v>347406.04</v>
      </c>
      <c r="E30" s="1" t="s">
        <v>59</v>
      </c>
      <c r="F30" s="1">
        <v>23356.16</v>
      </c>
      <c r="G30" s="1" t="s">
        <v>59</v>
      </c>
      <c r="H30" s="1">
        <v>85526</v>
      </c>
      <c r="I30" s="1" t="s">
        <v>59</v>
      </c>
      <c r="J30" s="1">
        <v>56209</v>
      </c>
      <c r="K30" s="1" t="s">
        <v>59</v>
      </c>
      <c r="L30" s="1">
        <v>213217</v>
      </c>
      <c r="M30" s="1">
        <v>725714.2</v>
      </c>
      <c r="O30" s="1" t="s">
        <v>59</v>
      </c>
      <c r="Q30" s="1">
        <v>605799.19999999995</v>
      </c>
      <c r="R30" s="1">
        <v>0</v>
      </c>
    </row>
    <row r="31" spans="1:37" x14ac:dyDescent="0.3">
      <c r="A31" s="1" t="s">
        <v>60</v>
      </c>
      <c r="B31" s="1" t="s">
        <v>70</v>
      </c>
      <c r="C31" s="1" t="s">
        <v>60</v>
      </c>
      <c r="D31" s="1">
        <v>28875</v>
      </c>
      <c r="E31" s="1" t="s">
        <v>60</v>
      </c>
      <c r="F31" s="1">
        <v>203356</v>
      </c>
      <c r="G31" s="1" t="s">
        <v>60</v>
      </c>
      <c r="H31" s="1">
        <v>0</v>
      </c>
      <c r="I31" s="1" t="s">
        <v>60</v>
      </c>
      <c r="J31" s="1">
        <v>20830</v>
      </c>
      <c r="K31" s="1" t="s">
        <v>60</v>
      </c>
      <c r="L31" s="1">
        <v>123239</v>
      </c>
      <c r="M31" s="1">
        <v>376300</v>
      </c>
      <c r="O31" s="1" t="s">
        <v>60</v>
      </c>
      <c r="Q31" s="1">
        <v>376300</v>
      </c>
      <c r="R31" s="1">
        <v>14453</v>
      </c>
    </row>
    <row r="32" spans="1:37" x14ac:dyDescent="0.3">
      <c r="A32" s="1" t="s">
        <v>61</v>
      </c>
      <c r="B32" s="1" t="s">
        <v>70</v>
      </c>
      <c r="C32" s="1" t="s">
        <v>61</v>
      </c>
      <c r="D32" s="1">
        <v>60137</v>
      </c>
      <c r="E32" s="1" t="s">
        <v>61</v>
      </c>
      <c r="F32" s="1">
        <v>17659</v>
      </c>
      <c r="G32" s="1" t="s">
        <v>61</v>
      </c>
      <c r="H32" s="1">
        <v>0</v>
      </c>
      <c r="I32" s="1" t="s">
        <v>61</v>
      </c>
      <c r="J32" s="1">
        <v>101585</v>
      </c>
      <c r="K32" s="1" t="s">
        <v>61</v>
      </c>
      <c r="L32" s="1">
        <v>220297</v>
      </c>
      <c r="M32" s="1">
        <v>399678</v>
      </c>
      <c r="O32" s="1" t="s">
        <v>61</v>
      </c>
      <c r="Q32" s="1">
        <v>387046</v>
      </c>
      <c r="R32" s="1">
        <v>93140</v>
      </c>
    </row>
    <row r="33" spans="1:18" x14ac:dyDescent="0.3">
      <c r="A33" s="2" t="s">
        <v>62</v>
      </c>
      <c r="B33" s="2">
        <f>SUM(B21:B32)</f>
        <v>587576.66999999993</v>
      </c>
      <c r="C33" s="2" t="s">
        <v>62</v>
      </c>
      <c r="D33" s="2">
        <f>SUM(D21:D32)</f>
        <v>2214407.9900000002</v>
      </c>
      <c r="E33" s="2" t="s">
        <v>62</v>
      </c>
      <c r="F33" s="2">
        <f>SUM(F21:F32)</f>
        <v>5174913.5100000007</v>
      </c>
      <c r="G33" s="2" t="s">
        <v>62</v>
      </c>
      <c r="H33" s="2">
        <f>SUM(H21:H32)</f>
        <v>2883108.5</v>
      </c>
      <c r="I33" s="2" t="s">
        <v>62</v>
      </c>
      <c r="J33" s="2">
        <f>SUM(J21:J32)</f>
        <v>2522182.1</v>
      </c>
      <c r="K33" s="2" t="s">
        <v>62</v>
      </c>
      <c r="L33" s="2">
        <f>SUM(L21:L32)</f>
        <v>6521603.5099999998</v>
      </c>
      <c r="M33" s="2">
        <f>SUM(M21:M32)</f>
        <v>19903792.280000001</v>
      </c>
      <c r="N33" s="2">
        <f>SUM(N21:N32)</f>
        <v>0</v>
      </c>
      <c r="O33" s="28" t="s">
        <v>62</v>
      </c>
      <c r="P33" s="28">
        <f>SUM(P21:P32)</f>
        <v>0</v>
      </c>
      <c r="Q33" s="28">
        <f>SUM(Q21:Q32)</f>
        <v>19423527.780000001</v>
      </c>
      <c r="R33" s="28">
        <f>SUM(R21:R32)</f>
        <v>2379451.3899999997</v>
      </c>
    </row>
    <row r="34" spans="1:18" ht="17.5" x14ac:dyDescent="0.3">
      <c r="A34" s="33" t="s">
        <v>66</v>
      </c>
      <c r="B34" s="33"/>
      <c r="C34" s="33" t="s">
        <v>66</v>
      </c>
      <c r="D34" s="33"/>
      <c r="E34" s="33" t="s">
        <v>66</v>
      </c>
      <c r="F34" s="33"/>
      <c r="G34" s="33" t="s">
        <v>66</v>
      </c>
      <c r="H34" s="33"/>
      <c r="I34" s="33" t="s">
        <v>63</v>
      </c>
      <c r="J34" s="33"/>
      <c r="K34" s="31" t="s">
        <v>64</v>
      </c>
      <c r="L34" s="31"/>
      <c r="M34" s="31"/>
      <c r="N34" s="31"/>
      <c r="O34" s="31" t="s">
        <v>72</v>
      </c>
      <c r="P34" s="31"/>
      <c r="Q34" s="31"/>
      <c r="R34" s="31"/>
    </row>
    <row r="35" spans="1:18" x14ac:dyDescent="0.3">
      <c r="A35" s="1" t="s">
        <v>0</v>
      </c>
      <c r="B35" s="1" t="s">
        <v>42</v>
      </c>
      <c r="C35" s="1" t="s">
        <v>0</v>
      </c>
      <c r="D35" s="1" t="s">
        <v>42</v>
      </c>
      <c r="E35" s="1" t="s">
        <v>0</v>
      </c>
      <c r="F35" s="1" t="s">
        <v>42</v>
      </c>
      <c r="G35" s="1" t="s">
        <v>0</v>
      </c>
      <c r="H35" s="1" t="s">
        <v>42</v>
      </c>
      <c r="I35" s="1" t="s">
        <v>0</v>
      </c>
      <c r="J35" s="1" t="s">
        <v>42</v>
      </c>
      <c r="K35" s="1" t="s">
        <v>0</v>
      </c>
      <c r="L35" s="1" t="s">
        <v>42</v>
      </c>
      <c r="M35" s="1" t="s">
        <v>43</v>
      </c>
      <c r="N35" s="1" t="s">
        <v>44</v>
      </c>
      <c r="O35" s="1" t="s">
        <v>0</v>
      </c>
      <c r="P35" s="1" t="s">
        <v>42</v>
      </c>
      <c r="Q35" s="1" t="s">
        <v>43</v>
      </c>
      <c r="R35" s="1" t="s">
        <v>44</v>
      </c>
    </row>
    <row r="36" spans="1:18" x14ac:dyDescent="0.3">
      <c r="A36" s="1" t="s">
        <v>50</v>
      </c>
      <c r="B36" s="1">
        <f>ROUNDDOWN(B21/10000,0)</f>
        <v>51</v>
      </c>
      <c r="C36" s="1" t="s">
        <v>50</v>
      </c>
      <c r="D36" s="1">
        <f>ROUNDDOWN(D21/10000,0)</f>
        <v>78</v>
      </c>
      <c r="E36" s="1" t="s">
        <v>50</v>
      </c>
      <c r="F36" s="1">
        <f>ROUNDDOWN(F21/10000,0)</f>
        <v>352</v>
      </c>
      <c r="G36" s="1" t="s">
        <v>50</v>
      </c>
      <c r="H36" s="1">
        <f>ROUNDDOWN(H21/10000,0)</f>
        <v>177</v>
      </c>
      <c r="I36" s="1" t="s">
        <v>50</v>
      </c>
      <c r="J36" s="1">
        <f>ROUNDDOWN(J21/10000,0)</f>
        <v>157</v>
      </c>
      <c r="K36" s="1" t="s">
        <v>50</v>
      </c>
      <c r="L36" s="1">
        <f>ROUND(L21/10000,2)</f>
        <v>405.43</v>
      </c>
      <c r="M36" s="1">
        <f t="shared" ref="M36:N36" si="48">ROUND(M21/10000,2)</f>
        <v>1222.19</v>
      </c>
      <c r="N36" s="1">
        <f t="shared" si="48"/>
        <v>0</v>
      </c>
      <c r="O36" s="1" t="s">
        <v>50</v>
      </c>
      <c r="P36" s="1">
        <f>ROUND(P21/10000,2)</f>
        <v>0</v>
      </c>
      <c r="Q36" s="1">
        <f t="shared" ref="Q36:R36" si="49">ROUND(Q21/10000,2)</f>
        <v>1222.19</v>
      </c>
      <c r="R36" s="1">
        <f t="shared" si="49"/>
        <v>157.74</v>
      </c>
    </row>
    <row r="37" spans="1:18" x14ac:dyDescent="0.3">
      <c r="A37" s="1" t="s">
        <v>51</v>
      </c>
      <c r="B37" s="1">
        <f t="shared" ref="B37" si="50">ROUNDDOWN(B22/10000,0)</f>
        <v>0</v>
      </c>
      <c r="C37" s="1" t="s">
        <v>51</v>
      </c>
      <c r="D37" s="1">
        <f t="shared" ref="D37" si="51">ROUNDDOWN(D22/10000,0)</f>
        <v>6</v>
      </c>
      <c r="E37" s="1" t="s">
        <v>51</v>
      </c>
      <c r="F37" s="1">
        <f t="shared" ref="F37:H37" si="52">ROUNDDOWN(F22/10000,0)</f>
        <v>21</v>
      </c>
      <c r="G37" s="1" t="s">
        <v>51</v>
      </c>
      <c r="H37" s="1">
        <f t="shared" si="52"/>
        <v>8</v>
      </c>
      <c r="I37" s="1" t="s">
        <v>51</v>
      </c>
      <c r="J37" s="1">
        <f t="shared" ref="J37:J48" si="53">ROUNDDOWN(J22/10000,0)</f>
        <v>8</v>
      </c>
      <c r="K37" s="1" t="s">
        <v>51</v>
      </c>
      <c r="L37" s="1">
        <f t="shared" ref="L37:N37" si="54">ROUND(L22/10000,2)</f>
        <v>27.13</v>
      </c>
      <c r="M37" s="1">
        <f t="shared" si="54"/>
        <v>72.19</v>
      </c>
      <c r="N37" s="1">
        <f t="shared" si="54"/>
        <v>0</v>
      </c>
      <c r="O37" s="1" t="s">
        <v>51</v>
      </c>
      <c r="P37" s="1">
        <f t="shared" ref="P37:R37" si="55">ROUND(P22/10000,2)</f>
        <v>0</v>
      </c>
      <c r="Q37" s="1">
        <f t="shared" si="55"/>
        <v>72.19</v>
      </c>
      <c r="R37" s="1">
        <f t="shared" si="55"/>
        <v>0</v>
      </c>
    </row>
    <row r="38" spans="1:18" x14ac:dyDescent="0.3">
      <c r="A38" s="1" t="s">
        <v>52</v>
      </c>
      <c r="B38" s="1">
        <f t="shared" ref="B38" si="56">ROUNDDOWN(B23/10000,0)</f>
        <v>0</v>
      </c>
      <c r="C38" s="1" t="s">
        <v>52</v>
      </c>
      <c r="D38" s="1">
        <f t="shared" ref="D38" si="57">ROUNDDOWN(D23/10000,0)</f>
        <v>2</v>
      </c>
      <c r="E38" s="1" t="s">
        <v>52</v>
      </c>
      <c r="F38" s="1">
        <f t="shared" ref="F38:H38" si="58">ROUNDDOWN(F23/10000,0)</f>
        <v>0</v>
      </c>
      <c r="G38" s="1" t="s">
        <v>52</v>
      </c>
      <c r="H38" s="1">
        <f t="shared" si="58"/>
        <v>1</v>
      </c>
      <c r="I38" s="1" t="s">
        <v>52</v>
      </c>
      <c r="J38" s="1">
        <f t="shared" si="53"/>
        <v>0</v>
      </c>
      <c r="K38" s="1" t="s">
        <v>52</v>
      </c>
      <c r="L38" s="1">
        <f t="shared" ref="L38:N38" si="59">ROUND(L23/10000,2)</f>
        <v>1.68</v>
      </c>
      <c r="M38" s="1">
        <f t="shared" si="59"/>
        <v>6.31</v>
      </c>
      <c r="N38" s="1">
        <f t="shared" si="59"/>
        <v>0</v>
      </c>
      <c r="O38" s="1" t="s">
        <v>52</v>
      </c>
      <c r="P38" s="1">
        <f t="shared" ref="P38:R38" si="60">ROUND(P23/10000,2)</f>
        <v>0</v>
      </c>
      <c r="Q38" s="1">
        <f t="shared" si="60"/>
        <v>6.31</v>
      </c>
      <c r="R38" s="1">
        <f t="shared" si="60"/>
        <v>0.78</v>
      </c>
    </row>
    <row r="39" spans="1:18" x14ac:dyDescent="0.3">
      <c r="A39" s="1" t="s">
        <v>53</v>
      </c>
      <c r="B39" s="1">
        <f t="shared" ref="B39" si="61">ROUNDDOWN(B24/10000,0)</f>
        <v>0</v>
      </c>
      <c r="C39" s="1" t="s">
        <v>53</v>
      </c>
      <c r="D39" s="1">
        <f t="shared" ref="D39" si="62">ROUNDDOWN(D24/10000,0)</f>
        <v>13</v>
      </c>
      <c r="E39" s="1" t="s">
        <v>53</v>
      </c>
      <c r="F39" s="1">
        <f t="shared" ref="F39:H39" si="63">ROUNDDOWN(F24/10000,0)</f>
        <v>0</v>
      </c>
      <c r="G39" s="1" t="s">
        <v>53</v>
      </c>
      <c r="H39" s="1">
        <f t="shared" si="63"/>
        <v>0</v>
      </c>
      <c r="I39" s="1" t="s">
        <v>53</v>
      </c>
      <c r="J39" s="1">
        <f t="shared" si="53"/>
        <v>0</v>
      </c>
      <c r="K39" s="1" t="s">
        <v>53</v>
      </c>
      <c r="L39" s="1">
        <f t="shared" ref="L39:N39" si="64">ROUND(L24/10000,2)</f>
        <v>0</v>
      </c>
      <c r="M39" s="1">
        <f t="shared" si="64"/>
        <v>13.4</v>
      </c>
      <c r="N39" s="1">
        <f t="shared" si="64"/>
        <v>0</v>
      </c>
      <c r="O39" s="1" t="s">
        <v>53</v>
      </c>
      <c r="P39" s="1">
        <f t="shared" ref="P39:R39" si="65">ROUND(P24/10000,2)</f>
        <v>0</v>
      </c>
      <c r="Q39" s="1">
        <f t="shared" si="65"/>
        <v>13.4</v>
      </c>
      <c r="R39" s="1">
        <f t="shared" si="65"/>
        <v>0.28999999999999998</v>
      </c>
    </row>
    <row r="40" spans="1:18" x14ac:dyDescent="0.3">
      <c r="A40" s="1" t="s">
        <v>54</v>
      </c>
      <c r="B40" s="1">
        <f t="shared" ref="B40" si="66">ROUNDDOWN(B25/10000,0)</f>
        <v>5</v>
      </c>
      <c r="C40" s="1" t="s">
        <v>54</v>
      </c>
      <c r="D40" s="1">
        <f t="shared" ref="D40" si="67">ROUNDDOWN(D25/10000,0)</f>
        <v>12</v>
      </c>
      <c r="E40" s="1" t="s">
        <v>54</v>
      </c>
      <c r="F40" s="1">
        <f t="shared" ref="F40:H40" si="68">ROUNDDOWN(F25/10000,0)</f>
        <v>20</v>
      </c>
      <c r="G40" s="1" t="s">
        <v>54</v>
      </c>
      <c r="H40" s="1">
        <f t="shared" si="68"/>
        <v>7</v>
      </c>
      <c r="I40" s="1" t="s">
        <v>54</v>
      </c>
      <c r="J40" s="1">
        <f t="shared" si="53"/>
        <v>21</v>
      </c>
      <c r="K40" s="1" t="s">
        <v>54</v>
      </c>
      <c r="L40" s="1">
        <f t="shared" ref="L40:N40" si="69">ROUND(L25/10000,2)</f>
        <v>80.53</v>
      </c>
      <c r="M40" s="1">
        <f t="shared" si="69"/>
        <v>148.51</v>
      </c>
      <c r="N40" s="1">
        <f t="shared" si="69"/>
        <v>0</v>
      </c>
      <c r="O40" s="1" t="s">
        <v>54</v>
      </c>
      <c r="P40" s="1">
        <f t="shared" ref="P40:R40" si="70">ROUND(P25/10000,2)</f>
        <v>0</v>
      </c>
      <c r="Q40" s="1">
        <f t="shared" si="70"/>
        <v>124.98</v>
      </c>
      <c r="R40" s="1">
        <f t="shared" si="70"/>
        <v>5.07</v>
      </c>
    </row>
    <row r="41" spans="1:18" x14ac:dyDescent="0.3">
      <c r="A41" s="1" t="s">
        <v>55</v>
      </c>
      <c r="B41" s="1">
        <f t="shared" ref="B41" si="71">ROUNDDOWN(B26/10000,0)</f>
        <v>0</v>
      </c>
      <c r="C41" s="1" t="s">
        <v>55</v>
      </c>
      <c r="D41" s="1">
        <f t="shared" ref="D41" si="72">ROUNDDOWN(D26/10000,0)</f>
        <v>18</v>
      </c>
      <c r="E41" s="1" t="s">
        <v>55</v>
      </c>
      <c r="F41" s="1">
        <f t="shared" ref="F41:H41" si="73">ROUNDDOWN(F26/10000,0)</f>
        <v>43</v>
      </c>
      <c r="G41" s="1" t="s">
        <v>55</v>
      </c>
      <c r="H41" s="1">
        <f t="shared" si="73"/>
        <v>7</v>
      </c>
      <c r="I41" s="1" t="s">
        <v>55</v>
      </c>
      <c r="J41" s="1">
        <f t="shared" si="53"/>
        <v>15</v>
      </c>
      <c r="K41" s="1" t="s">
        <v>55</v>
      </c>
      <c r="L41" s="1">
        <f t="shared" ref="L41:N41" si="74">ROUND(L26/10000,2)</f>
        <v>22.09</v>
      </c>
      <c r="M41" s="1">
        <f t="shared" si="74"/>
        <v>106.89</v>
      </c>
      <c r="N41" s="1">
        <f t="shared" si="74"/>
        <v>0</v>
      </c>
      <c r="O41" s="1" t="s">
        <v>55</v>
      </c>
      <c r="P41" s="1">
        <f t="shared" ref="P41:R41" si="75">ROUND(P26/10000,2)</f>
        <v>0</v>
      </c>
      <c r="Q41" s="1">
        <f t="shared" si="75"/>
        <v>106.89</v>
      </c>
      <c r="R41" s="1">
        <f t="shared" si="75"/>
        <v>6.55</v>
      </c>
    </row>
    <row r="42" spans="1:18" x14ac:dyDescent="0.3">
      <c r="A42" s="1" t="s">
        <v>56</v>
      </c>
      <c r="B42" s="1">
        <f t="shared" ref="B42" si="76">ROUNDDOWN(B27/10000,0)</f>
        <v>0</v>
      </c>
      <c r="C42" s="1" t="s">
        <v>56</v>
      </c>
      <c r="D42" s="1">
        <f t="shared" ref="D42" si="77">ROUNDDOWN(D27/10000,0)</f>
        <v>12</v>
      </c>
      <c r="E42" s="1" t="s">
        <v>56</v>
      </c>
      <c r="F42" s="1">
        <f t="shared" ref="F42:H42" si="78">ROUNDDOWN(F27/10000,0)</f>
        <v>21</v>
      </c>
      <c r="G42" s="1" t="s">
        <v>56</v>
      </c>
      <c r="H42" s="1">
        <f t="shared" si="78"/>
        <v>16</v>
      </c>
      <c r="I42" s="1" t="s">
        <v>56</v>
      </c>
      <c r="J42" s="1">
        <f t="shared" si="53"/>
        <v>17</v>
      </c>
      <c r="K42" s="1" t="s">
        <v>56</v>
      </c>
      <c r="L42" s="1">
        <f t="shared" ref="L42:N42" si="79">ROUND(L27/10000,2)</f>
        <v>20.41</v>
      </c>
      <c r="M42" s="1">
        <f t="shared" si="79"/>
        <v>88.16</v>
      </c>
      <c r="N42" s="1">
        <f t="shared" si="79"/>
        <v>0</v>
      </c>
      <c r="O42" s="1" t="s">
        <v>56</v>
      </c>
      <c r="P42" s="1">
        <f t="shared" ref="P42:R42" si="80">ROUND(P27/10000,2)</f>
        <v>0</v>
      </c>
      <c r="Q42" s="1">
        <f t="shared" si="80"/>
        <v>88.16</v>
      </c>
      <c r="R42" s="1">
        <f t="shared" si="80"/>
        <v>13.43</v>
      </c>
    </row>
    <row r="43" spans="1:18" x14ac:dyDescent="0.3">
      <c r="A43" s="1" t="s">
        <v>57</v>
      </c>
      <c r="B43" s="1">
        <f t="shared" ref="B43" si="81">ROUNDDOWN(B28/10000,0)</f>
        <v>0</v>
      </c>
      <c r="C43" s="1" t="s">
        <v>57</v>
      </c>
      <c r="D43" s="1">
        <f t="shared" ref="D43" si="82">ROUNDDOWN(D28/10000,0)</f>
        <v>33</v>
      </c>
      <c r="E43" s="1" t="s">
        <v>57</v>
      </c>
      <c r="F43" s="1">
        <f t="shared" ref="F43:H43" si="83">ROUNDDOWN(F28/10000,0)</f>
        <v>28</v>
      </c>
      <c r="G43" s="1" t="s">
        <v>57</v>
      </c>
      <c r="H43" s="1">
        <f t="shared" si="83"/>
        <v>37</v>
      </c>
      <c r="I43" s="1" t="s">
        <v>57</v>
      </c>
      <c r="J43" s="1">
        <f t="shared" si="53"/>
        <v>0</v>
      </c>
      <c r="K43" s="1" t="s">
        <v>57</v>
      </c>
      <c r="L43" s="1">
        <f t="shared" ref="L43:N43" si="84">ROUND(L28/10000,2)</f>
        <v>13.94</v>
      </c>
      <c r="M43" s="1">
        <f t="shared" si="84"/>
        <v>113.03</v>
      </c>
      <c r="N43" s="1">
        <f t="shared" si="84"/>
        <v>0</v>
      </c>
      <c r="O43" s="1" t="s">
        <v>57</v>
      </c>
      <c r="P43" s="1">
        <f t="shared" ref="P43:R43" si="85">ROUND(P28/10000,2)</f>
        <v>0</v>
      </c>
      <c r="Q43" s="1">
        <f t="shared" si="85"/>
        <v>113.03</v>
      </c>
      <c r="R43" s="1">
        <f t="shared" si="85"/>
        <v>20.21</v>
      </c>
    </row>
    <row r="44" spans="1:18" x14ac:dyDescent="0.3">
      <c r="A44" s="1" t="s">
        <v>58</v>
      </c>
      <c r="B44" s="1">
        <f t="shared" ref="B44" si="86">ROUNDDOWN(B29/10000,0)</f>
        <v>0</v>
      </c>
      <c r="C44" s="1" t="s">
        <v>58</v>
      </c>
      <c r="D44" s="1">
        <f t="shared" ref="D44" si="87">ROUNDDOWN(D29/10000,0)</f>
        <v>0</v>
      </c>
      <c r="E44" s="1" t="s">
        <v>58</v>
      </c>
      <c r="F44" s="1">
        <f t="shared" ref="F44:H44" si="88">ROUNDDOWN(F29/10000,0)</f>
        <v>4</v>
      </c>
      <c r="G44" s="1" t="s">
        <v>58</v>
      </c>
      <c r="H44" s="1">
        <f t="shared" si="88"/>
        <v>25</v>
      </c>
      <c r="I44" s="1" t="s">
        <v>58</v>
      </c>
      <c r="J44" s="1">
        <f t="shared" si="53"/>
        <v>13</v>
      </c>
      <c r="K44" s="1" t="s">
        <v>58</v>
      </c>
      <c r="L44" s="1">
        <f t="shared" ref="L44:N44" si="89">ROUND(L29/10000,2)</f>
        <v>25.28</v>
      </c>
      <c r="M44" s="1">
        <f t="shared" si="89"/>
        <v>69.540000000000006</v>
      </c>
      <c r="N44" s="1">
        <f t="shared" si="89"/>
        <v>0</v>
      </c>
      <c r="O44" s="1" t="s">
        <v>58</v>
      </c>
      <c r="P44" s="1">
        <f t="shared" ref="P44:R44" si="90">ROUND(P29/10000,2)</f>
        <v>0</v>
      </c>
      <c r="Q44" s="1">
        <f t="shared" si="90"/>
        <v>58.3</v>
      </c>
      <c r="R44" s="1">
        <f t="shared" si="90"/>
        <v>23.11</v>
      </c>
    </row>
    <row r="45" spans="1:18" x14ac:dyDescent="0.3">
      <c r="A45" s="1" t="s">
        <v>59</v>
      </c>
      <c r="B45" s="1">
        <f t="shared" ref="B45" si="91">ROUNDDOWN(B30/10000,0)</f>
        <v>0</v>
      </c>
      <c r="C45" s="1" t="s">
        <v>59</v>
      </c>
      <c r="D45" s="1">
        <f t="shared" ref="D45" si="92">ROUNDDOWN(D30/10000,0)</f>
        <v>34</v>
      </c>
      <c r="E45" s="1" t="s">
        <v>59</v>
      </c>
      <c r="F45" s="1">
        <f t="shared" ref="F45:H45" si="93">ROUNDDOWN(F30/10000,0)</f>
        <v>2</v>
      </c>
      <c r="G45" s="1" t="s">
        <v>59</v>
      </c>
      <c r="H45" s="1">
        <f t="shared" si="93"/>
        <v>8</v>
      </c>
      <c r="I45" s="1" t="s">
        <v>59</v>
      </c>
      <c r="J45" s="1">
        <f t="shared" si="53"/>
        <v>5</v>
      </c>
      <c r="K45" s="1" t="s">
        <v>59</v>
      </c>
      <c r="L45" s="1">
        <f t="shared" ref="L45:N45" si="94">ROUND(L30/10000,2)</f>
        <v>21.32</v>
      </c>
      <c r="M45" s="1">
        <f t="shared" si="94"/>
        <v>72.569999999999993</v>
      </c>
      <c r="N45" s="1">
        <f t="shared" si="94"/>
        <v>0</v>
      </c>
      <c r="O45" s="1" t="s">
        <v>59</v>
      </c>
      <c r="P45" s="1">
        <f t="shared" ref="P45:R45" si="95">ROUND(P30/10000,2)</f>
        <v>0</v>
      </c>
      <c r="Q45" s="1">
        <f t="shared" si="95"/>
        <v>60.58</v>
      </c>
      <c r="R45" s="1">
        <f t="shared" si="95"/>
        <v>0</v>
      </c>
    </row>
    <row r="46" spans="1:18" x14ac:dyDescent="0.3">
      <c r="A46" s="1" t="s">
        <v>60</v>
      </c>
      <c r="B46" s="1">
        <f t="shared" ref="B46" si="96">ROUNDDOWN(B31/10000,0)</f>
        <v>0</v>
      </c>
      <c r="C46" s="1" t="s">
        <v>60</v>
      </c>
      <c r="D46" s="1">
        <f t="shared" ref="D46" si="97">ROUNDDOWN(D31/10000,0)</f>
        <v>2</v>
      </c>
      <c r="E46" s="1" t="s">
        <v>60</v>
      </c>
      <c r="F46" s="1">
        <f t="shared" ref="F46:H46" si="98">ROUNDDOWN(F31/10000,0)</f>
        <v>20</v>
      </c>
      <c r="G46" s="1" t="s">
        <v>60</v>
      </c>
      <c r="H46" s="1">
        <f t="shared" si="98"/>
        <v>0</v>
      </c>
      <c r="I46" s="1" t="s">
        <v>60</v>
      </c>
      <c r="J46" s="1">
        <f t="shared" si="53"/>
        <v>2</v>
      </c>
      <c r="K46" s="1" t="s">
        <v>60</v>
      </c>
      <c r="L46" s="1">
        <f t="shared" ref="L46:N46" si="99">ROUND(L31/10000,2)</f>
        <v>12.32</v>
      </c>
      <c r="M46" s="1">
        <f t="shared" si="99"/>
        <v>37.630000000000003</v>
      </c>
      <c r="N46" s="1">
        <f t="shared" si="99"/>
        <v>0</v>
      </c>
      <c r="O46" s="1" t="s">
        <v>60</v>
      </c>
      <c r="P46" s="1">
        <f t="shared" ref="P46:R46" si="100">ROUND(P31/10000,2)</f>
        <v>0</v>
      </c>
      <c r="Q46" s="1">
        <f t="shared" si="100"/>
        <v>37.630000000000003</v>
      </c>
      <c r="R46" s="1">
        <f t="shared" si="100"/>
        <v>1.45</v>
      </c>
    </row>
    <row r="47" spans="1:18" x14ac:dyDescent="0.3">
      <c r="A47" s="1" t="s">
        <v>61</v>
      </c>
      <c r="B47" s="1">
        <f t="shared" ref="B47" si="101">ROUNDDOWN(B32/10000,0)</f>
        <v>0</v>
      </c>
      <c r="C47" s="1" t="s">
        <v>61</v>
      </c>
      <c r="D47" s="1">
        <f t="shared" ref="D47" si="102">ROUNDDOWN(D32/10000,0)</f>
        <v>6</v>
      </c>
      <c r="E47" s="1" t="s">
        <v>61</v>
      </c>
      <c r="F47" s="1">
        <f t="shared" ref="F47:H47" si="103">ROUNDDOWN(F32/10000,0)</f>
        <v>1</v>
      </c>
      <c r="G47" s="1" t="s">
        <v>61</v>
      </c>
      <c r="H47" s="1">
        <f t="shared" si="103"/>
        <v>0</v>
      </c>
      <c r="I47" s="1" t="s">
        <v>61</v>
      </c>
      <c r="J47" s="1">
        <f t="shared" si="53"/>
        <v>10</v>
      </c>
      <c r="K47" s="1" t="s">
        <v>61</v>
      </c>
      <c r="L47" s="1">
        <f t="shared" ref="L47:N48" si="104">ROUND(L32/10000,2)</f>
        <v>22.03</v>
      </c>
      <c r="M47" s="1">
        <f t="shared" si="104"/>
        <v>39.97</v>
      </c>
      <c r="N47" s="1">
        <f t="shared" si="104"/>
        <v>0</v>
      </c>
      <c r="O47" s="1" t="s">
        <v>61</v>
      </c>
      <c r="P47" s="1">
        <f t="shared" ref="P47:R47" si="105">ROUND(P32/10000,2)</f>
        <v>0</v>
      </c>
      <c r="Q47" s="1">
        <f t="shared" si="105"/>
        <v>38.700000000000003</v>
      </c>
      <c r="R47" s="1">
        <f t="shared" si="105"/>
        <v>9.31</v>
      </c>
    </row>
    <row r="48" spans="1:18" x14ac:dyDescent="0.3">
      <c r="A48" s="2" t="s">
        <v>62</v>
      </c>
      <c r="B48" s="2">
        <f t="shared" ref="B48" si="106">ROUNDDOWN(B33/10000,0)</f>
        <v>58</v>
      </c>
      <c r="C48" s="2" t="s">
        <v>62</v>
      </c>
      <c r="D48" s="2">
        <f t="shared" ref="D48" si="107">ROUNDDOWN(D33/10000,0)</f>
        <v>221</v>
      </c>
      <c r="E48" s="2" t="s">
        <v>62</v>
      </c>
      <c r="F48" s="2">
        <f t="shared" ref="F48:H48" si="108">ROUNDDOWN(F33/10000,0)</f>
        <v>517</v>
      </c>
      <c r="G48" s="2" t="s">
        <v>62</v>
      </c>
      <c r="H48" s="2">
        <f t="shared" si="108"/>
        <v>288</v>
      </c>
      <c r="I48" s="2" t="s">
        <v>62</v>
      </c>
      <c r="J48" s="2">
        <f t="shared" si="53"/>
        <v>252</v>
      </c>
      <c r="K48" s="2" t="s">
        <v>62</v>
      </c>
      <c r="L48" s="28">
        <f>ROUND(L33/10000,2)</f>
        <v>652.16</v>
      </c>
      <c r="M48" s="28">
        <f t="shared" si="104"/>
        <v>1990.38</v>
      </c>
      <c r="N48" s="28">
        <f t="shared" si="104"/>
        <v>0</v>
      </c>
      <c r="O48" s="28" t="s">
        <v>62</v>
      </c>
      <c r="P48" s="28">
        <f t="shared" ref="P48:R48" si="109">ROUND(P33/10000,2)</f>
        <v>0</v>
      </c>
      <c r="Q48" s="28">
        <f t="shared" si="109"/>
        <v>1942.35</v>
      </c>
      <c r="R48" s="28">
        <f t="shared" si="109"/>
        <v>237.95</v>
      </c>
    </row>
  </sheetData>
  <mergeCells count="37">
    <mergeCell ref="O10:R10"/>
    <mergeCell ref="O19:R19"/>
    <mergeCell ref="O34:R34"/>
    <mergeCell ref="O1:R1"/>
    <mergeCell ref="A1:B1"/>
    <mergeCell ref="A10:B10"/>
    <mergeCell ref="A19:B19"/>
    <mergeCell ref="A34:B34"/>
    <mergeCell ref="E1:F1"/>
    <mergeCell ref="E10:F10"/>
    <mergeCell ref="E19:F19"/>
    <mergeCell ref="E34:F34"/>
    <mergeCell ref="C1:D1"/>
    <mergeCell ref="C10:D10"/>
    <mergeCell ref="C19:D19"/>
    <mergeCell ref="C34:D34"/>
    <mergeCell ref="S24:S28"/>
    <mergeCell ref="I19:J19"/>
    <mergeCell ref="K19:N19"/>
    <mergeCell ref="I34:J34"/>
    <mergeCell ref="K34:N34"/>
    <mergeCell ref="G1:H1"/>
    <mergeCell ref="G10:H10"/>
    <mergeCell ref="G19:H19"/>
    <mergeCell ref="G34:H34"/>
    <mergeCell ref="S4:S8"/>
    <mergeCell ref="S9:S13"/>
    <mergeCell ref="I10:J10"/>
    <mergeCell ref="K10:N10"/>
    <mergeCell ref="S14:S18"/>
    <mergeCell ref="S19:S23"/>
    <mergeCell ref="I1:J1"/>
    <mergeCell ref="K1:N1"/>
    <mergeCell ref="S1:AK1"/>
    <mergeCell ref="S2:S3"/>
    <mergeCell ref="T2:T3"/>
    <mergeCell ref="U2:U3"/>
  </mergeCells>
  <phoneticPr fontId="1" type="noConversion"/>
  <conditionalFormatting sqref="T4:AK28">
    <cfRule type="expression" dxfId="1" priority="1">
      <formula>MOD(ROW(),2)=0</formula>
    </cfRule>
    <cfRule type="expression" dxfId="0" priority="2">
      <formula>MOD(ROW(),2)=1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出货数据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Viegie Hu</dc:creator>
  <cp:lastModifiedBy>Viegie Hu</cp:lastModifiedBy>
  <dcterms:created xsi:type="dcterms:W3CDTF">2015-06-05T18:19:34Z</dcterms:created>
  <dcterms:modified xsi:type="dcterms:W3CDTF">2023-07-09T02:37:21Z</dcterms:modified>
</cp:coreProperties>
</file>