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652\Desktop\workdata\"/>
    </mc:Choice>
  </mc:AlternateContent>
  <xr:revisionPtr revIDLastSave="0" documentId="13_ncr:1_{40715ADD-70F3-404C-9CAA-211E9D50EF9B}" xr6:coauthVersionLast="47" xr6:coauthVersionMax="47" xr10:uidLastSave="{00000000-0000-0000-0000-000000000000}"/>
  <bookViews>
    <workbookView xWindow="-110" yWindow="390" windowWidth="25820" windowHeight="14990" activeTab="1" xr2:uid="{00000000-000D-0000-FFFF-FFFF00000000}"/>
  </bookViews>
  <sheets>
    <sheet name="联动数据" sheetId="1" r:id="rId1"/>
    <sheet name="出货数据" sheetId="3" r:id="rId2"/>
  </sheets>
  <definedNames>
    <definedName name="_xlnm._FilterDatabase" localSheetId="0" hidden="1">联动数据!$A$1:$E$75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5" i="3" l="1"/>
  <c r="S10" i="3"/>
  <c r="S5" i="3"/>
  <c r="H17" i="3"/>
  <c r="G17" i="3"/>
  <c r="F17" i="3"/>
  <c r="H16" i="3"/>
  <c r="S18" i="3" s="1"/>
  <c r="G16" i="3"/>
  <c r="F16" i="3"/>
  <c r="H15" i="3"/>
  <c r="G15" i="3"/>
  <c r="F15" i="3"/>
  <c r="H14" i="3"/>
  <c r="S13" i="3" s="1"/>
  <c r="G14" i="3"/>
  <c r="F14" i="3"/>
  <c r="H13" i="3"/>
  <c r="G13" i="3"/>
  <c r="G19" i="3" s="1" a="1"/>
  <c r="G19" i="3" s="1"/>
  <c r="F13" i="3"/>
  <c r="H9" i="3" a="1"/>
  <c r="H9" i="3" s="1"/>
  <c r="G9" i="3" a="1"/>
  <c r="G9" i="3" s="1"/>
  <c r="F9" i="3" a="1"/>
  <c r="F9" i="3" s="1"/>
  <c r="H8" i="3"/>
  <c r="G8" i="3"/>
  <c r="F8" i="3"/>
  <c r="Q23" i="3"/>
  <c r="N23" i="3"/>
  <c r="O23" i="3"/>
  <c r="M23" i="3"/>
  <c r="L23" i="3"/>
  <c r="L18" i="3"/>
  <c r="X23" i="3"/>
  <c r="T23" i="3"/>
  <c r="B14" i="3"/>
  <c r="R10" i="3" s="1"/>
  <c r="P10" i="3" s="1"/>
  <c r="C14" i="3"/>
  <c r="D14" i="3"/>
  <c r="R13" i="3" s="1"/>
  <c r="B15" i="3"/>
  <c r="C15" i="3"/>
  <c r="D15" i="3"/>
  <c r="B16" i="3"/>
  <c r="C16" i="3"/>
  <c r="D16" i="3"/>
  <c r="R18" i="3" s="1"/>
  <c r="B17" i="3"/>
  <c r="C17" i="3"/>
  <c r="D17" i="3"/>
  <c r="C13" i="3"/>
  <c r="D13" i="3"/>
  <c r="B13" i="3"/>
  <c r="B8" i="3"/>
  <c r="D8" i="3"/>
  <c r="AA20" i="3"/>
  <c r="Z20" i="3"/>
  <c r="Y20" i="3"/>
  <c r="W20" i="3"/>
  <c r="V20" i="3"/>
  <c r="U20" i="3"/>
  <c r="S20" i="3"/>
  <c r="K19" i="3"/>
  <c r="X18" i="3"/>
  <c r="T18" i="3"/>
  <c r="X15" i="3"/>
  <c r="T15" i="3"/>
  <c r="O20" i="3"/>
  <c r="N17" i="3"/>
  <c r="M20" i="3"/>
  <c r="AA14" i="3"/>
  <c r="AA16" i="3" s="1"/>
  <c r="Z14" i="3"/>
  <c r="Z17" i="3" s="1"/>
  <c r="Y14" i="3"/>
  <c r="X14" i="3"/>
  <c r="W14" i="3"/>
  <c r="V14" i="3"/>
  <c r="U14" i="3"/>
  <c r="U16" i="3" s="1"/>
  <c r="T14" i="3"/>
  <c r="S14" i="3"/>
  <c r="S17" i="3" s="1"/>
  <c r="R14" i="3"/>
  <c r="Q14" i="3"/>
  <c r="Q17" i="3" s="1"/>
  <c r="P14" i="3"/>
  <c r="O14" i="3"/>
  <c r="N14" i="3"/>
  <c r="M14" i="3"/>
  <c r="M17" i="3" s="1"/>
  <c r="L14" i="3"/>
  <c r="X13" i="3"/>
  <c r="T13" i="3"/>
  <c r="L13" i="3"/>
  <c r="AA12" i="3"/>
  <c r="X10" i="3"/>
  <c r="T10" i="3"/>
  <c r="L10" i="3"/>
  <c r="AA9" i="3"/>
  <c r="AA11" i="3" s="1"/>
  <c r="Z9" i="3"/>
  <c r="Z11" i="3" s="1"/>
  <c r="Y9" i="3"/>
  <c r="Y12" i="3" s="1"/>
  <c r="X9" i="3"/>
  <c r="W9" i="3"/>
  <c r="W12" i="3" s="1"/>
  <c r="V9" i="3"/>
  <c r="V12" i="3" s="1"/>
  <c r="U9" i="3"/>
  <c r="U11" i="3" s="1"/>
  <c r="T9" i="3"/>
  <c r="S9" i="3"/>
  <c r="S12" i="3" s="1"/>
  <c r="R9" i="3"/>
  <c r="Q9" i="3"/>
  <c r="Q12" i="3" s="1"/>
  <c r="P9" i="3"/>
  <c r="O9" i="3"/>
  <c r="O12" i="3" s="1"/>
  <c r="N9" i="3"/>
  <c r="N11" i="3" s="1"/>
  <c r="M9" i="3"/>
  <c r="M11" i="3" s="1"/>
  <c r="L9" i="3"/>
  <c r="X8" i="3"/>
  <c r="T8" i="3"/>
  <c r="L8" i="3"/>
  <c r="X5" i="3"/>
  <c r="T5" i="3"/>
  <c r="Q5" i="3"/>
  <c r="L5" i="3"/>
  <c r="AA4" i="3"/>
  <c r="AA7" i="3" s="1"/>
  <c r="Z4" i="3"/>
  <c r="Z6" i="3" s="1"/>
  <c r="Y4" i="3"/>
  <c r="Y6" i="3" s="1"/>
  <c r="X4" i="3"/>
  <c r="W4" i="3"/>
  <c r="W6" i="3" s="1"/>
  <c r="V4" i="3"/>
  <c r="V6" i="3" s="1"/>
  <c r="U4" i="3"/>
  <c r="U7" i="3" s="1"/>
  <c r="T4" i="3"/>
  <c r="S4" i="3"/>
  <c r="S7" i="3" s="1"/>
  <c r="R4" i="3"/>
  <c r="Q4" i="3"/>
  <c r="P4" i="3"/>
  <c r="O4" i="3"/>
  <c r="O7" i="3" s="1"/>
  <c r="N4" i="3"/>
  <c r="N6" i="3" s="1"/>
  <c r="M4" i="3"/>
  <c r="M6" i="3" s="1"/>
  <c r="L4" i="3"/>
  <c r="C8" i="3"/>
  <c r="B9" i="3" a="1"/>
  <c r="B9" i="3" s="1"/>
  <c r="C9" i="3" a="1"/>
  <c r="C9" i="3" s="1"/>
  <c r="D9" i="3" a="1"/>
  <c r="D9" i="3" s="1"/>
  <c r="X10" i="1"/>
  <c r="X4" i="1"/>
  <c r="X5" i="1"/>
  <c r="X6" i="1"/>
  <c r="X7" i="1"/>
  <c r="X8" i="1"/>
  <c r="X9" i="1"/>
  <c r="AB3" i="1"/>
  <c r="AB10" i="1" s="1"/>
  <c r="X3" i="1"/>
  <c r="O9" i="1"/>
  <c r="O4" i="1"/>
  <c r="O8" i="1"/>
  <c r="Z10" i="1" s="1"/>
  <c r="G8" i="1"/>
  <c r="Q3" i="1"/>
  <c r="O3" i="1"/>
  <c r="G9" i="1" a="1"/>
  <c r="G9" i="1" s="1"/>
  <c r="G4" i="1" a="1"/>
  <c r="G4" i="1" s="1"/>
  <c r="P13" i="3" l="1"/>
  <c r="P18" i="3"/>
  <c r="H19" i="3" a="1"/>
  <c r="H19" i="3" s="1"/>
  <c r="S8" i="3" s="1"/>
  <c r="S23" i="3" s="1"/>
  <c r="H18" i="3"/>
  <c r="G18" i="3"/>
  <c r="F18" i="3"/>
  <c r="F19" i="3" a="1"/>
  <c r="F19" i="3" s="1"/>
  <c r="T6" i="3"/>
  <c r="D19" i="3" a="1"/>
  <c r="D19" i="3" s="1"/>
  <c r="R8" i="3" s="1"/>
  <c r="U6" i="3"/>
  <c r="C19" i="3" a="1"/>
  <c r="C19" i="3" s="1"/>
  <c r="B19" i="3" a="1"/>
  <c r="B19" i="3" s="1"/>
  <c r="R5" i="3" s="1"/>
  <c r="R6" i="3" s="1"/>
  <c r="T12" i="3"/>
  <c r="X7" i="3"/>
  <c r="Z12" i="3"/>
  <c r="P12" i="3"/>
  <c r="M12" i="3"/>
  <c r="V7" i="3"/>
  <c r="X16" i="3"/>
  <c r="W7" i="3"/>
  <c r="V19" i="3"/>
  <c r="V21" i="3" s="1"/>
  <c r="Y19" i="3"/>
  <c r="Y21" i="3" s="1"/>
  <c r="Q7" i="3"/>
  <c r="W19" i="3"/>
  <c r="W22" i="3" s="1"/>
  <c r="X19" i="3"/>
  <c r="X21" i="3" s="1"/>
  <c r="C18" i="3"/>
  <c r="X6" i="3"/>
  <c r="Y7" i="3"/>
  <c r="X12" i="3"/>
  <c r="K13" i="3"/>
  <c r="AA6" i="3"/>
  <c r="V11" i="3"/>
  <c r="M7" i="3"/>
  <c r="R12" i="3"/>
  <c r="W11" i="3"/>
  <c r="Y16" i="3"/>
  <c r="T7" i="3"/>
  <c r="Y11" i="3"/>
  <c r="Z16" i="3"/>
  <c r="N7" i="3"/>
  <c r="B18" i="3"/>
  <c r="AA19" i="3"/>
  <c r="AA22" i="3" s="1"/>
  <c r="U17" i="3"/>
  <c r="L19" i="3"/>
  <c r="W17" i="3"/>
  <c r="D18" i="3"/>
  <c r="X11" i="3"/>
  <c r="Z7" i="3"/>
  <c r="X17" i="3"/>
  <c r="Y17" i="3"/>
  <c r="O19" i="3"/>
  <c r="O22" i="3" s="1"/>
  <c r="U12" i="3"/>
  <c r="P19" i="3"/>
  <c r="T17" i="3"/>
  <c r="AA17" i="3"/>
  <c r="X20" i="3"/>
  <c r="R15" i="3"/>
  <c r="P15" i="3" s="1"/>
  <c r="P17" i="3" s="1"/>
  <c r="Z19" i="3"/>
  <c r="Z21" i="3" s="1"/>
  <c r="V17" i="3"/>
  <c r="M19" i="3"/>
  <c r="M21" i="3" s="1"/>
  <c r="N19" i="3"/>
  <c r="M16" i="3"/>
  <c r="V16" i="3"/>
  <c r="T19" i="3"/>
  <c r="W16" i="3"/>
  <c r="K18" i="3"/>
  <c r="K10" i="3"/>
  <c r="L12" i="3"/>
  <c r="L11" i="3"/>
  <c r="L7" i="3"/>
  <c r="L6" i="3"/>
  <c r="Q19" i="3"/>
  <c r="R19" i="3"/>
  <c r="N20" i="3"/>
  <c r="N16" i="3"/>
  <c r="O11" i="3"/>
  <c r="N12" i="3"/>
  <c r="O16" i="3"/>
  <c r="Q20" i="3"/>
  <c r="T20" i="3"/>
  <c r="O6" i="3"/>
  <c r="P11" i="3"/>
  <c r="O17" i="3"/>
  <c r="Q11" i="3"/>
  <c r="Q16" i="3"/>
  <c r="U19" i="3"/>
  <c r="U21" i="3" s="1"/>
  <c r="Q6" i="3"/>
  <c r="R11" i="3"/>
  <c r="S19" i="3"/>
  <c r="S21" i="3" s="1"/>
  <c r="S11" i="3"/>
  <c r="S16" i="3"/>
  <c r="S6" i="3"/>
  <c r="T11" i="3"/>
  <c r="L15" i="3"/>
  <c r="T16" i="3"/>
  <c r="O12" i="1"/>
  <c r="O11" i="1"/>
  <c r="P8" i="3" l="1"/>
  <c r="K8" i="3" s="1"/>
  <c r="K23" i="3" s="1"/>
  <c r="P5" i="3"/>
  <c r="P7" i="3" s="1"/>
  <c r="R7" i="3"/>
  <c r="R23" i="3"/>
  <c r="P23" i="3" s="1"/>
  <c r="X22" i="3"/>
  <c r="R17" i="3"/>
  <c r="R16" i="3"/>
  <c r="R20" i="3"/>
  <c r="V22" i="3"/>
  <c r="S22" i="3"/>
  <c r="W21" i="3"/>
  <c r="AA21" i="3"/>
  <c r="P16" i="3"/>
  <c r="Y22" i="3"/>
  <c r="Z22" i="3"/>
  <c r="O21" i="3"/>
  <c r="U22" i="3"/>
  <c r="M22" i="3"/>
  <c r="P20" i="3"/>
  <c r="P22" i="3" s="1"/>
  <c r="T22" i="3"/>
  <c r="T21" i="3"/>
  <c r="Q21" i="3"/>
  <c r="Q22" i="3"/>
  <c r="N21" i="3"/>
  <c r="N22" i="3"/>
  <c r="R22" i="3"/>
  <c r="R21" i="3"/>
  <c r="L20" i="3"/>
  <c r="K15" i="3"/>
  <c r="L16" i="3"/>
  <c r="L17" i="3"/>
  <c r="K12" i="3"/>
  <c r="K11" i="3"/>
  <c r="K5" i="3" l="1"/>
  <c r="K7" i="3" s="1"/>
  <c r="P6" i="3"/>
  <c r="P21" i="3"/>
  <c r="K6" i="3"/>
  <c r="K20" i="3"/>
  <c r="K17" i="3"/>
  <c r="K16" i="3"/>
  <c r="L21" i="3"/>
  <c r="L22" i="3"/>
  <c r="K22" i="3" l="1"/>
  <c r="K21" i="3"/>
  <c r="K9" i="1" a="1"/>
  <c r="K9" i="1" s="1"/>
  <c r="K12" i="1" s="1"/>
  <c r="K4" i="1" a="1"/>
  <c r="K4" i="1" s="1"/>
  <c r="G12" i="1"/>
  <c r="O31" i="1"/>
  <c r="O30" i="1"/>
  <c r="Z9" i="1" s="1"/>
  <c r="O26" i="1"/>
  <c r="Y9" i="1" s="1"/>
  <c r="Q25" i="1"/>
  <c r="O25" i="1"/>
  <c r="O20" i="1"/>
  <c r="O19" i="1"/>
  <c r="Z8" i="1" s="1"/>
  <c r="O15" i="1"/>
  <c r="Y8" i="1" s="1"/>
  <c r="Q14" i="1"/>
  <c r="O14" i="1"/>
  <c r="S20" i="1"/>
  <c r="S19" i="1"/>
  <c r="Z7" i="1" s="1"/>
  <c r="S15" i="1"/>
  <c r="Y7" i="1" s="1"/>
  <c r="U14" i="1"/>
  <c r="S14" i="1"/>
  <c r="K8" i="1"/>
  <c r="M3" i="1"/>
  <c r="K3" i="1"/>
  <c r="K30" i="1"/>
  <c r="Z6" i="1" s="1"/>
  <c r="G30" i="1"/>
  <c r="Z5" i="1" s="1"/>
  <c r="G19" i="1"/>
  <c r="Z3" i="1" s="1"/>
  <c r="K19" i="1"/>
  <c r="Z4" i="1" s="1"/>
  <c r="K31" i="1"/>
  <c r="K26" i="1"/>
  <c r="Y6" i="1" s="1"/>
  <c r="M25" i="1"/>
  <c r="K25" i="1"/>
  <c r="G31" i="1"/>
  <c r="G26" i="1"/>
  <c r="Y5" i="1" s="1"/>
  <c r="I25" i="1"/>
  <c r="G25" i="1"/>
  <c r="K20" i="1"/>
  <c r="K15" i="1"/>
  <c r="Y4" i="1" s="1"/>
  <c r="M14" i="1"/>
  <c r="K14" i="1"/>
  <c r="G20" i="1"/>
  <c r="G15" i="1"/>
  <c r="Y3" i="1" s="1"/>
  <c r="I14" i="1"/>
  <c r="G14" i="1"/>
  <c r="I3" i="1"/>
  <c r="G3" i="1"/>
  <c r="O23" i="1" l="1"/>
  <c r="AA8" i="1"/>
  <c r="G23" i="1"/>
  <c r="AA3" i="1"/>
  <c r="O34" i="1"/>
  <c r="AA9" i="1"/>
  <c r="G34" i="1"/>
  <c r="AA5" i="1"/>
  <c r="K34" i="1"/>
  <c r="AA6" i="1"/>
  <c r="K23" i="1"/>
  <c r="AA4" i="1"/>
  <c r="S23" i="1"/>
  <c r="AA7" i="1"/>
  <c r="Y10" i="1"/>
  <c r="O33" i="1"/>
  <c r="O22" i="1"/>
  <c r="S22" i="1"/>
  <c r="K11" i="1"/>
  <c r="G11" i="1"/>
  <c r="K33" i="1"/>
  <c r="G33" i="1"/>
  <c r="K22" i="1"/>
  <c r="G22" i="1"/>
  <c r="AC4" i="1" l="1"/>
  <c r="AD4" i="1"/>
  <c r="AC6" i="1"/>
  <c r="AD6" i="1"/>
  <c r="AC8" i="1"/>
  <c r="AD8" i="1"/>
  <c r="AC7" i="1"/>
  <c r="AD7" i="1"/>
  <c r="AE7" i="1"/>
  <c r="AC5" i="1"/>
  <c r="AD5" i="1"/>
  <c r="AD9" i="1"/>
  <c r="AC9" i="1"/>
  <c r="AA10" i="1"/>
  <c r="AC3" i="1"/>
  <c r="AE3" i="1"/>
  <c r="AD3" i="1"/>
  <c r="AE10" i="1" l="1"/>
  <c r="AD10" i="1"/>
  <c r="A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<sst xmlns="http://schemas.openxmlformats.org/spreadsheetml/2006/main" count="367" uniqueCount="130">
  <si>
    <t>序号</t>
    <phoneticPr fontId="1" type="noConversion"/>
  </si>
  <si>
    <t>日期</t>
    <phoneticPr fontId="1" type="noConversion"/>
  </si>
  <si>
    <t>城市</t>
    <phoneticPr fontId="1" type="noConversion"/>
  </si>
  <si>
    <t>销售</t>
    <phoneticPr fontId="1" type="noConversion"/>
  </si>
  <si>
    <t>订单金额</t>
    <phoneticPr fontId="1" type="noConversion"/>
  </si>
  <si>
    <t>海盐</t>
    <phoneticPr fontId="1" type="noConversion"/>
  </si>
  <si>
    <t>毛毛</t>
    <phoneticPr fontId="1" type="noConversion"/>
  </si>
  <si>
    <t>平湖</t>
    <phoneticPr fontId="1" type="noConversion"/>
  </si>
  <si>
    <t>丹丹</t>
    <phoneticPr fontId="1" type="noConversion"/>
  </si>
  <si>
    <t>李亮/丹丹</t>
    <phoneticPr fontId="1" type="noConversion"/>
  </si>
  <si>
    <t>沈总</t>
    <phoneticPr fontId="1" type="noConversion"/>
  </si>
  <si>
    <t>小陈</t>
    <phoneticPr fontId="1" type="noConversion"/>
  </si>
  <si>
    <t>小龙</t>
    <phoneticPr fontId="1" type="noConversion"/>
  </si>
  <si>
    <t>大圣</t>
    <phoneticPr fontId="1" type="noConversion"/>
  </si>
  <si>
    <t>海宁</t>
    <phoneticPr fontId="1" type="noConversion"/>
  </si>
  <si>
    <t>珠珠</t>
    <phoneticPr fontId="1" type="noConversion"/>
  </si>
  <si>
    <t>海盐/平湖/海宁/桐乡</t>
    <phoneticPr fontId="1" type="noConversion"/>
  </si>
  <si>
    <t>累计销售额</t>
    <phoneticPr fontId="1" type="noConversion"/>
  </si>
  <si>
    <t>总目标</t>
    <phoneticPr fontId="1" type="noConversion"/>
  </si>
  <si>
    <t>完成率</t>
    <phoneticPr fontId="1" type="noConversion"/>
  </si>
  <si>
    <t>差额</t>
    <phoneticPr fontId="1" type="noConversion"/>
  </si>
  <si>
    <t>当日销售额</t>
    <phoneticPr fontId="1" type="noConversion"/>
  </si>
  <si>
    <t>桐乡</t>
    <phoneticPr fontId="1" type="noConversion"/>
  </si>
  <si>
    <t>环比</t>
    <phoneticPr fontId="1" type="noConversion"/>
  </si>
  <si>
    <t>微微</t>
    <phoneticPr fontId="1" type="noConversion"/>
  </si>
  <si>
    <t>平湖</t>
  </si>
  <si>
    <t>海盐</t>
  </si>
  <si>
    <t>小邬</t>
    <phoneticPr fontId="1" type="noConversion"/>
  </si>
  <si>
    <t>毛毛</t>
    <phoneticPr fontId="1" type="noConversion"/>
  </si>
  <si>
    <t>微微</t>
    <phoneticPr fontId="1" type="noConversion"/>
  </si>
  <si>
    <t>海宁</t>
  </si>
  <si>
    <t>珠珠</t>
    <phoneticPr fontId="1" type="noConversion"/>
  </si>
  <si>
    <t>桐乡</t>
  </si>
  <si>
    <t>黄总</t>
    <phoneticPr fontId="1" type="noConversion"/>
  </si>
  <si>
    <t>李总</t>
    <phoneticPr fontId="1" type="noConversion"/>
  </si>
  <si>
    <t>丹丹</t>
    <phoneticPr fontId="1" type="noConversion"/>
  </si>
  <si>
    <t>微微</t>
    <phoneticPr fontId="1" type="noConversion"/>
  </si>
  <si>
    <t>珠珠</t>
    <phoneticPr fontId="1" type="noConversion"/>
  </si>
  <si>
    <t>红星</t>
  </si>
  <si>
    <t>红星</t>
    <phoneticPr fontId="1" type="noConversion"/>
  </si>
  <si>
    <t>月星</t>
  </si>
  <si>
    <t>月星</t>
    <phoneticPr fontId="1" type="noConversion"/>
  </si>
  <si>
    <t>六空</t>
  </si>
  <si>
    <t>六空</t>
    <phoneticPr fontId="1" type="noConversion"/>
  </si>
  <si>
    <t>红星/月星/六空</t>
    <phoneticPr fontId="1" type="noConversion"/>
  </si>
  <si>
    <t>小龙</t>
    <phoneticPr fontId="1" type="noConversion"/>
  </si>
  <si>
    <t>帅帅</t>
    <phoneticPr fontId="1" type="noConversion"/>
  </si>
  <si>
    <t>刘研</t>
  </si>
  <si>
    <t>丁一凡</t>
  </si>
  <si>
    <t>刘燕</t>
  </si>
  <si>
    <t>顾勤红</t>
  </si>
  <si>
    <t>戴玉勤</t>
  </si>
  <si>
    <t>梁勤焱</t>
  </si>
  <si>
    <t>黄帅霖</t>
  </si>
  <si>
    <t>张杨</t>
  </si>
  <si>
    <t>邓庭</t>
  </si>
  <si>
    <t>小风</t>
  </si>
  <si>
    <t>嘉兴地区年度目标数据</t>
    <phoneticPr fontId="1" type="noConversion"/>
  </si>
  <si>
    <t>项目</t>
    <phoneticPr fontId="1" type="noConversion"/>
  </si>
  <si>
    <t>年度一档目标</t>
    <phoneticPr fontId="1" type="noConversion"/>
  </si>
  <si>
    <t>Q1</t>
  </si>
  <si>
    <t>1月</t>
  </si>
  <si>
    <t>2月</t>
  </si>
  <si>
    <t>3月</t>
  </si>
  <si>
    <t>Q2</t>
  </si>
  <si>
    <t>4月</t>
  </si>
  <si>
    <t>5月</t>
  </si>
  <si>
    <t>6月</t>
  </si>
  <si>
    <t>Q3</t>
  </si>
  <si>
    <t>7月</t>
  </si>
  <si>
    <t>8月</t>
  </si>
  <si>
    <t>9月</t>
  </si>
  <si>
    <t>Q4</t>
  </si>
  <si>
    <t>10月</t>
    <phoneticPr fontId="1" type="noConversion"/>
  </si>
  <si>
    <t>11月</t>
  </si>
  <si>
    <t>12月</t>
  </si>
  <si>
    <t>0.71%</t>
  </si>
  <si>
    <t>3.86%</t>
  </si>
  <si>
    <t>8.24%</t>
  </si>
  <si>
    <t>8.4%</t>
  </si>
  <si>
    <t>8.57%</t>
  </si>
  <si>
    <t>11.72%</t>
  </si>
  <si>
    <t>33.76%</t>
  </si>
  <si>
    <t>8.73%</t>
  </si>
  <si>
    <t>嘉兴/海宁/桐乡</t>
    <phoneticPr fontId="1" type="noConversion"/>
  </si>
  <si>
    <t>出货目标</t>
    <phoneticPr fontId="1" type="noConversion"/>
  </si>
  <si>
    <t>实际完成</t>
    <phoneticPr fontId="1" type="noConversion"/>
  </si>
  <si>
    <t>出货差额</t>
    <phoneticPr fontId="1" type="noConversion"/>
  </si>
  <si>
    <t>实际完成</t>
  </si>
  <si>
    <t>完成率</t>
  </si>
  <si>
    <t>出货差额</t>
  </si>
  <si>
    <t>嘉兴合计</t>
    <phoneticPr fontId="1" type="noConversion"/>
  </si>
  <si>
    <t>合计</t>
    <phoneticPr fontId="1" type="noConversion"/>
  </si>
  <si>
    <t>张杨</t>
    <phoneticPr fontId="1" type="noConversion"/>
  </si>
  <si>
    <t>嘉兴地区（含海盐/平湖）</t>
    <phoneticPr fontId="1" type="noConversion"/>
  </si>
  <si>
    <t>小凤</t>
    <phoneticPr fontId="1" type="noConversion"/>
  </si>
  <si>
    <t>门店</t>
    <phoneticPr fontId="1" type="noConversion"/>
  </si>
  <si>
    <t>日期</t>
    <phoneticPr fontId="1" type="noConversion"/>
  </si>
  <si>
    <t>环比</t>
    <phoneticPr fontId="1" type="noConversion"/>
  </si>
  <si>
    <t>总目标</t>
    <phoneticPr fontId="1" type="noConversion"/>
  </si>
  <si>
    <t>完成率</t>
    <phoneticPr fontId="1" type="noConversion"/>
  </si>
  <si>
    <t>差额</t>
    <phoneticPr fontId="1" type="noConversion"/>
  </si>
  <si>
    <t>当日
销售额</t>
    <phoneticPr fontId="1" type="noConversion"/>
  </si>
  <si>
    <t>累计
销售额</t>
    <phoneticPr fontId="1" type="noConversion"/>
  </si>
  <si>
    <t>合计</t>
    <phoneticPr fontId="1" type="noConversion"/>
  </si>
  <si>
    <t>海盐</t>
    <phoneticPr fontId="1" type="noConversion"/>
  </si>
  <si>
    <t>平湖</t>
    <phoneticPr fontId="1" type="noConversion"/>
  </si>
  <si>
    <t>海宁</t>
    <phoneticPr fontId="1" type="noConversion"/>
  </si>
  <si>
    <t>桐乡</t>
    <phoneticPr fontId="1" type="noConversion"/>
  </si>
  <si>
    <t>红星</t>
    <phoneticPr fontId="1" type="noConversion"/>
  </si>
  <si>
    <t>月星</t>
    <phoneticPr fontId="1" type="noConversion"/>
  </si>
  <si>
    <t>六空</t>
    <phoneticPr fontId="1" type="noConversion"/>
  </si>
  <si>
    <t>已出货</t>
    <phoneticPr fontId="1" type="noConversion"/>
  </si>
  <si>
    <t>全年已出货</t>
    <phoneticPr fontId="1" type="noConversion"/>
  </si>
  <si>
    <t>未出货</t>
    <phoneticPr fontId="1" type="noConversion"/>
  </si>
  <si>
    <t>嘉兴</t>
    <phoneticPr fontId="1" type="noConversion"/>
  </si>
  <si>
    <t>5月</t>
    <phoneticPr fontId="1" type="noConversion"/>
  </si>
  <si>
    <t>已下单未出货</t>
    <phoneticPr fontId="1" type="noConversion"/>
  </si>
  <si>
    <t>黄总</t>
    <phoneticPr fontId="1" type="noConversion"/>
  </si>
  <si>
    <t>微微</t>
    <phoneticPr fontId="1" type="noConversion"/>
  </si>
  <si>
    <t>邓总</t>
    <phoneticPr fontId="1" type="noConversion"/>
  </si>
  <si>
    <t>珠珠</t>
    <phoneticPr fontId="1" type="noConversion"/>
  </si>
  <si>
    <t>刘妍</t>
    <phoneticPr fontId="1" type="noConversion"/>
  </si>
  <si>
    <t>小凤</t>
    <phoneticPr fontId="1" type="noConversion"/>
  </si>
  <si>
    <t>海宁</t>
    <phoneticPr fontId="1" type="noConversion"/>
  </si>
  <si>
    <t>珠珠</t>
    <phoneticPr fontId="1" type="noConversion"/>
  </si>
  <si>
    <t>帅帅</t>
    <phoneticPr fontId="1" type="noConversion"/>
  </si>
  <si>
    <t>凡凡</t>
    <phoneticPr fontId="1" type="noConversion"/>
  </si>
  <si>
    <t>小梁</t>
    <phoneticPr fontId="1" type="noConversion"/>
  </si>
  <si>
    <t>6月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</si>
</sst>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a;@"/>
    <numFmt numFmtId="177" formatCode="0_);[Red]\(0\)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36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2"/>
      <name val="黑体"/>
      <family val="3"/>
      <charset val="134"/>
    </font>
    <font>
      <sz val="12"/>
      <name val="微软雅黑"/>
      <family val="2"/>
      <charset val="134"/>
    </font>
    <font>
      <sz val="12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name val="微软雅黑"/>
      <family val="2"/>
      <charset val="134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/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24994659260841701"/>
      </left>
      <right style="medium">
        <color indexed="64"/>
      </right>
      <top/>
      <bottom style="medium">
        <color indexed="64"/>
      </bottom>
      <diagonal/>
    </border>
    <border>
      <left/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ck">
        <color theme="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/>
      <diagonal/>
    </border>
    <border>
      <left/>
      <right style="dashDotDot">
        <color auto="1"/>
      </right>
      <top style="medium">
        <color auto="1"/>
      </top>
      <bottom style="thin">
        <color auto="1"/>
      </bottom>
      <diagonal/>
    </border>
    <border>
      <left style="dashDotDot">
        <color auto="1"/>
      </left>
      <right style="dashDotDot">
        <color auto="1"/>
      </right>
      <top style="medium">
        <color auto="1"/>
      </top>
      <bottom style="thin">
        <color auto="1"/>
      </bottom>
      <diagonal/>
    </border>
    <border>
      <left style="dashDotDot">
        <color auto="1"/>
      </left>
      <right/>
      <top style="medium">
        <color auto="1"/>
      </top>
      <bottom style="thin">
        <color auto="1"/>
      </bottom>
      <diagonal/>
    </border>
    <border>
      <left/>
      <right style="dashDotDot">
        <color auto="1"/>
      </right>
      <top style="thin">
        <color auto="1"/>
      </top>
      <bottom style="thin">
        <color auto="1"/>
      </bottom>
      <diagonal/>
    </border>
    <border>
      <left style="dashDotDot">
        <color auto="1"/>
      </left>
      <right style="dashDotDot">
        <color auto="1"/>
      </right>
      <top style="thin">
        <color auto="1"/>
      </top>
      <bottom style="thin">
        <color auto="1"/>
      </bottom>
      <diagonal/>
    </border>
    <border>
      <left style="dashDotDot">
        <color auto="1"/>
      </left>
      <right/>
      <top style="thin">
        <color auto="1"/>
      </top>
      <bottom style="thin">
        <color auto="1"/>
      </bottom>
      <diagonal/>
    </border>
    <border>
      <left/>
      <right style="dashDotDot">
        <color auto="1"/>
      </right>
      <top style="thin">
        <color auto="1"/>
      </top>
      <bottom style="medium">
        <color auto="1"/>
      </bottom>
      <diagonal/>
    </border>
    <border>
      <left style="dashDotDot">
        <color auto="1"/>
      </left>
      <right style="dashDotDot">
        <color auto="1"/>
      </right>
      <top style="thin">
        <color auto="1"/>
      </top>
      <bottom style="medium">
        <color auto="1"/>
      </bottom>
      <diagonal/>
    </border>
    <border>
      <left style="dashDotDot">
        <color auto="1"/>
      </left>
      <right/>
      <top style="thin">
        <color auto="1"/>
      </top>
      <bottom style="medium">
        <color auto="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dashDot">
        <color theme="0" tint="-0.14996795556505021"/>
      </right>
      <top style="thin">
        <color indexed="64"/>
      </top>
      <bottom/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77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176" fontId="3" fillId="0" borderId="0" xfId="0" applyNumberFormat="1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0" fontId="10" fillId="2" borderId="13" xfId="1" applyFont="1" applyFill="1" applyBorder="1" applyAlignment="1">
      <alignment horizontal="center" vertical="center"/>
    </xf>
    <xf numFmtId="10" fontId="10" fillId="2" borderId="13" xfId="1" applyNumberFormat="1" applyFont="1" applyFill="1" applyBorder="1" applyAlignment="1">
      <alignment horizontal="center" vertical="center"/>
    </xf>
    <xf numFmtId="177" fontId="11" fillId="2" borderId="13" xfId="1" applyNumberFormat="1" applyFont="1" applyFill="1" applyBorder="1" applyAlignment="1">
      <alignment horizontal="center" vertical="center"/>
    </xf>
    <xf numFmtId="177" fontId="11" fillId="2" borderId="14" xfId="1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2" xfId="0" applyBorder="1" applyAlignment="1">
      <alignment horizontal="center"/>
    </xf>
    <xf numFmtId="14" fontId="3" fillId="0" borderId="23" xfId="0" applyNumberFormat="1" applyFont="1" applyBorder="1" applyAlignment="1">
      <alignment horizontal="center" vertical="center"/>
    </xf>
    <xf numFmtId="0" fontId="0" fillId="0" borderId="23" xfId="0" applyBorder="1" applyAlignment="1">
      <alignment horizontal="center"/>
    </xf>
    <xf numFmtId="9" fontId="0" fillId="0" borderId="23" xfId="0" applyNumberFormat="1" applyBorder="1" applyAlignment="1">
      <alignment horizontal="center"/>
    </xf>
    <xf numFmtId="9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10" fillId="3" borderId="13" xfId="1" applyFont="1" applyFill="1" applyBorder="1" applyAlignment="1">
      <alignment horizontal="center" vertical="center"/>
    </xf>
    <xf numFmtId="0" fontId="10" fillId="3" borderId="14" xfId="1" applyFont="1" applyFill="1" applyBorder="1" applyAlignment="1">
      <alignment horizontal="center" vertical="center"/>
    </xf>
    <xf numFmtId="0" fontId="13" fillId="2" borderId="13" xfId="1" applyFont="1" applyFill="1" applyBorder="1" applyAlignment="1">
      <alignment horizontal="center" vertical="center"/>
    </xf>
    <xf numFmtId="9" fontId="14" fillId="2" borderId="13" xfId="1" applyNumberFormat="1" applyFont="1" applyFill="1" applyBorder="1" applyAlignment="1">
      <alignment horizontal="center" vertical="center"/>
    </xf>
    <xf numFmtId="9" fontId="14" fillId="2" borderId="14" xfId="1" applyNumberFormat="1" applyFont="1" applyFill="1" applyBorder="1" applyAlignment="1">
      <alignment horizontal="center" vertical="center"/>
    </xf>
    <xf numFmtId="10" fontId="10" fillId="3" borderId="26" xfId="1" applyNumberFormat="1" applyFont="1" applyFill="1" applyBorder="1" applyAlignment="1">
      <alignment horizontal="center" vertical="center"/>
    </xf>
    <xf numFmtId="10" fontId="10" fillId="3" borderId="27" xfId="1" applyNumberFormat="1" applyFont="1" applyFill="1" applyBorder="1" applyAlignment="1">
      <alignment horizontal="center" vertical="center"/>
    </xf>
    <xf numFmtId="0" fontId="10" fillId="2" borderId="29" xfId="1" applyFont="1" applyFill="1" applyBorder="1" applyAlignment="1">
      <alignment horizontal="center" vertical="center"/>
    </xf>
    <xf numFmtId="177" fontId="11" fillId="2" borderId="29" xfId="1" applyNumberFormat="1" applyFont="1" applyFill="1" applyBorder="1" applyAlignment="1">
      <alignment horizontal="center" vertical="center"/>
    </xf>
    <xf numFmtId="177" fontId="11" fillId="2" borderId="30" xfId="1" applyNumberFormat="1" applyFont="1" applyFill="1" applyBorder="1" applyAlignment="1">
      <alignment horizontal="center" vertical="center"/>
    </xf>
    <xf numFmtId="10" fontId="10" fillId="2" borderId="26" xfId="1" applyNumberFormat="1" applyFont="1" applyFill="1" applyBorder="1" applyAlignment="1">
      <alignment horizontal="center" vertical="center"/>
    </xf>
    <xf numFmtId="177" fontId="11" fillId="2" borderId="26" xfId="1" applyNumberFormat="1" applyFont="1" applyFill="1" applyBorder="1" applyAlignment="1">
      <alignment horizontal="center" vertical="center"/>
    </xf>
    <xf numFmtId="177" fontId="11" fillId="2" borderId="27" xfId="1" applyNumberFormat="1" applyFont="1" applyFill="1" applyBorder="1" applyAlignment="1">
      <alignment horizontal="center" vertical="center"/>
    </xf>
    <xf numFmtId="0" fontId="13" fillId="3" borderId="13" xfId="1" applyFont="1" applyFill="1" applyBorder="1" applyAlignment="1">
      <alignment horizontal="center" vertical="center"/>
    </xf>
    <xf numFmtId="10" fontId="13" fillId="3" borderId="26" xfId="1" applyNumberFormat="1" applyFont="1" applyFill="1" applyBorder="1" applyAlignment="1">
      <alignment horizontal="center" vertical="center"/>
    </xf>
    <xf numFmtId="10" fontId="13" fillId="2" borderId="13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9" fontId="5" fillId="0" borderId="3" xfId="0" applyNumberFormat="1" applyFont="1" applyBorder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/>
    </xf>
    <xf numFmtId="0" fontId="9" fillId="2" borderId="11" xfId="1" applyFont="1" applyFill="1" applyBorder="1" applyAlignment="1">
      <alignment horizontal="center" vertical="center"/>
    </xf>
    <xf numFmtId="0" fontId="10" fillId="3" borderId="12" xfId="1" applyFont="1" applyFill="1" applyBorder="1" applyAlignment="1">
      <alignment horizontal="center" vertical="center"/>
    </xf>
    <xf numFmtId="0" fontId="10" fillId="3" borderId="25" xfId="1" applyFont="1" applyFill="1" applyBorder="1" applyAlignment="1">
      <alignment horizontal="center" vertical="center"/>
    </xf>
    <xf numFmtId="0" fontId="10" fillId="3" borderId="13" xfId="1" applyFont="1" applyFill="1" applyBorder="1" applyAlignment="1">
      <alignment horizontal="center" vertical="center"/>
    </xf>
    <xf numFmtId="0" fontId="10" fillId="3" borderId="26" xfId="1" applyFont="1" applyFill="1" applyBorder="1" applyAlignment="1">
      <alignment horizontal="center" vertical="center"/>
    </xf>
    <xf numFmtId="0" fontId="13" fillId="3" borderId="13" xfId="1" applyFont="1" applyFill="1" applyBorder="1" applyAlignment="1">
      <alignment horizontal="center" vertical="center"/>
    </xf>
    <xf numFmtId="0" fontId="13" fillId="3" borderId="26" xfId="1" applyFont="1" applyFill="1" applyBorder="1" applyAlignment="1">
      <alignment horizontal="center" vertical="center"/>
    </xf>
    <xf numFmtId="0" fontId="10" fillId="3" borderId="28" xfId="1" applyFont="1" applyFill="1" applyBorder="1" applyAlignment="1">
      <alignment vertical="center"/>
    </xf>
    <xf numFmtId="0" fontId="10" fillId="3" borderId="15" xfId="1" applyFont="1" applyFill="1" applyBorder="1" applyAlignment="1">
      <alignment vertical="center"/>
    </xf>
    <xf numFmtId="0" fontId="10" fillId="3" borderId="31" xfId="1" applyFont="1" applyFill="1" applyBorder="1" applyAlignment="1">
      <alignment vertical="center"/>
    </xf>
  </cellXfs>
  <cellStyles count="2">
    <cellStyle name="常规" xfId="0" builtinId="0"/>
    <cellStyle name="常规 2" xfId="1" xr:uid="{9EA95E99-C423-45BD-B946-364681CF80E9}"/>
  </cellStyles>
  <dxfs count="30"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5"/>
  <sheetViews>
    <sheetView showGridLines="0" topLeftCell="G1" workbookViewId="0">
      <selection activeCell="O8" sqref="O8:Q8"/>
    </sheetView>
  </sheetViews>
  <sheetFormatPr defaultRowHeight="14" x14ac:dyDescent="0.3"/>
  <cols>
    <col min="1" max="2" width="4.83203125" style="1" bestFit="1" customWidth="1"/>
    <col min="3" max="3" width="7.83203125" style="1" bestFit="1" customWidth="1"/>
    <col min="4" max="4" width="9.1640625" style="1" customWidth="1"/>
    <col min="5" max="5" width="8.5" style="1" bestFit="1" customWidth="1"/>
    <col min="6" max="8" width="8.6640625" style="1"/>
    <col min="9" max="9" width="6.83203125" style="1" bestFit="1" customWidth="1"/>
    <col min="10" max="10" width="10.58203125" style="1" bestFit="1" customWidth="1"/>
    <col min="11" max="12" width="8.6640625" style="1"/>
    <col min="13" max="13" width="6.83203125" style="1" bestFit="1" customWidth="1"/>
    <col min="14" max="14" width="10.58203125" style="1" bestFit="1" customWidth="1"/>
    <col min="15" max="16" width="8.6640625" style="1"/>
    <col min="17" max="17" width="6.83203125" style="1" bestFit="1" customWidth="1"/>
    <col min="18" max="18" width="10.58203125" style="1" bestFit="1" customWidth="1"/>
    <col min="19" max="20" width="8.6640625" style="1"/>
    <col min="21" max="21" width="6.83203125" style="1" bestFit="1" customWidth="1"/>
    <col min="22" max="22" width="10.58203125" style="1" bestFit="1" customWidth="1"/>
    <col min="23" max="23" width="4.83203125" style="1" bestFit="1" customWidth="1"/>
    <col min="24" max="24" width="10.4140625" style="1" hidden="1" customWidth="1"/>
    <col min="25" max="25" width="6.6640625" style="1" hidden="1" customWidth="1"/>
    <col min="26" max="26" width="7.1640625" style="1" hidden="1" customWidth="1"/>
    <col min="27" max="28" width="8.1640625" style="1" bestFit="1" customWidth="1"/>
    <col min="29" max="29" width="6.6640625" style="1" bestFit="1" customWidth="1"/>
    <col min="30" max="30" width="7.1640625" style="1" bestFit="1" customWidth="1"/>
    <col min="31" max="31" width="8.1640625" style="1" bestFit="1" customWidth="1"/>
    <col min="32" max="16384" width="8.6640625" style="1"/>
  </cols>
  <sheetData>
    <row r="1" spans="1:31" ht="14.5" thickBot="1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31" ht="28" x14ac:dyDescent="0.3">
      <c r="A2" s="1">
        <v>1</v>
      </c>
      <c r="B2" s="1" t="s">
        <v>42</v>
      </c>
      <c r="C2" s="2">
        <v>45058</v>
      </c>
      <c r="D2" s="1" t="s">
        <v>53</v>
      </c>
      <c r="E2" s="1">
        <v>26000</v>
      </c>
      <c r="G2" s="49" t="s">
        <v>16</v>
      </c>
      <c r="H2" s="50"/>
      <c r="I2" s="50"/>
      <c r="J2" s="5" t="s">
        <v>2</v>
      </c>
      <c r="K2" s="49" t="s">
        <v>44</v>
      </c>
      <c r="L2" s="50"/>
      <c r="M2" s="50"/>
      <c r="N2" s="5" t="s">
        <v>2</v>
      </c>
      <c r="O2" s="49" t="s">
        <v>94</v>
      </c>
      <c r="P2" s="50"/>
      <c r="Q2" s="50"/>
      <c r="R2" s="5" t="s">
        <v>2</v>
      </c>
      <c r="W2" s="18" t="s">
        <v>96</v>
      </c>
      <c r="X2" s="19" t="s">
        <v>97</v>
      </c>
      <c r="Y2" s="20" t="s">
        <v>102</v>
      </c>
      <c r="Z2" s="19" t="s">
        <v>98</v>
      </c>
      <c r="AA2" s="20" t="s">
        <v>103</v>
      </c>
      <c r="AB2" s="19" t="s">
        <v>99</v>
      </c>
      <c r="AC2" s="19" t="s">
        <v>100</v>
      </c>
      <c r="AD2" s="19" t="s">
        <v>101</v>
      </c>
      <c r="AE2" s="21" t="s">
        <v>104</v>
      </c>
    </row>
    <row r="3" spans="1:31" ht="16.5" x14ac:dyDescent="0.3">
      <c r="A3" s="1">
        <v>2</v>
      </c>
      <c r="B3" s="1" t="s">
        <v>5</v>
      </c>
      <c r="C3" s="2">
        <v>45059</v>
      </c>
      <c r="E3" s="1">
        <v>12800</v>
      </c>
      <c r="G3" s="51">
        <f ca="1">TODAY()</f>
        <v>45083</v>
      </c>
      <c r="H3" s="52"/>
      <c r="I3" s="3">
        <f ca="1">TODAY()</f>
        <v>45083</v>
      </c>
      <c r="J3" s="4" t="s">
        <v>1</v>
      </c>
      <c r="K3" s="51">
        <f ca="1">TODAY()</f>
        <v>45083</v>
      </c>
      <c r="L3" s="52"/>
      <c r="M3" s="3">
        <f ca="1">TODAY()</f>
        <v>45083</v>
      </c>
      <c r="N3" s="4" t="s">
        <v>1</v>
      </c>
      <c r="O3" s="51">
        <f ca="1">TODAY()</f>
        <v>45083</v>
      </c>
      <c r="P3" s="52"/>
      <c r="Q3" s="3">
        <f ca="1">TODAY()</f>
        <v>45083</v>
      </c>
      <c r="R3" s="4" t="s">
        <v>1</v>
      </c>
      <c r="W3" s="22" t="s">
        <v>105</v>
      </c>
      <c r="X3" s="23">
        <f ca="1">TODAY()</f>
        <v>45083</v>
      </c>
      <c r="Y3" s="24">
        <f ca="1">G15</f>
        <v>0</v>
      </c>
      <c r="Z3" s="25" t="e">
        <f ca="1">G19</f>
        <v>#DIV/0!</v>
      </c>
      <c r="AA3" s="24">
        <f>G20</f>
        <v>171200</v>
      </c>
      <c r="AB3" s="24">
        <f>G21</f>
        <v>240000</v>
      </c>
      <c r="AC3" s="25">
        <f>AA3/AB3</f>
        <v>0.71333333333333337</v>
      </c>
      <c r="AD3" s="24">
        <f>AB3-AA3</f>
        <v>68800</v>
      </c>
      <c r="AE3" s="62">
        <f>SUM(AA3:AA6)</f>
        <v>602779</v>
      </c>
    </row>
    <row r="4" spans="1:31" ht="16.5" customHeight="1" x14ac:dyDescent="0.3">
      <c r="A4" s="1">
        <v>3</v>
      </c>
      <c r="B4" s="1" t="s">
        <v>7</v>
      </c>
      <c r="C4" s="2">
        <v>45059</v>
      </c>
      <c r="D4" s="1" t="s">
        <v>8</v>
      </c>
      <c r="E4" s="1">
        <v>12108</v>
      </c>
      <c r="G4" s="53" cm="1">
        <f t="array" aca="1" ref="G4" ca="1">SUM(SUMIFS($E:$E,$C:$C,TODAY(),$B:$B,{"海盐","平湖","海宁","桐乡"}))</f>
        <v>0</v>
      </c>
      <c r="H4" s="54"/>
      <c r="I4" s="54"/>
      <c r="J4" s="55" t="s">
        <v>21</v>
      </c>
      <c r="K4" s="53" cm="1">
        <f t="array" aca="1" ref="K4" ca="1">SUM(SUMIFS($E:$E,$C:$C,TODAY(),$B:$B,{"红星","月星","六空"}))</f>
        <v>0</v>
      </c>
      <c r="L4" s="54"/>
      <c r="M4" s="54"/>
      <c r="N4" s="55" t="s">
        <v>21</v>
      </c>
      <c r="O4" s="53">
        <f ca="1">SUMIFS($E:$E,$C:$C,TODAY())</f>
        <v>0</v>
      </c>
      <c r="P4" s="54"/>
      <c r="Q4" s="54"/>
      <c r="R4" s="55" t="s">
        <v>21</v>
      </c>
      <c r="W4" s="22" t="s">
        <v>106</v>
      </c>
      <c r="X4" s="23">
        <f t="shared" ref="X4:X10" ca="1" si="0">TODAY()</f>
        <v>45083</v>
      </c>
      <c r="Y4" s="24">
        <f ca="1">K15</f>
        <v>0</v>
      </c>
      <c r="Z4" s="25" t="e">
        <f ca="1">K19</f>
        <v>#DIV/0!</v>
      </c>
      <c r="AA4" s="24">
        <f>K20</f>
        <v>135884</v>
      </c>
      <c r="AB4" s="24">
        <v>210000</v>
      </c>
      <c r="AC4" s="25">
        <f t="shared" ref="AC4:AC9" si="1">AA4/AB4</f>
        <v>0.64706666666666668</v>
      </c>
      <c r="AD4" s="24">
        <f t="shared" ref="AD4:AD9" si="2">AB4-AA4</f>
        <v>74116</v>
      </c>
      <c r="AE4" s="62"/>
    </row>
    <row r="5" spans="1:31" ht="16.5" customHeight="1" x14ac:dyDescent="0.3">
      <c r="A5" s="1">
        <v>4</v>
      </c>
      <c r="B5" s="1" t="s">
        <v>14</v>
      </c>
      <c r="C5" s="2">
        <v>45059</v>
      </c>
      <c r="D5" s="1" t="s">
        <v>15</v>
      </c>
      <c r="E5" s="1">
        <v>22800</v>
      </c>
      <c r="G5" s="53"/>
      <c r="H5" s="54"/>
      <c r="I5" s="54"/>
      <c r="J5" s="55"/>
      <c r="K5" s="53"/>
      <c r="L5" s="54"/>
      <c r="M5" s="54"/>
      <c r="N5" s="55"/>
      <c r="O5" s="53"/>
      <c r="P5" s="54"/>
      <c r="Q5" s="54"/>
      <c r="R5" s="55"/>
      <c r="W5" s="22" t="s">
        <v>107</v>
      </c>
      <c r="X5" s="23">
        <f t="shared" ca="1" si="0"/>
        <v>45083</v>
      </c>
      <c r="Y5" s="24">
        <f ca="1">G26</f>
        <v>0</v>
      </c>
      <c r="Z5" s="25" t="e">
        <f ca="1">G30</f>
        <v>#DIV/0!</v>
      </c>
      <c r="AA5" s="24">
        <f>G31</f>
        <v>167197</v>
      </c>
      <c r="AB5" s="24">
        <v>100000</v>
      </c>
      <c r="AC5" s="25">
        <f t="shared" si="1"/>
        <v>1.67197</v>
      </c>
      <c r="AD5" s="24">
        <f t="shared" si="2"/>
        <v>-67197</v>
      </c>
      <c r="AE5" s="62"/>
    </row>
    <row r="6" spans="1:31" ht="16.5" customHeight="1" x14ac:dyDescent="0.3">
      <c r="A6" s="1">
        <v>5</v>
      </c>
      <c r="B6" s="1" t="s">
        <v>14</v>
      </c>
      <c r="C6" s="2">
        <v>45059</v>
      </c>
      <c r="D6" s="1" t="s">
        <v>15</v>
      </c>
      <c r="E6" s="1">
        <v>50000</v>
      </c>
      <c r="G6" s="53"/>
      <c r="H6" s="54"/>
      <c r="I6" s="54"/>
      <c r="J6" s="55"/>
      <c r="K6" s="53"/>
      <c r="L6" s="54"/>
      <c r="M6" s="54"/>
      <c r="N6" s="55"/>
      <c r="O6" s="53"/>
      <c r="P6" s="54"/>
      <c r="Q6" s="54"/>
      <c r="R6" s="55"/>
      <c r="W6" s="22" t="s">
        <v>108</v>
      </c>
      <c r="X6" s="23">
        <f t="shared" ca="1" si="0"/>
        <v>45083</v>
      </c>
      <c r="Y6" s="24">
        <f ca="1">K26</f>
        <v>0</v>
      </c>
      <c r="Z6" s="25" t="e">
        <f ca="1">K30</f>
        <v>#DIV/0!</v>
      </c>
      <c r="AA6" s="24">
        <f>K31</f>
        <v>128498</v>
      </c>
      <c r="AB6" s="24">
        <v>100000</v>
      </c>
      <c r="AC6" s="25">
        <f t="shared" si="1"/>
        <v>1.28498</v>
      </c>
      <c r="AD6" s="24">
        <f t="shared" si="2"/>
        <v>-28498</v>
      </c>
      <c r="AE6" s="62"/>
    </row>
    <row r="7" spans="1:31" ht="16.5" customHeight="1" x14ac:dyDescent="0.3">
      <c r="A7" s="1">
        <v>6</v>
      </c>
      <c r="B7" s="1" t="s">
        <v>38</v>
      </c>
      <c r="C7" s="2">
        <v>45059</v>
      </c>
      <c r="D7" s="1" t="s">
        <v>51</v>
      </c>
      <c r="E7" s="1">
        <v>16600</v>
      </c>
      <c r="G7" s="53"/>
      <c r="H7" s="54"/>
      <c r="I7" s="54"/>
      <c r="J7" s="55"/>
      <c r="K7" s="53"/>
      <c r="L7" s="54"/>
      <c r="M7" s="54"/>
      <c r="N7" s="55"/>
      <c r="O7" s="53"/>
      <c r="P7" s="54"/>
      <c r="Q7" s="54"/>
      <c r="R7" s="55"/>
      <c r="W7" s="22" t="s">
        <v>109</v>
      </c>
      <c r="X7" s="23">
        <f t="shared" ca="1" si="0"/>
        <v>45083</v>
      </c>
      <c r="Y7" s="24">
        <f ca="1">S15</f>
        <v>0</v>
      </c>
      <c r="Z7" s="25" t="e">
        <f ca="1">S19</f>
        <v>#DIV/0!</v>
      </c>
      <c r="AA7" s="24">
        <f>S20</f>
        <v>155388</v>
      </c>
      <c r="AB7" s="24">
        <v>200000</v>
      </c>
      <c r="AC7" s="25">
        <f t="shared" si="1"/>
        <v>0.77693999999999996</v>
      </c>
      <c r="AD7" s="24">
        <f t="shared" si="2"/>
        <v>44612</v>
      </c>
      <c r="AE7" s="62">
        <f>SUM(AA7:AA9)</f>
        <v>575288</v>
      </c>
    </row>
    <row r="8" spans="1:31" ht="20" customHeight="1" x14ac:dyDescent="0.3">
      <c r="A8" s="1">
        <v>7</v>
      </c>
      <c r="B8" s="1" t="s">
        <v>38</v>
      </c>
      <c r="C8" s="2">
        <v>45059</v>
      </c>
      <c r="D8" s="1" t="s">
        <v>52</v>
      </c>
      <c r="E8" s="1">
        <v>6500</v>
      </c>
      <c r="G8" s="56" t="e">
        <f ca="1">SUMIFS($E:$E,$C:$C,TODAY())/SUMIFS($E:$E,$C:$C,TODAY()-1)-1</f>
        <v>#DIV/0!</v>
      </c>
      <c r="H8" s="57"/>
      <c r="I8" s="57"/>
      <c r="J8" s="4" t="s">
        <v>23</v>
      </c>
      <c r="K8" s="56" t="e">
        <f ca="1">SUMIFS($E:$E,$C:$C,TODAY(),$B:$B,K2)/SUMIFS($E:$E,$C:$C,TODAY()-1,$B:$B,K2)-1</f>
        <v>#DIV/0!</v>
      </c>
      <c r="L8" s="57"/>
      <c r="M8" s="57"/>
      <c r="N8" s="4" t="s">
        <v>23</v>
      </c>
      <c r="O8" s="56" t="e">
        <f ca="1">SUMIFS($E:$E,$C:$C,TODAY())/SUMIFS($E:$E,$C:$C,TODAY()-1)-1</f>
        <v>#DIV/0!</v>
      </c>
      <c r="P8" s="57"/>
      <c r="Q8" s="57"/>
      <c r="R8" s="4" t="s">
        <v>23</v>
      </c>
      <c r="W8" s="22" t="s">
        <v>110</v>
      </c>
      <c r="X8" s="23">
        <f t="shared" ca="1" si="0"/>
        <v>45083</v>
      </c>
      <c r="Y8" s="24">
        <f ca="1">O15</f>
        <v>0</v>
      </c>
      <c r="Z8" s="25" t="e">
        <f ca="1">O19</f>
        <v>#DIV/0!</v>
      </c>
      <c r="AA8" s="24">
        <f>O20</f>
        <v>200726</v>
      </c>
      <c r="AB8" s="24">
        <v>200000</v>
      </c>
      <c r="AC8" s="25">
        <f t="shared" si="1"/>
        <v>1.00363</v>
      </c>
      <c r="AD8" s="24">
        <f t="shared" si="2"/>
        <v>-726</v>
      </c>
      <c r="AE8" s="62"/>
    </row>
    <row r="9" spans="1:31" ht="16.5" x14ac:dyDescent="0.3">
      <c r="A9" s="1">
        <v>8</v>
      </c>
      <c r="B9" s="1" t="s">
        <v>5</v>
      </c>
      <c r="C9" s="2">
        <v>45060</v>
      </c>
      <c r="E9" s="1">
        <v>22800</v>
      </c>
      <c r="G9" s="58" cm="1">
        <f t="array" ref="G9">SUM(SUMIFS($E:$E,$B:$B,{"海盐","平湖","海宁","桐乡"}))</f>
        <v>602779</v>
      </c>
      <c r="H9" s="59"/>
      <c r="I9" s="59"/>
      <c r="J9" s="4" t="s">
        <v>17</v>
      </c>
      <c r="K9" s="58" cm="1">
        <f t="array" ref="K9">SUM(SUMIFS($E:$E,$B:$B,{"红星","月星","六空"}))</f>
        <v>575288</v>
      </c>
      <c r="L9" s="59"/>
      <c r="M9" s="59"/>
      <c r="N9" s="4" t="s">
        <v>17</v>
      </c>
      <c r="O9" s="58">
        <f>SUM($E:$E)</f>
        <v>1178067</v>
      </c>
      <c r="P9" s="59"/>
      <c r="Q9" s="59"/>
      <c r="R9" s="4" t="s">
        <v>17</v>
      </c>
      <c r="W9" s="22" t="s">
        <v>111</v>
      </c>
      <c r="X9" s="23">
        <f t="shared" ca="1" si="0"/>
        <v>45083</v>
      </c>
      <c r="Y9" s="24">
        <f ca="1">O26</f>
        <v>0</v>
      </c>
      <c r="Z9" s="25" t="e">
        <f ca="1">O30</f>
        <v>#DIV/0!</v>
      </c>
      <c r="AA9" s="24">
        <f>O31</f>
        <v>219174</v>
      </c>
      <c r="AB9" s="24">
        <v>200000</v>
      </c>
      <c r="AC9" s="25">
        <f t="shared" si="1"/>
        <v>1.0958699999999999</v>
      </c>
      <c r="AD9" s="24">
        <f t="shared" si="2"/>
        <v>-19174</v>
      </c>
      <c r="AE9" s="62"/>
    </row>
    <row r="10" spans="1:31" ht="17" thickBot="1" x14ac:dyDescent="0.35">
      <c r="A10" s="1">
        <v>9</v>
      </c>
      <c r="B10" s="1" t="s">
        <v>7</v>
      </c>
      <c r="C10" s="2">
        <v>45060</v>
      </c>
      <c r="D10" s="1" t="s">
        <v>9</v>
      </c>
      <c r="E10" s="1">
        <v>19999</v>
      </c>
      <c r="G10" s="58">
        <v>650000</v>
      </c>
      <c r="H10" s="59"/>
      <c r="I10" s="59"/>
      <c r="J10" s="4" t="s">
        <v>18</v>
      </c>
      <c r="K10" s="58">
        <v>600000</v>
      </c>
      <c r="L10" s="59"/>
      <c r="M10" s="59"/>
      <c r="N10" s="4" t="s">
        <v>18</v>
      </c>
      <c r="O10" s="58">
        <v>1250000</v>
      </c>
      <c r="P10" s="59"/>
      <c r="Q10" s="59"/>
      <c r="R10" s="4" t="s">
        <v>18</v>
      </c>
      <c r="W10" s="26" t="s">
        <v>104</v>
      </c>
      <c r="X10" s="27">
        <f t="shared" ca="1" si="0"/>
        <v>45083</v>
      </c>
      <c r="Y10" s="28">
        <f ca="1">SUM(Y3:Y9)</f>
        <v>0</v>
      </c>
      <c r="Z10" s="29" t="e">
        <f ca="1">O8</f>
        <v>#DIV/0!</v>
      </c>
      <c r="AA10" s="28">
        <f>SUM(AA3:AA9)</f>
        <v>1178067</v>
      </c>
      <c r="AB10" s="28">
        <f>SUM(AB3:AB9)</f>
        <v>1250000</v>
      </c>
      <c r="AC10" s="30">
        <f t="shared" ref="AC10" si="3">AA10/AB10</f>
        <v>0.9424536</v>
      </c>
      <c r="AD10" s="31">
        <f t="shared" ref="AD10" si="4">AB10-AA10</f>
        <v>71933</v>
      </c>
      <c r="AE10" s="32">
        <f>AE7+AE3</f>
        <v>1178067</v>
      </c>
    </row>
    <row r="11" spans="1:31" ht="16.5" x14ac:dyDescent="0.3">
      <c r="A11" s="1">
        <v>10</v>
      </c>
      <c r="B11" s="1" t="s">
        <v>42</v>
      </c>
      <c r="C11" s="2">
        <v>45060</v>
      </c>
      <c r="D11" s="1" t="s">
        <v>47</v>
      </c>
      <c r="E11" s="1">
        <v>45776</v>
      </c>
      <c r="G11" s="56">
        <f>G9/G10</f>
        <v>0.9273523076923077</v>
      </c>
      <c r="H11" s="57"/>
      <c r="I11" s="57"/>
      <c r="J11" s="4" t="s">
        <v>19</v>
      </c>
      <c r="K11" s="56">
        <f>K9/K10</f>
        <v>0.9588133333333333</v>
      </c>
      <c r="L11" s="57"/>
      <c r="M11" s="57"/>
      <c r="N11" s="4" t="s">
        <v>19</v>
      </c>
      <c r="O11" s="56">
        <f>O9/O10</f>
        <v>0.9424536</v>
      </c>
      <c r="P11" s="57"/>
      <c r="Q11" s="57"/>
      <c r="R11" s="4" t="s">
        <v>19</v>
      </c>
    </row>
    <row r="12" spans="1:31" ht="17" thickBot="1" x14ac:dyDescent="0.35">
      <c r="A12" s="1">
        <v>11</v>
      </c>
      <c r="B12" s="1" t="s">
        <v>40</v>
      </c>
      <c r="C12" s="2">
        <v>45060</v>
      </c>
      <c r="D12" s="1" t="s">
        <v>48</v>
      </c>
      <c r="E12" s="1">
        <v>1600</v>
      </c>
      <c r="G12" s="60">
        <f>G9-G10</f>
        <v>-47221</v>
      </c>
      <c r="H12" s="61"/>
      <c r="I12" s="61"/>
      <c r="J12" s="6" t="s">
        <v>20</v>
      </c>
      <c r="K12" s="60">
        <f>K9-K10</f>
        <v>-24712</v>
      </c>
      <c r="L12" s="61"/>
      <c r="M12" s="61"/>
      <c r="N12" s="6" t="s">
        <v>20</v>
      </c>
      <c r="O12" s="60">
        <f>O9-O10</f>
        <v>-71933</v>
      </c>
      <c r="P12" s="61"/>
      <c r="Q12" s="61"/>
      <c r="R12" s="6" t="s">
        <v>20</v>
      </c>
    </row>
    <row r="13" spans="1:31" ht="16.5" x14ac:dyDescent="0.3">
      <c r="A13" s="1">
        <v>12</v>
      </c>
      <c r="B13" s="1" t="s">
        <v>40</v>
      </c>
      <c r="C13" s="2">
        <v>45060</v>
      </c>
      <c r="D13" s="1" t="s">
        <v>49</v>
      </c>
      <c r="E13" s="1">
        <v>21200</v>
      </c>
      <c r="G13" s="49" t="s">
        <v>5</v>
      </c>
      <c r="H13" s="50"/>
      <c r="I13" s="50"/>
      <c r="J13" s="5" t="s">
        <v>2</v>
      </c>
      <c r="K13" s="49" t="s">
        <v>7</v>
      </c>
      <c r="L13" s="50"/>
      <c r="M13" s="50"/>
      <c r="N13" s="5" t="s">
        <v>2</v>
      </c>
      <c r="O13" s="49" t="s">
        <v>41</v>
      </c>
      <c r="P13" s="50"/>
      <c r="Q13" s="50"/>
      <c r="R13" s="5" t="s">
        <v>2</v>
      </c>
      <c r="S13" s="49" t="s">
        <v>39</v>
      </c>
      <c r="T13" s="50"/>
      <c r="U13" s="50"/>
      <c r="V13" s="5" t="s">
        <v>2</v>
      </c>
    </row>
    <row r="14" spans="1:31" ht="16.5" customHeight="1" x14ac:dyDescent="0.3">
      <c r="A14" s="1">
        <v>13</v>
      </c>
      <c r="B14" s="1" t="s">
        <v>38</v>
      </c>
      <c r="C14" s="2">
        <v>45060</v>
      </c>
      <c r="D14" s="1" t="s">
        <v>50</v>
      </c>
      <c r="E14" s="1">
        <v>5500</v>
      </c>
      <c r="G14" s="51">
        <f ca="1">TODAY()</f>
        <v>45083</v>
      </c>
      <c r="H14" s="52"/>
      <c r="I14" s="3">
        <f ca="1">TODAY()</f>
        <v>45083</v>
      </c>
      <c r="J14" s="4" t="s">
        <v>1</v>
      </c>
      <c r="K14" s="51">
        <f ca="1">TODAY()</f>
        <v>45083</v>
      </c>
      <c r="L14" s="52"/>
      <c r="M14" s="3">
        <f ca="1">TODAY()</f>
        <v>45083</v>
      </c>
      <c r="N14" s="4" t="s">
        <v>1</v>
      </c>
      <c r="O14" s="51">
        <f ca="1">TODAY()</f>
        <v>45083</v>
      </c>
      <c r="P14" s="52"/>
      <c r="Q14" s="3">
        <f ca="1">TODAY()</f>
        <v>45083</v>
      </c>
      <c r="R14" s="4" t="s">
        <v>1</v>
      </c>
      <c r="S14" s="51">
        <f ca="1">TODAY()</f>
        <v>45083</v>
      </c>
      <c r="T14" s="52"/>
      <c r="U14" s="3">
        <f ca="1">TODAY()</f>
        <v>45083</v>
      </c>
      <c r="V14" s="4" t="s">
        <v>1</v>
      </c>
    </row>
    <row r="15" spans="1:31" ht="16.5" customHeight="1" x14ac:dyDescent="0.3">
      <c r="A15" s="1">
        <v>14</v>
      </c>
      <c r="B15" s="1" t="s">
        <v>40</v>
      </c>
      <c r="C15" s="2">
        <v>45062</v>
      </c>
      <c r="D15" s="1" t="s">
        <v>54</v>
      </c>
      <c r="E15" s="1">
        <v>14000</v>
      </c>
      <c r="G15" s="53">
        <f ca="1">SUMIFS($E:$E,$C:$C,TODAY(),$B:$B,G13)</f>
        <v>0</v>
      </c>
      <c r="H15" s="54"/>
      <c r="I15" s="54"/>
      <c r="J15" s="55" t="s">
        <v>21</v>
      </c>
      <c r="K15" s="53">
        <f ca="1">SUMIFS($E:$E,$C:$C,TODAY(),$B:$B,K13)</f>
        <v>0</v>
      </c>
      <c r="L15" s="54"/>
      <c r="M15" s="54"/>
      <c r="N15" s="55" t="s">
        <v>21</v>
      </c>
      <c r="O15" s="53">
        <f ca="1">SUMIFS($E:$E,$C:$C,TODAY(),$B:$B,O13)</f>
        <v>0</v>
      </c>
      <c r="P15" s="54"/>
      <c r="Q15" s="54"/>
      <c r="R15" s="55" t="s">
        <v>21</v>
      </c>
      <c r="S15" s="53">
        <f ca="1">SUMIFS($E:$E,$C:$C,TODAY(),$B:$B,S13)</f>
        <v>0</v>
      </c>
      <c r="T15" s="54"/>
      <c r="U15" s="54"/>
      <c r="V15" s="55" t="s">
        <v>21</v>
      </c>
    </row>
    <row r="16" spans="1:31" ht="16.5" customHeight="1" x14ac:dyDescent="0.3">
      <c r="A16" s="1">
        <v>15</v>
      </c>
      <c r="B16" s="1" t="s">
        <v>5</v>
      </c>
      <c r="C16" s="2">
        <v>45063</v>
      </c>
      <c r="D16" s="1" t="s">
        <v>6</v>
      </c>
      <c r="E16" s="1">
        <v>58000</v>
      </c>
      <c r="G16" s="53"/>
      <c r="H16" s="54"/>
      <c r="I16" s="54"/>
      <c r="J16" s="55"/>
      <c r="K16" s="53"/>
      <c r="L16" s="54"/>
      <c r="M16" s="54"/>
      <c r="N16" s="55"/>
      <c r="O16" s="53"/>
      <c r="P16" s="54"/>
      <c r="Q16" s="54"/>
      <c r="R16" s="55"/>
      <c r="S16" s="53"/>
      <c r="T16" s="54"/>
      <c r="U16" s="54"/>
      <c r="V16" s="55"/>
    </row>
    <row r="17" spans="1:22" ht="16.5" customHeight="1" x14ac:dyDescent="0.3">
      <c r="A17" s="1">
        <v>16</v>
      </c>
      <c r="B17" s="1" t="s">
        <v>7</v>
      </c>
      <c r="C17" s="2">
        <v>45063</v>
      </c>
      <c r="D17" s="1" t="s">
        <v>10</v>
      </c>
      <c r="E17" s="1">
        <v>12000</v>
      </c>
      <c r="G17" s="53"/>
      <c r="H17" s="54"/>
      <c r="I17" s="54"/>
      <c r="J17" s="55"/>
      <c r="K17" s="53"/>
      <c r="L17" s="54"/>
      <c r="M17" s="54"/>
      <c r="N17" s="55"/>
      <c r="O17" s="53"/>
      <c r="P17" s="54"/>
      <c r="Q17" s="54"/>
      <c r="R17" s="55"/>
      <c r="S17" s="53"/>
      <c r="T17" s="54"/>
      <c r="U17" s="54"/>
      <c r="V17" s="55"/>
    </row>
    <row r="18" spans="1:22" ht="14" customHeight="1" x14ac:dyDescent="0.3">
      <c r="A18" s="1">
        <v>17</v>
      </c>
      <c r="B18" s="1" t="s">
        <v>42</v>
      </c>
      <c r="C18" s="2">
        <v>45063</v>
      </c>
      <c r="D18" s="1" t="s">
        <v>55</v>
      </c>
      <c r="E18" s="1">
        <v>3599</v>
      </c>
      <c r="G18" s="53"/>
      <c r="H18" s="54"/>
      <c r="I18" s="54"/>
      <c r="J18" s="55"/>
      <c r="K18" s="53"/>
      <c r="L18" s="54"/>
      <c r="M18" s="54"/>
      <c r="N18" s="55"/>
      <c r="O18" s="53"/>
      <c r="P18" s="54"/>
      <c r="Q18" s="54"/>
      <c r="R18" s="55"/>
      <c r="S18" s="53"/>
      <c r="T18" s="54"/>
      <c r="U18" s="54"/>
      <c r="V18" s="55"/>
    </row>
    <row r="19" spans="1:22" ht="16.5" x14ac:dyDescent="0.3">
      <c r="A19" s="1">
        <v>18</v>
      </c>
      <c r="B19" s="1" t="s">
        <v>40</v>
      </c>
      <c r="C19" s="2">
        <v>45063</v>
      </c>
      <c r="D19" s="1" t="s">
        <v>54</v>
      </c>
      <c r="E19" s="1">
        <v>9000</v>
      </c>
      <c r="G19" s="56" t="e">
        <f ca="1">SUMIFS($E:$E,$C:$C,TODAY(),$B:$B,G13)/SUMIFS($E:$E,$C:$C,TODAY()-1,$B:$B,G13)-1</f>
        <v>#DIV/0!</v>
      </c>
      <c r="H19" s="57"/>
      <c r="I19" s="57"/>
      <c r="J19" s="4" t="s">
        <v>23</v>
      </c>
      <c r="K19" s="56" t="e">
        <f ca="1">SUMIFS($E:$E,$C:$C,TODAY(),$B:$B,K13)/SUMIFS($E:$E,$C:$C,TODAY()-1,$B:$B,K13)-1</f>
        <v>#DIV/0!</v>
      </c>
      <c r="L19" s="57"/>
      <c r="M19" s="57"/>
      <c r="N19" s="4" t="s">
        <v>23</v>
      </c>
      <c r="O19" s="56" t="e">
        <f ca="1">SUMIFS($E:$E,$C:$C,TODAY(),$B:$B,O13)/SUMIFS($E:$E,$C:$C,TODAY()-1,$B:$B,O13)-1</f>
        <v>#DIV/0!</v>
      </c>
      <c r="P19" s="57"/>
      <c r="Q19" s="57"/>
      <c r="R19" s="4" t="s">
        <v>23</v>
      </c>
      <c r="S19" s="56" t="e">
        <f ca="1">SUMIFS($E:$E,$C:$C,TODAY(),$B:$B,S13)/SUMIFS($E:$E,$C:$C,TODAY()-1,$B:$B,S13)-1</f>
        <v>#DIV/0!</v>
      </c>
      <c r="T19" s="57"/>
      <c r="U19" s="57"/>
      <c r="V19" s="4" t="s">
        <v>23</v>
      </c>
    </row>
    <row r="20" spans="1:22" ht="16.5" x14ac:dyDescent="0.3">
      <c r="A20" s="1">
        <v>19</v>
      </c>
      <c r="B20" s="1" t="s">
        <v>7</v>
      </c>
      <c r="C20" s="2">
        <v>45064</v>
      </c>
      <c r="D20" s="1" t="s">
        <v>11</v>
      </c>
      <c r="E20" s="1">
        <v>5999</v>
      </c>
      <c r="G20" s="58">
        <f>SUMIFS($E:$E,$B:$B,G13)</f>
        <v>171200</v>
      </c>
      <c r="H20" s="59"/>
      <c r="I20" s="59"/>
      <c r="J20" s="4" t="s">
        <v>17</v>
      </c>
      <c r="K20" s="58">
        <f>SUMIFS($E:$E,$B:$B,K13)</f>
        <v>135884</v>
      </c>
      <c r="L20" s="59"/>
      <c r="M20" s="59"/>
      <c r="N20" s="4" t="s">
        <v>17</v>
      </c>
      <c r="O20" s="58">
        <f>SUMIFS($E:$E,$B:$B,O13)</f>
        <v>200726</v>
      </c>
      <c r="P20" s="59"/>
      <c r="Q20" s="59"/>
      <c r="R20" s="4" t="s">
        <v>17</v>
      </c>
      <c r="S20" s="58">
        <f>SUMIFS($E:$E,$B:$B,S13)</f>
        <v>155388</v>
      </c>
      <c r="T20" s="59"/>
      <c r="U20" s="59"/>
      <c r="V20" s="4" t="s">
        <v>17</v>
      </c>
    </row>
    <row r="21" spans="1:22" ht="16.5" x14ac:dyDescent="0.3">
      <c r="A21" s="1">
        <v>20</v>
      </c>
      <c r="B21" s="1" t="s">
        <v>7</v>
      </c>
      <c r="C21" s="2">
        <v>45064</v>
      </c>
      <c r="D21" s="1" t="s">
        <v>13</v>
      </c>
      <c r="E21" s="1">
        <v>9500</v>
      </c>
      <c r="G21" s="58">
        <v>240000</v>
      </c>
      <c r="H21" s="59"/>
      <c r="I21" s="59"/>
      <c r="J21" s="4" t="s">
        <v>18</v>
      </c>
      <c r="K21" s="58">
        <v>210000</v>
      </c>
      <c r="L21" s="59"/>
      <c r="M21" s="59"/>
      <c r="N21" s="4" t="s">
        <v>18</v>
      </c>
      <c r="O21" s="58">
        <v>200000</v>
      </c>
      <c r="P21" s="59"/>
      <c r="Q21" s="59"/>
      <c r="R21" s="4" t="s">
        <v>18</v>
      </c>
      <c r="S21" s="58">
        <v>200000</v>
      </c>
      <c r="T21" s="59"/>
      <c r="U21" s="59"/>
      <c r="V21" s="4" t="s">
        <v>18</v>
      </c>
    </row>
    <row r="22" spans="1:22" ht="16.5" x14ac:dyDescent="0.3">
      <c r="A22" s="1">
        <v>21</v>
      </c>
      <c r="B22" s="1" t="s">
        <v>14</v>
      </c>
      <c r="C22" s="2">
        <v>45064</v>
      </c>
      <c r="D22" s="1" t="s">
        <v>15</v>
      </c>
      <c r="E22" s="1">
        <v>9698</v>
      </c>
      <c r="G22" s="56">
        <f>G20/G21</f>
        <v>0.71333333333333337</v>
      </c>
      <c r="H22" s="57"/>
      <c r="I22" s="57"/>
      <c r="J22" s="4" t="s">
        <v>19</v>
      </c>
      <c r="K22" s="56">
        <f>K20/K21</f>
        <v>0.64706666666666668</v>
      </c>
      <c r="L22" s="57"/>
      <c r="M22" s="57"/>
      <c r="N22" s="4" t="s">
        <v>19</v>
      </c>
      <c r="O22" s="56">
        <f>O20/O21</f>
        <v>1.00363</v>
      </c>
      <c r="P22" s="57"/>
      <c r="Q22" s="57"/>
      <c r="R22" s="4" t="s">
        <v>19</v>
      </c>
      <c r="S22" s="56">
        <f>S20/S21</f>
        <v>0.77693999999999996</v>
      </c>
      <c r="T22" s="57"/>
      <c r="U22" s="57"/>
      <c r="V22" s="4" t="s">
        <v>19</v>
      </c>
    </row>
    <row r="23" spans="1:22" ht="17" thickBot="1" x14ac:dyDescent="0.35">
      <c r="A23" s="1">
        <v>22</v>
      </c>
      <c r="B23" s="1" t="s">
        <v>42</v>
      </c>
      <c r="C23" s="2">
        <v>45064</v>
      </c>
      <c r="D23" s="1" t="s">
        <v>53</v>
      </c>
      <c r="E23" s="1">
        <v>14500</v>
      </c>
      <c r="G23" s="60">
        <f>G20-G21</f>
        <v>-68800</v>
      </c>
      <c r="H23" s="61"/>
      <c r="I23" s="61"/>
      <c r="J23" s="6" t="s">
        <v>20</v>
      </c>
      <c r="K23" s="60">
        <f>K20-K21</f>
        <v>-74116</v>
      </c>
      <c r="L23" s="61"/>
      <c r="M23" s="61"/>
      <c r="N23" s="6" t="s">
        <v>20</v>
      </c>
      <c r="O23" s="60">
        <f>O20-O21</f>
        <v>726</v>
      </c>
      <c r="P23" s="61"/>
      <c r="Q23" s="61"/>
      <c r="R23" s="6" t="s">
        <v>20</v>
      </c>
      <c r="S23" s="60">
        <f>S20-S21</f>
        <v>-44612</v>
      </c>
      <c r="T23" s="61"/>
      <c r="U23" s="61"/>
      <c r="V23" s="6" t="s">
        <v>20</v>
      </c>
    </row>
    <row r="24" spans="1:22" ht="14" customHeight="1" x14ac:dyDescent="0.3">
      <c r="A24" s="1">
        <v>23</v>
      </c>
      <c r="B24" s="1" t="s">
        <v>5</v>
      </c>
      <c r="C24" s="2">
        <v>45065</v>
      </c>
      <c r="D24" s="1" t="s">
        <v>6</v>
      </c>
      <c r="E24" s="1">
        <v>12000</v>
      </c>
      <c r="G24" s="49" t="s">
        <v>14</v>
      </c>
      <c r="H24" s="50"/>
      <c r="I24" s="50"/>
      <c r="J24" s="5" t="s">
        <v>2</v>
      </c>
      <c r="K24" s="49" t="s">
        <v>22</v>
      </c>
      <c r="L24" s="50"/>
      <c r="M24" s="50"/>
      <c r="N24" s="5" t="s">
        <v>2</v>
      </c>
      <c r="O24" s="49" t="s">
        <v>43</v>
      </c>
      <c r="P24" s="50"/>
      <c r="Q24" s="50"/>
      <c r="R24" s="5" t="s">
        <v>2</v>
      </c>
    </row>
    <row r="25" spans="1:22" ht="14" customHeight="1" x14ac:dyDescent="0.3">
      <c r="A25" s="1">
        <v>24</v>
      </c>
      <c r="B25" s="1" t="s">
        <v>7</v>
      </c>
      <c r="C25" s="2">
        <v>45065</v>
      </c>
      <c r="D25" s="1" t="s">
        <v>12</v>
      </c>
      <c r="E25" s="1">
        <v>5999</v>
      </c>
      <c r="G25" s="51">
        <f ca="1">TODAY()</f>
        <v>45083</v>
      </c>
      <c r="H25" s="52"/>
      <c r="I25" s="3">
        <f ca="1">TODAY()</f>
        <v>45083</v>
      </c>
      <c r="J25" s="4" t="s">
        <v>1</v>
      </c>
      <c r="K25" s="51">
        <f ca="1">TODAY()</f>
        <v>45083</v>
      </c>
      <c r="L25" s="52"/>
      <c r="M25" s="3">
        <f ca="1">TODAY()</f>
        <v>45083</v>
      </c>
      <c r="N25" s="4" t="s">
        <v>1</v>
      </c>
      <c r="O25" s="51">
        <f ca="1">TODAY()</f>
        <v>45083</v>
      </c>
      <c r="P25" s="52"/>
      <c r="Q25" s="3">
        <f ca="1">TODAY()</f>
        <v>45083</v>
      </c>
      <c r="R25" s="4" t="s">
        <v>1</v>
      </c>
    </row>
    <row r="26" spans="1:22" ht="14" customHeight="1" x14ac:dyDescent="0.3">
      <c r="A26" s="1">
        <v>25</v>
      </c>
      <c r="B26" s="1" t="s">
        <v>14</v>
      </c>
      <c r="C26" s="2">
        <v>45066</v>
      </c>
      <c r="D26" s="1" t="s">
        <v>24</v>
      </c>
      <c r="E26" s="1">
        <v>15800</v>
      </c>
      <c r="G26" s="53">
        <f ca="1">SUMIFS($E:$E,$C:$C,TODAY(),$B:$B,G24)</f>
        <v>0</v>
      </c>
      <c r="H26" s="54"/>
      <c r="I26" s="54"/>
      <c r="J26" s="55" t="s">
        <v>21</v>
      </c>
      <c r="K26" s="53">
        <f ca="1">SUMIFS($E:$E,$C:$C,TODAY(),$B:$B,K24)</f>
        <v>0</v>
      </c>
      <c r="L26" s="54"/>
      <c r="M26" s="54"/>
      <c r="N26" s="55" t="s">
        <v>21</v>
      </c>
      <c r="O26" s="53">
        <f ca="1">SUMIFS($E:$E,$C:$C,TODAY(),$B:$B,O24)</f>
        <v>0</v>
      </c>
      <c r="P26" s="54"/>
      <c r="Q26" s="54"/>
      <c r="R26" s="55" t="s">
        <v>21</v>
      </c>
    </row>
    <row r="27" spans="1:22" ht="14" customHeight="1" x14ac:dyDescent="0.3">
      <c r="A27" s="1">
        <v>26</v>
      </c>
      <c r="B27" s="1" t="s">
        <v>25</v>
      </c>
      <c r="C27" s="2">
        <v>45066</v>
      </c>
      <c r="D27" s="1" t="s">
        <v>10</v>
      </c>
      <c r="E27" s="1">
        <v>7000</v>
      </c>
      <c r="G27" s="53"/>
      <c r="H27" s="54"/>
      <c r="I27" s="54"/>
      <c r="J27" s="55"/>
      <c r="K27" s="53"/>
      <c r="L27" s="54"/>
      <c r="M27" s="54"/>
      <c r="N27" s="55"/>
      <c r="O27" s="53"/>
      <c r="P27" s="54"/>
      <c r="Q27" s="54"/>
      <c r="R27" s="55"/>
    </row>
    <row r="28" spans="1:22" ht="14" customHeight="1" x14ac:dyDescent="0.3">
      <c r="A28" s="1">
        <v>27</v>
      </c>
      <c r="B28" s="1" t="s">
        <v>26</v>
      </c>
      <c r="C28" s="2">
        <v>45066</v>
      </c>
      <c r="D28" s="1" t="s">
        <v>27</v>
      </c>
      <c r="E28" s="1">
        <v>26800</v>
      </c>
      <c r="G28" s="53"/>
      <c r="H28" s="54"/>
      <c r="I28" s="54"/>
      <c r="J28" s="55"/>
      <c r="K28" s="53"/>
      <c r="L28" s="54"/>
      <c r="M28" s="54"/>
      <c r="N28" s="55"/>
      <c r="O28" s="53"/>
      <c r="P28" s="54"/>
      <c r="Q28" s="54"/>
      <c r="R28" s="55"/>
    </row>
    <row r="29" spans="1:22" ht="14" customHeight="1" x14ac:dyDescent="0.3">
      <c r="A29" s="1">
        <v>28</v>
      </c>
      <c r="B29" s="1" t="s">
        <v>40</v>
      </c>
      <c r="C29" s="2">
        <v>45066</v>
      </c>
      <c r="D29" s="1" t="s">
        <v>48</v>
      </c>
      <c r="E29" s="1">
        <v>11000</v>
      </c>
      <c r="G29" s="53"/>
      <c r="H29" s="54"/>
      <c r="I29" s="54"/>
      <c r="J29" s="55"/>
      <c r="K29" s="53"/>
      <c r="L29" s="54"/>
      <c r="M29" s="54"/>
      <c r="N29" s="55"/>
      <c r="O29" s="53"/>
      <c r="P29" s="54"/>
      <c r="Q29" s="54"/>
      <c r="R29" s="55"/>
    </row>
    <row r="30" spans="1:22" ht="16.5" x14ac:dyDescent="0.3">
      <c r="A30" s="1">
        <v>29</v>
      </c>
      <c r="B30" s="1" t="s">
        <v>40</v>
      </c>
      <c r="C30" s="2">
        <v>45066</v>
      </c>
      <c r="D30" s="1" t="s">
        <v>49</v>
      </c>
      <c r="E30" s="1">
        <v>11388</v>
      </c>
      <c r="G30" s="56" t="e">
        <f ca="1">SUMIFS($E:$E,$C:$C,TODAY(),$B:$B,G24)/SUMIFS($E:$E,$C:$C,TODAY()-1,$B:$B,G24)-1</f>
        <v>#DIV/0!</v>
      </c>
      <c r="H30" s="57"/>
      <c r="I30" s="57"/>
      <c r="J30" s="4" t="s">
        <v>23</v>
      </c>
      <c r="K30" s="56" t="e">
        <f ca="1">SUMIFS($E:$E,$C:$C,TODAY(),$B:$B,K24)/SUMIFS($E:$E,$C:$C,TODAY()-1,$B:$B,K24)-1</f>
        <v>#DIV/0!</v>
      </c>
      <c r="L30" s="57"/>
      <c r="M30" s="57"/>
      <c r="N30" s="4" t="s">
        <v>23</v>
      </c>
      <c r="O30" s="56" t="e">
        <f ca="1">SUMIFS($E:$E,$C:$C,TODAY(),$B:$B,O24)/SUMIFS($E:$E,$C:$C,TODAY()-1,$B:$B,O24)-1</f>
        <v>#DIV/0!</v>
      </c>
      <c r="P30" s="57"/>
      <c r="Q30" s="57"/>
      <c r="R30" s="4" t="s">
        <v>23</v>
      </c>
    </row>
    <row r="31" spans="1:22" ht="16.5" x14ac:dyDescent="0.3">
      <c r="A31" s="1">
        <v>30</v>
      </c>
      <c r="B31" s="1" t="s">
        <v>40</v>
      </c>
      <c r="C31" s="2">
        <v>45066</v>
      </c>
      <c r="D31" s="1" t="s">
        <v>56</v>
      </c>
      <c r="E31" s="1">
        <v>24499</v>
      </c>
      <c r="G31" s="58">
        <f>SUMIFS($E:$E,$B:$B,G24)</f>
        <v>167197</v>
      </c>
      <c r="H31" s="59"/>
      <c r="I31" s="59"/>
      <c r="J31" s="4" t="s">
        <v>17</v>
      </c>
      <c r="K31" s="58">
        <f>SUMIFS($E:$E,$B:$B,K24)</f>
        <v>128498</v>
      </c>
      <c r="L31" s="59"/>
      <c r="M31" s="59"/>
      <c r="N31" s="4" t="s">
        <v>17</v>
      </c>
      <c r="O31" s="58">
        <f>SUMIFS($E:$E,$B:$B,O24)</f>
        <v>219174</v>
      </c>
      <c r="P31" s="59"/>
      <c r="Q31" s="59"/>
      <c r="R31" s="4" t="s">
        <v>17</v>
      </c>
    </row>
    <row r="32" spans="1:22" ht="16.5" x14ac:dyDescent="0.3">
      <c r="A32" s="1">
        <v>31</v>
      </c>
      <c r="B32" s="1" t="s">
        <v>14</v>
      </c>
      <c r="C32" s="2">
        <v>45067</v>
      </c>
      <c r="D32" s="1" t="s">
        <v>29</v>
      </c>
      <c r="E32" s="1">
        <v>6500</v>
      </c>
      <c r="G32" s="58">
        <v>100000</v>
      </c>
      <c r="H32" s="59"/>
      <c r="I32" s="59"/>
      <c r="J32" s="4" t="s">
        <v>18</v>
      </c>
      <c r="K32" s="58">
        <v>100000</v>
      </c>
      <c r="L32" s="59"/>
      <c r="M32" s="59"/>
      <c r="N32" s="4" t="s">
        <v>18</v>
      </c>
      <c r="O32" s="58">
        <v>200000</v>
      </c>
      <c r="P32" s="59"/>
      <c r="Q32" s="59"/>
      <c r="R32" s="4" t="s">
        <v>18</v>
      </c>
    </row>
    <row r="33" spans="1:18" ht="16.5" x14ac:dyDescent="0.3">
      <c r="A33" s="1">
        <v>32</v>
      </c>
      <c r="B33" s="1" t="s">
        <v>26</v>
      </c>
      <c r="C33" s="2">
        <v>45067</v>
      </c>
      <c r="D33" s="1" t="s">
        <v>28</v>
      </c>
      <c r="E33" s="1">
        <v>12800</v>
      </c>
      <c r="G33" s="56">
        <f>G31/G32</f>
        <v>1.67197</v>
      </c>
      <c r="H33" s="57"/>
      <c r="I33" s="57"/>
      <c r="J33" s="4" t="s">
        <v>19</v>
      </c>
      <c r="K33" s="56">
        <f>K31/K32</f>
        <v>1.28498</v>
      </c>
      <c r="L33" s="57"/>
      <c r="M33" s="57"/>
      <c r="N33" s="4" t="s">
        <v>19</v>
      </c>
      <c r="O33" s="56">
        <f>O31/O32</f>
        <v>1.0958699999999999</v>
      </c>
      <c r="P33" s="57"/>
      <c r="Q33" s="57"/>
      <c r="R33" s="4" t="s">
        <v>19</v>
      </c>
    </row>
    <row r="34" spans="1:18" ht="17" thickBot="1" x14ac:dyDescent="0.35">
      <c r="A34" s="1">
        <v>33</v>
      </c>
      <c r="B34" s="1" t="s">
        <v>40</v>
      </c>
      <c r="C34" s="2">
        <v>45067</v>
      </c>
      <c r="D34" s="1" t="s">
        <v>56</v>
      </c>
      <c r="E34" s="1">
        <v>8500</v>
      </c>
      <c r="G34" s="60">
        <f>G31-G32</f>
        <v>67197</v>
      </c>
      <c r="H34" s="61"/>
      <c r="I34" s="61"/>
      <c r="J34" s="6" t="s">
        <v>20</v>
      </c>
      <c r="K34" s="60">
        <f>K31-K32</f>
        <v>28498</v>
      </c>
      <c r="L34" s="61"/>
      <c r="M34" s="61"/>
      <c r="N34" s="6" t="s">
        <v>20</v>
      </c>
      <c r="O34" s="60">
        <f>O31-O32</f>
        <v>19174</v>
      </c>
      <c r="P34" s="61"/>
      <c r="Q34" s="61"/>
      <c r="R34" s="6" t="s">
        <v>20</v>
      </c>
    </row>
    <row r="35" spans="1:18" x14ac:dyDescent="0.3">
      <c r="A35" s="1">
        <v>34</v>
      </c>
      <c r="B35" s="1" t="s">
        <v>38</v>
      </c>
      <c r="C35" s="2">
        <v>45067</v>
      </c>
      <c r="D35" s="1" t="s">
        <v>50</v>
      </c>
      <c r="E35" s="1">
        <v>15000</v>
      </c>
    </row>
    <row r="36" spans="1:18" x14ac:dyDescent="0.3">
      <c r="A36" s="1">
        <v>35</v>
      </c>
      <c r="B36" s="1" t="s">
        <v>30</v>
      </c>
      <c r="C36" s="2">
        <v>45068</v>
      </c>
      <c r="D36" s="1" t="s">
        <v>24</v>
      </c>
      <c r="E36" s="1">
        <v>4299</v>
      </c>
    </row>
    <row r="37" spans="1:18" x14ac:dyDescent="0.3">
      <c r="A37" s="1">
        <v>36</v>
      </c>
      <c r="B37" s="1" t="s">
        <v>42</v>
      </c>
      <c r="C37" s="2">
        <v>45069</v>
      </c>
      <c r="D37" s="1" t="s">
        <v>47</v>
      </c>
      <c r="E37" s="1">
        <v>11200</v>
      </c>
    </row>
    <row r="38" spans="1:18" x14ac:dyDescent="0.3">
      <c r="A38" s="1">
        <v>37</v>
      </c>
      <c r="B38" s="1" t="s">
        <v>25</v>
      </c>
      <c r="C38" s="2">
        <v>45071</v>
      </c>
      <c r="E38" s="1">
        <v>5999</v>
      </c>
    </row>
    <row r="39" spans="1:18" x14ac:dyDescent="0.3">
      <c r="A39" s="1">
        <v>38</v>
      </c>
      <c r="B39" s="1" t="s">
        <v>40</v>
      </c>
      <c r="C39" s="2">
        <v>45071</v>
      </c>
      <c r="D39" s="1" t="s">
        <v>48</v>
      </c>
      <c r="E39" s="1">
        <v>680</v>
      </c>
    </row>
    <row r="40" spans="1:18" x14ac:dyDescent="0.3">
      <c r="A40" s="1">
        <v>39</v>
      </c>
      <c r="B40" s="1" t="s">
        <v>30</v>
      </c>
      <c r="C40" s="2">
        <v>45072</v>
      </c>
      <c r="D40" s="1" t="s">
        <v>31</v>
      </c>
      <c r="E40" s="1">
        <v>20000</v>
      </c>
    </row>
    <row r="41" spans="1:18" x14ac:dyDescent="0.3">
      <c r="A41" s="1">
        <v>40</v>
      </c>
      <c r="B41" s="1" t="s">
        <v>25</v>
      </c>
      <c r="C41" s="2">
        <v>45072</v>
      </c>
      <c r="E41" s="1">
        <v>3500</v>
      </c>
    </row>
    <row r="42" spans="1:18" x14ac:dyDescent="0.3">
      <c r="A42" s="1">
        <v>41</v>
      </c>
      <c r="B42" s="1" t="s">
        <v>32</v>
      </c>
      <c r="C42" s="2">
        <v>45072</v>
      </c>
      <c r="D42" s="1" t="s">
        <v>33</v>
      </c>
      <c r="E42" s="1">
        <v>37800</v>
      </c>
    </row>
    <row r="43" spans="1:18" x14ac:dyDescent="0.3">
      <c r="A43" s="1">
        <v>42</v>
      </c>
      <c r="B43" s="1" t="s">
        <v>26</v>
      </c>
      <c r="C43" s="2">
        <v>45072</v>
      </c>
      <c r="E43" s="1">
        <v>26000</v>
      </c>
    </row>
    <row r="44" spans="1:18" x14ac:dyDescent="0.3">
      <c r="A44" s="1">
        <v>43</v>
      </c>
      <c r="B44" s="1" t="s">
        <v>40</v>
      </c>
      <c r="C44" s="2">
        <v>45072</v>
      </c>
      <c r="D44" s="1" t="s">
        <v>49</v>
      </c>
      <c r="E44" s="1">
        <v>6000</v>
      </c>
    </row>
    <row r="45" spans="1:18" x14ac:dyDescent="0.3">
      <c r="A45" s="1">
        <v>44</v>
      </c>
      <c r="B45" s="1" t="s">
        <v>40</v>
      </c>
      <c r="C45" s="2">
        <v>45072</v>
      </c>
      <c r="D45" s="1" t="s">
        <v>56</v>
      </c>
      <c r="E45" s="1">
        <v>6060</v>
      </c>
    </row>
    <row r="46" spans="1:18" x14ac:dyDescent="0.3">
      <c r="A46" s="1">
        <v>45</v>
      </c>
      <c r="B46" s="1" t="s">
        <v>38</v>
      </c>
      <c r="C46" s="2">
        <v>45072</v>
      </c>
      <c r="D46" s="1" t="s">
        <v>51</v>
      </c>
      <c r="E46" s="1">
        <v>15000</v>
      </c>
    </row>
    <row r="47" spans="1:18" x14ac:dyDescent="0.3">
      <c r="A47" s="1">
        <v>46</v>
      </c>
      <c r="B47" s="1" t="s">
        <v>32</v>
      </c>
      <c r="C47" s="2">
        <v>45073</v>
      </c>
      <c r="E47" s="1">
        <v>57000</v>
      </c>
    </row>
    <row r="48" spans="1:18" x14ac:dyDescent="0.3">
      <c r="A48" s="1">
        <v>47</v>
      </c>
      <c r="B48" s="1" t="s">
        <v>25</v>
      </c>
      <c r="C48" s="2">
        <v>45073</v>
      </c>
      <c r="D48" s="1" t="s">
        <v>34</v>
      </c>
      <c r="E48" s="1">
        <v>2800</v>
      </c>
    </row>
    <row r="49" spans="1:5" x14ac:dyDescent="0.3">
      <c r="A49" s="1">
        <v>48</v>
      </c>
      <c r="B49" s="1" t="s">
        <v>25</v>
      </c>
      <c r="C49" s="2">
        <v>45073</v>
      </c>
      <c r="D49" s="1" t="s">
        <v>35</v>
      </c>
      <c r="E49" s="1">
        <v>13100</v>
      </c>
    </row>
    <row r="50" spans="1:5" x14ac:dyDescent="0.3">
      <c r="A50" s="1">
        <v>49</v>
      </c>
      <c r="B50" s="1" t="s">
        <v>30</v>
      </c>
      <c r="C50" s="2">
        <v>45073</v>
      </c>
      <c r="D50" s="1" t="s">
        <v>36</v>
      </c>
      <c r="E50" s="1">
        <v>4100</v>
      </c>
    </row>
    <row r="51" spans="1:5" x14ac:dyDescent="0.3">
      <c r="A51" s="1">
        <v>50</v>
      </c>
      <c r="B51" s="1" t="s">
        <v>42</v>
      </c>
      <c r="C51" s="2">
        <v>45073</v>
      </c>
      <c r="D51" s="1" t="s">
        <v>55</v>
      </c>
      <c r="E51" s="1">
        <v>29000</v>
      </c>
    </row>
    <row r="52" spans="1:5" x14ac:dyDescent="0.3">
      <c r="A52" s="1">
        <v>51</v>
      </c>
      <c r="B52" s="1" t="s">
        <v>38</v>
      </c>
      <c r="C52" s="2">
        <v>45073</v>
      </c>
      <c r="D52" s="1" t="s">
        <v>50</v>
      </c>
      <c r="E52" s="1">
        <v>5600</v>
      </c>
    </row>
    <row r="53" spans="1:5" x14ac:dyDescent="0.3">
      <c r="A53" s="1">
        <v>52</v>
      </c>
      <c r="B53" s="1" t="s">
        <v>38</v>
      </c>
      <c r="C53" s="2">
        <v>45073</v>
      </c>
      <c r="D53" s="1" t="s">
        <v>52</v>
      </c>
      <c r="E53" s="1">
        <v>18188</v>
      </c>
    </row>
    <row r="54" spans="1:5" x14ac:dyDescent="0.3">
      <c r="A54" s="1">
        <v>53</v>
      </c>
      <c r="B54" s="1" t="s">
        <v>30</v>
      </c>
      <c r="C54" s="2">
        <v>45074</v>
      </c>
      <c r="D54" s="1" t="s">
        <v>37</v>
      </c>
      <c r="E54" s="1">
        <v>15500</v>
      </c>
    </row>
    <row r="55" spans="1:5" x14ac:dyDescent="0.3">
      <c r="A55" s="1">
        <v>54</v>
      </c>
      <c r="B55" s="1" t="s">
        <v>25</v>
      </c>
      <c r="C55" s="2">
        <v>45074</v>
      </c>
      <c r="D55" s="1" t="s">
        <v>45</v>
      </c>
      <c r="E55" s="1">
        <v>10000</v>
      </c>
    </row>
    <row r="56" spans="1:5" x14ac:dyDescent="0.3">
      <c r="A56" s="1">
        <v>55</v>
      </c>
      <c r="B56" s="1" t="s">
        <v>40</v>
      </c>
      <c r="C56" s="2">
        <v>45074</v>
      </c>
      <c r="D56" s="1" t="s">
        <v>93</v>
      </c>
      <c r="E56" s="1">
        <v>36000</v>
      </c>
    </row>
    <row r="57" spans="1:5" x14ac:dyDescent="0.3">
      <c r="A57" s="1">
        <v>56</v>
      </c>
      <c r="B57" s="1" t="s">
        <v>38</v>
      </c>
      <c r="C57" s="2">
        <v>45074</v>
      </c>
      <c r="D57" s="1" t="s">
        <v>50</v>
      </c>
      <c r="E57" s="1">
        <v>26000</v>
      </c>
    </row>
    <row r="58" spans="1:5" x14ac:dyDescent="0.3">
      <c r="A58" s="1">
        <v>57</v>
      </c>
      <c r="B58" s="1" t="s">
        <v>38</v>
      </c>
      <c r="C58" s="2">
        <v>45074</v>
      </c>
      <c r="D58" s="1" t="s">
        <v>50</v>
      </c>
      <c r="E58" s="1">
        <v>20000</v>
      </c>
    </row>
    <row r="59" spans="1:5" x14ac:dyDescent="0.3">
      <c r="A59" s="1">
        <v>58</v>
      </c>
      <c r="B59" s="1" t="s">
        <v>42</v>
      </c>
      <c r="C59" s="2">
        <v>45074</v>
      </c>
      <c r="D59" s="1" t="s">
        <v>46</v>
      </c>
      <c r="E59" s="1">
        <v>36800</v>
      </c>
    </row>
    <row r="60" spans="1:5" x14ac:dyDescent="0.3">
      <c r="A60" s="1">
        <v>59</v>
      </c>
      <c r="B60" s="1" t="s">
        <v>42</v>
      </c>
      <c r="C60" s="2">
        <v>45074</v>
      </c>
      <c r="D60" s="1" t="s">
        <v>46</v>
      </c>
      <c r="E60" s="1">
        <v>13000</v>
      </c>
    </row>
    <row r="61" spans="1:5" x14ac:dyDescent="0.3">
      <c r="A61" s="1">
        <v>60</v>
      </c>
      <c r="B61" s="1" t="s">
        <v>38</v>
      </c>
      <c r="C61" s="2">
        <v>45074</v>
      </c>
      <c r="D61" s="1" t="s">
        <v>51</v>
      </c>
      <c r="E61" s="1">
        <v>21000</v>
      </c>
    </row>
    <row r="62" spans="1:5" x14ac:dyDescent="0.3">
      <c r="A62" s="1">
        <v>61</v>
      </c>
      <c r="B62" s="1" t="s">
        <v>40</v>
      </c>
      <c r="C62" s="2">
        <v>45076</v>
      </c>
      <c r="D62" s="1" t="s">
        <v>95</v>
      </c>
      <c r="E62" s="1">
        <v>3999</v>
      </c>
    </row>
    <row r="63" spans="1:5" x14ac:dyDescent="0.3">
      <c r="A63" s="1">
        <v>62</v>
      </c>
      <c r="B63" s="1" t="s">
        <v>32</v>
      </c>
      <c r="C63" s="2">
        <v>45076</v>
      </c>
      <c r="D63" s="1" t="s">
        <v>118</v>
      </c>
      <c r="E63" s="1">
        <v>33698</v>
      </c>
    </row>
    <row r="64" spans="1:5" x14ac:dyDescent="0.3">
      <c r="A64" s="1">
        <v>63</v>
      </c>
      <c r="B64" s="1" t="s">
        <v>30</v>
      </c>
      <c r="C64" s="2">
        <v>45077</v>
      </c>
      <c r="D64" s="1" t="s">
        <v>119</v>
      </c>
      <c r="E64" s="1">
        <v>1500</v>
      </c>
    </row>
    <row r="65" spans="1:5" x14ac:dyDescent="0.3">
      <c r="A65" s="1">
        <v>64</v>
      </c>
      <c r="B65" s="1" t="s">
        <v>42</v>
      </c>
      <c r="C65" s="2">
        <v>45077</v>
      </c>
      <c r="D65" s="1" t="s">
        <v>120</v>
      </c>
      <c r="E65" s="1">
        <v>5000</v>
      </c>
    </row>
    <row r="66" spans="1:5" x14ac:dyDescent="0.3">
      <c r="A66" s="1">
        <v>65</v>
      </c>
      <c r="B66" s="1" t="s">
        <v>30</v>
      </c>
      <c r="C66" s="2">
        <v>45077</v>
      </c>
      <c r="D66" s="1" t="s">
        <v>121</v>
      </c>
      <c r="E66" s="1">
        <v>13000</v>
      </c>
    </row>
    <row r="67" spans="1:5" x14ac:dyDescent="0.3">
      <c r="A67" s="1">
        <v>66</v>
      </c>
      <c r="B67" s="1" t="s">
        <v>42</v>
      </c>
      <c r="C67" s="2">
        <v>45077</v>
      </c>
      <c r="D67" s="1" t="s">
        <v>122</v>
      </c>
      <c r="E67" s="1">
        <v>14500</v>
      </c>
    </row>
    <row r="68" spans="1:5" x14ac:dyDescent="0.3">
      <c r="A68" s="1">
        <v>67</v>
      </c>
      <c r="B68" s="1" t="s">
        <v>40</v>
      </c>
      <c r="C68" s="2">
        <v>45080</v>
      </c>
      <c r="D68" s="1" t="s">
        <v>123</v>
      </c>
      <c r="E68" s="1">
        <v>8800</v>
      </c>
    </row>
    <row r="69" spans="1:5" x14ac:dyDescent="0.3">
      <c r="A69" s="1">
        <v>68</v>
      </c>
      <c r="B69" s="1" t="s">
        <v>124</v>
      </c>
      <c r="C69" s="2">
        <v>45080</v>
      </c>
      <c r="D69" s="1" t="s">
        <v>125</v>
      </c>
      <c r="E69" s="1">
        <v>4000</v>
      </c>
    </row>
    <row r="70" spans="1:5" x14ac:dyDescent="0.3">
      <c r="A70" s="1">
        <v>69</v>
      </c>
      <c r="B70" s="1" t="s">
        <v>42</v>
      </c>
      <c r="C70" s="2">
        <v>45081</v>
      </c>
      <c r="D70" s="1" t="s">
        <v>126</v>
      </c>
      <c r="E70" s="1">
        <v>19799</v>
      </c>
    </row>
    <row r="71" spans="1:5" x14ac:dyDescent="0.3">
      <c r="A71" s="1">
        <v>70</v>
      </c>
      <c r="B71" s="1" t="s">
        <v>40</v>
      </c>
      <c r="C71" s="2">
        <v>45081</v>
      </c>
      <c r="D71" s="1" t="s">
        <v>127</v>
      </c>
      <c r="E71" s="1">
        <v>38000</v>
      </c>
    </row>
    <row r="72" spans="1:5" x14ac:dyDescent="0.3">
      <c r="A72" s="1">
        <v>71</v>
      </c>
      <c r="B72" s="1" t="s">
        <v>38</v>
      </c>
      <c r="C72" s="2">
        <v>45081</v>
      </c>
      <c r="D72" s="1" t="s">
        <v>128</v>
      </c>
      <c r="E72" s="1">
        <v>6000</v>
      </c>
    </row>
    <row r="73" spans="1:5" x14ac:dyDescent="0.3">
      <c r="A73" s="1">
        <v>72</v>
      </c>
      <c r="B73" s="1" t="s">
        <v>25</v>
      </c>
      <c r="C73" s="2">
        <v>45080</v>
      </c>
      <c r="E73" s="1">
        <v>4000</v>
      </c>
    </row>
    <row r="74" spans="1:5" x14ac:dyDescent="0.3">
      <c r="A74" s="1">
        <v>73</v>
      </c>
      <c r="B74" s="1" t="s">
        <v>25</v>
      </c>
      <c r="C74" s="2">
        <v>45081</v>
      </c>
      <c r="E74" s="1">
        <v>10480</v>
      </c>
    </row>
    <row r="75" spans="1:5" x14ac:dyDescent="0.3">
      <c r="A75" s="1">
        <v>74</v>
      </c>
      <c r="B75" s="1" t="s">
        <v>25</v>
      </c>
      <c r="C75" s="2">
        <v>45081</v>
      </c>
      <c r="E75" s="1">
        <v>13400</v>
      </c>
    </row>
  </sheetData>
  <autoFilter ref="A1:E75" xr:uid="{00000000-0001-0000-0000-000000000000}"/>
  <sortState xmlns:xlrd2="http://schemas.microsoft.com/office/spreadsheetml/2017/richdata2" ref="B2:E55">
    <sortCondition ref="C2:C55"/>
  </sortState>
  <mergeCells count="92">
    <mergeCell ref="AE3:AE6"/>
    <mergeCell ref="AE7:AE9"/>
    <mergeCell ref="O33:Q33"/>
    <mergeCell ref="O34:Q34"/>
    <mergeCell ref="O26:Q29"/>
    <mergeCell ref="R26:R29"/>
    <mergeCell ref="O30:Q30"/>
    <mergeCell ref="O31:Q31"/>
    <mergeCell ref="O32:Q32"/>
    <mergeCell ref="O21:Q21"/>
    <mergeCell ref="O22:Q22"/>
    <mergeCell ref="O23:Q23"/>
    <mergeCell ref="O24:Q24"/>
    <mergeCell ref="O25:P25"/>
    <mergeCell ref="O14:P14"/>
    <mergeCell ref="O15:Q18"/>
    <mergeCell ref="S22:U22"/>
    <mergeCell ref="S23:U23"/>
    <mergeCell ref="O13:Q13"/>
    <mergeCell ref="S13:U13"/>
    <mergeCell ref="S14:T14"/>
    <mergeCell ref="S15:U18"/>
    <mergeCell ref="R15:R18"/>
    <mergeCell ref="O19:Q19"/>
    <mergeCell ref="O20:Q20"/>
    <mergeCell ref="S20:U20"/>
    <mergeCell ref="S21:U21"/>
    <mergeCell ref="V15:V18"/>
    <mergeCell ref="S19:U19"/>
    <mergeCell ref="K2:M2"/>
    <mergeCell ref="K3:L3"/>
    <mergeCell ref="K4:M7"/>
    <mergeCell ref="N4:N7"/>
    <mergeCell ref="K8:M8"/>
    <mergeCell ref="K13:M13"/>
    <mergeCell ref="K14:L14"/>
    <mergeCell ref="K15:M18"/>
    <mergeCell ref="K9:M9"/>
    <mergeCell ref="K10:M10"/>
    <mergeCell ref="K11:M11"/>
    <mergeCell ref="K12:M12"/>
    <mergeCell ref="N15:N18"/>
    <mergeCell ref="O9:Q9"/>
    <mergeCell ref="G2:I2"/>
    <mergeCell ref="G3:H3"/>
    <mergeCell ref="G4:I7"/>
    <mergeCell ref="G9:I9"/>
    <mergeCell ref="G10:I10"/>
    <mergeCell ref="G19:I19"/>
    <mergeCell ref="G23:I23"/>
    <mergeCell ref="J4:J7"/>
    <mergeCell ref="J15:J18"/>
    <mergeCell ref="G20:I20"/>
    <mergeCell ref="G21:I21"/>
    <mergeCell ref="G22:I22"/>
    <mergeCell ref="G8:I8"/>
    <mergeCell ref="G13:I13"/>
    <mergeCell ref="G14:H14"/>
    <mergeCell ref="G15:I18"/>
    <mergeCell ref="G12:I12"/>
    <mergeCell ref="G11:I11"/>
    <mergeCell ref="K20:M20"/>
    <mergeCell ref="K21:M21"/>
    <mergeCell ref="K22:M22"/>
    <mergeCell ref="K23:M23"/>
    <mergeCell ref="K19:M19"/>
    <mergeCell ref="K31:M31"/>
    <mergeCell ref="K32:M32"/>
    <mergeCell ref="K33:M33"/>
    <mergeCell ref="K34:M34"/>
    <mergeCell ref="K30:M30"/>
    <mergeCell ref="O10:Q10"/>
    <mergeCell ref="O11:Q11"/>
    <mergeCell ref="O12:Q12"/>
    <mergeCell ref="G34:I34"/>
    <mergeCell ref="K24:M24"/>
    <mergeCell ref="K25:L25"/>
    <mergeCell ref="K26:M29"/>
    <mergeCell ref="G30:I30"/>
    <mergeCell ref="G25:H25"/>
    <mergeCell ref="G26:I29"/>
    <mergeCell ref="J26:J29"/>
    <mergeCell ref="G31:I31"/>
    <mergeCell ref="G32:I32"/>
    <mergeCell ref="G33:I33"/>
    <mergeCell ref="G24:I24"/>
    <mergeCell ref="N26:N29"/>
    <mergeCell ref="O2:Q2"/>
    <mergeCell ref="O3:P3"/>
    <mergeCell ref="O4:Q7"/>
    <mergeCell ref="R4:R7"/>
    <mergeCell ref="O8:Q8"/>
  </mergeCells>
  <phoneticPr fontId="1" type="noConversion"/>
  <conditionalFormatting sqref="G12:I12 G23:I23 K23:M23 G34:I34 K34:M34">
    <cfRule type="cellIs" dxfId="29" priority="7" operator="lessThan">
      <formula>0</formula>
    </cfRule>
  </conditionalFormatting>
  <conditionalFormatting sqref="K12:M12">
    <cfRule type="cellIs" dxfId="28" priority="6" operator="lessThan">
      <formula>0</formula>
    </cfRule>
  </conditionalFormatting>
  <conditionalFormatting sqref="S23:U23">
    <cfRule type="cellIs" dxfId="27" priority="5" operator="lessThan">
      <formula>0</formula>
    </cfRule>
  </conditionalFormatting>
  <conditionalFormatting sqref="O23:Q23">
    <cfRule type="cellIs" dxfId="26" priority="4" operator="lessThan">
      <formula>0</formula>
    </cfRule>
  </conditionalFormatting>
  <conditionalFormatting sqref="O34:Q34">
    <cfRule type="cellIs" dxfId="25" priority="3" operator="lessThan">
      <formula>0</formula>
    </cfRule>
  </conditionalFormatting>
  <conditionalFormatting sqref="O12:Q12">
    <cfRule type="cellIs" dxfId="24" priority="2" operator="lessThan">
      <formula>0</formula>
    </cfRule>
  </conditionalFormatting>
  <conditionalFormatting sqref="AC3:AC9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{DCE04769-DD3F-421E-8AFF-97CEBAA4831E}</x14:id>
        </ext>
      </extLst>
    </cfRule>
  </conditionalFormatting>
  <dataValidations count="1">
    <dataValidation type="list" allowBlank="1" showInputMessage="1" showErrorMessage="1" sqref="B1:B1048576" xr:uid="{022422CF-326F-4542-BF54-418C948588C2}">
      <formula1>"海宁,桐乡,海盐,平湖,红星,月星,六空"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E04769-DD3F-421E-8AFF-97CEBAA4831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AC3:AC9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D01F-4348-441A-949C-AA34FE4B5371}">
  <dimension ref="A1:AA23"/>
  <sheetViews>
    <sheetView showGridLines="0" tabSelected="1" topLeftCell="E1" workbookViewId="0">
      <selection activeCell="I6" sqref="I6"/>
    </sheetView>
  </sheetViews>
  <sheetFormatPr defaultRowHeight="14" x14ac:dyDescent="0.3"/>
  <cols>
    <col min="1" max="1" width="8.5" style="7" hidden="1" customWidth="1"/>
    <col min="2" max="2" width="8.75" style="7" hidden="1" customWidth="1"/>
    <col min="3" max="3" width="10.4140625" style="7" hidden="1" customWidth="1"/>
    <col min="4" max="4" width="7.75" style="7" hidden="1" customWidth="1"/>
    <col min="5" max="5" width="8.5" style="7" bestFit="1" customWidth="1"/>
    <col min="6" max="6" width="8.75" style="7" bestFit="1" customWidth="1"/>
    <col min="7" max="7" width="10.4140625" style="7" bestFit="1" customWidth="1"/>
    <col min="8" max="8" width="7.75" style="7" customWidth="1"/>
    <col min="9" max="9" width="15.33203125" style="7" bestFit="1" customWidth="1"/>
    <col min="10" max="11" width="13.58203125" style="7" customWidth="1"/>
    <col min="12" max="12" width="8.25" style="7" hidden="1" customWidth="1"/>
    <col min="13" max="15" width="7.08203125" style="7" hidden="1" customWidth="1"/>
    <col min="16" max="16" width="8.25" style="7" customWidth="1"/>
    <col min="17" max="18" width="7.08203125" style="7" hidden="1" customWidth="1"/>
    <col min="19" max="19" width="7.08203125" style="7" customWidth="1"/>
    <col min="20" max="20" width="8.25" style="7" customWidth="1"/>
    <col min="21" max="21" width="5.9140625" style="7" customWidth="1"/>
    <col min="22" max="22" width="7.08203125" style="7" customWidth="1"/>
    <col min="23" max="24" width="8.25" style="7" customWidth="1"/>
    <col min="25" max="25" width="7.08203125" style="7" customWidth="1"/>
    <col min="26" max="27" width="8.25" style="7" customWidth="1"/>
    <col min="28" max="16384" width="8.6640625" style="7"/>
  </cols>
  <sheetData>
    <row r="1" spans="1:27" ht="42" customHeight="1" thickTop="1" x14ac:dyDescent="0.3">
      <c r="A1" s="63" t="s">
        <v>116</v>
      </c>
      <c r="B1" s="64"/>
      <c r="C1" s="64"/>
      <c r="D1" s="64"/>
      <c r="E1" s="63" t="s">
        <v>129</v>
      </c>
      <c r="F1" s="64"/>
      <c r="G1" s="64"/>
      <c r="H1" s="64"/>
      <c r="I1" s="65" t="s">
        <v>57</v>
      </c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7"/>
    </row>
    <row r="2" spans="1:27" ht="20" customHeight="1" x14ac:dyDescent="0.3">
      <c r="A2" s="7" t="s">
        <v>2</v>
      </c>
      <c r="B2" s="7" t="s">
        <v>112</v>
      </c>
      <c r="C2" s="7" t="s">
        <v>113</v>
      </c>
      <c r="D2" s="7" t="s">
        <v>114</v>
      </c>
      <c r="E2" s="7" t="s">
        <v>2</v>
      </c>
      <c r="F2" s="7" t="s">
        <v>112</v>
      </c>
      <c r="G2" s="7" t="s">
        <v>113</v>
      </c>
      <c r="H2" s="7" t="s">
        <v>114</v>
      </c>
      <c r="I2" s="68" t="s">
        <v>2</v>
      </c>
      <c r="J2" s="70" t="s">
        <v>58</v>
      </c>
      <c r="K2" s="72" t="s">
        <v>59</v>
      </c>
      <c r="L2" s="46" t="s">
        <v>60</v>
      </c>
      <c r="M2" s="46" t="s">
        <v>61</v>
      </c>
      <c r="N2" s="46" t="s">
        <v>62</v>
      </c>
      <c r="O2" s="46" t="s">
        <v>63</v>
      </c>
      <c r="P2" s="46" t="s">
        <v>64</v>
      </c>
      <c r="Q2" s="33" t="s">
        <v>65</v>
      </c>
      <c r="R2" s="33" t="s">
        <v>66</v>
      </c>
      <c r="S2" s="33" t="s">
        <v>67</v>
      </c>
      <c r="T2" s="33" t="s">
        <v>68</v>
      </c>
      <c r="U2" s="33" t="s">
        <v>69</v>
      </c>
      <c r="V2" s="33" t="s">
        <v>70</v>
      </c>
      <c r="W2" s="33" t="s">
        <v>71</v>
      </c>
      <c r="X2" s="33" t="s">
        <v>72</v>
      </c>
      <c r="Y2" s="33" t="s">
        <v>73</v>
      </c>
      <c r="Z2" s="33" t="s">
        <v>74</v>
      </c>
      <c r="AA2" s="34" t="s">
        <v>75</v>
      </c>
    </row>
    <row r="3" spans="1:27" ht="20" customHeight="1" x14ac:dyDescent="0.3">
      <c r="A3" s="7" t="s">
        <v>115</v>
      </c>
      <c r="B3" s="9">
        <v>557563</v>
      </c>
      <c r="C3" s="9">
        <v>2361806.9500000002</v>
      </c>
      <c r="D3" s="9">
        <v>0</v>
      </c>
      <c r="E3" s="7" t="s">
        <v>115</v>
      </c>
      <c r="F3" s="9">
        <v>0</v>
      </c>
      <c r="G3" s="9">
        <v>0</v>
      </c>
      <c r="H3" s="9">
        <v>39009</v>
      </c>
      <c r="I3" s="69"/>
      <c r="J3" s="71"/>
      <c r="K3" s="73"/>
      <c r="L3" s="47">
        <v>0.12740000000000001</v>
      </c>
      <c r="M3" s="47" t="s">
        <v>76</v>
      </c>
      <c r="N3" s="47" t="s">
        <v>77</v>
      </c>
      <c r="O3" s="47">
        <v>8.1699999999999995E-2</v>
      </c>
      <c r="P3" s="47">
        <v>0.24809999999999999</v>
      </c>
      <c r="Q3" s="38">
        <v>7.1499999999999994E-2</v>
      </c>
      <c r="R3" s="38" t="s">
        <v>78</v>
      </c>
      <c r="S3" s="38">
        <v>9.4200000000000006E-2</v>
      </c>
      <c r="T3" s="38">
        <v>0.28689999999999999</v>
      </c>
      <c r="U3" s="38" t="s">
        <v>79</v>
      </c>
      <c r="V3" s="38" t="s">
        <v>80</v>
      </c>
      <c r="W3" s="38" t="s">
        <v>81</v>
      </c>
      <c r="X3" s="38" t="s">
        <v>82</v>
      </c>
      <c r="Y3" s="38" t="s">
        <v>83</v>
      </c>
      <c r="Z3" s="38">
        <v>0.1021</v>
      </c>
      <c r="AA3" s="39">
        <v>0.1482</v>
      </c>
    </row>
    <row r="4" spans="1:27" ht="20" customHeight="1" x14ac:dyDescent="0.3">
      <c r="A4" s="7" t="s">
        <v>5</v>
      </c>
      <c r="B4" s="9">
        <v>4869.8999999999996</v>
      </c>
      <c r="C4" s="9">
        <v>150524.6</v>
      </c>
      <c r="D4" s="9">
        <v>0</v>
      </c>
      <c r="E4" s="7" t="s">
        <v>5</v>
      </c>
      <c r="F4" s="9">
        <v>0</v>
      </c>
      <c r="G4" s="9">
        <v>0</v>
      </c>
      <c r="H4" s="9">
        <v>396562</v>
      </c>
      <c r="I4" s="74" t="s">
        <v>84</v>
      </c>
      <c r="J4" s="40" t="s">
        <v>85</v>
      </c>
      <c r="K4" s="41">
        <v>874</v>
      </c>
      <c r="L4" s="41">
        <f>874*L3</f>
        <v>111.34760000000001</v>
      </c>
      <c r="M4" s="41">
        <f t="shared" ref="M4:AA4" si="0">874*M3</f>
        <v>6.2054</v>
      </c>
      <c r="N4" s="41">
        <f t="shared" si="0"/>
        <v>33.736400000000003</v>
      </c>
      <c r="O4" s="41">
        <f t="shared" si="0"/>
        <v>71.405799999999999</v>
      </c>
      <c r="P4" s="41">
        <f t="shared" si="0"/>
        <v>216.83939999999998</v>
      </c>
      <c r="Q4" s="41">
        <f t="shared" si="0"/>
        <v>62.490999999999993</v>
      </c>
      <c r="R4" s="41">
        <f t="shared" si="0"/>
        <v>72.017600000000002</v>
      </c>
      <c r="S4" s="41">
        <f t="shared" si="0"/>
        <v>82.330800000000011</v>
      </c>
      <c r="T4" s="41">
        <f t="shared" si="0"/>
        <v>250.75059999999999</v>
      </c>
      <c r="U4" s="41">
        <f t="shared" si="0"/>
        <v>73.416000000000011</v>
      </c>
      <c r="V4" s="41">
        <f t="shared" si="0"/>
        <v>74.901799999999994</v>
      </c>
      <c r="W4" s="41">
        <f t="shared" si="0"/>
        <v>102.4328</v>
      </c>
      <c r="X4" s="41">
        <f t="shared" si="0"/>
        <v>295.06240000000003</v>
      </c>
      <c r="Y4" s="41">
        <f t="shared" si="0"/>
        <v>76.300200000000004</v>
      </c>
      <c r="Z4" s="41">
        <f t="shared" si="0"/>
        <v>89.235399999999998</v>
      </c>
      <c r="AA4" s="42">
        <f t="shared" si="0"/>
        <v>129.52680000000001</v>
      </c>
    </row>
    <row r="5" spans="1:27" ht="20" customHeight="1" x14ac:dyDescent="0.3">
      <c r="A5" s="7" t="s">
        <v>22</v>
      </c>
      <c r="B5" s="9">
        <v>94018</v>
      </c>
      <c r="C5" s="9">
        <v>274681</v>
      </c>
      <c r="D5" s="9">
        <v>0</v>
      </c>
      <c r="E5" s="7" t="s">
        <v>22</v>
      </c>
      <c r="F5" s="9">
        <v>0</v>
      </c>
      <c r="G5" s="9">
        <v>0</v>
      </c>
      <c r="H5" s="9">
        <v>33223</v>
      </c>
      <c r="I5" s="75" t="s">
        <v>84</v>
      </c>
      <c r="J5" s="14" t="s">
        <v>86</v>
      </c>
      <c r="K5" s="16">
        <f>L5+P5+T5+X5</f>
        <v>324.079095</v>
      </c>
      <c r="L5" s="16">
        <f>SUM(M5:O5)</f>
        <v>182.62909500000001</v>
      </c>
      <c r="M5" s="16">
        <v>4.9847999999999999</v>
      </c>
      <c r="N5" s="16">
        <v>41.869295000000001</v>
      </c>
      <c r="O5" s="16">
        <v>135.77500000000001</v>
      </c>
      <c r="P5" s="16">
        <f>SUM(Q5:S5)</f>
        <v>141.44999999999999</v>
      </c>
      <c r="Q5" s="16">
        <f>28.21+10.94+8.3</f>
        <v>47.45</v>
      </c>
      <c r="R5" s="16">
        <f>B19</f>
        <v>94</v>
      </c>
      <c r="S5" s="16">
        <f>F19</f>
        <v>0</v>
      </c>
      <c r="T5" s="16">
        <f>SUM(U5:W5)</f>
        <v>0</v>
      </c>
      <c r="U5" s="16"/>
      <c r="V5" s="16"/>
      <c r="W5" s="16"/>
      <c r="X5" s="16">
        <f>SUM(Y5:AA5)</f>
        <v>0</v>
      </c>
      <c r="Y5" s="16"/>
      <c r="Z5" s="16"/>
      <c r="AA5" s="17"/>
    </row>
    <row r="6" spans="1:27" ht="20" customHeight="1" x14ac:dyDescent="0.3">
      <c r="A6" s="7" t="s">
        <v>7</v>
      </c>
      <c r="B6" s="9">
        <v>69028</v>
      </c>
      <c r="C6" s="9">
        <v>324495</v>
      </c>
      <c r="D6" s="9">
        <v>0</v>
      </c>
      <c r="E6" s="7" t="s">
        <v>7</v>
      </c>
      <c r="F6" s="9">
        <v>0</v>
      </c>
      <c r="G6" s="9">
        <v>0</v>
      </c>
      <c r="H6" s="9">
        <v>24502</v>
      </c>
      <c r="I6" s="75" t="s">
        <v>84</v>
      </c>
      <c r="J6" s="48" t="s">
        <v>19</v>
      </c>
      <c r="K6" s="36">
        <f>K5/K4</f>
        <v>0.37079987986270024</v>
      </c>
      <c r="L6" s="36">
        <f t="shared" ref="L6:AA6" si="1">L5/L4</f>
        <v>1.6401709152240369</v>
      </c>
      <c r="M6" s="36">
        <f t="shared" si="1"/>
        <v>0.80330035130692623</v>
      </c>
      <c r="N6" s="36">
        <f t="shared" si="1"/>
        <v>1.241071809677381</v>
      </c>
      <c r="O6" s="36">
        <f t="shared" si="1"/>
        <v>1.9014561842315332</v>
      </c>
      <c r="P6" s="36">
        <f t="shared" si="1"/>
        <v>0.65232609940813335</v>
      </c>
      <c r="Q6" s="36">
        <f t="shared" si="1"/>
        <v>0.75930934054503862</v>
      </c>
      <c r="R6" s="36">
        <f t="shared" si="1"/>
        <v>1.3052364977449957</v>
      </c>
      <c r="S6" s="36">
        <f t="shared" si="1"/>
        <v>0</v>
      </c>
      <c r="T6" s="36">
        <f t="shared" si="1"/>
        <v>0</v>
      </c>
      <c r="U6" s="36">
        <f t="shared" si="1"/>
        <v>0</v>
      </c>
      <c r="V6" s="36">
        <f t="shared" si="1"/>
        <v>0</v>
      </c>
      <c r="W6" s="36">
        <f t="shared" si="1"/>
        <v>0</v>
      </c>
      <c r="X6" s="36">
        <f t="shared" si="1"/>
        <v>0</v>
      </c>
      <c r="Y6" s="36">
        <f t="shared" si="1"/>
        <v>0</v>
      </c>
      <c r="Z6" s="36">
        <f t="shared" si="1"/>
        <v>0</v>
      </c>
      <c r="AA6" s="37">
        <f t="shared" si="1"/>
        <v>0</v>
      </c>
    </row>
    <row r="7" spans="1:27" ht="20" customHeight="1" x14ac:dyDescent="0.3">
      <c r="A7" s="7" t="s">
        <v>14</v>
      </c>
      <c r="B7" s="9">
        <v>306341</v>
      </c>
      <c r="C7" s="9">
        <v>622312</v>
      </c>
      <c r="D7" s="9">
        <v>0</v>
      </c>
      <c r="E7" s="7" t="s">
        <v>14</v>
      </c>
      <c r="F7" s="9">
        <v>0</v>
      </c>
      <c r="G7" s="9">
        <v>0</v>
      </c>
      <c r="H7" s="9">
        <v>82186</v>
      </c>
      <c r="I7" s="75" t="s">
        <v>84</v>
      </c>
      <c r="J7" s="15" t="s">
        <v>87</v>
      </c>
      <c r="K7" s="16">
        <f>K5-K4</f>
        <v>-549.92090499999995</v>
      </c>
      <c r="L7" s="16">
        <f t="shared" ref="L7:AA7" si="2">L5-L4</f>
        <v>71.281494999999993</v>
      </c>
      <c r="M7" s="16">
        <f t="shared" si="2"/>
        <v>-1.2206000000000001</v>
      </c>
      <c r="N7" s="16">
        <f t="shared" si="2"/>
        <v>8.1328949999999978</v>
      </c>
      <c r="O7" s="16">
        <f t="shared" si="2"/>
        <v>64.369200000000006</v>
      </c>
      <c r="P7" s="16">
        <f t="shared" si="2"/>
        <v>-75.389399999999995</v>
      </c>
      <c r="Q7" s="16">
        <f t="shared" si="2"/>
        <v>-15.04099999999999</v>
      </c>
      <c r="R7" s="16">
        <f t="shared" si="2"/>
        <v>21.982399999999998</v>
      </c>
      <c r="S7" s="16">
        <f t="shared" si="2"/>
        <v>-82.330800000000011</v>
      </c>
      <c r="T7" s="16">
        <f t="shared" si="2"/>
        <v>-250.75059999999999</v>
      </c>
      <c r="U7" s="16">
        <f t="shared" si="2"/>
        <v>-73.416000000000011</v>
      </c>
      <c r="V7" s="16">
        <f t="shared" si="2"/>
        <v>-74.901799999999994</v>
      </c>
      <c r="W7" s="16">
        <f t="shared" si="2"/>
        <v>-102.4328</v>
      </c>
      <c r="X7" s="16">
        <f t="shared" si="2"/>
        <v>-295.06240000000003</v>
      </c>
      <c r="Y7" s="16">
        <f t="shared" si="2"/>
        <v>-76.300200000000004</v>
      </c>
      <c r="Z7" s="16">
        <f t="shared" si="2"/>
        <v>-89.235399999999998</v>
      </c>
      <c r="AA7" s="17">
        <f t="shared" si="2"/>
        <v>-129.52680000000001</v>
      </c>
    </row>
    <row r="8" spans="1:27" ht="20" customHeight="1" x14ac:dyDescent="0.3">
      <c r="A8" s="8" t="s">
        <v>92</v>
      </c>
      <c r="B8" s="10">
        <f>SUM(B3:B7)</f>
        <v>1031819.9</v>
      </c>
      <c r="C8" s="10">
        <f>SUM(C3:C7)</f>
        <v>3733819.5500000003</v>
      </c>
      <c r="D8" s="10">
        <f>SUM(D3:D7)</f>
        <v>0</v>
      </c>
      <c r="E8" s="8" t="s">
        <v>92</v>
      </c>
      <c r="F8" s="10">
        <f>SUM(F3:F7)</f>
        <v>0</v>
      </c>
      <c r="G8" s="10">
        <f>SUM(G3:G7)</f>
        <v>0</v>
      </c>
      <c r="H8" s="10">
        <f>SUM(H3:H7)</f>
        <v>575482</v>
      </c>
      <c r="I8" s="76" t="s">
        <v>84</v>
      </c>
      <c r="J8" s="43" t="s">
        <v>117</v>
      </c>
      <c r="K8" s="44">
        <f>L8+P8+T8+X8</f>
        <v>14</v>
      </c>
      <c r="L8" s="44">
        <f>SUM(M8:O8)</f>
        <v>0</v>
      </c>
      <c r="M8" s="44">
        <v>0</v>
      </c>
      <c r="N8" s="44">
        <v>0</v>
      </c>
      <c r="O8" s="44">
        <v>0</v>
      </c>
      <c r="P8" s="44">
        <f>SUM(Q8:S8)</f>
        <v>14</v>
      </c>
      <c r="Q8" s="44">
        <v>0</v>
      </c>
      <c r="R8" s="44">
        <f>D19</f>
        <v>0</v>
      </c>
      <c r="S8" s="44">
        <f>H19</f>
        <v>14</v>
      </c>
      <c r="T8" s="44">
        <f>SUM(U8:W8)</f>
        <v>0</v>
      </c>
      <c r="U8" s="44"/>
      <c r="V8" s="44"/>
      <c r="W8" s="44"/>
      <c r="X8" s="44">
        <f>SUM(Y8:AA8)</f>
        <v>0</v>
      </c>
      <c r="Y8" s="44"/>
      <c r="Z8" s="44"/>
      <c r="AA8" s="45"/>
    </row>
    <row r="9" spans="1:27" ht="20" customHeight="1" x14ac:dyDescent="0.3">
      <c r="A9" s="11" t="s">
        <v>91</v>
      </c>
      <c r="B9" s="10" cm="1">
        <f t="array" ref="B9">SUM(SUMIFS(B3:B7,A3:A7,{"嘉兴","海宁","桐乡"}))</f>
        <v>957922</v>
      </c>
      <c r="C9" s="10" cm="1">
        <f t="array" ref="C9">SUM(SUMIFS(C3:C7,A3:A7,{"嘉兴","海宁","桐乡"}))</f>
        <v>3258799.95</v>
      </c>
      <c r="D9" s="10" cm="1">
        <f t="array" ref="D9">SUM(SUMIFS(D3:D7,A3:A7,{"嘉兴","海宁","桐乡"}))</f>
        <v>0</v>
      </c>
      <c r="E9" s="11" t="s">
        <v>91</v>
      </c>
      <c r="F9" s="10" cm="1">
        <f t="array" ref="F9">SUM(SUMIFS(F3:F7,E3:E7,{"嘉兴","海宁","桐乡"}))</f>
        <v>0</v>
      </c>
      <c r="G9" s="10" cm="1">
        <f t="array" ref="G9">SUM(SUMIFS(G3:G7,E3:E7,{"嘉兴","海宁","桐乡"}))</f>
        <v>0</v>
      </c>
      <c r="H9" s="10" cm="1">
        <f t="array" ref="H9">SUM(SUMIFS(H3:H7,E3:E7,{"嘉兴","海宁","桐乡"}))</f>
        <v>154418</v>
      </c>
      <c r="I9" s="74" t="s">
        <v>5</v>
      </c>
      <c r="J9" s="40" t="s">
        <v>85</v>
      </c>
      <c r="K9" s="41">
        <v>150</v>
      </c>
      <c r="L9" s="41">
        <f>150*L3</f>
        <v>19.110000000000003</v>
      </c>
      <c r="M9" s="41">
        <f t="shared" ref="M9:AA9" si="3">150*M3</f>
        <v>1.0650000000000002</v>
      </c>
      <c r="N9" s="41">
        <f t="shared" si="3"/>
        <v>5.79</v>
      </c>
      <c r="O9" s="41">
        <f t="shared" si="3"/>
        <v>12.254999999999999</v>
      </c>
      <c r="P9" s="41">
        <f t="shared" si="3"/>
        <v>37.214999999999996</v>
      </c>
      <c r="Q9" s="41">
        <f t="shared" si="3"/>
        <v>10.725</v>
      </c>
      <c r="R9" s="41">
        <f>150*R3</f>
        <v>12.36</v>
      </c>
      <c r="S9" s="41">
        <f t="shared" si="3"/>
        <v>14.13</v>
      </c>
      <c r="T9" s="41">
        <f t="shared" si="3"/>
        <v>43.034999999999997</v>
      </c>
      <c r="U9" s="41">
        <f t="shared" si="3"/>
        <v>12.600000000000001</v>
      </c>
      <c r="V9" s="41">
        <f t="shared" si="3"/>
        <v>12.855</v>
      </c>
      <c r="W9" s="41">
        <f t="shared" si="3"/>
        <v>17.579999999999998</v>
      </c>
      <c r="X9" s="41">
        <f t="shared" si="3"/>
        <v>50.64</v>
      </c>
      <c r="Y9" s="41">
        <f t="shared" si="3"/>
        <v>13.095000000000001</v>
      </c>
      <c r="Z9" s="41">
        <f t="shared" si="3"/>
        <v>15.315</v>
      </c>
      <c r="AA9" s="42">
        <f t="shared" si="3"/>
        <v>22.23</v>
      </c>
    </row>
    <row r="10" spans="1:27" ht="20" customHeight="1" x14ac:dyDescent="0.3">
      <c r="I10" s="75" t="s">
        <v>5</v>
      </c>
      <c r="J10" s="14" t="s">
        <v>88</v>
      </c>
      <c r="K10" s="16">
        <f>L10+P10+T10+X10</f>
        <v>14.508979999999999</v>
      </c>
      <c r="L10" s="16">
        <f>SUM(M10:O10)</f>
        <v>13.30898</v>
      </c>
      <c r="M10" s="16">
        <v>0.4335</v>
      </c>
      <c r="N10" s="16">
        <v>2.0263800000000001</v>
      </c>
      <c r="O10" s="16">
        <v>10.8491</v>
      </c>
      <c r="P10" s="16">
        <f>SUM(Q10:S10)</f>
        <v>1.2</v>
      </c>
      <c r="Q10" s="16">
        <v>1.2</v>
      </c>
      <c r="R10" s="16">
        <f>B14</f>
        <v>0</v>
      </c>
      <c r="S10" s="16">
        <f>F14</f>
        <v>0</v>
      </c>
      <c r="T10" s="16">
        <f>SUM(U10:W10)</f>
        <v>0</v>
      </c>
      <c r="U10" s="16"/>
      <c r="V10" s="16"/>
      <c r="W10" s="16"/>
      <c r="X10" s="16">
        <f>SUM(Y10:AA10)</f>
        <v>0</v>
      </c>
      <c r="Y10" s="16"/>
      <c r="Z10" s="16"/>
      <c r="AA10" s="17"/>
    </row>
    <row r="11" spans="1:27" ht="20" customHeight="1" x14ac:dyDescent="0.3">
      <c r="A11" s="63" t="s">
        <v>116</v>
      </c>
      <c r="B11" s="64"/>
      <c r="C11" s="64"/>
      <c r="D11" s="64"/>
      <c r="E11" s="63" t="s">
        <v>129</v>
      </c>
      <c r="F11" s="64"/>
      <c r="G11" s="64"/>
      <c r="H11" s="64"/>
      <c r="I11" s="75" t="s">
        <v>5</v>
      </c>
      <c r="J11" s="35" t="s">
        <v>89</v>
      </c>
      <c r="K11" s="36">
        <f>K10/K9</f>
        <v>9.6726533333333323E-2</v>
      </c>
      <c r="L11" s="36">
        <f t="shared" ref="L11:AA11" si="4">L10/L9</f>
        <v>0.69644060701203547</v>
      </c>
      <c r="M11" s="36">
        <f t="shared" si="4"/>
        <v>0.40704225352112672</v>
      </c>
      <c r="N11" s="36">
        <f t="shared" si="4"/>
        <v>0.34997927461139899</v>
      </c>
      <c r="O11" s="36">
        <f t="shared" si="4"/>
        <v>0.88527947776417792</v>
      </c>
      <c r="P11" s="36">
        <f t="shared" si="4"/>
        <v>3.2245062474808545E-2</v>
      </c>
      <c r="Q11" s="36">
        <f t="shared" si="4"/>
        <v>0.11188811188811189</v>
      </c>
      <c r="R11" s="36">
        <f t="shared" si="4"/>
        <v>0</v>
      </c>
      <c r="S11" s="36">
        <f t="shared" si="4"/>
        <v>0</v>
      </c>
      <c r="T11" s="36">
        <f t="shared" si="4"/>
        <v>0</v>
      </c>
      <c r="U11" s="36">
        <f t="shared" si="4"/>
        <v>0</v>
      </c>
      <c r="V11" s="36">
        <f t="shared" si="4"/>
        <v>0</v>
      </c>
      <c r="W11" s="36">
        <f t="shared" si="4"/>
        <v>0</v>
      </c>
      <c r="X11" s="36">
        <f t="shared" si="4"/>
        <v>0</v>
      </c>
      <c r="Y11" s="36">
        <f t="shared" si="4"/>
        <v>0</v>
      </c>
      <c r="Z11" s="36">
        <f t="shared" si="4"/>
        <v>0</v>
      </c>
      <c r="AA11" s="37">
        <f t="shared" si="4"/>
        <v>0</v>
      </c>
    </row>
    <row r="12" spans="1:27" ht="20" customHeight="1" x14ac:dyDescent="0.3">
      <c r="A12" s="7" t="s">
        <v>2</v>
      </c>
      <c r="B12" s="7" t="s">
        <v>112</v>
      </c>
      <c r="C12" s="7" t="s">
        <v>113</v>
      </c>
      <c r="D12" s="7" t="s">
        <v>114</v>
      </c>
      <c r="E12" s="7" t="s">
        <v>2</v>
      </c>
      <c r="F12" s="7" t="s">
        <v>112</v>
      </c>
      <c r="G12" s="7" t="s">
        <v>113</v>
      </c>
      <c r="H12" s="7" t="s">
        <v>114</v>
      </c>
      <c r="I12" s="75" t="s">
        <v>5</v>
      </c>
      <c r="J12" s="14" t="s">
        <v>90</v>
      </c>
      <c r="K12" s="16">
        <f>K10-K9</f>
        <v>-135.49101999999999</v>
      </c>
      <c r="L12" s="16">
        <f t="shared" ref="L12:AA12" si="5">L10-L9</f>
        <v>-5.801020000000003</v>
      </c>
      <c r="M12" s="16">
        <f t="shared" si="5"/>
        <v>-0.63150000000000017</v>
      </c>
      <c r="N12" s="16">
        <f t="shared" si="5"/>
        <v>-3.76362</v>
      </c>
      <c r="O12" s="16">
        <f t="shared" si="5"/>
        <v>-1.405899999999999</v>
      </c>
      <c r="P12" s="16">
        <f t="shared" si="5"/>
        <v>-36.014999999999993</v>
      </c>
      <c r="Q12" s="16">
        <f t="shared" si="5"/>
        <v>-9.5250000000000004</v>
      </c>
      <c r="R12" s="16">
        <f t="shared" si="5"/>
        <v>-12.36</v>
      </c>
      <c r="S12" s="16">
        <f t="shared" si="5"/>
        <v>-14.13</v>
      </c>
      <c r="T12" s="16">
        <f t="shared" si="5"/>
        <v>-43.034999999999997</v>
      </c>
      <c r="U12" s="16">
        <f t="shared" si="5"/>
        <v>-12.600000000000001</v>
      </c>
      <c r="V12" s="16">
        <f t="shared" si="5"/>
        <v>-12.855</v>
      </c>
      <c r="W12" s="16">
        <f t="shared" si="5"/>
        <v>-17.579999999999998</v>
      </c>
      <c r="X12" s="16">
        <f t="shared" si="5"/>
        <v>-50.64</v>
      </c>
      <c r="Y12" s="16">
        <f t="shared" si="5"/>
        <v>-13.095000000000001</v>
      </c>
      <c r="Z12" s="16">
        <f t="shared" si="5"/>
        <v>-15.315</v>
      </c>
      <c r="AA12" s="17">
        <f t="shared" si="5"/>
        <v>-22.23</v>
      </c>
    </row>
    <row r="13" spans="1:27" ht="20" customHeight="1" x14ac:dyDescent="0.3">
      <c r="A13" s="7" t="s">
        <v>115</v>
      </c>
      <c r="B13" s="9">
        <f>ROUNDDOWN(B3/10000,0)</f>
        <v>55</v>
      </c>
      <c r="C13" s="9">
        <f t="shared" ref="C13:D13" si="6">ROUNDDOWN(C3/10000,0)</f>
        <v>236</v>
      </c>
      <c r="D13" s="9">
        <f t="shared" si="6"/>
        <v>0</v>
      </c>
      <c r="E13" s="7" t="s">
        <v>115</v>
      </c>
      <c r="F13" s="9">
        <f>ROUNDDOWN(F3/10000,0)</f>
        <v>0</v>
      </c>
      <c r="G13" s="9">
        <f t="shared" ref="G13:H13" si="7">ROUNDDOWN(G3/10000,0)</f>
        <v>0</v>
      </c>
      <c r="H13" s="9">
        <f t="shared" si="7"/>
        <v>3</v>
      </c>
      <c r="I13" s="76" t="s">
        <v>5</v>
      </c>
      <c r="J13" s="43" t="s">
        <v>117</v>
      </c>
      <c r="K13" s="44">
        <f>L13+P13+T13+X13</f>
        <v>39</v>
      </c>
      <c r="L13" s="44">
        <f>SUM(M13:O13)</f>
        <v>0</v>
      </c>
      <c r="M13" s="44">
        <v>0</v>
      </c>
      <c r="N13" s="44">
        <v>0</v>
      </c>
      <c r="O13" s="44">
        <v>0</v>
      </c>
      <c r="P13" s="44">
        <f>SUM(Q13:S13)</f>
        <v>39</v>
      </c>
      <c r="Q13" s="44">
        <v>0</v>
      </c>
      <c r="R13" s="44">
        <f>D14</f>
        <v>0</v>
      </c>
      <c r="S13" s="44">
        <f>H14</f>
        <v>39</v>
      </c>
      <c r="T13" s="44">
        <f>SUM(U13:W13)</f>
        <v>0</v>
      </c>
      <c r="U13" s="44"/>
      <c r="V13" s="44"/>
      <c r="W13" s="44"/>
      <c r="X13" s="44">
        <f>SUM(Y13:AA13)</f>
        <v>0</v>
      </c>
      <c r="Y13" s="44"/>
      <c r="Z13" s="44"/>
      <c r="AA13" s="45"/>
    </row>
    <row r="14" spans="1:27" ht="20" customHeight="1" x14ac:dyDescent="0.3">
      <c r="A14" s="8" t="s">
        <v>5</v>
      </c>
      <c r="B14" s="10">
        <f t="shared" ref="B14:D14" si="8">ROUNDDOWN(B4/10000,0)</f>
        <v>0</v>
      </c>
      <c r="C14" s="10">
        <f t="shared" si="8"/>
        <v>15</v>
      </c>
      <c r="D14" s="10">
        <f t="shared" si="8"/>
        <v>0</v>
      </c>
      <c r="E14" s="8" t="s">
        <v>5</v>
      </c>
      <c r="F14" s="10">
        <f t="shared" ref="F14:H14" si="9">ROUNDDOWN(F4/10000,0)</f>
        <v>0</v>
      </c>
      <c r="G14" s="10">
        <f t="shared" si="9"/>
        <v>0</v>
      </c>
      <c r="H14" s="10">
        <f t="shared" si="9"/>
        <v>39</v>
      </c>
      <c r="I14" s="74" t="s">
        <v>7</v>
      </c>
      <c r="J14" s="40" t="s">
        <v>85</v>
      </c>
      <c r="K14" s="41">
        <v>176</v>
      </c>
      <c r="L14" s="41">
        <f>176*L3</f>
        <v>22.422400000000003</v>
      </c>
      <c r="M14" s="41">
        <f t="shared" ref="M14:AA14" si="10">176*M3</f>
        <v>1.2496</v>
      </c>
      <c r="N14" s="41">
        <f t="shared" si="10"/>
        <v>6.7936000000000005</v>
      </c>
      <c r="O14" s="41">
        <f t="shared" si="10"/>
        <v>14.379199999999999</v>
      </c>
      <c r="P14" s="41">
        <f t="shared" si="10"/>
        <v>43.665599999999998</v>
      </c>
      <c r="Q14" s="41">
        <f t="shared" si="10"/>
        <v>12.584</v>
      </c>
      <c r="R14" s="41">
        <f t="shared" si="10"/>
        <v>14.5024</v>
      </c>
      <c r="S14" s="41">
        <f>176*S3</f>
        <v>16.5792</v>
      </c>
      <c r="T14" s="41">
        <f t="shared" si="10"/>
        <v>50.494399999999999</v>
      </c>
      <c r="U14" s="41">
        <f t="shared" si="10"/>
        <v>14.784000000000001</v>
      </c>
      <c r="V14" s="41">
        <f t="shared" si="10"/>
        <v>15.0832</v>
      </c>
      <c r="W14" s="41">
        <f t="shared" si="10"/>
        <v>20.627199999999998</v>
      </c>
      <c r="X14" s="41">
        <f t="shared" si="10"/>
        <v>59.4176</v>
      </c>
      <c r="Y14" s="41">
        <f t="shared" si="10"/>
        <v>15.364800000000001</v>
      </c>
      <c r="Z14" s="41">
        <f t="shared" si="10"/>
        <v>17.9696</v>
      </c>
      <c r="AA14" s="42">
        <f t="shared" si="10"/>
        <v>26.083199999999998</v>
      </c>
    </row>
    <row r="15" spans="1:27" ht="20" customHeight="1" x14ac:dyDescent="0.3">
      <c r="A15" s="7" t="s">
        <v>22</v>
      </c>
      <c r="B15" s="9">
        <f t="shared" ref="B15:D15" si="11">ROUNDDOWN(B5/10000,0)</f>
        <v>9</v>
      </c>
      <c r="C15" s="9">
        <f t="shared" si="11"/>
        <v>27</v>
      </c>
      <c r="D15" s="9">
        <f t="shared" si="11"/>
        <v>0</v>
      </c>
      <c r="E15" s="7" t="s">
        <v>22</v>
      </c>
      <c r="F15" s="9">
        <f t="shared" ref="F15:H15" si="12">ROUNDDOWN(F5/10000,0)</f>
        <v>0</v>
      </c>
      <c r="G15" s="9">
        <f t="shared" si="12"/>
        <v>0</v>
      </c>
      <c r="H15" s="9">
        <f t="shared" si="12"/>
        <v>3</v>
      </c>
      <c r="I15" s="75" t="s">
        <v>7</v>
      </c>
      <c r="J15" s="14" t="s">
        <v>88</v>
      </c>
      <c r="K15" s="16">
        <f>L15+P15+T15+X15</f>
        <v>31.546700000000001</v>
      </c>
      <c r="L15" s="16">
        <f>SUM(M15:O15)</f>
        <v>21.202400000000001</v>
      </c>
      <c r="M15" s="16">
        <v>0.93700000000000006</v>
      </c>
      <c r="N15" s="16">
        <v>1.9610000000000001</v>
      </c>
      <c r="O15" s="16">
        <v>18.304400000000001</v>
      </c>
      <c r="P15" s="16">
        <f>SUM(Q15:S15)</f>
        <v>10.3443</v>
      </c>
      <c r="Q15" s="16">
        <v>4.3442999999999996</v>
      </c>
      <c r="R15" s="16">
        <f>B16</f>
        <v>6</v>
      </c>
      <c r="S15" s="16">
        <f>F16</f>
        <v>0</v>
      </c>
      <c r="T15" s="16">
        <f>SUM(U15:W15)</f>
        <v>0</v>
      </c>
      <c r="U15" s="16"/>
      <c r="V15" s="16"/>
      <c r="W15" s="16"/>
      <c r="X15" s="16">
        <f>SUM(Y15:AA15)</f>
        <v>0</v>
      </c>
      <c r="Y15" s="16"/>
      <c r="Z15" s="16"/>
      <c r="AA15" s="17"/>
    </row>
    <row r="16" spans="1:27" ht="20" customHeight="1" x14ac:dyDescent="0.3">
      <c r="A16" s="8" t="s">
        <v>7</v>
      </c>
      <c r="B16" s="10">
        <f t="shared" ref="B16:D16" si="13">ROUNDDOWN(B6/10000,0)</f>
        <v>6</v>
      </c>
      <c r="C16" s="10">
        <f t="shared" si="13"/>
        <v>32</v>
      </c>
      <c r="D16" s="10">
        <f t="shared" si="13"/>
        <v>0</v>
      </c>
      <c r="E16" s="8" t="s">
        <v>7</v>
      </c>
      <c r="F16" s="10">
        <f t="shared" ref="F16:H16" si="14">ROUNDDOWN(F6/10000,0)</f>
        <v>0</v>
      </c>
      <c r="G16" s="10">
        <f t="shared" si="14"/>
        <v>0</v>
      </c>
      <c r="H16" s="10">
        <f t="shared" si="14"/>
        <v>2</v>
      </c>
      <c r="I16" s="75" t="s">
        <v>7</v>
      </c>
      <c r="J16" s="35" t="s">
        <v>89</v>
      </c>
      <c r="K16" s="36">
        <f>K15/K14</f>
        <v>0.17924261363636365</v>
      </c>
      <c r="L16" s="36">
        <f t="shared" ref="L16:AA16" si="15">L15/L14</f>
        <v>0.94559012416155264</v>
      </c>
      <c r="M16" s="36">
        <f t="shared" si="15"/>
        <v>0.74983994878361082</v>
      </c>
      <c r="N16" s="36">
        <f t="shared" si="15"/>
        <v>0.28865402731983042</v>
      </c>
      <c r="O16" s="36">
        <f t="shared" si="15"/>
        <v>1.2729776343607435</v>
      </c>
      <c r="P16" s="36">
        <f t="shared" si="15"/>
        <v>0.23689815323733102</v>
      </c>
      <c r="Q16" s="36">
        <f t="shared" si="15"/>
        <v>0.34522409408773042</v>
      </c>
      <c r="R16" s="36">
        <f t="shared" si="15"/>
        <v>0.41372462488967343</v>
      </c>
      <c r="S16" s="36">
        <f t="shared" si="15"/>
        <v>0</v>
      </c>
      <c r="T16" s="36">
        <f t="shared" si="15"/>
        <v>0</v>
      </c>
      <c r="U16" s="36">
        <f t="shared" si="15"/>
        <v>0</v>
      </c>
      <c r="V16" s="36">
        <f t="shared" si="15"/>
        <v>0</v>
      </c>
      <c r="W16" s="36">
        <f t="shared" si="15"/>
        <v>0</v>
      </c>
      <c r="X16" s="36">
        <f t="shared" si="15"/>
        <v>0</v>
      </c>
      <c r="Y16" s="36">
        <f t="shared" si="15"/>
        <v>0</v>
      </c>
      <c r="Z16" s="36">
        <f t="shared" si="15"/>
        <v>0</v>
      </c>
      <c r="AA16" s="37">
        <f t="shared" si="15"/>
        <v>0</v>
      </c>
    </row>
    <row r="17" spans="1:27" ht="20" customHeight="1" x14ac:dyDescent="0.3">
      <c r="A17" s="7" t="s">
        <v>14</v>
      </c>
      <c r="B17" s="9">
        <f t="shared" ref="B17:D17" si="16">ROUNDDOWN(B7/10000,0)</f>
        <v>30</v>
      </c>
      <c r="C17" s="9">
        <f t="shared" si="16"/>
        <v>62</v>
      </c>
      <c r="D17" s="9">
        <f t="shared" si="16"/>
        <v>0</v>
      </c>
      <c r="E17" s="7" t="s">
        <v>14</v>
      </c>
      <c r="F17" s="9">
        <f t="shared" ref="F17:H17" si="17">ROUNDDOWN(F7/10000,0)</f>
        <v>0</v>
      </c>
      <c r="G17" s="9">
        <f t="shared" si="17"/>
        <v>0</v>
      </c>
      <c r="H17" s="9">
        <f t="shared" si="17"/>
        <v>8</v>
      </c>
      <c r="I17" s="75" t="s">
        <v>7</v>
      </c>
      <c r="J17" s="14" t="s">
        <v>90</v>
      </c>
      <c r="K17" s="16">
        <f>K15-K14</f>
        <v>-144.45330000000001</v>
      </c>
      <c r="L17" s="16">
        <f t="shared" ref="L17:AA17" si="18">L15-L14</f>
        <v>-1.2200000000000024</v>
      </c>
      <c r="M17" s="16">
        <f t="shared" si="18"/>
        <v>-0.31259999999999999</v>
      </c>
      <c r="N17" s="16">
        <f t="shared" si="18"/>
        <v>-4.8326000000000002</v>
      </c>
      <c r="O17" s="16">
        <f t="shared" si="18"/>
        <v>3.925200000000002</v>
      </c>
      <c r="P17" s="16">
        <f t="shared" si="18"/>
        <v>-33.321299999999994</v>
      </c>
      <c r="Q17" s="16">
        <f t="shared" si="18"/>
        <v>-8.2396999999999991</v>
      </c>
      <c r="R17" s="16">
        <f t="shared" si="18"/>
        <v>-8.5023999999999997</v>
      </c>
      <c r="S17" s="16">
        <f t="shared" si="18"/>
        <v>-16.5792</v>
      </c>
      <c r="T17" s="16">
        <f t="shared" si="18"/>
        <v>-50.494399999999999</v>
      </c>
      <c r="U17" s="16">
        <f t="shared" si="18"/>
        <v>-14.784000000000001</v>
      </c>
      <c r="V17" s="16">
        <f t="shared" si="18"/>
        <v>-15.0832</v>
      </c>
      <c r="W17" s="16">
        <f t="shared" si="18"/>
        <v>-20.627199999999998</v>
      </c>
      <c r="X17" s="16">
        <f t="shared" si="18"/>
        <v>-59.4176</v>
      </c>
      <c r="Y17" s="16">
        <f t="shared" si="18"/>
        <v>-15.364800000000001</v>
      </c>
      <c r="Z17" s="16">
        <f t="shared" si="18"/>
        <v>-17.9696</v>
      </c>
      <c r="AA17" s="17">
        <f t="shared" si="18"/>
        <v>-26.083199999999998</v>
      </c>
    </row>
    <row r="18" spans="1:27" ht="20" customHeight="1" x14ac:dyDescent="0.3">
      <c r="A18" s="12" t="s">
        <v>92</v>
      </c>
      <c r="B18" s="13">
        <f>SUM(B13:B17)</f>
        <v>100</v>
      </c>
      <c r="C18" s="13">
        <f>SUM(C13:C17)</f>
        <v>372</v>
      </c>
      <c r="D18" s="13">
        <f>SUM(D13:D17)</f>
        <v>0</v>
      </c>
      <c r="E18" s="12" t="s">
        <v>92</v>
      </c>
      <c r="F18" s="13">
        <f>SUM(F13:F17)</f>
        <v>0</v>
      </c>
      <c r="G18" s="13">
        <f>SUM(G13:G17)</f>
        <v>0</v>
      </c>
      <c r="H18" s="13">
        <f>SUM(H13:H17)</f>
        <v>55</v>
      </c>
      <c r="I18" s="76" t="s">
        <v>7</v>
      </c>
      <c r="J18" s="43" t="s">
        <v>117</v>
      </c>
      <c r="K18" s="44">
        <f>L18+P18+T18+X18</f>
        <v>2</v>
      </c>
      <c r="L18" s="44">
        <f>SUM(M18:O18)</f>
        <v>0</v>
      </c>
      <c r="M18" s="44">
        <v>0</v>
      </c>
      <c r="N18" s="44">
        <v>0</v>
      </c>
      <c r="O18" s="44">
        <v>0</v>
      </c>
      <c r="P18" s="44">
        <f>SUM(Q18:S18)</f>
        <v>2</v>
      </c>
      <c r="Q18" s="44">
        <v>0</v>
      </c>
      <c r="R18" s="44">
        <f>D16</f>
        <v>0</v>
      </c>
      <c r="S18" s="44">
        <f>H16</f>
        <v>2</v>
      </c>
      <c r="T18" s="44">
        <f>SUM(U18:W18)</f>
        <v>0</v>
      </c>
      <c r="U18" s="44"/>
      <c r="V18" s="44"/>
      <c r="W18" s="44"/>
      <c r="X18" s="44">
        <f>SUM(Y18:AA18)</f>
        <v>0</v>
      </c>
      <c r="Y18" s="44"/>
      <c r="Z18" s="44"/>
      <c r="AA18" s="45"/>
    </row>
    <row r="19" spans="1:27" ht="20" customHeight="1" x14ac:dyDescent="0.3">
      <c r="A19" s="11" t="s">
        <v>91</v>
      </c>
      <c r="B19" s="10" cm="1">
        <f t="array" ref="B19">SUM(SUMIFS(B13:B17,A13:A17,{"嘉兴","海宁","桐乡"}))</f>
        <v>94</v>
      </c>
      <c r="C19" s="10" cm="1">
        <f t="array" ref="C19">SUM(SUMIFS(C13:C17,A13:A17,{"嘉兴","海宁","桐乡"}))</f>
        <v>325</v>
      </c>
      <c r="D19" s="10" cm="1">
        <f t="array" ref="D19">SUM(SUMIFS(D13:D17,A13:A17,{"嘉兴","海宁","桐乡"}))</f>
        <v>0</v>
      </c>
      <c r="E19" s="11" t="s">
        <v>91</v>
      </c>
      <c r="F19" s="10" cm="1">
        <f t="array" ref="F19">SUM(SUMIFS(F13:F17,E13:E17,{"嘉兴","海宁","桐乡"}))</f>
        <v>0</v>
      </c>
      <c r="G19" s="10" cm="1">
        <f t="array" ref="G19">SUM(SUMIFS(G13:G17,E13:E17,{"嘉兴","海宁","桐乡"}))</f>
        <v>0</v>
      </c>
      <c r="H19" s="10" cm="1">
        <f t="array" ref="H19">SUM(SUMIFS(H13:H17,E13:E17,{"嘉兴","海宁","桐乡"}))</f>
        <v>14</v>
      </c>
      <c r="I19" s="74" t="s">
        <v>92</v>
      </c>
      <c r="J19" s="40" t="s">
        <v>85</v>
      </c>
      <c r="K19" s="41">
        <f>K14+K9+K4</f>
        <v>1200</v>
      </c>
      <c r="L19" s="41">
        <f t="shared" ref="L19:AA20" si="19">L14+L9+L4</f>
        <v>152.88000000000002</v>
      </c>
      <c r="M19" s="41">
        <f t="shared" si="19"/>
        <v>8.52</v>
      </c>
      <c r="N19" s="41">
        <f t="shared" si="19"/>
        <v>46.320000000000007</v>
      </c>
      <c r="O19" s="41">
        <f t="shared" si="19"/>
        <v>98.039999999999992</v>
      </c>
      <c r="P19" s="41">
        <f t="shared" si="19"/>
        <v>297.71999999999997</v>
      </c>
      <c r="Q19" s="41">
        <f t="shared" si="19"/>
        <v>85.799999999999983</v>
      </c>
      <c r="R19" s="41">
        <f t="shared" si="19"/>
        <v>98.88</v>
      </c>
      <c r="S19" s="41">
        <f t="shared" si="19"/>
        <v>113.04000000000002</v>
      </c>
      <c r="T19" s="41">
        <f t="shared" si="19"/>
        <v>344.28</v>
      </c>
      <c r="U19" s="41">
        <f t="shared" si="19"/>
        <v>100.80000000000001</v>
      </c>
      <c r="V19" s="41">
        <f t="shared" si="19"/>
        <v>102.84</v>
      </c>
      <c r="W19" s="41">
        <f t="shared" si="19"/>
        <v>140.63999999999999</v>
      </c>
      <c r="X19" s="41">
        <f t="shared" si="19"/>
        <v>405.12</v>
      </c>
      <c r="Y19" s="41">
        <f t="shared" si="19"/>
        <v>104.76</v>
      </c>
      <c r="Z19" s="41">
        <f t="shared" si="19"/>
        <v>122.52</v>
      </c>
      <c r="AA19" s="42">
        <f t="shared" si="19"/>
        <v>177.84</v>
      </c>
    </row>
    <row r="20" spans="1:27" ht="20" customHeight="1" x14ac:dyDescent="0.3">
      <c r="I20" s="75" t="s">
        <v>92</v>
      </c>
      <c r="J20" s="14" t="s">
        <v>88</v>
      </c>
      <c r="K20" s="16">
        <f>K15+K10+K5</f>
        <v>370.13477499999999</v>
      </c>
      <c r="L20" s="16">
        <f t="shared" si="19"/>
        <v>217.14047500000001</v>
      </c>
      <c r="M20" s="16">
        <f t="shared" si="19"/>
        <v>6.3552999999999997</v>
      </c>
      <c r="N20" s="16">
        <f t="shared" si="19"/>
        <v>45.856675000000003</v>
      </c>
      <c r="O20" s="16">
        <f t="shared" si="19"/>
        <v>164.92850000000001</v>
      </c>
      <c r="P20" s="16">
        <f t="shared" si="19"/>
        <v>152.99429999999998</v>
      </c>
      <c r="Q20" s="16">
        <f t="shared" si="19"/>
        <v>52.994300000000003</v>
      </c>
      <c r="R20" s="16">
        <f t="shared" si="19"/>
        <v>100</v>
      </c>
      <c r="S20" s="16">
        <f t="shared" si="19"/>
        <v>0</v>
      </c>
      <c r="T20" s="16">
        <f t="shared" si="19"/>
        <v>0</v>
      </c>
      <c r="U20" s="16">
        <f t="shared" si="19"/>
        <v>0</v>
      </c>
      <c r="V20" s="16">
        <f t="shared" si="19"/>
        <v>0</v>
      </c>
      <c r="W20" s="16">
        <f t="shared" si="19"/>
        <v>0</v>
      </c>
      <c r="X20" s="16">
        <f t="shared" si="19"/>
        <v>0</v>
      </c>
      <c r="Y20" s="16">
        <f t="shared" si="19"/>
        <v>0</v>
      </c>
      <c r="Z20" s="16">
        <f t="shared" si="19"/>
        <v>0</v>
      </c>
      <c r="AA20" s="17">
        <f t="shared" si="19"/>
        <v>0</v>
      </c>
    </row>
    <row r="21" spans="1:27" ht="20" customHeight="1" x14ac:dyDescent="0.3">
      <c r="I21" s="75" t="s">
        <v>92</v>
      </c>
      <c r="J21" s="35" t="s">
        <v>89</v>
      </c>
      <c r="K21" s="36">
        <f>K20/K19</f>
        <v>0.30844564583333334</v>
      </c>
      <c r="L21" s="36">
        <f t="shared" ref="L21:AA21" si="20">L20/L19</f>
        <v>1.4203327773417058</v>
      </c>
      <c r="M21" s="36">
        <f t="shared" si="20"/>
        <v>0.74592723004694839</v>
      </c>
      <c r="N21" s="36">
        <f t="shared" si="20"/>
        <v>0.98999730138169251</v>
      </c>
      <c r="O21" s="36">
        <f t="shared" si="20"/>
        <v>1.6822572419420647</v>
      </c>
      <c r="P21" s="36">
        <f t="shared" si="20"/>
        <v>0.51388653768641679</v>
      </c>
      <c r="Q21" s="36">
        <f t="shared" si="20"/>
        <v>0.61764918414918435</v>
      </c>
      <c r="R21" s="36">
        <f t="shared" si="20"/>
        <v>1.0113268608414241</v>
      </c>
      <c r="S21" s="36">
        <f t="shared" si="20"/>
        <v>0</v>
      </c>
      <c r="T21" s="36">
        <f t="shared" si="20"/>
        <v>0</v>
      </c>
      <c r="U21" s="36">
        <f t="shared" si="20"/>
        <v>0</v>
      </c>
      <c r="V21" s="36">
        <f t="shared" si="20"/>
        <v>0</v>
      </c>
      <c r="W21" s="36">
        <f t="shared" si="20"/>
        <v>0</v>
      </c>
      <c r="X21" s="36">
        <f t="shared" si="20"/>
        <v>0</v>
      </c>
      <c r="Y21" s="36">
        <f t="shared" si="20"/>
        <v>0</v>
      </c>
      <c r="Z21" s="36">
        <f t="shared" si="20"/>
        <v>0</v>
      </c>
      <c r="AA21" s="37">
        <f t="shared" si="20"/>
        <v>0</v>
      </c>
    </row>
    <row r="22" spans="1:27" ht="20" customHeight="1" x14ac:dyDescent="0.3">
      <c r="I22" s="75" t="s">
        <v>92</v>
      </c>
      <c r="J22" s="14" t="s">
        <v>90</v>
      </c>
      <c r="K22" s="16">
        <f>K20-K19</f>
        <v>-829.86522500000001</v>
      </c>
      <c r="L22" s="16">
        <f t="shared" ref="L22:AA22" si="21">L20-L19</f>
        <v>64.260474999999985</v>
      </c>
      <c r="M22" s="16">
        <f t="shared" si="21"/>
        <v>-2.1646999999999998</v>
      </c>
      <c r="N22" s="16">
        <f t="shared" si="21"/>
        <v>-0.46332500000000465</v>
      </c>
      <c r="O22" s="16">
        <f t="shared" si="21"/>
        <v>66.888500000000022</v>
      </c>
      <c r="P22" s="16">
        <f t="shared" si="21"/>
        <v>-144.72569999999999</v>
      </c>
      <c r="Q22" s="16">
        <f t="shared" si="21"/>
        <v>-32.80569999999998</v>
      </c>
      <c r="R22" s="16">
        <f t="shared" si="21"/>
        <v>1.1200000000000045</v>
      </c>
      <c r="S22" s="16">
        <f t="shared" si="21"/>
        <v>-113.04000000000002</v>
      </c>
      <c r="T22" s="16">
        <f t="shared" si="21"/>
        <v>-344.28</v>
      </c>
      <c r="U22" s="16">
        <f t="shared" si="21"/>
        <v>-100.80000000000001</v>
      </c>
      <c r="V22" s="16">
        <f t="shared" si="21"/>
        <v>-102.84</v>
      </c>
      <c r="W22" s="16">
        <f t="shared" si="21"/>
        <v>-140.63999999999999</v>
      </c>
      <c r="X22" s="16">
        <f t="shared" si="21"/>
        <v>-405.12</v>
      </c>
      <c r="Y22" s="16">
        <f t="shared" si="21"/>
        <v>-104.76</v>
      </c>
      <c r="Z22" s="16">
        <f t="shared" si="21"/>
        <v>-122.52</v>
      </c>
      <c r="AA22" s="17">
        <f t="shared" si="21"/>
        <v>-177.84</v>
      </c>
    </row>
    <row r="23" spans="1:27" ht="16.5" x14ac:dyDescent="0.3">
      <c r="I23" s="76" t="s">
        <v>92</v>
      </c>
      <c r="J23" s="43" t="s">
        <v>117</v>
      </c>
      <c r="K23" s="44">
        <f>K8+K13+K18</f>
        <v>55</v>
      </c>
      <c r="L23" s="44">
        <f>SUM(M23:O23)</f>
        <v>0</v>
      </c>
      <c r="M23" s="44">
        <f>M8+M13+M18</f>
        <v>0</v>
      </c>
      <c r="N23" s="44">
        <f t="shared" ref="N23:O23" si="22">N8+N13+N18</f>
        <v>0</v>
      </c>
      <c r="O23" s="44">
        <f t="shared" si="22"/>
        <v>0</v>
      </c>
      <c r="P23" s="44">
        <f>SUM(Q23:S23)</f>
        <v>55</v>
      </c>
      <c r="Q23" s="44">
        <f>Q8+Q13+Q18</f>
        <v>0</v>
      </c>
      <c r="R23" s="44">
        <f t="shared" ref="R23:S23" si="23">R8+R13+R18</f>
        <v>0</v>
      </c>
      <c r="S23" s="44">
        <f t="shared" si="23"/>
        <v>55</v>
      </c>
      <c r="T23" s="44">
        <f>SUM(U23:W23)</f>
        <v>0</v>
      </c>
      <c r="U23" s="44"/>
      <c r="V23" s="44"/>
      <c r="W23" s="44"/>
      <c r="X23" s="44">
        <f>SUM(Y23:AA23)</f>
        <v>0</v>
      </c>
      <c r="Y23" s="44"/>
      <c r="Z23" s="44"/>
      <c r="AA23" s="45"/>
    </row>
  </sheetData>
  <mergeCells count="8">
    <mergeCell ref="A1:D1"/>
    <mergeCell ref="A11:D11"/>
    <mergeCell ref="I1:AA1"/>
    <mergeCell ref="I2:I3"/>
    <mergeCell ref="J2:J3"/>
    <mergeCell ref="K2:K3"/>
    <mergeCell ref="E1:H1"/>
    <mergeCell ref="E11:H11"/>
  </mergeCells>
  <phoneticPr fontId="1" type="noConversion"/>
  <conditionalFormatting sqref="J4:J18 Y4:AA18 U4:W18 Q4:S18 M4:O18">
    <cfRule type="expression" dxfId="23" priority="32">
      <formula>MOD(ROW(),2)=0</formula>
    </cfRule>
    <cfRule type="expression" dxfId="22" priority="33">
      <formula>MOD(ROW(),2)=1</formula>
    </cfRule>
  </conditionalFormatting>
  <conditionalFormatting sqref="J19:J23 Y19:AA23 U19:W23 Q19:S23 M19:O23">
    <cfRule type="expression" dxfId="21" priority="30">
      <formula>MOD(ROW(),2)=0</formula>
    </cfRule>
    <cfRule type="expression" dxfId="20" priority="31">
      <formula>MOD(ROW(),2)=1</formula>
    </cfRule>
  </conditionalFormatting>
  <conditionalFormatting sqref="L4:L18">
    <cfRule type="expression" dxfId="19" priority="19">
      <formula>MOD(ROW(),2)=0</formula>
    </cfRule>
    <cfRule type="expression" dxfId="18" priority="20">
      <formula>MOD(ROW(),2)=1</formula>
    </cfRule>
  </conditionalFormatting>
  <conditionalFormatting sqref="L19:L23">
    <cfRule type="expression" dxfId="17" priority="17">
      <formula>MOD(ROW(),2)=0</formula>
    </cfRule>
    <cfRule type="expression" dxfId="16" priority="18">
      <formula>MOD(ROW(),2)=1</formula>
    </cfRule>
  </conditionalFormatting>
  <conditionalFormatting sqref="K4:K18">
    <cfRule type="expression" dxfId="15" priority="15">
      <formula>MOD(ROW(),2)=0</formula>
    </cfRule>
    <cfRule type="expression" dxfId="14" priority="16">
      <formula>MOD(ROW(),2)=1</formula>
    </cfRule>
  </conditionalFormatting>
  <conditionalFormatting sqref="K19:K23">
    <cfRule type="expression" dxfId="13" priority="13">
      <formula>MOD(ROW(),2)=0</formula>
    </cfRule>
    <cfRule type="expression" dxfId="12" priority="14">
      <formula>MOD(ROW(),2)=1</formula>
    </cfRule>
  </conditionalFormatting>
  <conditionalFormatting sqref="P4:P18">
    <cfRule type="expression" dxfId="11" priority="11">
      <formula>MOD(ROW(),2)=0</formula>
    </cfRule>
    <cfRule type="expression" dxfId="10" priority="12">
      <formula>MOD(ROW(),2)=1</formula>
    </cfRule>
  </conditionalFormatting>
  <conditionalFormatting sqref="P19:P23">
    <cfRule type="expression" dxfId="9" priority="9">
      <formula>MOD(ROW(),2)=0</formula>
    </cfRule>
    <cfRule type="expression" dxfId="8" priority="10">
      <formula>MOD(ROW(),2)=1</formula>
    </cfRule>
  </conditionalFormatting>
  <conditionalFormatting sqref="T4:T18">
    <cfRule type="expression" dxfId="7" priority="7">
      <formula>MOD(ROW(),2)=0</formula>
    </cfRule>
    <cfRule type="expression" dxfId="6" priority="8">
      <formula>MOD(ROW(),2)=1</formula>
    </cfRule>
  </conditionalFormatting>
  <conditionalFormatting sqref="T19:T23">
    <cfRule type="expression" dxfId="5" priority="5">
      <formula>MOD(ROW(),2)=0</formula>
    </cfRule>
    <cfRule type="expression" dxfId="4" priority="6">
      <formula>MOD(ROW(),2)=1</formula>
    </cfRule>
  </conditionalFormatting>
  <conditionalFormatting sqref="X4:X18">
    <cfRule type="expression" dxfId="3" priority="3">
      <formula>MOD(ROW(),2)=0</formula>
    </cfRule>
    <cfRule type="expression" dxfId="2" priority="4">
      <formula>MOD(ROW(),2)=1</formula>
    </cfRule>
  </conditionalFormatting>
  <conditionalFormatting sqref="X19:X23">
    <cfRule type="expression" dxfId="1" priority="1">
      <formula>MOD(ROW(),2)=0</formula>
    </cfRule>
    <cfRule type="expression" dxfId="0" priority="2">
      <formula>MOD(ROW(),2)=1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联动数据</vt:lpstr>
      <vt:lpstr>出货数据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Viegie Hu</dc:creator>
  <cp:lastModifiedBy>Viegie Hu</cp:lastModifiedBy>
  <dcterms:created xsi:type="dcterms:W3CDTF">2015-06-05T18:19:34Z</dcterms:created>
  <dcterms:modified xsi:type="dcterms:W3CDTF">2023-06-06T07:21:34Z</dcterms:modified>
</cp:coreProperties>
</file>